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ep11773\Documents\02. SEP3\03. Project\20170406 Revise FCost\"/>
    </mc:Choice>
  </mc:AlternateContent>
  <bookViews>
    <workbookView xWindow="0" yWindow="0" windowWidth="20490" windowHeight="7320" activeTab="2"/>
  </bookViews>
  <sheets>
    <sheet name="Rev" sheetId="8" r:id="rId1"/>
    <sheet name="FCost" sheetId="1" r:id="rId2"/>
    <sheet name="Table" sheetId="3" r:id="rId3"/>
    <sheet name="GM Report" sheetId="6" r:id="rId4"/>
    <sheet name="PivotTable" sheetId="5" r:id="rId5"/>
    <sheet name="MBO Report 1" sheetId="4" r:id="rId6"/>
    <sheet name="MBO Report 2" sheetId="9" r:id="rId7"/>
    <sheet name="Info" sheetId="2" r:id="rId8"/>
  </sheets>
  <calcPr calcId="162913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5" i="3" l="1"/>
  <c r="O115" i="3"/>
  <c r="N115" i="3"/>
  <c r="M115" i="3"/>
  <c r="L115" i="3"/>
  <c r="K115" i="3"/>
  <c r="J115" i="3"/>
  <c r="I115" i="3"/>
  <c r="H115" i="3"/>
  <c r="G115" i="3"/>
  <c r="F115" i="3"/>
  <c r="E115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A70" i="3"/>
  <c r="F8" i="3"/>
  <c r="F20" i="3" s="1"/>
  <c r="G8" i="3"/>
  <c r="G20" i="3" s="1"/>
  <c r="H8" i="3"/>
  <c r="H20" i="3" s="1"/>
  <c r="I8" i="3"/>
  <c r="I20" i="3" s="1"/>
  <c r="J8" i="3"/>
  <c r="J20" i="3" s="1"/>
  <c r="K8" i="3"/>
  <c r="K20" i="3" s="1"/>
  <c r="L8" i="3"/>
  <c r="L20" i="3" s="1"/>
  <c r="M8" i="3"/>
  <c r="M20" i="3" s="1"/>
  <c r="N8" i="3"/>
  <c r="N20" i="3" s="1"/>
  <c r="O8" i="3"/>
  <c r="O20" i="3" s="1"/>
  <c r="P8" i="3"/>
  <c r="P20" i="3" s="1"/>
  <c r="E8" i="3"/>
  <c r="E20" i="3" s="1"/>
  <c r="A69" i="3" l="1"/>
  <c r="B38" i="9"/>
  <c r="B35" i="9"/>
  <c r="B32" i="9"/>
  <c r="B29" i="9"/>
  <c r="B26" i="9"/>
  <c r="B23" i="9"/>
  <c r="B20" i="9"/>
  <c r="B17" i="9"/>
  <c r="B14" i="9"/>
  <c r="B11" i="9"/>
  <c r="B8" i="9"/>
  <c r="B5" i="9"/>
  <c r="IJ29" i="4"/>
  <c r="HO29" i="4"/>
  <c r="GT29" i="4"/>
  <c r="FY29" i="4"/>
  <c r="FD29" i="4"/>
  <c r="EI29" i="4"/>
  <c r="DN29" i="4"/>
  <c r="CS29" i="4"/>
  <c r="BX29" i="4"/>
  <c r="BC29" i="4"/>
  <c r="AH29" i="4"/>
  <c r="F13" i="6" l="1"/>
  <c r="G13" i="6"/>
  <c r="H13" i="6"/>
  <c r="I13" i="6"/>
  <c r="J13" i="6"/>
  <c r="K13" i="6"/>
  <c r="L13" i="6"/>
  <c r="M13" i="6"/>
  <c r="N13" i="6"/>
  <c r="O13" i="6"/>
  <c r="P13" i="6"/>
  <c r="E13" i="6"/>
  <c r="F12" i="6"/>
  <c r="G12" i="6"/>
  <c r="H12" i="6"/>
  <c r="I12" i="6"/>
  <c r="J12" i="6"/>
  <c r="K12" i="6"/>
  <c r="L12" i="6"/>
  <c r="M12" i="6"/>
  <c r="N12" i="6"/>
  <c r="O12" i="6"/>
  <c r="P12" i="6"/>
  <c r="E12" i="6"/>
  <c r="F11" i="6"/>
  <c r="G11" i="6"/>
  <c r="H11" i="6"/>
  <c r="I11" i="6"/>
  <c r="J11" i="6"/>
  <c r="K11" i="6"/>
  <c r="L11" i="6"/>
  <c r="M11" i="6"/>
  <c r="N11" i="6"/>
  <c r="O11" i="6"/>
  <c r="P11" i="6"/>
  <c r="E11" i="6"/>
  <c r="F8" i="6"/>
  <c r="F6" i="6" s="1"/>
  <c r="G8" i="6"/>
  <c r="G6" i="6" s="1"/>
  <c r="H8" i="6"/>
  <c r="H6" i="6" s="1"/>
  <c r="I8" i="6"/>
  <c r="I6" i="6" s="1"/>
  <c r="J8" i="6"/>
  <c r="J6" i="6" s="1"/>
  <c r="K8" i="6"/>
  <c r="K6" i="6" s="1"/>
  <c r="L8" i="6"/>
  <c r="L6" i="6" s="1"/>
  <c r="M8" i="6"/>
  <c r="M6" i="6" s="1"/>
  <c r="N8" i="6"/>
  <c r="N6" i="6" s="1"/>
  <c r="O8" i="6"/>
  <c r="O6" i="6" s="1"/>
  <c r="P8" i="6"/>
  <c r="P6" i="6" s="1"/>
  <c r="E8" i="6"/>
  <c r="E6" i="6" s="1"/>
  <c r="F157" i="3"/>
  <c r="G157" i="3"/>
  <c r="H157" i="3"/>
  <c r="I157" i="3"/>
  <c r="J157" i="3"/>
  <c r="K157" i="3"/>
  <c r="L157" i="3"/>
  <c r="M157" i="3"/>
  <c r="N157" i="3"/>
  <c r="O157" i="3"/>
  <c r="P157" i="3"/>
  <c r="E157" i="3"/>
  <c r="F154" i="3"/>
  <c r="G154" i="3"/>
  <c r="H154" i="3"/>
  <c r="I154" i="3"/>
  <c r="J154" i="3"/>
  <c r="K154" i="3"/>
  <c r="L154" i="3"/>
  <c r="M154" i="3"/>
  <c r="N154" i="3"/>
  <c r="O154" i="3"/>
  <c r="P154" i="3"/>
  <c r="E154" i="3"/>
  <c r="F7" i="6" l="1"/>
  <c r="G7" i="6"/>
  <c r="H7" i="6"/>
  <c r="I7" i="6"/>
  <c r="J7" i="6"/>
  <c r="K7" i="6"/>
  <c r="L7" i="6"/>
  <c r="M7" i="6"/>
  <c r="N7" i="6"/>
  <c r="O7" i="6"/>
  <c r="P7" i="6"/>
  <c r="E7" i="6"/>
  <c r="F54" i="3" l="1"/>
  <c r="F5" i="6" s="1"/>
  <c r="G54" i="3"/>
  <c r="G5" i="6" s="1"/>
  <c r="H54" i="3"/>
  <c r="H5" i="6" s="1"/>
  <c r="I54" i="3"/>
  <c r="I5" i="6" s="1"/>
  <c r="J54" i="3"/>
  <c r="J5" i="6" s="1"/>
  <c r="K54" i="3"/>
  <c r="K5" i="6" s="1"/>
  <c r="L54" i="3"/>
  <c r="L5" i="6" s="1"/>
  <c r="M54" i="3"/>
  <c r="M5" i="6" s="1"/>
  <c r="N54" i="3"/>
  <c r="N5" i="6" s="1"/>
  <c r="O54" i="3"/>
  <c r="O5" i="6" s="1"/>
  <c r="P54" i="3"/>
  <c r="P5" i="6" s="1"/>
  <c r="F55" i="3"/>
  <c r="G55" i="3"/>
  <c r="H55" i="3"/>
  <c r="I55" i="3"/>
  <c r="J55" i="3"/>
  <c r="K55" i="3"/>
  <c r="L55" i="3"/>
  <c r="M55" i="3"/>
  <c r="N55" i="3"/>
  <c r="O55" i="3"/>
  <c r="P55" i="3"/>
  <c r="P49" i="3"/>
  <c r="O49" i="3"/>
  <c r="N49" i="3"/>
  <c r="M49" i="3"/>
  <c r="L49" i="3"/>
  <c r="K49" i="3"/>
  <c r="J49" i="3"/>
  <c r="I49" i="3"/>
  <c r="H49" i="3"/>
  <c r="G49" i="3"/>
  <c r="F49" i="3"/>
  <c r="E49" i="3"/>
  <c r="E55" i="3" s="1"/>
  <c r="E54" i="3"/>
  <c r="E5" i="6" s="1"/>
  <c r="F48" i="3"/>
  <c r="G48" i="3"/>
  <c r="H48" i="3"/>
  <c r="I48" i="3"/>
  <c r="J48" i="3"/>
  <c r="K48" i="3"/>
  <c r="L48" i="3"/>
  <c r="M48" i="3"/>
  <c r="N48" i="3"/>
  <c r="O48" i="3"/>
  <c r="P48" i="3"/>
  <c r="E48" i="3"/>
  <c r="A55" i="3"/>
  <c r="A54" i="3"/>
  <c r="R150" i="3" l="1"/>
  <c r="F143" i="3"/>
  <c r="G143" i="3"/>
  <c r="H143" i="3"/>
  <c r="I143" i="3"/>
  <c r="J143" i="3"/>
  <c r="K143" i="3"/>
  <c r="L143" i="3"/>
  <c r="M143" i="3"/>
  <c r="N143" i="3"/>
  <c r="O143" i="3"/>
  <c r="P143" i="3"/>
  <c r="P151" i="3" s="1"/>
  <c r="E143" i="3"/>
  <c r="F151" i="3" l="1"/>
  <c r="G151" i="3"/>
  <c r="H151" i="3"/>
  <c r="I151" i="3"/>
  <c r="J151" i="3"/>
  <c r="K151" i="3"/>
  <c r="L151" i="3"/>
  <c r="M151" i="3"/>
  <c r="N151" i="3"/>
  <c r="O151" i="3"/>
  <c r="E151" i="3"/>
  <c r="R149" i="3"/>
  <c r="R144" i="3"/>
  <c r="P31" i="6" l="1"/>
  <c r="O31" i="6"/>
  <c r="N31" i="6"/>
  <c r="M31" i="6"/>
  <c r="L31" i="6"/>
  <c r="K31" i="6"/>
  <c r="J31" i="6"/>
  <c r="I31" i="6"/>
  <c r="H31" i="6"/>
  <c r="G31" i="6"/>
  <c r="F31" i="6"/>
  <c r="E31" i="6"/>
  <c r="P22" i="6"/>
  <c r="O22" i="6"/>
  <c r="N22" i="6"/>
  <c r="M22" i="6"/>
  <c r="L22" i="6"/>
  <c r="K22" i="6"/>
  <c r="J22" i="6"/>
  <c r="I22" i="6"/>
  <c r="H22" i="6"/>
  <c r="G22" i="6"/>
  <c r="F22" i="6"/>
  <c r="E22" i="6"/>
  <c r="P18" i="6"/>
  <c r="O18" i="6"/>
  <c r="N18" i="6"/>
  <c r="M18" i="6"/>
  <c r="L18" i="6"/>
  <c r="K18" i="6"/>
  <c r="J18" i="6"/>
  <c r="I18" i="6"/>
  <c r="H18" i="6"/>
  <c r="G18" i="6"/>
  <c r="F18" i="6"/>
  <c r="E18" i="6"/>
  <c r="P15" i="6"/>
  <c r="O15" i="6"/>
  <c r="N15" i="6"/>
  <c r="M15" i="6"/>
  <c r="L15" i="6"/>
  <c r="K15" i="6"/>
  <c r="J15" i="6"/>
  <c r="I15" i="6"/>
  <c r="H15" i="6"/>
  <c r="G15" i="6"/>
  <c r="F15" i="6"/>
  <c r="E15" i="6"/>
  <c r="P10" i="6"/>
  <c r="O10" i="6"/>
  <c r="N10" i="6"/>
  <c r="M10" i="6"/>
  <c r="L10" i="6"/>
  <c r="K10" i="6"/>
  <c r="J10" i="6"/>
  <c r="I10" i="6"/>
  <c r="H10" i="6"/>
  <c r="G10" i="6"/>
  <c r="F10" i="6"/>
  <c r="E10" i="6"/>
  <c r="M29" i="4" l="1"/>
  <c r="A29" i="4"/>
  <c r="B27" i="4"/>
  <c r="B25" i="4"/>
  <c r="B23" i="4"/>
  <c r="A23" i="4" s="1"/>
  <c r="B21" i="4"/>
  <c r="A27" i="4"/>
  <c r="C52" i="3"/>
  <c r="A52" i="3" s="1"/>
  <c r="C50" i="3"/>
  <c r="A51" i="3" s="1"/>
  <c r="C48" i="3"/>
  <c r="A49" i="3" s="1"/>
  <c r="C46" i="3"/>
  <c r="A47" i="3" s="1"/>
  <c r="C44" i="3"/>
  <c r="A44" i="3" s="1"/>
  <c r="C42" i="3"/>
  <c r="A43" i="3" s="1"/>
  <c r="C40" i="3"/>
  <c r="A41" i="3" s="1"/>
  <c r="C32" i="3"/>
  <c r="A33" i="3" s="1"/>
  <c r="C30" i="3"/>
  <c r="A30" i="3" s="1"/>
  <c r="C28" i="3"/>
  <c r="A29" i="3" s="1"/>
  <c r="C26" i="3"/>
  <c r="A27" i="3" s="1"/>
  <c r="C24" i="3"/>
  <c r="A25" i="3" s="1"/>
  <c r="P43" i="3"/>
  <c r="O43" i="3"/>
  <c r="N43" i="3"/>
  <c r="M43" i="3"/>
  <c r="L43" i="3"/>
  <c r="K43" i="3"/>
  <c r="J43" i="3"/>
  <c r="I43" i="3"/>
  <c r="H43" i="3"/>
  <c r="G43" i="3"/>
  <c r="F43" i="3"/>
  <c r="E43" i="3"/>
  <c r="P42" i="3"/>
  <c r="O42" i="3"/>
  <c r="N42" i="3"/>
  <c r="M42" i="3"/>
  <c r="L42" i="3"/>
  <c r="K42" i="3"/>
  <c r="J42" i="3"/>
  <c r="I42" i="3"/>
  <c r="H42" i="3"/>
  <c r="G42" i="3"/>
  <c r="F42" i="3"/>
  <c r="E42" i="3"/>
  <c r="P78" i="3"/>
  <c r="O78" i="3"/>
  <c r="N78" i="3"/>
  <c r="M78" i="3"/>
  <c r="L78" i="3"/>
  <c r="K78" i="3"/>
  <c r="J78" i="3"/>
  <c r="I78" i="3"/>
  <c r="H78" i="3"/>
  <c r="G78" i="3"/>
  <c r="F78" i="3"/>
  <c r="E78" i="3"/>
  <c r="F77" i="3"/>
  <c r="G77" i="3"/>
  <c r="H77" i="3"/>
  <c r="I77" i="3"/>
  <c r="J77" i="3"/>
  <c r="K77" i="3"/>
  <c r="L77" i="3"/>
  <c r="M77" i="3"/>
  <c r="N77" i="3"/>
  <c r="O77" i="3"/>
  <c r="P77" i="3"/>
  <c r="E77" i="3"/>
  <c r="O21" i="4"/>
  <c r="CR21" i="4"/>
  <c r="P21" i="4"/>
  <c r="K21" i="4"/>
  <c r="K22" i="4"/>
  <c r="AD21" i="4"/>
  <c r="P22" i="4"/>
  <c r="J22" i="4"/>
  <c r="BG21" i="4"/>
  <c r="IF22" i="4"/>
  <c r="R21" i="4"/>
  <c r="IM21" i="4"/>
  <c r="Q22" i="4"/>
  <c r="I21" i="4"/>
  <c r="H21" i="4"/>
  <c r="CP22" i="4"/>
  <c r="EL22" i="4"/>
  <c r="IO22" i="4"/>
  <c r="J21" i="4"/>
  <c r="H22" i="4"/>
  <c r="G21" i="4"/>
  <c r="R22" i="4"/>
  <c r="G22" i="4"/>
  <c r="BZ21" i="4"/>
  <c r="AL22" i="4"/>
  <c r="AZ22" i="4"/>
  <c r="GQ21" i="4"/>
  <c r="EC22" i="4"/>
  <c r="BS21" i="4"/>
  <c r="EZ21" i="4"/>
  <c r="AW21" i="4"/>
  <c r="AX21" i="4"/>
  <c r="GO22" i="4"/>
  <c r="IH22" i="4"/>
  <c r="I22" i="4"/>
  <c r="L22" i="4"/>
  <c r="Q21" i="4"/>
  <c r="L21" i="4"/>
  <c r="O22" i="4"/>
  <c r="IH21" i="4"/>
  <c r="FH21" i="4"/>
  <c r="EG21" i="4"/>
  <c r="BT22" i="4"/>
  <c r="DI21" i="4"/>
  <c r="CO21" i="4"/>
  <c r="FV21" i="4"/>
  <c r="AG22" i="4"/>
  <c r="CV21" i="4"/>
  <c r="GD21" i="4"/>
  <c r="FT22" i="4"/>
  <c r="FG22" i="4"/>
  <c r="BH21" i="4"/>
  <c r="FX21" i="4"/>
  <c r="IE22" i="4"/>
  <c r="EH21" i="4"/>
  <c r="DQ22" i="4"/>
  <c r="BR21" i="4"/>
  <c r="IF21" i="4"/>
  <c r="DJ22" i="4"/>
  <c r="DS22" i="4"/>
  <c r="EK21" i="4"/>
  <c r="AW22" i="4"/>
  <c r="FB22" i="4"/>
  <c r="DK21" i="4"/>
  <c r="GR21" i="4"/>
  <c r="BW22" i="4"/>
  <c r="DR21" i="4"/>
  <c r="HT21" i="4"/>
  <c r="IM22" i="4"/>
  <c r="CB21" i="4"/>
  <c r="HN21" i="4"/>
  <c r="GA21" i="4"/>
  <c r="HJ22" i="4"/>
  <c r="DJ21" i="4"/>
  <c r="BB22" i="4"/>
  <c r="EZ22" i="4"/>
  <c r="FI22" i="4"/>
  <c r="FW21" i="4"/>
  <c r="BV22" i="4"/>
  <c r="GA22" i="4"/>
  <c r="AE21" i="4"/>
  <c r="EF21" i="4"/>
  <c r="HM21" i="4"/>
  <c r="AK21" i="4"/>
  <c r="EM21" i="4"/>
  <c r="IO21" i="4"/>
  <c r="AF21" i="4"/>
  <c r="CX21" i="4"/>
  <c r="AM22" i="4"/>
  <c r="AY21" i="4"/>
  <c r="HR21" i="4"/>
  <c r="EY21" i="4"/>
  <c r="CV22" i="4"/>
  <c r="GP22" i="4"/>
  <c r="GY22" i="4"/>
  <c r="CA21" i="4"/>
  <c r="GY21" i="4"/>
  <c r="CU22" i="4"/>
  <c r="HI22" i="4"/>
  <c r="DM22" i="4"/>
  <c r="AB21" i="4"/>
  <c r="BB21" i="4"/>
  <c r="CP21" i="4"/>
  <c r="EN21" i="4"/>
  <c r="GN21" i="4"/>
  <c r="ID21" i="4"/>
  <c r="AX22" i="4"/>
  <c r="EY22" i="4"/>
  <c r="AC21" i="4"/>
  <c r="BE21" i="4"/>
  <c r="DH21" i="4"/>
  <c r="EX21" i="4"/>
  <c r="GP21" i="4"/>
  <c r="IE21" i="4"/>
  <c r="BH22" i="4"/>
  <c r="ED22" i="4"/>
  <c r="II22" i="4"/>
  <c r="AJ21" i="4"/>
  <c r="BW21" i="4"/>
  <c r="DQ21" i="4"/>
  <c r="FF21" i="4"/>
  <c r="GX21" i="4"/>
  <c r="IN21" i="4"/>
  <c r="BU22" i="4"/>
  <c r="DI22" i="4"/>
  <c r="HN22" i="4"/>
  <c r="CB22" i="4"/>
  <c r="DR22" i="4"/>
  <c r="FH22" i="4"/>
  <c r="GX22" i="4"/>
  <c r="IN22" i="4"/>
  <c r="EF22" i="4"/>
  <c r="FV22" i="4"/>
  <c r="HL22" i="4"/>
  <c r="CM21" i="4"/>
  <c r="DM21" i="4"/>
  <c r="FA21" i="4"/>
  <c r="GC21" i="4"/>
  <c r="HK21" i="4"/>
  <c r="AB22" i="4"/>
  <c r="BA22" i="4"/>
  <c r="BZ22" i="4"/>
  <c r="DH22" i="4"/>
  <c r="EG22" i="4"/>
  <c r="FF22" i="4"/>
  <c r="GN22" i="4"/>
  <c r="HM22" i="4"/>
  <c r="IL22" i="4"/>
  <c r="FB21" i="4"/>
  <c r="GV21" i="4"/>
  <c r="II21" i="4"/>
  <c r="BF22" i="4"/>
  <c r="FX22" i="4"/>
  <c r="AG21" i="4"/>
  <c r="BV21" i="4"/>
  <c r="DP21" i="4"/>
  <c r="FC21" i="4"/>
  <c r="GW21" i="4"/>
  <c r="IL21" i="4"/>
  <c r="BS22" i="4"/>
  <c r="FC22" i="4"/>
  <c r="AZ21" i="4"/>
  <c r="CN21" i="4"/>
  <c r="ED21" i="4"/>
  <c r="FU21" i="4"/>
  <c r="HL21" i="4"/>
  <c r="AE22" i="4"/>
  <c r="CC22" i="4"/>
  <c r="EH22" i="4"/>
  <c r="AY22" i="4"/>
  <c r="CO22" i="4"/>
  <c r="EE22" i="4"/>
  <c r="FU22" i="4"/>
  <c r="HK22" i="4"/>
  <c r="CX22" i="4"/>
  <c r="EN22" i="4"/>
  <c r="GD22" i="4"/>
  <c r="HT22" i="4"/>
  <c r="CQ21" i="4"/>
  <c r="DS21" i="4"/>
  <c r="FG21" i="4"/>
  <c r="GO21" i="4"/>
  <c r="HQ21" i="4"/>
  <c r="AF22" i="4"/>
  <c r="BE22" i="4"/>
  <c r="CM22" i="4"/>
  <c r="DL22" i="4"/>
  <c r="EK22" i="4"/>
  <c r="FS22" i="4"/>
  <c r="GR22" i="4"/>
  <c r="HQ22" i="4"/>
  <c r="BA21" i="4"/>
  <c r="GS22" i="4"/>
  <c r="AL21" i="4"/>
  <c r="BT21" i="4"/>
  <c r="DL21" i="4"/>
  <c r="FI21" i="4"/>
  <c r="HI21" i="4"/>
  <c r="AC22" i="4"/>
  <c r="CR22" i="4"/>
  <c r="HR22" i="4"/>
  <c r="AM21" i="4"/>
  <c r="CC21" i="4"/>
  <c r="EC21" i="4"/>
  <c r="FT21" i="4"/>
  <c r="HJ21" i="4"/>
  <c r="AD22" i="4"/>
  <c r="CA22" i="4"/>
  <c r="GW22" i="4"/>
  <c r="BF21" i="4"/>
  <c r="CU21" i="4"/>
  <c r="EL21" i="4"/>
  <c r="GB21" i="4"/>
  <c r="HS21" i="4"/>
  <c r="AK22" i="4"/>
  <c r="CN22" i="4"/>
  <c r="GB22" i="4"/>
  <c r="BG22" i="4"/>
  <c r="CW22" i="4"/>
  <c r="EM22" i="4"/>
  <c r="GC22" i="4"/>
  <c r="HS22" i="4"/>
  <c r="DK22" i="4"/>
  <c r="FA22" i="4"/>
  <c r="GQ22" i="4"/>
  <c r="IG22" i="4"/>
  <c r="BU21" i="4"/>
  <c r="CW21" i="4"/>
  <c r="EE21" i="4"/>
  <c r="FS21" i="4"/>
  <c r="GS21" i="4"/>
  <c r="IG21" i="4"/>
  <c r="AJ22" i="4"/>
  <c r="BR22" i="4"/>
  <c r="CQ22" i="4"/>
  <c r="DP22" i="4"/>
  <c r="EX22" i="4"/>
  <c r="FW22" i="4"/>
  <c r="GV22" i="4"/>
  <c r="ID22" i="4"/>
  <c r="P28" i="4"/>
  <c r="P27" i="4"/>
  <c r="Q28" i="4"/>
  <c r="K28" i="4"/>
  <c r="DH28" i="4"/>
  <c r="L28" i="4"/>
  <c r="R28" i="4"/>
  <c r="R27" i="4"/>
  <c r="Q27" i="4"/>
  <c r="O27" i="4"/>
  <c r="H27" i="4"/>
  <c r="J27" i="4"/>
  <c r="I27" i="4"/>
  <c r="I28" i="4"/>
  <c r="J28" i="4"/>
  <c r="G28" i="4"/>
  <c r="AF27" i="4"/>
  <c r="CV27" i="4"/>
  <c r="FX28" i="4"/>
  <c r="K27" i="4"/>
  <c r="H28" i="4"/>
  <c r="G27" i="4"/>
  <c r="L27" i="4"/>
  <c r="O28" i="4"/>
  <c r="EK28" i="4"/>
  <c r="AM28" i="4"/>
  <c r="HK27" i="4"/>
  <c r="AJ27" i="4"/>
  <c r="EG27" i="4"/>
  <c r="GY28" i="4"/>
  <c r="EH27" i="4"/>
  <c r="CM27" i="4"/>
  <c r="BV28" i="4"/>
  <c r="CQ28" i="4"/>
  <c r="FT27" i="4"/>
  <c r="AL28" i="4"/>
  <c r="AJ28" i="4"/>
  <c r="GY27" i="4"/>
  <c r="AB27" i="4"/>
  <c r="BS28" i="4"/>
  <c r="GX28" i="4"/>
  <c r="DM27" i="4"/>
  <c r="FS27" i="4"/>
  <c r="BU27" i="4"/>
  <c r="GV28" i="4"/>
  <c r="DR27" i="4"/>
  <c r="HQ27" i="4"/>
  <c r="EX28" i="4"/>
  <c r="AM27" i="4"/>
  <c r="FB28" i="4"/>
  <c r="BZ27" i="4"/>
  <c r="IO28" i="4"/>
  <c r="GC27" i="4"/>
  <c r="BV27" i="4"/>
  <c r="GV27" i="4"/>
  <c r="CR28" i="4"/>
  <c r="GW28" i="4"/>
  <c r="FI27" i="4"/>
  <c r="CB28" i="4"/>
  <c r="IL28" i="4"/>
  <c r="CC28" i="4"/>
  <c r="IN28" i="4"/>
  <c r="GS27" i="4"/>
  <c r="FF27" i="4"/>
  <c r="AL27" i="4"/>
  <c r="EK27" i="4"/>
  <c r="BE28" i="4"/>
  <c r="BA27" i="4"/>
  <c r="HT28" i="4"/>
  <c r="ED27" i="4"/>
  <c r="CM28" i="4"/>
  <c r="CX27" i="4"/>
  <c r="IH27" i="4"/>
  <c r="DQ28" i="4"/>
  <c r="BS27" i="4"/>
  <c r="GW27" i="4"/>
  <c r="DR28" i="4"/>
  <c r="GR27" i="4"/>
  <c r="DS28" i="4"/>
  <c r="IE28" i="4"/>
  <c r="DP28" i="4"/>
  <c r="IG27" i="4"/>
  <c r="AY27" i="4"/>
  <c r="FG27" i="4"/>
  <c r="BR28" i="4"/>
  <c r="CP27" i="4"/>
  <c r="BT27" i="4"/>
  <c r="IM27" i="4"/>
  <c r="AK27" i="4"/>
  <c r="GR28" i="4"/>
  <c r="EL27" i="4"/>
  <c r="AK28" i="4"/>
  <c r="EY28" i="4"/>
  <c r="CU27" i="4"/>
  <c r="IE27" i="4"/>
  <c r="FH28" i="4"/>
  <c r="HT27" i="4"/>
  <c r="FI28" i="4"/>
  <c r="CW27" i="4"/>
  <c r="EC28" i="4"/>
  <c r="AG27" i="4"/>
  <c r="CQ27" i="4"/>
  <c r="EN27" i="4"/>
  <c r="AB28" i="4"/>
  <c r="EG28" i="4"/>
  <c r="AX27" i="4"/>
  <c r="DL27" i="4"/>
  <c r="GO27" i="4"/>
  <c r="DL28" i="4"/>
  <c r="ID28" i="4"/>
  <c r="AZ27" i="4"/>
  <c r="CB27" i="4"/>
  <c r="DJ27" i="4"/>
  <c r="EX27" i="4"/>
  <c r="FX27" i="4"/>
  <c r="HL27" i="4"/>
  <c r="IN27" i="4"/>
  <c r="AX28" i="4"/>
  <c r="BW28" i="4"/>
  <c r="CV28" i="4"/>
  <c r="ED28" i="4"/>
  <c r="FC28" i="4"/>
  <c r="GB28" i="4"/>
  <c r="HK28" i="4"/>
  <c r="BW27" i="4"/>
  <c r="DK27" i="4"/>
  <c r="EM27" i="4"/>
  <c r="FU27" i="4"/>
  <c r="HI27" i="4"/>
  <c r="II27" i="4"/>
  <c r="AY28" i="4"/>
  <c r="CO28" i="4"/>
  <c r="EE28" i="4"/>
  <c r="FU28" i="4"/>
  <c r="HL28" i="4"/>
  <c r="FV27" i="4"/>
  <c r="GX27" i="4"/>
  <c r="IF27" i="4"/>
  <c r="AZ28" i="4"/>
  <c r="CP28" i="4"/>
  <c r="EF28" i="4"/>
  <c r="FV28" i="4"/>
  <c r="HM28" i="4"/>
  <c r="HJ28" i="4"/>
  <c r="II28" i="4"/>
  <c r="AE27" i="4"/>
  <c r="DH27" i="4"/>
  <c r="FW28" i="4"/>
  <c r="AW27" i="4"/>
  <c r="DI27" i="4"/>
  <c r="EZ27" i="4"/>
  <c r="BA28" i="4"/>
  <c r="GA28" i="4"/>
  <c r="BE27" i="4"/>
  <c r="EE27" i="4"/>
  <c r="AF28" i="4"/>
  <c r="FF28" i="4"/>
  <c r="BF27" i="4"/>
  <c r="CN27" i="4"/>
  <c r="DP27" i="4"/>
  <c r="FB27" i="4"/>
  <c r="GD27" i="4"/>
  <c r="HR27" i="4"/>
  <c r="AC28" i="4"/>
  <c r="BB28" i="4"/>
  <c r="CA28" i="4"/>
  <c r="DI28" i="4"/>
  <c r="EH28" i="4"/>
  <c r="FG28" i="4"/>
  <c r="GO28" i="4"/>
  <c r="IF28" i="4"/>
  <c r="CC27" i="4"/>
  <c r="DQ27" i="4"/>
  <c r="EY27" i="4"/>
  <c r="GA27" i="4"/>
  <c r="HM27" i="4"/>
  <c r="IO27" i="4"/>
  <c r="BG28" i="4"/>
  <c r="CW28" i="4"/>
  <c r="EM28" i="4"/>
  <c r="GC28" i="4"/>
  <c r="HQ28" i="4"/>
  <c r="GB27" i="4"/>
  <c r="HJ27" i="4"/>
  <c r="IL27" i="4"/>
  <c r="BH28" i="4"/>
  <c r="CX28" i="4"/>
  <c r="EN28" i="4"/>
  <c r="GD28" i="4"/>
  <c r="HS28" i="4"/>
  <c r="HN28" i="4"/>
  <c r="IM28" i="4"/>
  <c r="BH27" i="4"/>
  <c r="AW28" i="4"/>
  <c r="HI28" i="4"/>
  <c r="BB27" i="4"/>
  <c r="DS27" i="4"/>
  <c r="FW27" i="4"/>
  <c r="CU28" i="4"/>
  <c r="GN28" i="4"/>
  <c r="AC27" i="4"/>
  <c r="CA27" i="4"/>
  <c r="FA27" i="4"/>
  <c r="BZ28" i="4"/>
  <c r="FS28" i="4"/>
  <c r="AD27" i="4"/>
  <c r="BR27" i="4"/>
  <c r="CR27" i="4"/>
  <c r="EF27" i="4"/>
  <c r="FH27" i="4"/>
  <c r="GP27" i="4"/>
  <c r="ID27" i="4"/>
  <c r="AG28" i="4"/>
  <c r="BF28" i="4"/>
  <c r="CN28" i="4"/>
  <c r="DM28" i="4"/>
  <c r="EL28" i="4"/>
  <c r="FT28" i="4"/>
  <c r="GS28" i="4"/>
  <c r="BG27" i="4"/>
  <c r="CO27" i="4"/>
  <c r="EC27" i="4"/>
  <c r="FC27" i="4"/>
  <c r="GQ27" i="4"/>
  <c r="HS27" i="4"/>
  <c r="AD28" i="4"/>
  <c r="BT28" i="4"/>
  <c r="DJ28" i="4"/>
  <c r="EZ28" i="4"/>
  <c r="GP28" i="4"/>
  <c r="IG28" i="4"/>
  <c r="GN27" i="4"/>
  <c r="HN27" i="4"/>
  <c r="AE28" i="4"/>
  <c r="BU28" i="4"/>
  <c r="DK28" i="4"/>
  <c r="FA28" i="4"/>
  <c r="GQ28" i="4"/>
  <c r="IH28" i="4"/>
  <c r="HR28" i="4"/>
  <c r="I25" i="4"/>
  <c r="FV25" i="4"/>
  <c r="K25" i="4"/>
  <c r="H25" i="4"/>
  <c r="FH26" i="4"/>
  <c r="R26" i="4"/>
  <c r="G25" i="4"/>
  <c r="J25" i="4"/>
  <c r="R25" i="4"/>
  <c r="I26" i="4"/>
  <c r="H26" i="4"/>
  <c r="K26" i="4"/>
  <c r="P25" i="4"/>
  <c r="P26" i="4"/>
  <c r="O25" i="4"/>
  <c r="J26" i="4"/>
  <c r="G26" i="4"/>
  <c r="II26" i="4"/>
  <c r="IH25" i="4"/>
  <c r="FX25" i="4"/>
  <c r="GA25" i="4"/>
  <c r="BG26" i="4"/>
  <c r="IO26" i="4"/>
  <c r="EE26" i="4"/>
  <c r="GC26" i="4"/>
  <c r="Q26" i="4"/>
  <c r="Q25" i="4"/>
  <c r="L26" i="4"/>
  <c r="L25" i="4"/>
  <c r="O26" i="4"/>
  <c r="DK25" i="4"/>
  <c r="AB25" i="4"/>
  <c r="AZ26" i="4"/>
  <c r="GR25" i="4"/>
  <c r="AG26" i="4"/>
  <c r="AL26" i="4"/>
  <c r="AM25" i="4"/>
  <c r="HN25" i="4"/>
  <c r="HK26" i="4"/>
  <c r="BF25" i="4"/>
  <c r="HR25" i="4"/>
  <c r="IE26" i="4"/>
  <c r="AW25" i="4"/>
  <c r="EZ26" i="4"/>
  <c r="FS25" i="4"/>
  <c r="CR26" i="4"/>
  <c r="BZ25" i="4"/>
  <c r="EM25" i="4"/>
  <c r="GS26" i="4"/>
  <c r="CB25" i="4"/>
  <c r="AM26" i="4"/>
  <c r="CR25" i="4"/>
  <c r="AY26" i="4"/>
  <c r="DJ25" i="4"/>
  <c r="BR26" i="4"/>
  <c r="CO25" i="4"/>
  <c r="HJ26" i="4"/>
  <c r="EZ25" i="4"/>
  <c r="EF25" i="4"/>
  <c r="IO25" i="4"/>
  <c r="BB26" i="4"/>
  <c r="EG25" i="4"/>
  <c r="CC26" i="4"/>
  <c r="EH25" i="4"/>
  <c r="EH26" i="4"/>
  <c r="GQ25" i="4"/>
  <c r="FW26" i="4"/>
  <c r="BH25" i="4"/>
  <c r="AF25" i="4"/>
  <c r="FH25" i="4"/>
  <c r="CB26" i="4"/>
  <c r="CW26" i="4"/>
  <c r="BW26" i="4"/>
  <c r="AY25" i="4"/>
  <c r="CP25" i="4"/>
  <c r="EN25" i="4"/>
  <c r="GN25" i="4"/>
  <c r="ID25" i="4"/>
  <c r="AX26" i="4"/>
  <c r="CN26" i="4"/>
  <c r="EL26" i="4"/>
  <c r="HR26" i="4"/>
  <c r="AD25" i="4"/>
  <c r="BR25" i="4"/>
  <c r="DH25" i="4"/>
  <c r="EX25" i="4"/>
  <c r="GP25" i="4"/>
  <c r="IE25" i="4"/>
  <c r="BT26" i="4"/>
  <c r="EM26" i="4"/>
  <c r="GO26" i="4"/>
  <c r="BA25" i="4"/>
  <c r="ED25" i="4"/>
  <c r="HL25" i="4"/>
  <c r="BU26" i="4"/>
  <c r="GP26" i="4"/>
  <c r="DS26" i="4"/>
  <c r="GS25" i="4"/>
  <c r="CQ26" i="4"/>
  <c r="GV26" i="4"/>
  <c r="CV25" i="4"/>
  <c r="GD25" i="4"/>
  <c r="DM26" i="4"/>
  <c r="AL25" i="4"/>
  <c r="ED26" i="4"/>
  <c r="BB25" i="4"/>
  <c r="DR26" i="4"/>
  <c r="AC25" i="4"/>
  <c r="BE25" i="4"/>
  <c r="CX25" i="4"/>
  <c r="FB25" i="4"/>
  <c r="GV25" i="4"/>
  <c r="II25" i="4"/>
  <c r="BH26" i="4"/>
  <c r="CX26" i="4"/>
  <c r="FU26" i="4"/>
  <c r="AJ25" i="4"/>
  <c r="BV25" i="4"/>
  <c r="DP25" i="4"/>
  <c r="FC25" i="4"/>
  <c r="GW25" i="4"/>
  <c r="IL25" i="4"/>
  <c r="CO26" i="4"/>
  <c r="EY26" i="4"/>
  <c r="HN26" i="4"/>
  <c r="AE25" i="4"/>
  <c r="BS25" i="4"/>
  <c r="EY25" i="4"/>
  <c r="IF25" i="4"/>
  <c r="CP26" i="4"/>
  <c r="IF26" i="4"/>
  <c r="FI26" i="4"/>
  <c r="CW25" i="4"/>
  <c r="IG25" i="4"/>
  <c r="DP26" i="4"/>
  <c r="ID26" i="4"/>
  <c r="HM25" i="4"/>
  <c r="DR25" i="4"/>
  <c r="HT25" i="4"/>
  <c r="GX26" i="4"/>
  <c r="AX25" i="4"/>
  <c r="FC26" i="4"/>
  <c r="BT25" i="4"/>
  <c r="FT26" i="4"/>
  <c r="AG25" i="4"/>
  <c r="BU25" i="4"/>
  <c r="DL25" i="4"/>
  <c r="FI25" i="4"/>
  <c r="HI25" i="4"/>
  <c r="AC26" i="4"/>
  <c r="BS26" i="4"/>
  <c r="DI26" i="4"/>
  <c r="GB26" i="4"/>
  <c r="AZ25" i="4"/>
  <c r="CC25" i="4"/>
  <c r="EC25" i="4"/>
  <c r="FT25" i="4"/>
  <c r="HJ25" i="4"/>
  <c r="AD26" i="4"/>
  <c r="DJ26" i="4"/>
  <c r="FX26" i="4"/>
  <c r="HS26" i="4"/>
  <c r="AK25" i="4"/>
  <c r="CN25" i="4"/>
  <c r="FU25" i="4"/>
  <c r="AE26" i="4"/>
  <c r="DK26" i="4"/>
  <c r="GY26" i="4"/>
  <c r="EE25" i="4"/>
  <c r="AJ26" i="4"/>
  <c r="EX26" i="4"/>
  <c r="BW25" i="4"/>
  <c r="DQ25" i="4"/>
  <c r="FF25" i="4"/>
  <c r="GX25" i="4"/>
  <c r="IN25" i="4"/>
  <c r="BF26" i="4"/>
  <c r="CV26" i="4"/>
  <c r="FG26" i="4"/>
  <c r="IM26" i="4"/>
  <c r="EF26" i="4"/>
  <c r="FV26" i="4"/>
  <c r="HL26" i="4"/>
  <c r="CA25" i="4"/>
  <c r="DI25" i="4"/>
  <c r="EK25" i="4"/>
  <c r="FW25" i="4"/>
  <c r="GY25" i="4"/>
  <c r="IM25" i="4"/>
  <c r="AW26" i="4"/>
  <c r="BV26" i="4"/>
  <c r="CU26" i="4"/>
  <c r="EC26" i="4"/>
  <c r="FB26" i="4"/>
  <c r="GA26" i="4"/>
  <c r="HI26" i="4"/>
  <c r="IH26" i="4"/>
  <c r="EN26" i="4"/>
  <c r="GD26" i="4"/>
  <c r="HT26" i="4"/>
  <c r="CM25" i="4"/>
  <c r="DM25" i="4"/>
  <c r="FA25" i="4"/>
  <c r="GC25" i="4"/>
  <c r="HK25" i="4"/>
  <c r="AB26" i="4"/>
  <c r="BA26" i="4"/>
  <c r="BZ26" i="4"/>
  <c r="DH26" i="4"/>
  <c r="EG26" i="4"/>
  <c r="FF26" i="4"/>
  <c r="GN26" i="4"/>
  <c r="HM26" i="4"/>
  <c r="IL26" i="4"/>
  <c r="IN26" i="4"/>
  <c r="BG25" i="4"/>
  <c r="CU25" i="4"/>
  <c r="EL25" i="4"/>
  <c r="GB25" i="4"/>
  <c r="HS25" i="4"/>
  <c r="AK26" i="4"/>
  <c r="CA26" i="4"/>
  <c r="DQ26" i="4"/>
  <c r="GW26" i="4"/>
  <c r="FA26" i="4"/>
  <c r="GQ26" i="4"/>
  <c r="IG26" i="4"/>
  <c r="CQ25" i="4"/>
  <c r="DS25" i="4"/>
  <c r="FG25" i="4"/>
  <c r="GO25" i="4"/>
  <c r="HQ25" i="4"/>
  <c r="AF26" i="4"/>
  <c r="BE26" i="4"/>
  <c r="CM26" i="4"/>
  <c r="DL26" i="4"/>
  <c r="EK26" i="4"/>
  <c r="FS26" i="4"/>
  <c r="GR26" i="4"/>
  <c r="HQ26" i="4"/>
  <c r="HQ24" i="4" l="1"/>
  <c r="GR24" i="4"/>
  <c r="FS24" i="4"/>
  <c r="EK24" i="4"/>
  <c r="DL24" i="4"/>
  <c r="CM24" i="4"/>
  <c r="BE24" i="4"/>
  <c r="AF24" i="4"/>
  <c r="HU25" i="4"/>
  <c r="HQ23" i="4"/>
  <c r="GO23" i="4"/>
  <c r="FG23" i="4"/>
  <c r="DS23" i="4"/>
  <c r="CQ23" i="4"/>
  <c r="IG24" i="4"/>
  <c r="GQ24" i="4"/>
  <c r="FA24" i="4"/>
  <c r="GW24" i="4"/>
  <c r="DQ24" i="4"/>
  <c r="CA24" i="4"/>
  <c r="AK24" i="4"/>
  <c r="HS23" i="4"/>
  <c r="GB23" i="4"/>
  <c r="EL23" i="4"/>
  <c r="CU23" i="4"/>
  <c r="CY25" i="4"/>
  <c r="BG23" i="4"/>
  <c r="IN24" i="4"/>
  <c r="IL24" i="4"/>
  <c r="HM24" i="4"/>
  <c r="GN24" i="4"/>
  <c r="FF24" i="4"/>
  <c r="EG24" i="4"/>
  <c r="DH24" i="4"/>
  <c r="BZ24" i="4"/>
  <c r="BA24" i="4"/>
  <c r="AB24" i="4"/>
  <c r="HK23" i="4"/>
  <c r="GC23" i="4"/>
  <c r="FA23" i="4"/>
  <c r="DM23" i="4"/>
  <c r="CM23" i="4"/>
  <c r="HT24" i="4"/>
  <c r="GD24" i="4"/>
  <c r="EN24" i="4"/>
  <c r="IH24" i="4"/>
  <c r="HI24" i="4"/>
  <c r="GA24" i="4"/>
  <c r="FB24" i="4"/>
  <c r="EC24" i="4"/>
  <c r="CU24" i="4"/>
  <c r="BV24" i="4"/>
  <c r="AW24" i="4"/>
  <c r="IM23" i="4"/>
  <c r="GY23" i="4"/>
  <c r="FW23" i="4"/>
  <c r="EO25" i="4"/>
  <c r="EK23" i="4"/>
  <c r="DI23" i="4"/>
  <c r="CA23" i="4"/>
  <c r="HL24" i="4"/>
  <c r="FV24" i="4"/>
  <c r="EF24" i="4"/>
  <c r="IM24" i="4"/>
  <c r="FG24" i="4"/>
  <c r="CV24" i="4"/>
  <c r="BF24" i="4"/>
  <c r="IN23" i="4"/>
  <c r="GX23" i="4"/>
  <c r="FF23" i="4"/>
  <c r="FJ25" i="4"/>
  <c r="DQ23" i="4"/>
  <c r="BW23" i="4"/>
  <c r="EX24" i="4"/>
  <c r="AJ24" i="4"/>
  <c r="EE23" i="4"/>
  <c r="GY24" i="4"/>
  <c r="DK24" i="4"/>
  <c r="AE24" i="4"/>
  <c r="FU23" i="4"/>
  <c r="CN23" i="4"/>
  <c r="AK23" i="4"/>
  <c r="HS24" i="4"/>
  <c r="FX24" i="4"/>
  <c r="DJ24" i="4"/>
  <c r="AD24" i="4"/>
  <c r="HJ23" i="4"/>
  <c r="FT23" i="4"/>
  <c r="EC23" i="4"/>
  <c r="CC23" i="4"/>
  <c r="AZ23" i="4"/>
  <c r="GB24" i="4"/>
  <c r="DI24" i="4"/>
  <c r="BS24" i="4"/>
  <c r="AC24" i="4"/>
  <c r="HI23" i="4"/>
  <c r="FI23" i="4"/>
  <c r="DL23" i="4"/>
  <c r="BU23" i="4"/>
  <c r="AG23" i="4"/>
  <c r="FT24" i="4"/>
  <c r="BT23" i="4"/>
  <c r="FC24" i="4"/>
  <c r="AX23" i="4"/>
  <c r="GX24" i="4"/>
  <c r="HT23" i="4"/>
  <c r="DR23" i="4"/>
  <c r="HM23" i="4"/>
  <c r="ID24" i="4"/>
  <c r="DP24" i="4"/>
  <c r="IG23" i="4"/>
  <c r="CW23" i="4"/>
  <c r="FI24" i="4"/>
  <c r="IF24" i="4"/>
  <c r="CP24" i="4"/>
  <c r="IF23" i="4"/>
  <c r="EY23" i="4"/>
  <c r="BS23" i="4"/>
  <c r="AE23" i="4"/>
  <c r="HN24" i="4"/>
  <c r="EY24" i="4"/>
  <c r="CO24" i="4"/>
  <c r="IL23" i="4"/>
  <c r="IP25" i="4"/>
  <c r="GW23" i="4"/>
  <c r="FC23" i="4"/>
  <c r="DP23" i="4"/>
  <c r="DT25" i="4"/>
  <c r="BV23" i="4"/>
  <c r="AN25" i="4"/>
  <c r="AJ23" i="4"/>
  <c r="FU24" i="4"/>
  <c r="CX24" i="4"/>
  <c r="BH24" i="4"/>
  <c r="II23" i="4"/>
  <c r="GV23" i="4"/>
  <c r="GZ25" i="4"/>
  <c r="FB23" i="4"/>
  <c r="CX23" i="4"/>
  <c r="BI25" i="4"/>
  <c r="BE23" i="4"/>
  <c r="AC23" i="4"/>
  <c r="DR24" i="4"/>
  <c r="BB23" i="4"/>
  <c r="ED24" i="4"/>
  <c r="AL23" i="4"/>
  <c r="DM24" i="4"/>
  <c r="GD23" i="4"/>
  <c r="CV23" i="4"/>
  <c r="GV24" i="4"/>
  <c r="CQ24" i="4"/>
  <c r="GS23" i="4"/>
  <c r="DS24" i="4"/>
  <c r="GP24" i="4"/>
  <c r="BU24" i="4"/>
  <c r="HL23" i="4"/>
  <c r="ED23" i="4"/>
  <c r="BA23" i="4"/>
  <c r="GO24" i="4"/>
  <c r="EM24" i="4"/>
  <c r="BT24" i="4"/>
  <c r="IE23" i="4"/>
  <c r="GP23" i="4"/>
  <c r="EX23" i="4"/>
  <c r="DH23" i="4"/>
  <c r="BR23" i="4"/>
  <c r="AD23" i="4"/>
  <c r="HR24" i="4"/>
  <c r="EL24" i="4"/>
  <c r="CN24" i="4"/>
  <c r="AX24" i="4"/>
  <c r="ID23" i="4"/>
  <c r="GN23" i="4"/>
  <c r="EN23" i="4"/>
  <c r="CP23" i="4"/>
  <c r="AY23" i="4"/>
  <c r="BW24" i="4"/>
  <c r="CW24" i="4"/>
  <c r="CB24" i="4"/>
  <c r="FH23" i="4"/>
  <c r="AF23" i="4"/>
  <c r="BH23" i="4"/>
  <c r="FW24" i="4"/>
  <c r="GQ23" i="4"/>
  <c r="EH24" i="4"/>
  <c r="EH23" i="4"/>
  <c r="CC24" i="4"/>
  <c r="EG23" i="4"/>
  <c r="BB24" i="4"/>
  <c r="IO23" i="4"/>
  <c r="EF23" i="4"/>
  <c r="EZ23" i="4"/>
  <c r="HJ24" i="4"/>
  <c r="CO23" i="4"/>
  <c r="BR24" i="4"/>
  <c r="DJ23" i="4"/>
  <c r="AY24" i="4"/>
  <c r="CR23" i="4"/>
  <c r="AM24" i="4"/>
  <c r="CB23" i="4"/>
  <c r="GS24" i="4"/>
  <c r="EM23" i="4"/>
  <c r="CD25" i="4"/>
  <c r="BZ23" i="4"/>
  <c r="CR24" i="4"/>
  <c r="FS23" i="4"/>
  <c r="EZ24" i="4"/>
  <c r="AW23" i="4"/>
  <c r="IE24" i="4"/>
  <c r="HR23" i="4"/>
  <c r="BF23" i="4"/>
  <c r="HK24" i="4"/>
  <c r="HN23" i="4"/>
  <c r="AM23" i="4"/>
  <c r="AL24" i="4"/>
  <c r="AG24" i="4"/>
  <c r="GR23" i="4"/>
  <c r="AZ24" i="4"/>
  <c r="AB23" i="4"/>
  <c r="DK23" i="4"/>
  <c r="GC24" i="4"/>
  <c r="EE24" i="4"/>
  <c r="IO24" i="4"/>
  <c r="BG24" i="4"/>
  <c r="GA23" i="4"/>
  <c r="GE25" i="4"/>
  <c r="FX23" i="4"/>
  <c r="IH23" i="4"/>
  <c r="II24" i="4"/>
  <c r="S25" i="4"/>
  <c r="D35" i="9" s="1"/>
  <c r="FH24" i="4"/>
  <c r="FV23" i="4"/>
  <c r="IP27" i="4"/>
  <c r="O38" i="9" s="1"/>
  <c r="GE27" i="4"/>
  <c r="L38" i="9" s="1"/>
  <c r="DT27" i="4"/>
  <c r="I38" i="9" s="1"/>
  <c r="BI27" i="4"/>
  <c r="F38" i="9" s="1"/>
  <c r="CY27" i="4"/>
  <c r="H38" i="9" s="1"/>
  <c r="EO27" i="4"/>
  <c r="J38" i="9" s="1"/>
  <c r="FJ27" i="4"/>
  <c r="K38" i="9" s="1"/>
  <c r="GZ27" i="4"/>
  <c r="M38" i="9" s="1"/>
  <c r="CD27" i="4"/>
  <c r="G38" i="9" s="1"/>
  <c r="HU27" i="4"/>
  <c r="N38" i="9" s="1"/>
  <c r="AN27" i="4"/>
  <c r="E38" i="9" s="1"/>
  <c r="S27" i="4"/>
  <c r="D38" i="9" s="1"/>
  <c r="CY21" i="4"/>
  <c r="H29" i="9" s="1"/>
  <c r="HU21" i="4"/>
  <c r="N29" i="9" s="1"/>
  <c r="IP21" i="4"/>
  <c r="O29" i="9" s="1"/>
  <c r="DT21" i="4"/>
  <c r="I29" i="9" s="1"/>
  <c r="GZ21" i="4"/>
  <c r="M29" i="9" s="1"/>
  <c r="FJ21" i="4"/>
  <c r="K29" i="9" s="1"/>
  <c r="AN21" i="4"/>
  <c r="E29" i="9" s="1"/>
  <c r="BI21" i="4"/>
  <c r="F29" i="9" s="1"/>
  <c r="GE21" i="4"/>
  <c r="L29" i="9" s="1"/>
  <c r="EO21" i="4"/>
  <c r="J29" i="9" s="1"/>
  <c r="CD21" i="4"/>
  <c r="G29" i="9" s="1"/>
  <c r="S21" i="4"/>
  <c r="D29" i="9" s="1"/>
  <c r="A25" i="4"/>
  <c r="A50" i="3"/>
  <c r="A42" i="3"/>
  <c r="A28" i="3"/>
  <c r="A24" i="3"/>
  <c r="A30" i="4"/>
  <c r="P24" i="4"/>
  <c r="I23" i="4"/>
  <c r="I24" i="4"/>
  <c r="Q24" i="4"/>
  <c r="O23" i="4"/>
  <c r="G23" i="4"/>
  <c r="K23" i="4"/>
  <c r="Q23" i="4"/>
  <c r="G24" i="4"/>
  <c r="K24" i="4"/>
  <c r="O24" i="4"/>
  <c r="A21" i="4"/>
  <c r="A24" i="4"/>
  <c r="A28" i="4"/>
  <c r="A22" i="4"/>
  <c r="A26" i="4"/>
  <c r="A48" i="3"/>
  <c r="A40" i="3"/>
  <c r="A26" i="3"/>
  <c r="A46" i="3"/>
  <c r="A32" i="3"/>
  <c r="A31" i="3"/>
  <c r="A45" i="3"/>
  <c r="A53" i="3"/>
  <c r="F35" i="9" l="1"/>
  <c r="BI23" i="4"/>
  <c r="F32" i="9" s="1"/>
  <c r="I35" i="9"/>
  <c r="DT23" i="4"/>
  <c r="I32" i="9" s="1"/>
  <c r="O35" i="9"/>
  <c r="IP23" i="4"/>
  <c r="O32" i="9" s="1"/>
  <c r="G35" i="9"/>
  <c r="CD23" i="4"/>
  <c r="G32" i="9" s="1"/>
  <c r="K35" i="9"/>
  <c r="FJ23" i="4"/>
  <c r="K32" i="9" s="1"/>
  <c r="L35" i="9"/>
  <c r="GE23" i="4"/>
  <c r="L32" i="9" s="1"/>
  <c r="E35" i="9"/>
  <c r="AN23" i="4"/>
  <c r="E32" i="9" s="1"/>
  <c r="H35" i="9"/>
  <c r="CY23" i="4"/>
  <c r="H32" i="9" s="1"/>
  <c r="M35" i="9"/>
  <c r="GZ23" i="4"/>
  <c r="M32" i="9" s="1"/>
  <c r="J35" i="9"/>
  <c r="EO23" i="4"/>
  <c r="J32" i="9" s="1"/>
  <c r="N35" i="9"/>
  <c r="HU23" i="4"/>
  <c r="N32" i="9" s="1"/>
  <c r="IC28" i="4"/>
  <c r="FZ28" i="4"/>
  <c r="EW28" i="4"/>
  <c r="CT28" i="4"/>
  <c r="BQ28" i="4"/>
  <c r="GU26" i="4"/>
  <c r="FR26" i="4"/>
  <c r="DO26" i="4"/>
  <c r="CL26" i="4"/>
  <c r="AI26" i="4"/>
  <c r="HP24" i="4"/>
  <c r="FZ24" i="4"/>
  <c r="CT24" i="4"/>
  <c r="IC22" i="4"/>
  <c r="FZ22" i="4"/>
  <c r="EW22" i="4"/>
  <c r="CT22" i="4"/>
  <c r="BQ22" i="4"/>
  <c r="GU28" i="4"/>
  <c r="FR28" i="4"/>
  <c r="DO28" i="4"/>
  <c r="CL28" i="4"/>
  <c r="AI28" i="4"/>
  <c r="HP26" i="4"/>
  <c r="GM26" i="4"/>
  <c r="EJ26" i="4"/>
  <c r="DG26" i="4"/>
  <c r="BD26" i="4"/>
  <c r="FE24" i="4"/>
  <c r="BY24" i="4"/>
  <c r="GU22" i="4"/>
  <c r="FR22" i="4"/>
  <c r="DO22" i="4"/>
  <c r="CL22" i="4"/>
  <c r="AI22" i="4"/>
  <c r="HP28" i="4"/>
  <c r="GM28" i="4"/>
  <c r="EJ28" i="4"/>
  <c r="DG28" i="4"/>
  <c r="BD28" i="4"/>
  <c r="AA28" i="4"/>
  <c r="IK26" i="4"/>
  <c r="HH26" i="4"/>
  <c r="FE26" i="4"/>
  <c r="EB26" i="4"/>
  <c r="BY26" i="4"/>
  <c r="AV26" i="4"/>
  <c r="AA26" i="4"/>
  <c r="IK24" i="4"/>
  <c r="DO24" i="4"/>
  <c r="BD24" i="4"/>
  <c r="HP22" i="4"/>
  <c r="GM22" i="4"/>
  <c r="EJ22" i="4"/>
  <c r="DG22" i="4"/>
  <c r="BD22" i="4"/>
  <c r="AA22" i="4"/>
  <c r="HH28" i="4"/>
  <c r="EW26" i="4"/>
  <c r="EW24" i="4" s="1"/>
  <c r="GU24" i="4"/>
  <c r="IK22" i="4"/>
  <c r="EB22" i="4"/>
  <c r="BY28" i="4"/>
  <c r="IC26" i="4"/>
  <c r="EJ24" i="4"/>
  <c r="HH22" i="4"/>
  <c r="FE28" i="4"/>
  <c r="CT26" i="4"/>
  <c r="BY22" i="4"/>
  <c r="EB28" i="4"/>
  <c r="BQ26" i="4"/>
  <c r="AV22" i="4"/>
  <c r="N28" i="4"/>
  <c r="N26" i="4"/>
  <c r="N22" i="4"/>
  <c r="IK28" i="4"/>
  <c r="FE22" i="4"/>
  <c r="AV28" i="4"/>
  <c r="F28" i="4"/>
  <c r="F26" i="4"/>
  <c r="F22" i="4"/>
  <c r="FZ26" i="4"/>
  <c r="AI24" i="4"/>
  <c r="L24" i="4"/>
  <c r="L23" i="4"/>
  <c r="J23" i="4"/>
  <c r="R23" i="4"/>
  <c r="P23" i="4"/>
  <c r="H24" i="4"/>
  <c r="H23" i="4"/>
  <c r="R24" i="4"/>
  <c r="J24" i="4"/>
  <c r="N24" i="4"/>
  <c r="IC24" i="4" l="1"/>
  <c r="BQ24" i="4"/>
  <c r="AA24" i="4"/>
  <c r="DG24" i="4"/>
  <c r="EB24" i="4"/>
  <c r="FR24" i="4"/>
  <c r="GM24" i="4"/>
  <c r="AV24" i="4"/>
  <c r="HH24" i="4"/>
  <c r="CL24" i="4"/>
  <c r="F24" i="4"/>
  <c r="S23" i="4"/>
  <c r="D32" i="9" s="1"/>
  <c r="O13" i="3" l="1"/>
  <c r="N13" i="3"/>
  <c r="M13" i="3"/>
  <c r="L13" i="3"/>
  <c r="K13" i="3"/>
  <c r="J13" i="3"/>
  <c r="I13" i="3"/>
  <c r="H13" i="3"/>
  <c r="G13" i="3"/>
  <c r="F13" i="3"/>
  <c r="E13" i="3"/>
  <c r="O16" i="3"/>
  <c r="N16" i="3"/>
  <c r="M16" i="3"/>
  <c r="L16" i="3"/>
  <c r="K16" i="3"/>
  <c r="J16" i="3"/>
  <c r="I16" i="3"/>
  <c r="H16" i="3"/>
  <c r="G16" i="3"/>
  <c r="F16" i="3"/>
  <c r="E16" i="3"/>
  <c r="C134" i="3" l="1"/>
  <c r="C131" i="3"/>
  <c r="C128" i="3"/>
  <c r="C125" i="3"/>
  <c r="C122" i="3"/>
  <c r="C87" i="3"/>
  <c r="C85" i="3"/>
  <c r="A86" i="3" s="1"/>
  <c r="C83" i="3"/>
  <c r="A84" i="3" s="1"/>
  <c r="C81" i="3"/>
  <c r="A82" i="3" s="1"/>
  <c r="C79" i="3"/>
  <c r="A80" i="3" s="1"/>
  <c r="C18" i="3"/>
  <c r="C17" i="3"/>
  <c r="C16" i="3"/>
  <c r="C15" i="3"/>
  <c r="C14" i="3"/>
  <c r="P16" i="3"/>
  <c r="P13" i="3"/>
  <c r="A79" i="3" l="1"/>
  <c r="A83" i="3"/>
  <c r="A81" i="3"/>
  <c r="A85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P97" i="3"/>
  <c r="O97" i="3"/>
  <c r="N97" i="3"/>
  <c r="M97" i="3"/>
  <c r="L97" i="3"/>
  <c r="K97" i="3"/>
  <c r="J97" i="3"/>
  <c r="I97" i="3"/>
  <c r="H97" i="3"/>
  <c r="G97" i="3"/>
  <c r="F97" i="3"/>
  <c r="E97" i="3"/>
  <c r="P94" i="3"/>
  <c r="O94" i="3"/>
  <c r="N94" i="3"/>
  <c r="M94" i="3"/>
  <c r="L94" i="3"/>
  <c r="K94" i="3"/>
  <c r="J94" i="3"/>
  <c r="I94" i="3"/>
  <c r="H94" i="3"/>
  <c r="G94" i="3"/>
  <c r="F94" i="3"/>
  <c r="C119" i="3"/>
  <c r="E137" i="3" l="1"/>
  <c r="I137" i="3"/>
  <c r="M137" i="3"/>
  <c r="E138" i="3"/>
  <c r="I138" i="3"/>
  <c r="M138" i="3"/>
  <c r="F137" i="3"/>
  <c r="J137" i="3"/>
  <c r="N137" i="3"/>
  <c r="F138" i="3"/>
  <c r="J138" i="3"/>
  <c r="N138" i="3"/>
  <c r="G137" i="3"/>
  <c r="K137" i="3"/>
  <c r="O137" i="3"/>
  <c r="G138" i="3"/>
  <c r="K138" i="3"/>
  <c r="O138" i="3"/>
  <c r="H137" i="3"/>
  <c r="L137" i="3"/>
  <c r="P137" i="3"/>
  <c r="H138" i="3"/>
  <c r="L138" i="3"/>
  <c r="P138" i="3"/>
  <c r="C116" i="3"/>
  <c r="C104" i="3"/>
  <c r="C101" i="3"/>
  <c r="C98" i="3"/>
  <c r="C95" i="3"/>
  <c r="E94" i="3"/>
  <c r="C92" i="3"/>
  <c r="L139" i="3" l="1"/>
  <c r="J139" i="3"/>
  <c r="H139" i="3"/>
  <c r="O139" i="3"/>
  <c r="F139" i="3"/>
  <c r="M139" i="3"/>
  <c r="K139" i="3"/>
  <c r="I139" i="3"/>
  <c r="P139" i="3"/>
  <c r="G139" i="3"/>
  <c r="N139" i="3"/>
  <c r="E139" i="3"/>
  <c r="C5" i="3" l="1"/>
  <c r="C6" i="3"/>
  <c r="C7" i="3"/>
  <c r="C8" i="3"/>
  <c r="C12" i="3"/>
  <c r="C13" i="3"/>
  <c r="B19" i="4"/>
  <c r="B17" i="4"/>
  <c r="B15" i="4"/>
  <c r="B13" i="4"/>
  <c r="B11" i="4"/>
  <c r="B9" i="4"/>
  <c r="B7" i="4"/>
  <c r="B5" i="4"/>
  <c r="R15" i="4"/>
  <c r="H16" i="4"/>
  <c r="K15" i="4"/>
  <c r="K16" i="4"/>
  <c r="BV15" i="4"/>
  <c r="ID15" i="4"/>
  <c r="EM16" i="4"/>
  <c r="GC15" i="4"/>
  <c r="I15" i="4"/>
  <c r="HM15" i="4"/>
  <c r="P16" i="4"/>
  <c r="DM16" i="4"/>
  <c r="AX16" i="4"/>
  <c r="AX15" i="4"/>
  <c r="BZ16" i="4"/>
  <c r="Q16" i="4"/>
  <c r="AK16" i="4"/>
  <c r="CX16" i="4"/>
  <c r="AY15" i="4"/>
  <c r="J16" i="4"/>
  <c r="P15" i="4"/>
  <c r="H15" i="4"/>
  <c r="IH15" i="4"/>
  <c r="GB16" i="4"/>
  <c r="CC15" i="4"/>
  <c r="GB15" i="4"/>
  <c r="GN16" i="4"/>
  <c r="O15" i="4"/>
  <c r="J15" i="4"/>
  <c r="G15" i="4"/>
  <c r="R16" i="4"/>
  <c r="G16" i="4"/>
  <c r="CR15" i="4"/>
  <c r="FT16" i="4"/>
  <c r="CA16" i="4"/>
  <c r="HL15" i="4"/>
  <c r="EX15" i="4"/>
  <c r="ED16" i="4"/>
  <c r="DQ16" i="4"/>
  <c r="BR15" i="4"/>
  <c r="EL16" i="4"/>
  <c r="DQ15" i="4"/>
  <c r="IO15" i="4"/>
  <c r="GC16" i="4"/>
  <c r="BZ15" i="4"/>
  <c r="HJ15" i="4"/>
  <c r="EN16" i="4"/>
  <c r="CM15" i="4"/>
  <c r="HK15" i="4"/>
  <c r="DH16" i="4"/>
  <c r="HM16" i="4"/>
  <c r="AG16" i="4"/>
  <c r="GS16" i="4"/>
  <c r="FG16" i="4"/>
  <c r="FT15" i="4"/>
  <c r="HJ16" i="4"/>
  <c r="DJ15" i="4"/>
  <c r="GW16" i="4"/>
  <c r="FX15" i="4"/>
  <c r="IE16" i="4"/>
  <c r="EY15" i="4"/>
  <c r="BG16" i="4"/>
  <c r="HS16" i="4"/>
  <c r="DL15" i="4"/>
  <c r="IL15" i="4"/>
  <c r="GD16" i="4"/>
  <c r="DM15" i="4"/>
  <c r="AB16" i="4"/>
  <c r="EG16" i="4"/>
  <c r="IL16" i="4"/>
  <c r="L16" i="4"/>
  <c r="I16" i="4"/>
  <c r="Q15" i="4"/>
  <c r="L15" i="4"/>
  <c r="O16" i="4"/>
  <c r="AZ15" i="4"/>
  <c r="CN16" i="4"/>
  <c r="AJ15" i="4"/>
  <c r="IM16" i="4"/>
  <c r="GV15" i="4"/>
  <c r="FH15" i="4"/>
  <c r="BB16" i="4"/>
  <c r="CB15" i="4"/>
  <c r="BA15" i="4"/>
  <c r="GA15" i="4"/>
  <c r="CW16" i="4"/>
  <c r="EN15" i="4"/>
  <c r="BH16" i="4"/>
  <c r="HT16" i="4"/>
  <c r="FA15" i="4"/>
  <c r="BA16" i="4"/>
  <c r="FF16" i="4"/>
  <c r="EL15" i="4"/>
  <c r="BW16" i="4"/>
  <c r="II16" i="4"/>
  <c r="CX15" i="4"/>
  <c r="GP15" i="4"/>
  <c r="CV16" i="4"/>
  <c r="GO16" i="4"/>
  <c r="CN15" i="4"/>
  <c r="BF16" i="4"/>
  <c r="EY16" i="4"/>
  <c r="AE15" i="4"/>
  <c r="BG15" i="4"/>
  <c r="CO15" i="4"/>
  <c r="EC15" i="4"/>
  <c r="FC15" i="4"/>
  <c r="GQ15" i="4"/>
  <c r="HS15" i="4"/>
  <c r="AD16" i="4"/>
  <c r="BT16" i="4"/>
  <c r="DJ16" i="4"/>
  <c r="EZ16" i="4"/>
  <c r="GP16" i="4"/>
  <c r="IF16" i="4"/>
  <c r="AB15" i="4"/>
  <c r="BB15" i="4"/>
  <c r="CP15" i="4"/>
  <c r="DR15" i="4"/>
  <c r="EZ15" i="4"/>
  <c r="GN15" i="4"/>
  <c r="HN15" i="4"/>
  <c r="AE16" i="4"/>
  <c r="BU16" i="4"/>
  <c r="DK16" i="4"/>
  <c r="FA16" i="4"/>
  <c r="GQ16" i="4"/>
  <c r="IG16" i="4"/>
  <c r="AC15" i="4"/>
  <c r="BE15" i="4"/>
  <c r="CQ15" i="4"/>
  <c r="DS15" i="4"/>
  <c r="FG15" i="4"/>
  <c r="GO15" i="4"/>
  <c r="HQ15" i="4"/>
  <c r="AF16" i="4"/>
  <c r="BE16" i="4"/>
  <c r="CM16" i="4"/>
  <c r="DL16" i="4"/>
  <c r="EK16" i="4"/>
  <c r="FS16" i="4"/>
  <c r="GR16" i="4"/>
  <c r="HQ16" i="4"/>
  <c r="DP15" i="4"/>
  <c r="IN15" i="4"/>
  <c r="DI16" i="4"/>
  <c r="HN16" i="4"/>
  <c r="FB15" i="4"/>
  <c r="BS16" i="4"/>
  <c r="FX16" i="4"/>
  <c r="AK15" i="4"/>
  <c r="BS15" i="4"/>
  <c r="CU15" i="4"/>
  <c r="EG15" i="4"/>
  <c r="FI15" i="4"/>
  <c r="GW15" i="4"/>
  <c r="IE15" i="4"/>
  <c r="AL16" i="4"/>
  <c r="CB16" i="4"/>
  <c r="DR16" i="4"/>
  <c r="FH16" i="4"/>
  <c r="GX16" i="4"/>
  <c r="IN16" i="4"/>
  <c r="AF15" i="4"/>
  <c r="BH15" i="4"/>
  <c r="CV15" i="4"/>
  <c r="ED15" i="4"/>
  <c r="FF15" i="4"/>
  <c r="GR15" i="4"/>
  <c r="HT15" i="4"/>
  <c r="AM16" i="4"/>
  <c r="CC16" i="4"/>
  <c r="DS16" i="4"/>
  <c r="FI16" i="4"/>
  <c r="GY16" i="4"/>
  <c r="IO16" i="4"/>
  <c r="AG15" i="4"/>
  <c r="BU15" i="4"/>
  <c r="CW15" i="4"/>
  <c r="EE15" i="4"/>
  <c r="FS15" i="4"/>
  <c r="GS15" i="4"/>
  <c r="IG15" i="4"/>
  <c r="AJ16" i="4"/>
  <c r="BR16" i="4"/>
  <c r="CQ16" i="4"/>
  <c r="DP16" i="4"/>
  <c r="EX16" i="4"/>
  <c r="FW16" i="4"/>
  <c r="GV16" i="4"/>
  <c r="ID16" i="4"/>
  <c r="GD15" i="4"/>
  <c r="FC16" i="4"/>
  <c r="BF15" i="4"/>
  <c r="EF15" i="4"/>
  <c r="AC16" i="4"/>
  <c r="EH16" i="4"/>
  <c r="AD15" i="4"/>
  <c r="HR15" i="4"/>
  <c r="CR16" i="4"/>
  <c r="HR16" i="4"/>
  <c r="AW15" i="4"/>
  <c r="BW15" i="4"/>
  <c r="DK15" i="4"/>
  <c r="EM15" i="4"/>
  <c r="FU15" i="4"/>
  <c r="HI15" i="4"/>
  <c r="II15" i="4"/>
  <c r="AY16" i="4"/>
  <c r="CO16" i="4"/>
  <c r="EE16" i="4"/>
  <c r="FU16" i="4"/>
  <c r="HK16" i="4"/>
  <c r="AL15" i="4"/>
  <c r="BT15" i="4"/>
  <c r="DH15" i="4"/>
  <c r="EH15" i="4"/>
  <c r="FV15" i="4"/>
  <c r="GX15" i="4"/>
  <c r="IF15" i="4"/>
  <c r="AZ16" i="4"/>
  <c r="CP16" i="4"/>
  <c r="EF16" i="4"/>
  <c r="FV16" i="4"/>
  <c r="HL16" i="4"/>
  <c r="AM15" i="4"/>
  <c r="CA15" i="4"/>
  <c r="DI15" i="4"/>
  <c r="EK15" i="4"/>
  <c r="FW15" i="4"/>
  <c r="GY15" i="4"/>
  <c r="IM15" i="4"/>
  <c r="AW16" i="4"/>
  <c r="BV16" i="4"/>
  <c r="CU16" i="4"/>
  <c r="EC16" i="4"/>
  <c r="FB16" i="4"/>
  <c r="GA16" i="4"/>
  <c r="HI16" i="4"/>
  <c r="IH16" i="4"/>
  <c r="L7" i="4"/>
  <c r="I7" i="4"/>
  <c r="J7" i="4"/>
  <c r="P7" i="4"/>
  <c r="H7" i="4"/>
  <c r="R7" i="4"/>
  <c r="O7" i="4"/>
  <c r="G7" i="4"/>
  <c r="K7" i="4"/>
  <c r="Q7" i="4"/>
  <c r="L8" i="4"/>
  <c r="I8" i="4"/>
  <c r="H8" i="4"/>
  <c r="J8" i="4"/>
  <c r="G8" i="4"/>
  <c r="K8" i="4"/>
  <c r="FW8" i="4"/>
  <c r="CW7" i="4"/>
  <c r="GS7" i="4"/>
  <c r="Q8" i="4"/>
  <c r="FA7" i="4"/>
  <c r="CM8" i="4"/>
  <c r="FG7" i="4"/>
  <c r="IE8" i="4"/>
  <c r="BW8" i="4"/>
  <c r="HT7" i="4"/>
  <c r="EN7" i="4"/>
  <c r="CN8" i="4"/>
  <c r="BH8" i="4"/>
  <c r="AK8" i="4"/>
  <c r="BA8" i="4"/>
  <c r="R8" i="4"/>
  <c r="GX7" i="4"/>
  <c r="ED8" i="4"/>
  <c r="AF8" i="4"/>
  <c r="II8" i="4"/>
  <c r="DP8" i="4"/>
  <c r="GR7" i="4"/>
  <c r="EG8" i="4"/>
  <c r="AD7" i="4"/>
  <c r="EN8" i="4"/>
  <c r="BS7" i="4"/>
  <c r="P8" i="4"/>
  <c r="DH7" i="4"/>
  <c r="ID8" i="4"/>
  <c r="BT7" i="4"/>
  <c r="FT7" i="4"/>
  <c r="EL7" i="4"/>
  <c r="HM8" i="4"/>
  <c r="DR8" i="4"/>
  <c r="O8" i="4"/>
  <c r="BR7" i="4"/>
  <c r="IN7" i="4"/>
  <c r="GB8" i="4"/>
  <c r="CX8" i="4"/>
  <c r="CR7" i="4"/>
  <c r="BE7" i="4"/>
  <c r="BF7" i="4"/>
  <c r="IL7" i="4"/>
  <c r="FT8" i="4"/>
  <c r="DL7" i="4"/>
  <c r="HT8" i="4"/>
  <c r="GW7" i="4"/>
  <c r="AG7" i="4"/>
  <c r="ED7" i="4"/>
  <c r="HK7" i="4"/>
  <c r="AX8" i="4"/>
  <c r="CV8" i="4"/>
  <c r="EX8" i="4"/>
  <c r="GQ8" i="4"/>
  <c r="IO8" i="4"/>
  <c r="CN7" i="4"/>
  <c r="GC7" i="4"/>
  <c r="AZ8" i="4"/>
  <c r="DL8" i="4"/>
  <c r="GD8" i="4"/>
  <c r="AB7" i="4"/>
  <c r="DM7" i="4"/>
  <c r="GP7" i="4"/>
  <c r="CR8" i="4"/>
  <c r="CA7" i="4"/>
  <c r="EZ7" i="4"/>
  <c r="IH7" i="4"/>
  <c r="EK8" i="4"/>
  <c r="AC7" i="4"/>
  <c r="BU7" i="4"/>
  <c r="DJ7" i="4"/>
  <c r="FB7" i="4"/>
  <c r="GY7" i="4"/>
  <c r="AB8" i="4"/>
  <c r="BF8" i="4"/>
  <c r="DH8" i="4"/>
  <c r="EL8" i="4"/>
  <c r="GN8" i="4"/>
  <c r="HR8" i="4"/>
  <c r="AL7" i="4"/>
  <c r="EH7" i="4"/>
  <c r="HQ7" i="4"/>
  <c r="CA8" i="4"/>
  <c r="FG8" i="4"/>
  <c r="IM8" i="4"/>
  <c r="CU7" i="4"/>
  <c r="IE7" i="4"/>
  <c r="FH8" i="4"/>
  <c r="BR8" i="4"/>
  <c r="DK8" i="4"/>
  <c r="FI8" i="4"/>
  <c r="GW8" i="4"/>
  <c r="AM7" i="4"/>
  <c r="DI7" i="4"/>
  <c r="GO7" i="4"/>
  <c r="BS8" i="4"/>
  <c r="EF8" i="4"/>
  <c r="GR8" i="4"/>
  <c r="BB7" i="4"/>
  <c r="EK7" i="4"/>
  <c r="HR7" i="4"/>
  <c r="FC8" i="4"/>
  <c r="CV7" i="4"/>
  <c r="FV7" i="4"/>
  <c r="AJ8" i="4"/>
  <c r="GV8" i="4"/>
  <c r="AJ7" i="4"/>
  <c r="CB7" i="4"/>
  <c r="DR7" i="4"/>
  <c r="FW7" i="4"/>
  <c r="HN7" i="4"/>
  <c r="AG8" i="4"/>
  <c r="BU8" i="4"/>
  <c r="DM8" i="4"/>
  <c r="FA8" i="4"/>
  <c r="GS8" i="4"/>
  <c r="IG8" i="4"/>
  <c r="BH7" i="4"/>
  <c r="FF7" i="4"/>
  <c r="IM7" i="4"/>
  <c r="CU8" i="4"/>
  <c r="GA8" i="4"/>
  <c r="EG7" i="4"/>
  <c r="AL8" i="4"/>
  <c r="GX8" i="4"/>
  <c r="CM7" i="4"/>
  <c r="GB7" i="4"/>
  <c r="AE8" i="4"/>
  <c r="CC8" i="4"/>
  <c r="DQ8" i="4"/>
  <c r="FS8" i="4"/>
  <c r="HJ8" i="4"/>
  <c r="AX7" i="4"/>
  <c r="EE7" i="4"/>
  <c r="HL7" i="4"/>
  <c r="CQ8" i="4"/>
  <c r="EY8" i="4"/>
  <c r="HL8" i="4"/>
  <c r="BZ7" i="4"/>
  <c r="FH7" i="4"/>
  <c r="IG7" i="4"/>
  <c r="FX8" i="4"/>
  <c r="AF7" i="4"/>
  <c r="DP7" i="4"/>
  <c r="GV7" i="4"/>
  <c r="BE8" i="4"/>
  <c r="HQ8" i="4"/>
  <c r="AY7" i="4"/>
  <c r="CP7" i="4"/>
  <c r="EF7" i="4"/>
  <c r="GD7" i="4"/>
  <c r="ID7" i="4"/>
  <c r="AM8" i="4"/>
  <c r="BZ8" i="4"/>
  <c r="DS8" i="4"/>
  <c r="FF8" i="4"/>
  <c r="GY8" i="4"/>
  <c r="IL8" i="4"/>
  <c r="CQ7" i="4"/>
  <c r="FX7" i="4"/>
  <c r="AW8" i="4"/>
  <c r="EC8" i="4"/>
  <c r="HI8" i="4"/>
  <c r="AK7" i="4"/>
  <c r="FI7" i="4"/>
  <c r="CB8" i="4"/>
  <c r="IN8" i="4"/>
  <c r="BV7" i="4"/>
  <c r="DS7" i="4"/>
  <c r="FS7" i="4"/>
  <c r="HJ7" i="4"/>
  <c r="AC8" i="4"/>
  <c r="BV8" i="4"/>
  <c r="DI8" i="4"/>
  <c r="FB8" i="4"/>
  <c r="GO8" i="4"/>
  <c r="IH8" i="4"/>
  <c r="AW7" i="4"/>
  <c r="BW7" i="4"/>
  <c r="DK7" i="4"/>
  <c r="EM7" i="4"/>
  <c r="FU7" i="4"/>
  <c r="HI7" i="4"/>
  <c r="II7" i="4"/>
  <c r="AY8" i="4"/>
  <c r="CO8" i="4"/>
  <c r="EE8" i="4"/>
  <c r="FU8" i="4"/>
  <c r="HK8" i="4"/>
  <c r="BA7" i="4"/>
  <c r="CC7" i="4"/>
  <c r="DQ7" i="4"/>
  <c r="EY7" i="4"/>
  <c r="GA7" i="4"/>
  <c r="HM7" i="4"/>
  <c r="IO7" i="4"/>
  <c r="BG8" i="4"/>
  <c r="CW8" i="4"/>
  <c r="EM8" i="4"/>
  <c r="GC8" i="4"/>
  <c r="HS8" i="4"/>
  <c r="AZ7" i="4"/>
  <c r="CX7" i="4"/>
  <c r="EX7" i="4"/>
  <c r="GN7" i="4"/>
  <c r="IF7" i="4"/>
  <c r="BB8" i="4"/>
  <c r="CP8" i="4"/>
  <c r="EH8" i="4"/>
  <c r="FV8" i="4"/>
  <c r="HN8" i="4"/>
  <c r="AE7" i="4"/>
  <c r="BG7" i="4"/>
  <c r="CO7" i="4"/>
  <c r="EC7" i="4"/>
  <c r="FC7" i="4"/>
  <c r="GQ7" i="4"/>
  <c r="HS7" i="4"/>
  <c r="AD8" i="4"/>
  <c r="BT8" i="4"/>
  <c r="DJ8" i="4"/>
  <c r="EZ8" i="4"/>
  <c r="GP8" i="4"/>
  <c r="IF8" i="4"/>
  <c r="J11" i="4"/>
  <c r="AK12" i="4"/>
  <c r="IG12" i="4"/>
  <c r="CA12" i="4"/>
  <c r="DP11" i="4"/>
  <c r="BA11" i="4"/>
  <c r="IN12" i="4"/>
  <c r="I12" i="4"/>
  <c r="Q12" i="4"/>
  <c r="K12" i="4"/>
  <c r="GQ12" i="4"/>
  <c r="EN11" i="4"/>
  <c r="FH11" i="4"/>
  <c r="EF11" i="4"/>
  <c r="FW12" i="4"/>
  <c r="IN11" i="4"/>
  <c r="CM11" i="4"/>
  <c r="GA11" i="4"/>
  <c r="R11" i="4"/>
  <c r="K11" i="4"/>
  <c r="CN11" i="4"/>
  <c r="AC12" i="4"/>
  <c r="AE12" i="4"/>
  <c r="GN11" i="4"/>
  <c r="HK11" i="4"/>
  <c r="CW12" i="4"/>
  <c r="L12" i="4"/>
  <c r="GN12" i="4"/>
  <c r="BB11" i="4"/>
  <c r="HJ12" i="4"/>
  <c r="BF11" i="4"/>
  <c r="R12" i="4"/>
  <c r="O11" i="4"/>
  <c r="H11" i="4"/>
  <c r="IF11" i="4"/>
  <c r="CP11" i="4"/>
  <c r="DI12" i="4"/>
  <c r="EL12" i="4"/>
  <c r="AG12" i="4"/>
  <c r="DH12" i="4"/>
  <c r="P11" i="4"/>
  <c r="I11" i="4"/>
  <c r="P12" i="4"/>
  <c r="J12" i="4"/>
  <c r="G12" i="4"/>
  <c r="DR11" i="4"/>
  <c r="CR12" i="4"/>
  <c r="GY12" i="4"/>
  <c r="EL11" i="4"/>
  <c r="AX12" i="4"/>
  <c r="HR12" i="4"/>
  <c r="BT11" i="4"/>
  <c r="FF11" i="4"/>
  <c r="AM12" i="4"/>
  <c r="DS12" i="4"/>
  <c r="GB11" i="4"/>
  <c r="BF12" i="4"/>
  <c r="EX12" i="4"/>
  <c r="BZ11" i="4"/>
  <c r="EZ11" i="4"/>
  <c r="GX11" i="4"/>
  <c r="AZ12" i="4"/>
  <c r="DM12" i="4"/>
  <c r="GS12" i="4"/>
  <c r="AD11" i="4"/>
  <c r="FB11" i="4"/>
  <c r="BU12" i="4"/>
  <c r="DM11" i="4"/>
  <c r="AB12" i="4"/>
  <c r="EH12" i="4"/>
  <c r="CC11" i="4"/>
  <c r="HM11" i="4"/>
  <c r="EK12" i="4"/>
  <c r="ED11" i="4"/>
  <c r="FA12" i="4"/>
  <c r="IL12" i="4"/>
  <c r="AJ11" i="4"/>
  <c r="EX11" i="4"/>
  <c r="DQ12" i="4"/>
  <c r="ID12" i="4"/>
  <c r="CX11" i="4"/>
  <c r="FX11" i="4"/>
  <c r="BW12" i="4"/>
  <c r="FF12" i="4"/>
  <c r="BV11" i="4"/>
  <c r="GV11" i="4"/>
  <c r="CP12" i="4"/>
  <c r="FI12" i="4"/>
  <c r="AB11" i="4"/>
  <c r="CR11" i="4"/>
  <c r="FT11" i="4"/>
  <c r="HR11" i="4"/>
  <c r="BH12" i="4"/>
  <c r="EG12" i="4"/>
  <c r="HM12" i="4"/>
  <c r="BH11" i="4"/>
  <c r="GP11" i="4"/>
  <c r="CN12" i="4"/>
  <c r="FA11" i="4"/>
  <c r="BA12" i="4"/>
  <c r="FV12" i="4"/>
  <c r="DQ11" i="4"/>
  <c r="IO11" i="4"/>
  <c r="GD12" i="4"/>
  <c r="FH12" i="4"/>
  <c r="Q11" i="4"/>
  <c r="H12" i="4"/>
  <c r="G11" i="4"/>
  <c r="L11" i="4"/>
  <c r="O12" i="4"/>
  <c r="AF11" i="4"/>
  <c r="HN11" i="4"/>
  <c r="GB12" i="4"/>
  <c r="AZ11" i="4"/>
  <c r="IH11" i="4"/>
  <c r="ED12" i="4"/>
  <c r="IO12" i="4"/>
  <c r="DH11" i="4"/>
  <c r="GR11" i="4"/>
  <c r="CX12" i="4"/>
  <c r="FT12" i="4"/>
  <c r="DJ11" i="4"/>
  <c r="HL11" i="4"/>
  <c r="DK12" i="4"/>
  <c r="GV12" i="4"/>
  <c r="AL11" i="4"/>
  <c r="DL11" i="4"/>
  <c r="GD11" i="4"/>
  <c r="IL11" i="4"/>
  <c r="BS12" i="4"/>
  <c r="FC12" i="4"/>
  <c r="II12" i="4"/>
  <c r="CB11" i="4"/>
  <c r="HT11" i="4"/>
  <c r="AY11" i="4"/>
  <c r="GC11" i="4"/>
  <c r="BZ12" i="4"/>
  <c r="HN12" i="4"/>
  <c r="EY11" i="4"/>
  <c r="BG12" i="4"/>
  <c r="HQ12" i="4"/>
  <c r="GX12" i="4"/>
  <c r="BR11" i="4"/>
  <c r="EH11" i="4"/>
  <c r="HJ11" i="4"/>
  <c r="BB12" i="4"/>
  <c r="CV12" i="4"/>
  <c r="AC11" i="4"/>
  <c r="BE11" i="4"/>
  <c r="CQ11" i="4"/>
  <c r="DS11" i="4"/>
  <c r="FG11" i="4"/>
  <c r="GO11" i="4"/>
  <c r="HQ11" i="4"/>
  <c r="AF12" i="4"/>
  <c r="BE12" i="4"/>
  <c r="CM12" i="4"/>
  <c r="DL12" i="4"/>
  <c r="EN12" i="4"/>
  <c r="GA12" i="4"/>
  <c r="HT12" i="4"/>
  <c r="AE11" i="4"/>
  <c r="BG11" i="4"/>
  <c r="CO11" i="4"/>
  <c r="EC11" i="4"/>
  <c r="FC11" i="4"/>
  <c r="GQ11" i="4"/>
  <c r="HS11" i="4"/>
  <c r="AD12" i="4"/>
  <c r="BT12" i="4"/>
  <c r="DJ12" i="4"/>
  <c r="EY12" i="4"/>
  <c r="GR12" i="4"/>
  <c r="IE12" i="4"/>
  <c r="EE12" i="4"/>
  <c r="FU12" i="4"/>
  <c r="HK12" i="4"/>
  <c r="AG11" i="4"/>
  <c r="BU11" i="4"/>
  <c r="CW11" i="4"/>
  <c r="EE11" i="4"/>
  <c r="FS11" i="4"/>
  <c r="GS11" i="4"/>
  <c r="IG11" i="4"/>
  <c r="AJ12" i="4"/>
  <c r="BR12" i="4"/>
  <c r="CQ12" i="4"/>
  <c r="DP12" i="4"/>
  <c r="FB12" i="4"/>
  <c r="GO12" i="4"/>
  <c r="IH12" i="4"/>
  <c r="AK11" i="4"/>
  <c r="BS11" i="4"/>
  <c r="CU11" i="4"/>
  <c r="EG11" i="4"/>
  <c r="FI11" i="4"/>
  <c r="GW11" i="4"/>
  <c r="IE11" i="4"/>
  <c r="AL12" i="4"/>
  <c r="CB12" i="4"/>
  <c r="DR12" i="4"/>
  <c r="FS12" i="4"/>
  <c r="GW12" i="4"/>
  <c r="EM12" i="4"/>
  <c r="GC12" i="4"/>
  <c r="HS12" i="4"/>
  <c r="AX11" i="4"/>
  <c r="CV11" i="4"/>
  <c r="FV11" i="4"/>
  <c r="ID11" i="4"/>
  <c r="CC12" i="4"/>
  <c r="AM11" i="4"/>
  <c r="CA11" i="4"/>
  <c r="DI11" i="4"/>
  <c r="EK11" i="4"/>
  <c r="FW11" i="4"/>
  <c r="GY11" i="4"/>
  <c r="IM11" i="4"/>
  <c r="AW12" i="4"/>
  <c r="BV12" i="4"/>
  <c r="CU12" i="4"/>
  <c r="EC12" i="4"/>
  <c r="FG12" i="4"/>
  <c r="HI12" i="4"/>
  <c r="IM12" i="4"/>
  <c r="AW11" i="4"/>
  <c r="BW11" i="4"/>
  <c r="DK11" i="4"/>
  <c r="EM11" i="4"/>
  <c r="FU11" i="4"/>
  <c r="HI11" i="4"/>
  <c r="II11" i="4"/>
  <c r="AY12" i="4"/>
  <c r="CO12" i="4"/>
  <c r="EF12" i="4"/>
  <c r="FX12" i="4"/>
  <c r="HL12" i="4"/>
  <c r="EZ12" i="4"/>
  <c r="GP12" i="4"/>
  <c r="IF12" i="4"/>
  <c r="O13" i="4"/>
  <c r="P14" i="4"/>
  <c r="H13" i="4"/>
  <c r="DK13" i="4"/>
  <c r="GR13" i="4"/>
  <c r="HQ13" i="4"/>
  <c r="IN14" i="4"/>
  <c r="HI13" i="4"/>
  <c r="FF14" i="4"/>
  <c r="FB13" i="4"/>
  <c r="P13" i="4"/>
  <c r="BE14" i="4"/>
  <c r="AM13" i="4"/>
  <c r="AM14" i="4"/>
  <c r="HS14" i="4"/>
  <c r="AF13" i="4"/>
  <c r="BT13" i="4"/>
  <c r="GC14" i="4"/>
  <c r="BB14" i="4"/>
  <c r="K13" i="4"/>
  <c r="BU14" i="4"/>
  <c r="HT13" i="4"/>
  <c r="AE13" i="4"/>
  <c r="HK13" i="4"/>
  <c r="L14" i="4"/>
  <c r="R13" i="4"/>
  <c r="R14" i="4"/>
  <c r="Q14" i="4"/>
  <c r="K14" i="4"/>
  <c r="FA14" i="4"/>
  <c r="GO13" i="4"/>
  <c r="EM13" i="4"/>
  <c r="II13" i="4"/>
  <c r="AW13" i="4"/>
  <c r="FG14" i="4"/>
  <c r="Q13" i="4"/>
  <c r="H14" i="4"/>
  <c r="I14" i="4"/>
  <c r="J14" i="4"/>
  <c r="G14" i="4"/>
  <c r="EE13" i="4"/>
  <c r="BR14" i="4"/>
  <c r="FV14" i="4"/>
  <c r="AX13" i="4"/>
  <c r="AJ14" i="4"/>
  <c r="DS14" i="4"/>
  <c r="BA13" i="4"/>
  <c r="HM13" i="4"/>
  <c r="AZ14" i="4"/>
  <c r="CA13" i="4"/>
  <c r="AE14" i="4"/>
  <c r="BE13" i="4"/>
  <c r="EY13" i="4"/>
  <c r="IF13" i="4"/>
  <c r="DR13" i="4"/>
  <c r="EF14" i="4"/>
  <c r="BU13" i="4"/>
  <c r="AD14" i="4"/>
  <c r="CO13" i="4"/>
  <c r="AF14" i="4"/>
  <c r="GY14" i="4"/>
  <c r="GN14" i="4"/>
  <c r="BF13" i="4"/>
  <c r="GD13" i="4"/>
  <c r="CA14" i="4"/>
  <c r="GO14" i="4"/>
  <c r="FF13" i="4"/>
  <c r="CC14" i="4"/>
  <c r="EH13" i="4"/>
  <c r="AW14" i="4"/>
  <c r="EN14" i="4"/>
  <c r="BW13" i="4"/>
  <c r="IM13" i="4"/>
  <c r="GX14" i="4"/>
  <c r="CW13" i="4"/>
  <c r="BZ14" i="4"/>
  <c r="CP13" i="4"/>
  <c r="FW13" i="4"/>
  <c r="DK14" i="4"/>
  <c r="FA13" i="4"/>
  <c r="DS13" i="4"/>
  <c r="CW14" i="4"/>
  <c r="ED13" i="4"/>
  <c r="BV14" i="4"/>
  <c r="IO14" i="4"/>
  <c r="DH14" i="4"/>
  <c r="HM14" i="4"/>
  <c r="CN13" i="4"/>
  <c r="HR13" i="4"/>
  <c r="DI14" i="4"/>
  <c r="HN14" i="4"/>
  <c r="I13" i="4"/>
  <c r="J13" i="4"/>
  <c r="G13" i="4"/>
  <c r="L13" i="4"/>
  <c r="O14" i="4"/>
  <c r="AC13" i="4"/>
  <c r="FU13" i="4"/>
  <c r="CP14" i="4"/>
  <c r="FI13" i="4"/>
  <c r="BH14" i="4"/>
  <c r="CM13" i="4"/>
  <c r="AB14" i="4"/>
  <c r="DH13" i="4"/>
  <c r="CM14" i="4"/>
  <c r="DM13" i="4"/>
  <c r="GW13" i="4"/>
  <c r="FI14" i="4"/>
  <c r="AK13" i="4"/>
  <c r="GY13" i="4"/>
  <c r="FS13" i="4"/>
  <c r="EM14" i="4"/>
  <c r="FV13" i="4"/>
  <c r="EG14" i="4"/>
  <c r="IL14" i="4"/>
  <c r="DP13" i="4"/>
  <c r="AC14" i="4"/>
  <c r="EH14" i="4"/>
  <c r="IM14" i="4"/>
  <c r="CU13" i="4"/>
  <c r="GB13" i="4"/>
  <c r="CX14" i="4"/>
  <c r="AL13" i="4"/>
  <c r="CC13" i="4"/>
  <c r="EG13" i="4"/>
  <c r="GA13" i="4"/>
  <c r="HN13" i="4"/>
  <c r="AY14" i="4"/>
  <c r="DJ14" i="4"/>
  <c r="EZ14" i="4"/>
  <c r="GP14" i="4"/>
  <c r="BB13" i="4"/>
  <c r="CV13" i="4"/>
  <c r="EK13" i="4"/>
  <c r="GC13" i="4"/>
  <c r="HS13" i="4"/>
  <c r="AL14" i="4"/>
  <c r="CB14" i="4"/>
  <c r="HL14" i="4"/>
  <c r="DL14" i="4"/>
  <c r="EK14" i="4"/>
  <c r="FS14" i="4"/>
  <c r="GR14" i="4"/>
  <c r="HQ14" i="4"/>
  <c r="AD13" i="4"/>
  <c r="BR13" i="4"/>
  <c r="CR13" i="4"/>
  <c r="EF13" i="4"/>
  <c r="FH13" i="4"/>
  <c r="GP13" i="4"/>
  <c r="ID13" i="4"/>
  <c r="AG14" i="4"/>
  <c r="BF14" i="4"/>
  <c r="CN14" i="4"/>
  <c r="DM14" i="4"/>
  <c r="EL14" i="4"/>
  <c r="FT14" i="4"/>
  <c r="GS14" i="4"/>
  <c r="HR14" i="4"/>
  <c r="AY13" i="4"/>
  <c r="CQ13" i="4"/>
  <c r="EN13" i="4"/>
  <c r="GN13" i="4"/>
  <c r="IE13" i="4"/>
  <c r="BT14" i="4"/>
  <c r="DR14" i="4"/>
  <c r="FH14" i="4"/>
  <c r="IF14" i="4"/>
  <c r="AB13" i="4"/>
  <c r="BS13" i="4"/>
  <c r="DI13" i="4"/>
  <c r="EZ13" i="4"/>
  <c r="GQ13" i="4"/>
  <c r="IG13" i="4"/>
  <c r="BA14" i="4"/>
  <c r="HK14" i="4"/>
  <c r="HT14" i="4"/>
  <c r="CQ14" i="4"/>
  <c r="DP14" i="4"/>
  <c r="EX14" i="4"/>
  <c r="FW14" i="4"/>
  <c r="GV14" i="4"/>
  <c r="ID14" i="4"/>
  <c r="AJ13" i="4"/>
  <c r="BV13" i="4"/>
  <c r="CX13" i="4"/>
  <c r="EL13" i="4"/>
  <c r="FT13" i="4"/>
  <c r="GV13" i="4"/>
  <c r="IH13" i="4"/>
  <c r="AK14" i="4"/>
  <c r="BS14" i="4"/>
  <c r="CR14" i="4"/>
  <c r="DQ14" i="4"/>
  <c r="EY14" i="4"/>
  <c r="FX14" i="4"/>
  <c r="GW14" i="4"/>
  <c r="IE14" i="4"/>
  <c r="BH13" i="4"/>
  <c r="EC13" i="4"/>
  <c r="HJ13" i="4"/>
  <c r="GD14" i="4"/>
  <c r="BG13" i="4"/>
  <c r="DL13" i="4"/>
  <c r="FC13" i="4"/>
  <c r="GS13" i="4"/>
  <c r="IL13" i="4"/>
  <c r="CO14" i="4"/>
  <c r="EE14" i="4"/>
  <c r="FU14" i="4"/>
  <c r="AG13" i="4"/>
  <c r="BZ13" i="4"/>
  <c r="DQ13" i="4"/>
  <c r="FG13" i="4"/>
  <c r="GX13" i="4"/>
  <c r="IO13" i="4"/>
  <c r="BG14" i="4"/>
  <c r="GQ14" i="4"/>
  <c r="IG14" i="4"/>
  <c r="CU14" i="4"/>
  <c r="EC14" i="4"/>
  <c r="FB14" i="4"/>
  <c r="GA14" i="4"/>
  <c r="HI14" i="4"/>
  <c r="IH14" i="4"/>
  <c r="AZ13" i="4"/>
  <c r="CB13" i="4"/>
  <c r="DJ13" i="4"/>
  <c r="EX13" i="4"/>
  <c r="FX13" i="4"/>
  <c r="HL13" i="4"/>
  <c r="IN13" i="4"/>
  <c r="AX14" i="4"/>
  <c r="BW14" i="4"/>
  <c r="CV14" i="4"/>
  <c r="ED14" i="4"/>
  <c r="FC14" i="4"/>
  <c r="GB14" i="4"/>
  <c r="HJ14" i="4"/>
  <c r="II14" i="4"/>
  <c r="P6" i="4"/>
  <c r="L6" i="4"/>
  <c r="G5" i="4"/>
  <c r="I5" i="4"/>
  <c r="K5" i="4"/>
  <c r="O5" i="4"/>
  <c r="Q5" i="4"/>
  <c r="J6" i="4"/>
  <c r="R6" i="4"/>
  <c r="G6" i="4"/>
  <c r="I6" i="4"/>
  <c r="K6" i="4"/>
  <c r="O6" i="4"/>
  <c r="Q6" i="4"/>
  <c r="H6" i="4"/>
  <c r="H5" i="4"/>
  <c r="J5" i="4"/>
  <c r="L5" i="4"/>
  <c r="P5" i="4"/>
  <c r="R5" i="4"/>
  <c r="CM5" i="4"/>
  <c r="CQ6" i="4"/>
  <c r="AY5" i="4"/>
  <c r="CM6" i="4"/>
  <c r="AW6" i="4"/>
  <c r="BG5" i="4"/>
  <c r="HJ5" i="4"/>
  <c r="DM5" i="4"/>
  <c r="IG5" i="4"/>
  <c r="EZ6" i="4"/>
  <c r="DP5" i="4"/>
  <c r="CV6" i="4"/>
  <c r="EY5" i="4"/>
  <c r="GP6" i="4"/>
  <c r="CC5" i="4"/>
  <c r="EH6" i="4"/>
  <c r="GV6" i="4"/>
  <c r="CW5" i="4"/>
  <c r="AY6" i="4"/>
  <c r="HK6" i="4"/>
  <c r="EN6" i="4"/>
  <c r="GV5" i="4"/>
  <c r="BE6" i="4"/>
  <c r="CQ5" i="4"/>
  <c r="AC5" i="4"/>
  <c r="II5" i="4"/>
  <c r="AE5" i="4"/>
  <c r="EM5" i="4"/>
  <c r="GA6" i="4"/>
  <c r="FU5" i="4"/>
  <c r="FX6" i="4"/>
  <c r="GY5" i="4"/>
  <c r="IN6" i="4"/>
  <c r="EL5" i="4"/>
  <c r="FS6" i="4"/>
  <c r="IL6" i="4"/>
  <c r="FB5" i="4"/>
  <c r="CO6" i="4"/>
  <c r="AX5" i="4"/>
  <c r="FF6" i="4"/>
  <c r="FU6" i="4"/>
  <c r="AC6" i="4"/>
  <c r="BF5" i="4"/>
  <c r="FT5" i="4"/>
  <c r="BT6" i="4"/>
  <c r="IH5" i="4"/>
  <c r="HI6" i="4"/>
  <c r="AJ5" i="4"/>
  <c r="AF6" i="4"/>
  <c r="GQ5" i="4"/>
  <c r="DP6" i="4"/>
  <c r="GS5" i="4"/>
  <c r="EE6" i="4"/>
  <c r="DL5" i="4"/>
  <c r="AW5" i="4"/>
  <c r="CU5" i="4"/>
  <c r="FC5" i="4"/>
  <c r="HM5" i="4"/>
  <c r="AX6" i="4"/>
  <c r="CU6" i="4"/>
  <c r="BW5" i="4"/>
  <c r="EF5" i="4"/>
  <c r="GO5" i="4"/>
  <c r="AD6" i="4"/>
  <c r="BV6" i="4"/>
  <c r="DI6" i="4"/>
  <c r="GB6" i="4"/>
  <c r="HQ6" i="4"/>
  <c r="BA5" i="4"/>
  <c r="DI5" i="4"/>
  <c r="FH5" i="4"/>
  <c r="HK5" i="4"/>
  <c r="AL6" i="4"/>
  <c r="DJ6" i="4"/>
  <c r="HM6" i="4"/>
  <c r="AM5" i="4"/>
  <c r="CR5" i="4"/>
  <c r="FA5" i="4"/>
  <c r="HL5" i="4"/>
  <c r="BG6" i="4"/>
  <c r="EL6" i="4"/>
  <c r="HN6" i="4"/>
  <c r="ED6" i="4"/>
  <c r="FT6" i="4"/>
  <c r="HJ6" i="4"/>
  <c r="AD5" i="4"/>
  <c r="BU5" i="4"/>
  <c r="DK5" i="4"/>
  <c r="FI5" i="4"/>
  <c r="HI5" i="4"/>
  <c r="AB6" i="4"/>
  <c r="BR6" i="4"/>
  <c r="DH6" i="4"/>
  <c r="EX6" i="4"/>
  <c r="GN6" i="4"/>
  <c r="ID6" i="4"/>
  <c r="BH5" i="4"/>
  <c r="ED5" i="4"/>
  <c r="IL5" i="4"/>
  <c r="GD6" i="4"/>
  <c r="CN5" i="4"/>
  <c r="EX5" i="4"/>
  <c r="GW5" i="4"/>
  <c r="AJ6" i="4"/>
  <c r="CB6" i="4"/>
  <c r="DR6" i="4"/>
  <c r="GO6" i="4"/>
  <c r="BR5" i="4"/>
  <c r="DQ5" i="4"/>
  <c r="FX5" i="4"/>
  <c r="HS5" i="4"/>
  <c r="BB6" i="4"/>
  <c r="EG6" i="4"/>
  <c r="HR6" i="4"/>
  <c r="BE5" i="4"/>
  <c r="DJ5" i="4"/>
  <c r="FS5" i="4"/>
  <c r="IE5" i="4"/>
  <c r="BS6" i="4"/>
  <c r="EY6" i="4"/>
  <c r="IF6" i="4"/>
  <c r="CW6" i="4"/>
  <c r="EM6" i="4"/>
  <c r="GC6" i="4"/>
  <c r="HS6" i="4"/>
  <c r="AK5" i="4"/>
  <c r="CB5" i="4"/>
  <c r="DS5" i="4"/>
  <c r="FW5" i="4"/>
  <c r="HQ5" i="4"/>
  <c r="AG6" i="4"/>
  <c r="BW6" i="4"/>
  <c r="DM6" i="4"/>
  <c r="FC6" i="4"/>
  <c r="GS6" i="4"/>
  <c r="II6" i="4"/>
  <c r="BZ5" i="4"/>
  <c r="EN5" i="4"/>
  <c r="BH6" i="4"/>
  <c r="HT6" i="4"/>
  <c r="BV5" i="4"/>
  <c r="EE5" i="4"/>
  <c r="GC5" i="4"/>
  <c r="IO5" i="4"/>
  <c r="BZ6" i="4"/>
  <c r="FW6" i="4"/>
  <c r="AG5" i="4"/>
  <c r="CX5" i="4"/>
  <c r="FG5" i="4"/>
  <c r="HR5" i="4"/>
  <c r="BA6" i="4"/>
  <c r="CR6" i="4"/>
  <c r="EC6" i="4"/>
  <c r="GX6" i="4"/>
  <c r="CA5" i="4"/>
  <c r="EK5" i="4"/>
  <c r="GP5" i="4"/>
  <c r="IM5" i="4"/>
  <c r="BF6" i="4"/>
  <c r="EK6" i="4"/>
  <c r="IE6" i="4"/>
  <c r="BS5" i="4"/>
  <c r="EC5" i="4"/>
  <c r="GA5" i="4"/>
  <c r="IN5" i="4"/>
  <c r="CN6" i="4"/>
  <c r="FH6" i="4"/>
  <c r="DL6" i="4"/>
  <c r="FB6" i="4"/>
  <c r="GR6" i="4"/>
  <c r="IH6" i="4"/>
  <c r="AZ5" i="4"/>
  <c r="CO5" i="4"/>
  <c r="EG5" i="4"/>
  <c r="GD5" i="4"/>
  <c r="ID5" i="4"/>
  <c r="AK6" i="4"/>
  <c r="CA6" i="4"/>
  <c r="DQ6" i="4"/>
  <c r="FG6" i="4"/>
  <c r="GW6" i="4"/>
  <c r="IM6" i="4"/>
  <c r="AF5" i="4"/>
  <c r="CV5" i="4"/>
  <c r="GB5" i="4"/>
  <c r="CX6" i="4"/>
  <c r="AB5" i="4"/>
  <c r="BB5" i="4"/>
  <c r="CP5" i="4"/>
  <c r="DR5" i="4"/>
  <c r="EZ5" i="4"/>
  <c r="GN5" i="4"/>
  <c r="HN5" i="4"/>
  <c r="AE6" i="4"/>
  <c r="BU6" i="4"/>
  <c r="DK6" i="4"/>
  <c r="FA6" i="4"/>
  <c r="GQ6" i="4"/>
  <c r="IG6" i="4"/>
  <c r="FF5" i="4"/>
  <c r="GR5" i="4"/>
  <c r="HT5" i="4"/>
  <c r="AM6" i="4"/>
  <c r="CC6" i="4"/>
  <c r="DS6" i="4"/>
  <c r="FI6" i="4"/>
  <c r="GY6" i="4"/>
  <c r="IO6" i="4"/>
  <c r="AL5" i="4"/>
  <c r="BT5" i="4"/>
  <c r="DH5" i="4"/>
  <c r="EH5" i="4"/>
  <c r="FV5" i="4"/>
  <c r="GX5" i="4"/>
  <c r="IF5" i="4"/>
  <c r="AZ6" i="4"/>
  <c r="CP6" i="4"/>
  <c r="EF6" i="4"/>
  <c r="FV6" i="4"/>
  <c r="HL6" i="4"/>
  <c r="P9" i="4"/>
  <c r="J10" i="4"/>
  <c r="CW10" i="4"/>
  <c r="GX10" i="4"/>
  <c r="FA9" i="4"/>
  <c r="GO10" i="4"/>
  <c r="I10" i="4"/>
  <c r="H10" i="4"/>
  <c r="R10" i="4"/>
  <c r="H9" i="4"/>
  <c r="BZ9" i="4"/>
  <c r="GC10" i="4"/>
  <c r="FA10" i="4"/>
  <c r="AJ10" i="4"/>
  <c r="GO9" i="4"/>
  <c r="AC9" i="4"/>
  <c r="GY9" i="4"/>
  <c r="EX10" i="4"/>
  <c r="GA9" i="4"/>
  <c r="BF9" i="4"/>
  <c r="O9" i="4"/>
  <c r="BU10" i="4"/>
  <c r="GB9" i="4"/>
  <c r="DM9" i="4"/>
  <c r="DH10" i="4"/>
  <c r="P10" i="4"/>
  <c r="R9" i="4"/>
  <c r="FG9" i="4"/>
  <c r="DH9" i="4"/>
  <c r="IG10" i="4"/>
  <c r="DP10" i="4"/>
  <c r="AL10" i="4"/>
  <c r="BT9" i="4"/>
  <c r="AB10" i="4"/>
  <c r="GN10" i="4"/>
  <c r="AY10" i="4"/>
  <c r="GD9" i="4"/>
  <c r="Q9" i="4"/>
  <c r="CC9" i="4"/>
  <c r="Q10" i="4"/>
  <c r="L10" i="4"/>
  <c r="J9" i="4"/>
  <c r="I9" i="4"/>
  <c r="K9" i="4"/>
  <c r="G9" i="4"/>
  <c r="K10" i="4"/>
  <c r="IO9" i="4"/>
  <c r="GW9" i="4"/>
  <c r="CO9" i="4"/>
  <c r="GV10" i="4"/>
  <c r="AM9" i="4"/>
  <c r="DR10" i="4"/>
  <c r="DK9" i="4"/>
  <c r="BR10" i="4"/>
  <c r="ID10" i="4"/>
  <c r="HK10" i="4"/>
  <c r="CA10" i="4"/>
  <c r="G10" i="4"/>
  <c r="CV9" i="4"/>
  <c r="FU9" i="4"/>
  <c r="AF10" i="4"/>
  <c r="DL10" i="4"/>
  <c r="GR10" i="4"/>
  <c r="AF9" i="4"/>
  <c r="EC9" i="4"/>
  <c r="HS9" i="4"/>
  <c r="CB10" i="4"/>
  <c r="FH10" i="4"/>
  <c r="IN10" i="4"/>
  <c r="AG9" i="4"/>
  <c r="DI9" i="4"/>
  <c r="GX9" i="4"/>
  <c r="AZ10" i="4"/>
  <c r="EF10" i="4"/>
  <c r="HL10" i="4"/>
  <c r="AW9" i="4"/>
  <c r="EH9" i="4"/>
  <c r="HK9" i="4"/>
  <c r="BA10" i="4"/>
  <c r="EG10" i="4"/>
  <c r="HM10" i="4"/>
  <c r="AK9" i="4"/>
  <c r="CA9" i="4"/>
  <c r="DR9" i="4"/>
  <c r="FI9" i="4"/>
  <c r="HM9" i="4"/>
  <c r="AM10" i="4"/>
  <c r="CC10" i="4"/>
  <c r="DS10" i="4"/>
  <c r="FI10" i="4"/>
  <c r="GY10" i="4"/>
  <c r="IO10" i="4"/>
  <c r="DL9" i="4"/>
  <c r="GS9" i="4"/>
  <c r="CO10" i="4"/>
  <c r="CN9" i="4"/>
  <c r="HR9" i="4"/>
  <c r="DI10" i="4"/>
  <c r="HN10" i="4"/>
  <c r="AB9" i="4"/>
  <c r="DQ9" i="4"/>
  <c r="GQ9" i="4"/>
  <c r="BZ10" i="4"/>
  <c r="FF10" i="4"/>
  <c r="IL10" i="4"/>
  <c r="BB9" i="4"/>
  <c r="EY9" i="4"/>
  <c r="IF9" i="4"/>
  <c r="CQ10" i="4"/>
  <c r="FW10" i="4"/>
  <c r="BH9" i="4"/>
  <c r="ED9" i="4"/>
  <c r="HJ9" i="4"/>
  <c r="BG10" i="4"/>
  <c r="EM10" i="4"/>
  <c r="HS10" i="4"/>
  <c r="BW9" i="4"/>
  <c r="FF9" i="4"/>
  <c r="IM9" i="4"/>
  <c r="CU10" i="4"/>
  <c r="GA10" i="4"/>
  <c r="AX9" i="4"/>
  <c r="CP9" i="4"/>
  <c r="EE9" i="4"/>
  <c r="FW9" i="4"/>
  <c r="HT9" i="4"/>
  <c r="AW10" i="4"/>
  <c r="CM10" i="4"/>
  <c r="EC10" i="4"/>
  <c r="FS10" i="4"/>
  <c r="HI10" i="4"/>
  <c r="AL9" i="4"/>
  <c r="EG9" i="4"/>
  <c r="HN9" i="4"/>
  <c r="EE10" i="4"/>
  <c r="DP9" i="4"/>
  <c r="AC10" i="4"/>
  <c r="EH10" i="4"/>
  <c r="IM10" i="4"/>
  <c r="L9" i="4"/>
  <c r="O10" i="4"/>
  <c r="BA9" i="4"/>
  <c r="EK9" i="4"/>
  <c r="HQ9" i="4"/>
  <c r="CP10" i="4"/>
  <c r="FV10" i="4"/>
  <c r="CM9" i="4"/>
  <c r="FV9" i="4"/>
  <c r="BE10" i="4"/>
  <c r="EK10" i="4"/>
  <c r="HQ10" i="4"/>
  <c r="BS9" i="4"/>
  <c r="EZ9" i="4"/>
  <c r="IG9" i="4"/>
  <c r="BV10" i="4"/>
  <c r="FB10" i="4"/>
  <c r="IH10" i="4"/>
  <c r="CU9" i="4"/>
  <c r="GC9" i="4"/>
  <c r="AE10" i="4"/>
  <c r="DK10" i="4"/>
  <c r="GQ10" i="4"/>
  <c r="BE9" i="4"/>
  <c r="CW9" i="4"/>
  <c r="EM9" i="4"/>
  <c r="GR9" i="4"/>
  <c r="II9" i="4"/>
  <c r="BH10" i="4"/>
  <c r="CX10" i="4"/>
  <c r="EN10" i="4"/>
  <c r="GD10" i="4"/>
  <c r="HT10" i="4"/>
  <c r="BG9" i="4"/>
  <c r="FC9" i="4"/>
  <c r="IL9" i="4"/>
  <c r="FU10" i="4"/>
  <c r="FB9" i="4"/>
  <c r="BB10" i="4"/>
  <c r="FG10" i="4"/>
  <c r="AY9" i="4"/>
  <c r="CQ9" i="4"/>
  <c r="EN9" i="4"/>
  <c r="GN9" i="4"/>
  <c r="IE9" i="4"/>
  <c r="BT10" i="4"/>
  <c r="EZ10" i="4"/>
  <c r="IF10" i="4"/>
  <c r="AD9" i="4"/>
  <c r="BR9" i="4"/>
  <c r="CR9" i="4"/>
  <c r="EF9" i="4"/>
  <c r="FH9" i="4"/>
  <c r="GP9" i="4"/>
  <c r="ID9" i="4"/>
  <c r="AG10" i="4"/>
  <c r="BF10" i="4"/>
  <c r="CN10" i="4"/>
  <c r="DM10" i="4"/>
  <c r="EL10" i="4"/>
  <c r="FT10" i="4"/>
  <c r="GS10" i="4"/>
  <c r="HR10" i="4"/>
  <c r="AJ9" i="4"/>
  <c r="BV9" i="4"/>
  <c r="CX9" i="4"/>
  <c r="EL9" i="4"/>
  <c r="FT9" i="4"/>
  <c r="GV9" i="4"/>
  <c r="IH9" i="4"/>
  <c r="AK10" i="4"/>
  <c r="BS10" i="4"/>
  <c r="CR10" i="4"/>
  <c r="DQ10" i="4"/>
  <c r="EY10" i="4"/>
  <c r="FX10" i="4"/>
  <c r="GW10" i="4"/>
  <c r="IE10" i="4"/>
  <c r="AE9" i="4"/>
  <c r="BU9" i="4"/>
  <c r="DS9" i="4"/>
  <c r="FS9" i="4"/>
  <c r="HI9" i="4"/>
  <c r="AD10" i="4"/>
  <c r="DJ10" i="4"/>
  <c r="GP10" i="4"/>
  <c r="AZ9" i="4"/>
  <c r="CB9" i="4"/>
  <c r="DJ9" i="4"/>
  <c r="EX9" i="4"/>
  <c r="FX9" i="4"/>
  <c r="HL9" i="4"/>
  <c r="IN9" i="4"/>
  <c r="AX10" i="4"/>
  <c r="BW10" i="4"/>
  <c r="CV10" i="4"/>
  <c r="ED10" i="4"/>
  <c r="FC10" i="4"/>
  <c r="GB10" i="4"/>
  <c r="HJ10" i="4"/>
  <c r="II10" i="4"/>
  <c r="GP19" i="4"/>
  <c r="R20" i="4"/>
  <c r="H19" i="4"/>
  <c r="AL19" i="4"/>
  <c r="FA19" i="4"/>
  <c r="L20" i="4"/>
  <c r="J19" i="4"/>
  <c r="R19" i="4"/>
  <c r="BZ19" i="4"/>
  <c r="IL19" i="4"/>
  <c r="FF20" i="4"/>
  <c r="Q19" i="4"/>
  <c r="O19" i="4"/>
  <c r="I20" i="4"/>
  <c r="P20" i="4"/>
  <c r="K20" i="4"/>
  <c r="GB19" i="4"/>
  <c r="EN20" i="4"/>
  <c r="P19" i="4"/>
  <c r="K19" i="4"/>
  <c r="H20" i="4"/>
  <c r="J20" i="4"/>
  <c r="G20" i="4"/>
  <c r="BR19" i="4"/>
  <c r="CN19" i="4"/>
  <c r="DR19" i="4"/>
  <c r="CB19" i="4"/>
  <c r="FI20" i="4"/>
  <c r="HK19" i="4"/>
  <c r="HM20" i="4"/>
  <c r="EY19" i="4"/>
  <c r="HL19" i="4"/>
  <c r="FH19" i="4"/>
  <c r="EG19" i="4"/>
  <c r="BA20" i="4"/>
  <c r="CA20" i="4"/>
  <c r="Q20" i="4"/>
  <c r="I19" i="4"/>
  <c r="G19" i="4"/>
  <c r="L19" i="4"/>
  <c r="O20" i="4"/>
  <c r="DJ19" i="4"/>
  <c r="AB19" i="4"/>
  <c r="ED19" i="4"/>
  <c r="AK19" i="4"/>
  <c r="HN19" i="4"/>
  <c r="FX19" i="4"/>
  <c r="DH19" i="4"/>
  <c r="CM19" i="4"/>
  <c r="DH20" i="4"/>
  <c r="GO20" i="4"/>
  <c r="CO20" i="4"/>
  <c r="BB19" i="4"/>
  <c r="FF19" i="4"/>
  <c r="BU20" i="4"/>
  <c r="AJ19" i="4"/>
  <c r="AM20" i="4"/>
  <c r="AX19" i="4"/>
  <c r="CO19" i="4"/>
  <c r="EF19" i="4"/>
  <c r="FV19" i="4"/>
  <c r="IF19" i="4"/>
  <c r="FV20" i="4"/>
  <c r="AZ19" i="4"/>
  <c r="CP19" i="4"/>
  <c r="EN19" i="4"/>
  <c r="GN19" i="4"/>
  <c r="AE20" i="4"/>
  <c r="GQ20" i="4"/>
  <c r="AF19" i="4"/>
  <c r="EC19" i="4"/>
  <c r="AZ20" i="4"/>
  <c r="AG19" i="4"/>
  <c r="CW19" i="4"/>
  <c r="FS19" i="4"/>
  <c r="IG19" i="4"/>
  <c r="BR20" i="4"/>
  <c r="DP20" i="4"/>
  <c r="FW20" i="4"/>
  <c r="ID20" i="4"/>
  <c r="HR19" i="4"/>
  <c r="DI20" i="4"/>
  <c r="HN20" i="4"/>
  <c r="HI19" i="4"/>
  <c r="EE20" i="4"/>
  <c r="FU19" i="4"/>
  <c r="DS20" i="4"/>
  <c r="AW19" i="4"/>
  <c r="FA20" i="4"/>
  <c r="BF19" i="4"/>
  <c r="CV19" i="4"/>
  <c r="EM19" i="4"/>
  <c r="GD19" i="4"/>
  <c r="BH20" i="4"/>
  <c r="HT20" i="4"/>
  <c r="BG19" i="4"/>
  <c r="CX19" i="4"/>
  <c r="FB19" i="4"/>
  <c r="GX19" i="4"/>
  <c r="CC20" i="4"/>
  <c r="IO20" i="4"/>
  <c r="BH19" i="4"/>
  <c r="EX19" i="4"/>
  <c r="EF20" i="4"/>
  <c r="AY19" i="4"/>
  <c r="DM19" i="4"/>
  <c r="GC19" i="4"/>
  <c r="AB20" i="4"/>
  <c r="BZ20" i="4"/>
  <c r="EG20" i="4"/>
  <c r="GN20" i="4"/>
  <c r="IL20" i="4"/>
  <c r="AC20" i="4"/>
  <c r="EH20" i="4"/>
  <c r="IM20" i="4"/>
  <c r="II19" i="4"/>
  <c r="FU20" i="4"/>
  <c r="CU19" i="4"/>
  <c r="EL19" i="4"/>
  <c r="BW19" i="4"/>
  <c r="GR19" i="4"/>
  <c r="IG20" i="4"/>
  <c r="DQ19" i="4"/>
  <c r="GY20" i="4"/>
  <c r="AD19" i="4"/>
  <c r="BS19" i="4"/>
  <c r="DK19" i="4"/>
  <c r="EZ19" i="4"/>
  <c r="GV19" i="4"/>
  <c r="CP20" i="4"/>
  <c r="AE19" i="4"/>
  <c r="BT19" i="4"/>
  <c r="DL19" i="4"/>
  <c r="FI19" i="4"/>
  <c r="HT19" i="4"/>
  <c r="DK20" i="4"/>
  <c r="CC19" i="4"/>
  <c r="FT19" i="4"/>
  <c r="HL20" i="4"/>
  <c r="BU19" i="4"/>
  <c r="EE19" i="4"/>
  <c r="GS19" i="4"/>
  <c r="AJ20" i="4"/>
  <c r="CQ20" i="4"/>
  <c r="EX20" i="4"/>
  <c r="GV20" i="4"/>
  <c r="BB20" i="4"/>
  <c r="FG20" i="4"/>
  <c r="AY20" i="4"/>
  <c r="HK20" i="4"/>
  <c r="BV19" i="4"/>
  <c r="DP19" i="4"/>
  <c r="FC19" i="4"/>
  <c r="HJ19" i="4"/>
  <c r="GD20" i="4"/>
  <c r="AC19" i="4"/>
  <c r="BE19" i="4"/>
  <c r="CQ19" i="4"/>
  <c r="DS19" i="4"/>
  <c r="FG19" i="4"/>
  <c r="GO19" i="4"/>
  <c r="HQ19" i="4"/>
  <c r="AF20" i="4"/>
  <c r="BE20" i="4"/>
  <c r="CM20" i="4"/>
  <c r="DL20" i="4"/>
  <c r="EK20" i="4"/>
  <c r="FS20" i="4"/>
  <c r="GR20" i="4"/>
  <c r="HQ20" i="4"/>
  <c r="ID19" i="4"/>
  <c r="AG20" i="4"/>
  <c r="BF20" i="4"/>
  <c r="CN20" i="4"/>
  <c r="DM20" i="4"/>
  <c r="EL20" i="4"/>
  <c r="FT20" i="4"/>
  <c r="GS20" i="4"/>
  <c r="HR20" i="4"/>
  <c r="HM19" i="4"/>
  <c r="IO19" i="4"/>
  <c r="BG20" i="4"/>
  <c r="CW20" i="4"/>
  <c r="EM20" i="4"/>
  <c r="GC20" i="4"/>
  <c r="HS20" i="4"/>
  <c r="IH19" i="4"/>
  <c r="AK20" i="4"/>
  <c r="BS20" i="4"/>
  <c r="CR20" i="4"/>
  <c r="DQ20" i="4"/>
  <c r="EY20" i="4"/>
  <c r="FX20" i="4"/>
  <c r="GW20" i="4"/>
  <c r="IE20" i="4"/>
  <c r="GQ19" i="4"/>
  <c r="HS19" i="4"/>
  <c r="AD20" i="4"/>
  <c r="BT20" i="4"/>
  <c r="DJ20" i="4"/>
  <c r="EZ20" i="4"/>
  <c r="GP20" i="4"/>
  <c r="IF20" i="4"/>
  <c r="BA19" i="4"/>
  <c r="CR19" i="4"/>
  <c r="EH19" i="4"/>
  <c r="GA19" i="4"/>
  <c r="CX20" i="4"/>
  <c r="AM19" i="4"/>
  <c r="CA19" i="4"/>
  <c r="DI19" i="4"/>
  <c r="EK19" i="4"/>
  <c r="FW19" i="4"/>
  <c r="GY19" i="4"/>
  <c r="IM19" i="4"/>
  <c r="AW20" i="4"/>
  <c r="BV20" i="4"/>
  <c r="CU20" i="4"/>
  <c r="EC20" i="4"/>
  <c r="FB20" i="4"/>
  <c r="GA20" i="4"/>
  <c r="HI20" i="4"/>
  <c r="IH20" i="4"/>
  <c r="IN19" i="4"/>
  <c r="AX20" i="4"/>
  <c r="BW20" i="4"/>
  <c r="CV20" i="4"/>
  <c r="ED20" i="4"/>
  <c r="FC20" i="4"/>
  <c r="GB20" i="4"/>
  <c r="HJ20" i="4"/>
  <c r="II20" i="4"/>
  <c r="GW19" i="4"/>
  <c r="IE19" i="4"/>
  <c r="AL20" i="4"/>
  <c r="CB20" i="4"/>
  <c r="DR20" i="4"/>
  <c r="FH20" i="4"/>
  <c r="GX20" i="4"/>
  <c r="IN20" i="4"/>
  <c r="IN18" i="4" l="1"/>
  <c r="IN30" i="4" s="1"/>
  <c r="GX18" i="4"/>
  <c r="GX30" i="4" s="1"/>
  <c r="FH18" i="4"/>
  <c r="FH30" i="4" s="1"/>
  <c r="DR18" i="4"/>
  <c r="CB18" i="4"/>
  <c r="CB30" i="4" s="1"/>
  <c r="AL18" i="4"/>
  <c r="IE17" i="4"/>
  <c r="IE29" i="4" s="1"/>
  <c r="GW17" i="4"/>
  <c r="II18" i="4"/>
  <c r="HJ18" i="4"/>
  <c r="GB18" i="4"/>
  <c r="GB30" i="4" s="1"/>
  <c r="FC18" i="4"/>
  <c r="ED18" i="4"/>
  <c r="CV18" i="4"/>
  <c r="BW18" i="4"/>
  <c r="AX18" i="4"/>
  <c r="IN17" i="4"/>
  <c r="IH18" i="4"/>
  <c r="HI18" i="4"/>
  <c r="GA18" i="4"/>
  <c r="FB18" i="4"/>
  <c r="EC18" i="4"/>
  <c r="CU18" i="4"/>
  <c r="BV18" i="4"/>
  <c r="AW18" i="4"/>
  <c r="IM17" i="4"/>
  <c r="GY17" i="4"/>
  <c r="FW17" i="4"/>
  <c r="FW29" i="4" s="1"/>
  <c r="EO19" i="4"/>
  <c r="EK17" i="4"/>
  <c r="DI17" i="4"/>
  <c r="CA17" i="4"/>
  <c r="AM17" i="4"/>
  <c r="CX18" i="4"/>
  <c r="GE19" i="4"/>
  <c r="GA17" i="4"/>
  <c r="EH17" i="4"/>
  <c r="CR17" i="4"/>
  <c r="BA17" i="4"/>
  <c r="IF18" i="4"/>
  <c r="GP18" i="4"/>
  <c r="EZ18" i="4"/>
  <c r="DJ18" i="4"/>
  <c r="BT18" i="4"/>
  <c r="AD18" i="4"/>
  <c r="HS17" i="4"/>
  <c r="GQ17" i="4"/>
  <c r="IE18" i="4"/>
  <c r="GW18" i="4"/>
  <c r="FX18" i="4"/>
  <c r="EY18" i="4"/>
  <c r="DQ18" i="4"/>
  <c r="CR18" i="4"/>
  <c r="BS18" i="4"/>
  <c r="AK18" i="4"/>
  <c r="IH17" i="4"/>
  <c r="HS18" i="4"/>
  <c r="HS30" i="4" s="1"/>
  <c r="GC18" i="4"/>
  <c r="GC30" i="4" s="1"/>
  <c r="EM18" i="4"/>
  <c r="CW18" i="4"/>
  <c r="CW30" i="4" s="1"/>
  <c r="BG18" i="4"/>
  <c r="BG30" i="4" s="1"/>
  <c r="IO17" i="4"/>
  <c r="IO29" i="4" s="1"/>
  <c r="HM17" i="4"/>
  <c r="HM29" i="4" s="1"/>
  <c r="HR18" i="4"/>
  <c r="GS18" i="4"/>
  <c r="FT18" i="4"/>
  <c r="FT30" i="4" s="1"/>
  <c r="EL18" i="4"/>
  <c r="DM18" i="4"/>
  <c r="CN18" i="4"/>
  <c r="BF18" i="4"/>
  <c r="AG18" i="4"/>
  <c r="ID17" i="4"/>
  <c r="HQ18" i="4"/>
  <c r="GR18" i="4"/>
  <c r="FS18" i="4"/>
  <c r="EK18" i="4"/>
  <c r="DL18" i="4"/>
  <c r="CM18" i="4"/>
  <c r="BE18" i="4"/>
  <c r="AF18" i="4"/>
  <c r="HQ17" i="4"/>
  <c r="HU19" i="4"/>
  <c r="GO17" i="4"/>
  <c r="FG17" i="4"/>
  <c r="DS17" i="4"/>
  <c r="CQ17" i="4"/>
  <c r="BI19" i="4"/>
  <c r="BE17" i="4"/>
  <c r="AC17" i="4"/>
  <c r="GD18" i="4"/>
  <c r="HJ17" i="4"/>
  <c r="FC17" i="4"/>
  <c r="DT19" i="4"/>
  <c r="DP17" i="4"/>
  <c r="BV17" i="4"/>
  <c r="BV29" i="4" s="1"/>
  <c r="HK18" i="4"/>
  <c r="AY18" i="4"/>
  <c r="FG18" i="4"/>
  <c r="BB18" i="4"/>
  <c r="GV18" i="4"/>
  <c r="EX18" i="4"/>
  <c r="EX30" i="4" s="1"/>
  <c r="CQ18" i="4"/>
  <c r="AJ18" i="4"/>
  <c r="GS17" i="4"/>
  <c r="EE17" i="4"/>
  <c r="BU17" i="4"/>
  <c r="HL18" i="4"/>
  <c r="FT17" i="4"/>
  <c r="CC17" i="4"/>
  <c r="DK18" i="4"/>
  <c r="HT17" i="4"/>
  <c r="FI17" i="4"/>
  <c r="DL17" i="4"/>
  <c r="BT17" i="4"/>
  <c r="AE17" i="4"/>
  <c r="CP18" i="4"/>
  <c r="GZ19" i="4"/>
  <c r="GV17" i="4"/>
  <c r="EZ17" i="4"/>
  <c r="DK17" i="4"/>
  <c r="DK29" i="4" s="1"/>
  <c r="BS17" i="4"/>
  <c r="AD17" i="4"/>
  <c r="GY18" i="4"/>
  <c r="DQ17" i="4"/>
  <c r="IG18" i="4"/>
  <c r="GR17" i="4"/>
  <c r="BW17" i="4"/>
  <c r="EL17" i="4"/>
  <c r="CY19" i="4"/>
  <c r="CU17" i="4"/>
  <c r="FU18" i="4"/>
  <c r="II17" i="4"/>
  <c r="IM18" i="4"/>
  <c r="EH18" i="4"/>
  <c r="AC18" i="4"/>
  <c r="IL18" i="4"/>
  <c r="GN18" i="4"/>
  <c r="EG18" i="4"/>
  <c r="BZ18" i="4"/>
  <c r="AB18" i="4"/>
  <c r="GC17" i="4"/>
  <c r="DM17" i="4"/>
  <c r="AY17" i="4"/>
  <c r="EF18" i="4"/>
  <c r="EX17" i="4"/>
  <c r="EX29" i="4" s="1"/>
  <c r="BH17" i="4"/>
  <c r="IO18" i="4"/>
  <c r="CC18" i="4"/>
  <c r="GX17" i="4"/>
  <c r="FB17" i="4"/>
  <c r="CX17" i="4"/>
  <c r="BG17" i="4"/>
  <c r="HT18" i="4"/>
  <c r="BH18" i="4"/>
  <c r="GD17" i="4"/>
  <c r="EM17" i="4"/>
  <c r="CV17" i="4"/>
  <c r="BF17" i="4"/>
  <c r="FA18" i="4"/>
  <c r="AW17" i="4"/>
  <c r="DS18" i="4"/>
  <c r="FU17" i="4"/>
  <c r="EE18" i="4"/>
  <c r="HI17" i="4"/>
  <c r="HN18" i="4"/>
  <c r="DI18" i="4"/>
  <c r="HR17" i="4"/>
  <c r="ID18" i="4"/>
  <c r="FW18" i="4"/>
  <c r="DP18" i="4"/>
  <c r="BR18" i="4"/>
  <c r="IG17" i="4"/>
  <c r="IG29" i="4" s="1"/>
  <c r="FS17" i="4"/>
  <c r="CW17" i="4"/>
  <c r="AG17" i="4"/>
  <c r="AZ18" i="4"/>
  <c r="EC17" i="4"/>
  <c r="AF17" i="4"/>
  <c r="GQ18" i="4"/>
  <c r="AE18" i="4"/>
  <c r="GN17" i="4"/>
  <c r="EN17" i="4"/>
  <c r="CP17" i="4"/>
  <c r="AZ17" i="4"/>
  <c r="AZ29" i="4" s="1"/>
  <c r="FV18" i="4"/>
  <c r="IF17" i="4"/>
  <c r="FV17" i="4"/>
  <c r="EF17" i="4"/>
  <c r="CO17" i="4"/>
  <c r="AX17" i="4"/>
  <c r="AM18" i="4"/>
  <c r="AN19" i="4"/>
  <c r="AJ17" i="4"/>
  <c r="BU18" i="4"/>
  <c r="FF17" i="4"/>
  <c r="FJ19" i="4"/>
  <c r="BB17" i="4"/>
  <c r="CO18" i="4"/>
  <c r="GO18" i="4"/>
  <c r="DH18" i="4"/>
  <c r="CM17" i="4"/>
  <c r="DH17" i="4"/>
  <c r="FX17" i="4"/>
  <c r="HN17" i="4"/>
  <c r="AK17" i="4"/>
  <c r="ED17" i="4"/>
  <c r="AB17" i="4"/>
  <c r="DJ17" i="4"/>
  <c r="CA18" i="4"/>
  <c r="BA18" i="4"/>
  <c r="EG17" i="4"/>
  <c r="FH17" i="4"/>
  <c r="HL17" i="4"/>
  <c r="EY17" i="4"/>
  <c r="HM18" i="4"/>
  <c r="HK17" i="4"/>
  <c r="FI18" i="4"/>
  <c r="FI30" i="4" s="1"/>
  <c r="CB17" i="4"/>
  <c r="DR17" i="4"/>
  <c r="CN17" i="4"/>
  <c r="BR17" i="4"/>
  <c r="EN18" i="4"/>
  <c r="GB17" i="4"/>
  <c r="S19" i="4"/>
  <c r="D26" i="9" s="1"/>
  <c r="FF18" i="4"/>
  <c r="IP19" i="4"/>
  <c r="IL17" i="4"/>
  <c r="BZ17" i="4"/>
  <c r="CD19" i="4"/>
  <c r="FA17" i="4"/>
  <c r="AL17" i="4"/>
  <c r="GP17" i="4"/>
  <c r="GZ9" i="4"/>
  <c r="M11" i="9" s="1"/>
  <c r="AN9" i="4"/>
  <c r="E11" i="9" s="1"/>
  <c r="IP9" i="4"/>
  <c r="O11" i="9" s="1"/>
  <c r="BI9" i="4"/>
  <c r="F11" i="9" s="1"/>
  <c r="CY9" i="4"/>
  <c r="H11" i="9" s="1"/>
  <c r="HU9" i="4"/>
  <c r="N11" i="9" s="1"/>
  <c r="EO9" i="4"/>
  <c r="J11" i="9" s="1"/>
  <c r="DT9" i="4"/>
  <c r="I11" i="9" s="1"/>
  <c r="FJ9" i="4"/>
  <c r="K11" i="9" s="1"/>
  <c r="S9" i="4"/>
  <c r="D11" i="9" s="1"/>
  <c r="GE9" i="4"/>
  <c r="L11" i="9" s="1"/>
  <c r="CD9" i="4"/>
  <c r="G11" i="9" s="1"/>
  <c r="HL30" i="4"/>
  <c r="FV30" i="4"/>
  <c r="EF30" i="4"/>
  <c r="CP30" i="4"/>
  <c r="AZ30" i="4"/>
  <c r="IF29" i="4"/>
  <c r="GX29" i="4"/>
  <c r="FV29" i="4"/>
  <c r="DH29" i="4"/>
  <c r="BT29" i="4"/>
  <c r="AL29" i="4"/>
  <c r="IO30" i="4"/>
  <c r="GY30" i="4"/>
  <c r="DS30" i="4"/>
  <c r="CC30" i="4"/>
  <c r="AM30" i="4"/>
  <c r="HT29" i="4"/>
  <c r="GR29" i="4"/>
  <c r="FJ5" i="4"/>
  <c r="K5" i="9" s="1"/>
  <c r="FF29" i="4"/>
  <c r="IG30" i="4"/>
  <c r="GQ30" i="4"/>
  <c r="FA30" i="4"/>
  <c r="DK30" i="4"/>
  <c r="BU30" i="4"/>
  <c r="AE30" i="4"/>
  <c r="GN29" i="4"/>
  <c r="EZ29" i="4"/>
  <c r="DR29" i="4"/>
  <c r="CP29" i="4"/>
  <c r="AB29" i="4"/>
  <c r="CX30" i="4"/>
  <c r="GB29" i="4"/>
  <c r="CV29" i="4"/>
  <c r="AF29" i="4"/>
  <c r="IM30" i="4"/>
  <c r="GW30" i="4"/>
  <c r="FG30" i="4"/>
  <c r="DQ30" i="4"/>
  <c r="CA30" i="4"/>
  <c r="AK30" i="4"/>
  <c r="ID29" i="4"/>
  <c r="GD29" i="4"/>
  <c r="EG29" i="4"/>
  <c r="CO29" i="4"/>
  <c r="IH30" i="4"/>
  <c r="GR30" i="4"/>
  <c r="FB30" i="4"/>
  <c r="DL30" i="4"/>
  <c r="CN30" i="4"/>
  <c r="IN29" i="4"/>
  <c r="GE5" i="4"/>
  <c r="L5" i="9" s="1"/>
  <c r="GA29" i="4"/>
  <c r="GE29" i="4" s="1"/>
  <c r="L41" i="9" s="1"/>
  <c r="EC29" i="4"/>
  <c r="BS29" i="4"/>
  <c r="IE30" i="4"/>
  <c r="EK30" i="4"/>
  <c r="BF30" i="4"/>
  <c r="IM29" i="4"/>
  <c r="GP29" i="4"/>
  <c r="EO5" i="4"/>
  <c r="J5" i="9" s="1"/>
  <c r="EK29" i="4"/>
  <c r="CA29" i="4"/>
  <c r="EC30" i="4"/>
  <c r="BA30" i="4"/>
  <c r="HR29" i="4"/>
  <c r="FG29" i="4"/>
  <c r="CX29" i="4"/>
  <c r="FW30" i="4"/>
  <c r="BZ30" i="4"/>
  <c r="GC29" i="4"/>
  <c r="EE29" i="4"/>
  <c r="HT30" i="4"/>
  <c r="BH30" i="4"/>
  <c r="EN29" i="4"/>
  <c r="CD5" i="4"/>
  <c r="G5" i="9" s="1"/>
  <c r="BZ29" i="4"/>
  <c r="HU5" i="4"/>
  <c r="N5" i="9" s="1"/>
  <c r="HQ29" i="4"/>
  <c r="DS29" i="4"/>
  <c r="CB29" i="4"/>
  <c r="AK29" i="4"/>
  <c r="EM30" i="4"/>
  <c r="IF30" i="4"/>
  <c r="EY30" i="4"/>
  <c r="BS30" i="4"/>
  <c r="FS29" i="4"/>
  <c r="DJ29" i="4"/>
  <c r="BI5" i="4"/>
  <c r="F5" i="9" s="1"/>
  <c r="BE29" i="4"/>
  <c r="HR30" i="4"/>
  <c r="EG30" i="4"/>
  <c r="HS29" i="4"/>
  <c r="DQ29" i="4"/>
  <c r="BR29" i="4"/>
  <c r="GO30" i="4"/>
  <c r="DR30" i="4"/>
  <c r="AJ30" i="4"/>
  <c r="GW29" i="4"/>
  <c r="CN29" i="4"/>
  <c r="GD30" i="4"/>
  <c r="IP5" i="4"/>
  <c r="O5" i="9" s="1"/>
  <c r="IL29" i="4"/>
  <c r="IP29" i="4" s="1"/>
  <c r="O41" i="9" s="1"/>
  <c r="ED29" i="4"/>
  <c r="BH29" i="4"/>
  <c r="ID30" i="4"/>
  <c r="GN30" i="4"/>
  <c r="DH30" i="4"/>
  <c r="BR30" i="4"/>
  <c r="AB30" i="4"/>
  <c r="HI29" i="4"/>
  <c r="FI29" i="4"/>
  <c r="BU29" i="4"/>
  <c r="AD29" i="4"/>
  <c r="HJ30" i="4"/>
  <c r="ED30" i="4"/>
  <c r="EL30" i="4"/>
  <c r="HL29" i="4"/>
  <c r="FA29" i="4"/>
  <c r="AM29" i="4"/>
  <c r="HM30" i="4"/>
  <c r="DJ30" i="4"/>
  <c r="AL30" i="4"/>
  <c r="HK29" i="4"/>
  <c r="FH29" i="4"/>
  <c r="DI29" i="4"/>
  <c r="BA29" i="4"/>
  <c r="HQ30" i="4"/>
  <c r="DI30" i="4"/>
  <c r="BV30" i="4"/>
  <c r="AD30" i="4"/>
  <c r="GO29" i="4"/>
  <c r="EF29" i="4"/>
  <c r="CU30" i="4"/>
  <c r="AX30" i="4"/>
  <c r="CY5" i="4"/>
  <c r="H5" i="9" s="1"/>
  <c r="CU29" i="4"/>
  <c r="AW29" i="4"/>
  <c r="DL29" i="4"/>
  <c r="EE30" i="4"/>
  <c r="DP30" i="4"/>
  <c r="GQ29" i="4"/>
  <c r="AF30" i="4"/>
  <c r="AN5" i="4"/>
  <c r="E5" i="9" s="1"/>
  <c r="AJ29" i="4"/>
  <c r="AN29" i="4" s="1"/>
  <c r="E41" i="9" s="1"/>
  <c r="HI30" i="4"/>
  <c r="IH29" i="4"/>
  <c r="BT30" i="4"/>
  <c r="FT29" i="4"/>
  <c r="BF29" i="4"/>
  <c r="AC30" i="4"/>
  <c r="FU30" i="4"/>
  <c r="FF30" i="4"/>
  <c r="AX29" i="4"/>
  <c r="CO30" i="4"/>
  <c r="FB29" i="4"/>
  <c r="IL30" i="4"/>
  <c r="FS30" i="4"/>
  <c r="EL29" i="4"/>
  <c r="GY29" i="4"/>
  <c r="FU29" i="4"/>
  <c r="GA30" i="4"/>
  <c r="EM29" i="4"/>
  <c r="AE29" i="4"/>
  <c r="AC29" i="4"/>
  <c r="CQ29" i="4"/>
  <c r="BE30" i="4"/>
  <c r="GZ5" i="4"/>
  <c r="M5" i="9" s="1"/>
  <c r="GV29" i="4"/>
  <c r="GZ29" i="4" s="1"/>
  <c r="M41" i="9" s="1"/>
  <c r="EN30" i="4"/>
  <c r="HK30" i="4"/>
  <c r="AY30" i="4"/>
  <c r="CW29" i="4"/>
  <c r="GV30" i="4"/>
  <c r="CC29" i="4"/>
  <c r="GP30" i="4"/>
  <c r="EY29" i="4"/>
  <c r="CV30" i="4"/>
  <c r="DT5" i="4"/>
  <c r="I5" i="9" s="1"/>
  <c r="DP29" i="4"/>
  <c r="EZ30" i="4"/>
  <c r="HJ29" i="4"/>
  <c r="BG29" i="4"/>
  <c r="AW30" i="4"/>
  <c r="CM30" i="4"/>
  <c r="AY29" i="4"/>
  <c r="CQ30" i="4"/>
  <c r="CM29" i="4"/>
  <c r="CD13" i="4"/>
  <c r="G17" i="9" s="1"/>
  <c r="IP13" i="4"/>
  <c r="O17" i="9" s="1"/>
  <c r="GZ13" i="4"/>
  <c r="M17" i="9" s="1"/>
  <c r="AN13" i="4"/>
  <c r="E17" i="9" s="1"/>
  <c r="EO13" i="4"/>
  <c r="J17" i="9" s="1"/>
  <c r="GE13" i="4"/>
  <c r="L17" i="9" s="1"/>
  <c r="CY13" i="4"/>
  <c r="H17" i="9" s="1"/>
  <c r="DT13" i="4"/>
  <c r="I17" i="9" s="1"/>
  <c r="FJ13" i="4"/>
  <c r="K17" i="9" s="1"/>
  <c r="BI13" i="4"/>
  <c r="F17" i="9" s="1"/>
  <c r="HU13" i="4"/>
  <c r="N17" i="9" s="1"/>
  <c r="S13" i="4"/>
  <c r="D17" i="9" s="1"/>
  <c r="EO11" i="4"/>
  <c r="J14" i="9" s="1"/>
  <c r="CY11" i="4"/>
  <c r="H14" i="9" s="1"/>
  <c r="HU11" i="4"/>
  <c r="N14" i="9" s="1"/>
  <c r="BI11" i="4"/>
  <c r="F14" i="9" s="1"/>
  <c r="IP11" i="4"/>
  <c r="O14" i="9" s="1"/>
  <c r="GZ11" i="4"/>
  <c r="M14" i="9" s="1"/>
  <c r="AN11" i="4"/>
  <c r="E14" i="9" s="1"/>
  <c r="CD11" i="4"/>
  <c r="G14" i="9" s="1"/>
  <c r="FJ11" i="4"/>
  <c r="K14" i="9" s="1"/>
  <c r="S11" i="4"/>
  <c r="D14" i="9" s="1"/>
  <c r="GE11" i="4"/>
  <c r="L14" i="9" s="1"/>
  <c r="DT11" i="4"/>
  <c r="I14" i="9" s="1"/>
  <c r="GE7" i="4"/>
  <c r="L8" i="9" s="1"/>
  <c r="GZ7" i="4"/>
  <c r="M8" i="9" s="1"/>
  <c r="DT7" i="4"/>
  <c r="I8" i="9" s="1"/>
  <c r="CD7" i="4"/>
  <c r="G8" i="9" s="1"/>
  <c r="FJ7" i="4"/>
  <c r="K8" i="9" s="1"/>
  <c r="AN7" i="4"/>
  <c r="E8" i="9" s="1"/>
  <c r="EO7" i="4"/>
  <c r="J8" i="9" s="1"/>
  <c r="CY7" i="4"/>
  <c r="H8" i="9" s="1"/>
  <c r="HU7" i="4"/>
  <c r="N8" i="9" s="1"/>
  <c r="IP7" i="4"/>
  <c r="O8" i="9" s="1"/>
  <c r="BI7" i="4"/>
  <c r="F8" i="9" s="1"/>
  <c r="S7" i="4"/>
  <c r="D8" i="9" s="1"/>
  <c r="EO15" i="4"/>
  <c r="J20" i="9" s="1"/>
  <c r="FJ15" i="4"/>
  <c r="K20" i="9" s="1"/>
  <c r="CY15" i="4"/>
  <c r="H20" i="9" s="1"/>
  <c r="DT15" i="4"/>
  <c r="I20" i="9" s="1"/>
  <c r="HU15" i="4"/>
  <c r="N20" i="9" s="1"/>
  <c r="BI15" i="4"/>
  <c r="F20" i="9" s="1"/>
  <c r="GE15" i="4"/>
  <c r="L20" i="9" s="1"/>
  <c r="GZ15" i="4"/>
  <c r="M20" i="9" s="1"/>
  <c r="AN15" i="4"/>
  <c r="E20" i="9" s="1"/>
  <c r="IP15" i="4"/>
  <c r="O20" i="9" s="1"/>
  <c r="CD15" i="4"/>
  <c r="G20" i="9" s="1"/>
  <c r="S15" i="4"/>
  <c r="D20" i="9" s="1"/>
  <c r="A6" i="4"/>
  <c r="A16" i="4"/>
  <c r="A10" i="4"/>
  <c r="A17" i="4"/>
  <c r="A13" i="4"/>
  <c r="A11" i="4"/>
  <c r="A19" i="4"/>
  <c r="A9" i="4"/>
  <c r="A18" i="4"/>
  <c r="A5" i="4"/>
  <c r="A8" i="4"/>
  <c r="A20" i="4"/>
  <c r="A15" i="4"/>
  <c r="A14" i="4"/>
  <c r="A12" i="4"/>
  <c r="A7" i="4"/>
  <c r="C61" i="3"/>
  <c r="C63" i="3"/>
  <c r="C65" i="3"/>
  <c r="C67" i="3"/>
  <c r="C75" i="3"/>
  <c r="C77" i="3"/>
  <c r="C59" i="3"/>
  <c r="A60" i="3" s="1"/>
  <c r="C4" i="3"/>
  <c r="C32" i="4" l="1"/>
  <c r="C19" i="4"/>
  <c r="C27" i="4"/>
  <c r="C7" i="4"/>
  <c r="C25" i="4"/>
  <c r="C9" i="4"/>
  <c r="C5" i="4"/>
  <c r="C15" i="4"/>
  <c r="C21" i="4"/>
  <c r="C11" i="4"/>
  <c r="C13" i="4"/>
  <c r="AV14" i="4"/>
  <c r="F14" i="4"/>
  <c r="EW14" i="4"/>
  <c r="CL14" i="4"/>
  <c r="AA14" i="4"/>
  <c r="DG14" i="4"/>
  <c r="IC14" i="4"/>
  <c r="BQ14" i="4"/>
  <c r="FR14" i="4"/>
  <c r="GM14" i="4"/>
  <c r="EB14" i="4"/>
  <c r="HH14" i="4"/>
  <c r="HH8" i="4"/>
  <c r="AV8" i="4"/>
  <c r="FR8" i="4"/>
  <c r="GM8" i="4"/>
  <c r="F8" i="4"/>
  <c r="EW8" i="4"/>
  <c r="EB8" i="4"/>
  <c r="CL8" i="4"/>
  <c r="IC8" i="4"/>
  <c r="BQ8" i="4"/>
  <c r="DG8" i="4"/>
  <c r="AA8" i="4"/>
  <c r="GU20" i="4"/>
  <c r="AI20" i="4"/>
  <c r="EJ20" i="4"/>
  <c r="IK20" i="4"/>
  <c r="BY20" i="4"/>
  <c r="FZ20" i="4"/>
  <c r="CT20" i="4"/>
  <c r="DO20" i="4"/>
  <c r="HP20" i="4"/>
  <c r="BD20" i="4"/>
  <c r="N20" i="4"/>
  <c r="FE20" i="4"/>
  <c r="DG10" i="4"/>
  <c r="EB10" i="4"/>
  <c r="IC10" i="4"/>
  <c r="GM10" i="4"/>
  <c r="AA10" i="4"/>
  <c r="HH10" i="4"/>
  <c r="AV10" i="4"/>
  <c r="FR10" i="4"/>
  <c r="BQ10" i="4"/>
  <c r="EW10" i="4"/>
  <c r="F10" i="4"/>
  <c r="CL10" i="4"/>
  <c r="FJ29" i="4"/>
  <c r="K41" i="9" s="1"/>
  <c r="K26" i="9"/>
  <c r="FJ17" i="4"/>
  <c r="K23" i="9" s="1"/>
  <c r="E26" i="9"/>
  <c r="AN17" i="4"/>
  <c r="E23" i="9" s="1"/>
  <c r="HP10" i="4"/>
  <c r="BD10" i="4"/>
  <c r="IK10" i="4"/>
  <c r="BY10" i="4"/>
  <c r="DO10" i="4"/>
  <c r="AI10" i="4"/>
  <c r="FZ10" i="4"/>
  <c r="N10" i="4"/>
  <c r="GU10" i="4"/>
  <c r="EJ10" i="4"/>
  <c r="FE10" i="4"/>
  <c r="CT10" i="4"/>
  <c r="EO29" i="4"/>
  <c r="J41" i="9" s="1"/>
  <c r="HU29" i="4"/>
  <c r="N41" i="9" s="1"/>
  <c r="F26" i="9"/>
  <c r="BI17" i="4"/>
  <c r="F23" i="9" s="1"/>
  <c r="L26" i="9"/>
  <c r="GE17" i="4"/>
  <c r="L23" i="9" s="1"/>
  <c r="HH16" i="4"/>
  <c r="AV16" i="4"/>
  <c r="FR16" i="4"/>
  <c r="F16" i="4"/>
  <c r="EW16" i="4"/>
  <c r="AA16" i="4"/>
  <c r="EB16" i="4"/>
  <c r="CL16" i="4"/>
  <c r="BQ16" i="4"/>
  <c r="DG16" i="4"/>
  <c r="GM16" i="4"/>
  <c r="IC16" i="4"/>
  <c r="FE18" i="4"/>
  <c r="BY18" i="4"/>
  <c r="GU18" i="4"/>
  <c r="DO18" i="4"/>
  <c r="EJ18" i="4"/>
  <c r="CT18" i="4"/>
  <c r="AI18" i="4"/>
  <c r="BD18" i="4"/>
  <c r="HP18" i="4"/>
  <c r="FZ18" i="4"/>
  <c r="IK18" i="4"/>
  <c r="GU12" i="4"/>
  <c r="AI12" i="4"/>
  <c r="BY12" i="4"/>
  <c r="EJ12" i="4"/>
  <c r="N12" i="4"/>
  <c r="FE12" i="4"/>
  <c r="DO12" i="4"/>
  <c r="IK12" i="4"/>
  <c r="FZ12" i="4"/>
  <c r="HP12" i="4"/>
  <c r="BD12" i="4"/>
  <c r="CT12" i="4"/>
  <c r="FZ8" i="4"/>
  <c r="N8" i="4"/>
  <c r="FE8" i="4"/>
  <c r="DO8" i="4"/>
  <c r="GU8" i="4"/>
  <c r="CT8" i="4"/>
  <c r="HP8" i="4"/>
  <c r="EJ8" i="4"/>
  <c r="BD8" i="4"/>
  <c r="IK8" i="4"/>
  <c r="BY8" i="4"/>
  <c r="AI8" i="4"/>
  <c r="EB20" i="4"/>
  <c r="EB18" i="4" s="1"/>
  <c r="EW20" i="4"/>
  <c r="EW18" i="4" s="1"/>
  <c r="AA20" i="4"/>
  <c r="AA18" i="4" s="1"/>
  <c r="FR20" i="4"/>
  <c r="FR18" i="4" s="1"/>
  <c r="DG20" i="4"/>
  <c r="DG18" i="4" s="1"/>
  <c r="HH20" i="4"/>
  <c r="HH18" i="4" s="1"/>
  <c r="AV20" i="4"/>
  <c r="AV18" i="4" s="1"/>
  <c r="BQ20" i="4"/>
  <c r="BQ18" i="4" s="1"/>
  <c r="CL20" i="4"/>
  <c r="CL18" i="4" s="1"/>
  <c r="GM20" i="4"/>
  <c r="GM18" i="4" s="1"/>
  <c r="IC20" i="4"/>
  <c r="IC18" i="4" s="1"/>
  <c r="F20" i="4"/>
  <c r="FZ14" i="4"/>
  <c r="DO14" i="4"/>
  <c r="EJ14" i="4"/>
  <c r="HP14" i="4"/>
  <c r="CT14" i="4"/>
  <c r="GU14" i="4"/>
  <c r="AI14" i="4"/>
  <c r="IK14" i="4"/>
  <c r="BY14" i="4"/>
  <c r="N14" i="4"/>
  <c r="BD14" i="4"/>
  <c r="FE14" i="4"/>
  <c r="CL6" i="4"/>
  <c r="IC6" i="4"/>
  <c r="HH6" i="4"/>
  <c r="BQ6" i="4"/>
  <c r="EB6" i="4"/>
  <c r="FR6" i="4"/>
  <c r="AA6" i="4"/>
  <c r="DG6" i="4"/>
  <c r="EW6" i="4"/>
  <c r="AV6" i="4"/>
  <c r="GM6" i="4"/>
  <c r="GM12" i="4"/>
  <c r="AA12" i="4"/>
  <c r="EW12" i="4"/>
  <c r="FR12" i="4"/>
  <c r="IC12" i="4"/>
  <c r="DG12" i="4"/>
  <c r="AV12" i="4"/>
  <c r="F12" i="4"/>
  <c r="CL12" i="4"/>
  <c r="EB12" i="4"/>
  <c r="BQ12" i="4"/>
  <c r="HH12" i="4"/>
  <c r="EJ16" i="4"/>
  <c r="FE16" i="4"/>
  <c r="DO16" i="4"/>
  <c r="FZ16" i="4"/>
  <c r="BD16" i="4"/>
  <c r="CT16" i="4"/>
  <c r="HP16" i="4"/>
  <c r="IK16" i="4"/>
  <c r="BY16" i="4"/>
  <c r="GU16" i="4"/>
  <c r="AI16" i="4"/>
  <c r="N16" i="4"/>
  <c r="BI29" i="4"/>
  <c r="F41" i="9" s="1"/>
  <c r="O26" i="9"/>
  <c r="IP17" i="4"/>
  <c r="O23" i="9" s="1"/>
  <c r="N26" i="9"/>
  <c r="HU17" i="4"/>
  <c r="N23" i="9" s="1"/>
  <c r="IK6" i="4"/>
  <c r="AI6" i="4"/>
  <c r="BD6" i="4"/>
  <c r="BD30" i="4" s="1"/>
  <c r="FZ6" i="4"/>
  <c r="HP6" i="4"/>
  <c r="BY6" i="4"/>
  <c r="FE6" i="4"/>
  <c r="FE30" i="4" s="1"/>
  <c r="DO6" i="4"/>
  <c r="EJ6" i="4"/>
  <c r="CT6" i="4"/>
  <c r="GU6" i="4"/>
  <c r="GU30" i="4" s="1"/>
  <c r="CY29" i="4"/>
  <c r="H41" i="9" s="1"/>
  <c r="CD29" i="4"/>
  <c r="G41" i="9" s="1"/>
  <c r="DT29" i="4"/>
  <c r="I41" i="9" s="1"/>
  <c r="G26" i="9"/>
  <c r="CD17" i="4"/>
  <c r="G23" i="9" s="1"/>
  <c r="H26" i="9"/>
  <c r="CY17" i="4"/>
  <c r="H23" i="9" s="1"/>
  <c r="M26" i="9"/>
  <c r="GZ17" i="4"/>
  <c r="M23" i="9" s="1"/>
  <c r="I26" i="9"/>
  <c r="DT17" i="4"/>
  <c r="I23" i="9" s="1"/>
  <c r="J26" i="9"/>
  <c r="EO17" i="4"/>
  <c r="J23" i="9" s="1"/>
  <c r="DY23" i="4"/>
  <c r="EQ23" i="4" s="1"/>
  <c r="J66" i="9" s="1"/>
  <c r="CI23" i="4"/>
  <c r="DA23" i="4" s="1"/>
  <c r="H66" i="9" s="1"/>
  <c r="AS23" i="4"/>
  <c r="BK23" i="4" s="1"/>
  <c r="F66" i="9" s="1"/>
  <c r="HZ19" i="4"/>
  <c r="IR19" i="4" s="1"/>
  <c r="O62" i="9" s="1"/>
  <c r="GJ19" i="4"/>
  <c r="HB19" i="4" s="1"/>
  <c r="M62" i="9" s="1"/>
  <c r="ET19" i="4"/>
  <c r="FL19" i="4" s="1"/>
  <c r="K62" i="9" s="1"/>
  <c r="DD19" i="4"/>
  <c r="DV19" i="4" s="1"/>
  <c r="I62" i="9" s="1"/>
  <c r="BN19" i="4"/>
  <c r="CF19" i="4" s="1"/>
  <c r="G62" i="9" s="1"/>
  <c r="X19" i="4"/>
  <c r="AP19" i="4" s="1"/>
  <c r="E62" i="9" s="1"/>
  <c r="HZ17" i="4"/>
  <c r="IR17" i="4" s="1"/>
  <c r="O60" i="9" s="1"/>
  <c r="ET17" i="4"/>
  <c r="FL17" i="4" s="1"/>
  <c r="K60" i="9" s="1"/>
  <c r="CI17" i="4"/>
  <c r="DA17" i="4" s="1"/>
  <c r="H60" i="9" s="1"/>
  <c r="HE15" i="4"/>
  <c r="HW15" i="4" s="1"/>
  <c r="N58" i="9" s="1"/>
  <c r="FO15" i="4"/>
  <c r="GG15" i="4" s="1"/>
  <c r="L58" i="9" s="1"/>
  <c r="DY15" i="4"/>
  <c r="EQ15" i="4" s="1"/>
  <c r="J58" i="9" s="1"/>
  <c r="CI15" i="4"/>
  <c r="DA15" i="4" s="1"/>
  <c r="H58" i="9" s="1"/>
  <c r="HZ27" i="4"/>
  <c r="IR27" i="4" s="1"/>
  <c r="O70" i="9" s="1"/>
  <c r="GJ27" i="4"/>
  <c r="HB27" i="4" s="1"/>
  <c r="M70" i="9" s="1"/>
  <c r="ET27" i="4"/>
  <c r="FL27" i="4" s="1"/>
  <c r="K70" i="9" s="1"/>
  <c r="DD27" i="4"/>
  <c r="DV27" i="4" s="1"/>
  <c r="I70" i="9" s="1"/>
  <c r="BN27" i="4"/>
  <c r="CF27" i="4" s="1"/>
  <c r="G70" i="9" s="1"/>
  <c r="X27" i="4"/>
  <c r="AP27" i="4" s="1"/>
  <c r="E70" i="9" s="1"/>
  <c r="HZ25" i="4"/>
  <c r="IR25" i="4" s="1"/>
  <c r="O68" i="9" s="1"/>
  <c r="GJ25" i="4"/>
  <c r="HB25" i="4" s="1"/>
  <c r="M68" i="9" s="1"/>
  <c r="ET25" i="4"/>
  <c r="FL25" i="4" s="1"/>
  <c r="K68" i="9" s="1"/>
  <c r="DD25" i="4"/>
  <c r="DV25" i="4" s="1"/>
  <c r="I68" i="9" s="1"/>
  <c r="BN25" i="4"/>
  <c r="CF25" i="4" s="1"/>
  <c r="G68" i="9" s="1"/>
  <c r="X25" i="4"/>
  <c r="AP25" i="4" s="1"/>
  <c r="E68" i="9" s="1"/>
  <c r="HZ23" i="4"/>
  <c r="IR23" i="4" s="1"/>
  <c r="O66" i="9" s="1"/>
  <c r="FO23" i="4"/>
  <c r="GG23" i="4" s="1"/>
  <c r="L66" i="9" s="1"/>
  <c r="HZ21" i="4"/>
  <c r="IR21" i="4" s="1"/>
  <c r="O64" i="9" s="1"/>
  <c r="GJ21" i="4"/>
  <c r="HB21" i="4" s="1"/>
  <c r="M64" i="9" s="1"/>
  <c r="ET21" i="4"/>
  <c r="FL21" i="4" s="1"/>
  <c r="K64" i="9" s="1"/>
  <c r="DD21" i="4"/>
  <c r="DV21" i="4" s="1"/>
  <c r="I64" i="9" s="1"/>
  <c r="BN21" i="4"/>
  <c r="CF21" i="4" s="1"/>
  <c r="G64" i="9" s="1"/>
  <c r="X21" i="4"/>
  <c r="AP21" i="4" s="1"/>
  <c r="E64" i="9" s="1"/>
  <c r="HE23" i="4"/>
  <c r="HW23" i="4" s="1"/>
  <c r="N66" i="9" s="1"/>
  <c r="ET23" i="4"/>
  <c r="FL23" i="4" s="1"/>
  <c r="K66" i="9" s="1"/>
  <c r="DD23" i="4"/>
  <c r="DV23" i="4" s="1"/>
  <c r="I66" i="9" s="1"/>
  <c r="BN23" i="4"/>
  <c r="CF23" i="4" s="1"/>
  <c r="G66" i="9" s="1"/>
  <c r="X23" i="4"/>
  <c r="AP23" i="4" s="1"/>
  <c r="E66" i="9" s="1"/>
  <c r="HE19" i="4"/>
  <c r="HW19" i="4" s="1"/>
  <c r="N62" i="9" s="1"/>
  <c r="FO19" i="4"/>
  <c r="GG19" i="4" s="1"/>
  <c r="L62" i="9" s="1"/>
  <c r="DY19" i="4"/>
  <c r="EQ19" i="4" s="1"/>
  <c r="J62" i="9" s="1"/>
  <c r="CI19" i="4"/>
  <c r="DA19" i="4" s="1"/>
  <c r="H62" i="9" s="1"/>
  <c r="AS19" i="4"/>
  <c r="BK19" i="4" s="1"/>
  <c r="F62" i="9" s="1"/>
  <c r="GJ17" i="4"/>
  <c r="HB17" i="4" s="1"/>
  <c r="M60" i="9" s="1"/>
  <c r="AS17" i="4"/>
  <c r="BK17" i="4" s="1"/>
  <c r="F60" i="9" s="1"/>
  <c r="HZ15" i="4"/>
  <c r="IR15" i="4" s="1"/>
  <c r="O58" i="9" s="1"/>
  <c r="GJ15" i="4"/>
  <c r="HB15" i="4" s="1"/>
  <c r="M58" i="9" s="1"/>
  <c r="ET15" i="4"/>
  <c r="FL15" i="4" s="1"/>
  <c r="K58" i="9" s="1"/>
  <c r="DD15" i="4"/>
  <c r="DV15" i="4" s="1"/>
  <c r="I58" i="9" s="1"/>
  <c r="BN15" i="4"/>
  <c r="CF15" i="4" s="1"/>
  <c r="G58" i="9" s="1"/>
  <c r="HE27" i="4"/>
  <c r="HW27" i="4" s="1"/>
  <c r="N70" i="9" s="1"/>
  <c r="AS27" i="4"/>
  <c r="BK27" i="4" s="1"/>
  <c r="F70" i="9" s="1"/>
  <c r="DY25" i="4"/>
  <c r="EQ25" i="4" s="1"/>
  <c r="J68" i="9" s="1"/>
  <c r="GJ23" i="4"/>
  <c r="HB23" i="4" s="1"/>
  <c r="M66" i="9" s="1"/>
  <c r="CI21" i="4"/>
  <c r="DA21" i="4" s="1"/>
  <c r="H64" i="9" s="1"/>
  <c r="HE17" i="4"/>
  <c r="HW17" i="4" s="1"/>
  <c r="N60" i="9" s="1"/>
  <c r="BN17" i="4"/>
  <c r="CF17" i="4" s="1"/>
  <c r="G60" i="9" s="1"/>
  <c r="AS15" i="4"/>
  <c r="BK15" i="4" s="1"/>
  <c r="F58" i="9" s="1"/>
  <c r="HZ11" i="4"/>
  <c r="IR11" i="4" s="1"/>
  <c r="O54" i="9" s="1"/>
  <c r="GJ11" i="4"/>
  <c r="HB11" i="4" s="1"/>
  <c r="M54" i="9" s="1"/>
  <c r="ET11" i="4"/>
  <c r="FL11" i="4" s="1"/>
  <c r="K54" i="9" s="1"/>
  <c r="DD11" i="4"/>
  <c r="DV11" i="4" s="1"/>
  <c r="I54" i="9" s="1"/>
  <c r="BN11" i="4"/>
  <c r="CF11" i="4" s="1"/>
  <c r="G54" i="9" s="1"/>
  <c r="X11" i="4"/>
  <c r="AP11" i="4" s="1"/>
  <c r="E54" i="9" s="1"/>
  <c r="HE7" i="4"/>
  <c r="HW7" i="4" s="1"/>
  <c r="N50" i="9" s="1"/>
  <c r="FO7" i="4"/>
  <c r="GG7" i="4" s="1"/>
  <c r="L50" i="9" s="1"/>
  <c r="DY7" i="4"/>
  <c r="EQ7" i="4" s="1"/>
  <c r="J50" i="9" s="1"/>
  <c r="CI7" i="4"/>
  <c r="DA7" i="4" s="1"/>
  <c r="H50" i="9" s="1"/>
  <c r="AS7" i="4"/>
  <c r="BK7" i="4" s="1"/>
  <c r="F50" i="9" s="1"/>
  <c r="FO27" i="4"/>
  <c r="GG27" i="4" s="1"/>
  <c r="L70" i="9" s="1"/>
  <c r="CI25" i="4"/>
  <c r="DA25" i="4" s="1"/>
  <c r="H68" i="9" s="1"/>
  <c r="HE21" i="4"/>
  <c r="HW21" i="4" s="1"/>
  <c r="N64" i="9" s="1"/>
  <c r="AS21" i="4"/>
  <c r="BK21" i="4" s="1"/>
  <c r="F64" i="9" s="1"/>
  <c r="FO17" i="4"/>
  <c r="GG17" i="4" s="1"/>
  <c r="L60" i="9" s="1"/>
  <c r="X17" i="4"/>
  <c r="AP17" i="4" s="1"/>
  <c r="E60" i="9" s="1"/>
  <c r="HZ13" i="4"/>
  <c r="IR13" i="4" s="1"/>
  <c r="O56" i="9" s="1"/>
  <c r="GJ13" i="4"/>
  <c r="HB13" i="4" s="1"/>
  <c r="M56" i="9" s="1"/>
  <c r="ET13" i="4"/>
  <c r="FL13" i="4" s="1"/>
  <c r="K56" i="9" s="1"/>
  <c r="DD13" i="4"/>
  <c r="DV13" i="4" s="1"/>
  <c r="I56" i="9" s="1"/>
  <c r="BN13" i="4"/>
  <c r="CF13" i="4" s="1"/>
  <c r="G56" i="9" s="1"/>
  <c r="X13" i="4"/>
  <c r="AP13" i="4" s="1"/>
  <c r="E56" i="9" s="1"/>
  <c r="HE9" i="4"/>
  <c r="FO9" i="4"/>
  <c r="DY9" i="4"/>
  <c r="CI9" i="4"/>
  <c r="AS9" i="4"/>
  <c r="DY27" i="4"/>
  <c r="EQ27" i="4" s="1"/>
  <c r="J70" i="9" s="1"/>
  <c r="AS25" i="4"/>
  <c r="BK25" i="4" s="1"/>
  <c r="F68" i="9" s="1"/>
  <c r="DY17" i="4"/>
  <c r="EQ17" i="4" s="1"/>
  <c r="J60" i="9" s="1"/>
  <c r="X15" i="4"/>
  <c r="AP15" i="4" s="1"/>
  <c r="E58" i="9" s="1"/>
  <c r="FO11" i="4"/>
  <c r="GG11" i="4" s="1"/>
  <c r="L54" i="9" s="1"/>
  <c r="CI11" i="4"/>
  <c r="DA11" i="4" s="1"/>
  <c r="H54" i="9" s="1"/>
  <c r="HZ7" i="4"/>
  <c r="IR7" i="4" s="1"/>
  <c r="O50" i="9" s="1"/>
  <c r="ET7" i="4"/>
  <c r="FL7" i="4" s="1"/>
  <c r="K50" i="9" s="1"/>
  <c r="BN7" i="4"/>
  <c r="CF7" i="4" s="1"/>
  <c r="G50" i="9" s="1"/>
  <c r="HZ5" i="4"/>
  <c r="GJ5" i="4"/>
  <c r="ET5" i="4"/>
  <c r="DD5" i="4"/>
  <c r="BN5" i="4"/>
  <c r="X5" i="4"/>
  <c r="CI27" i="4"/>
  <c r="DA27" i="4" s="1"/>
  <c r="H70" i="9" s="1"/>
  <c r="DD17" i="4"/>
  <c r="DV17" i="4" s="1"/>
  <c r="I60" i="9" s="1"/>
  <c r="FO13" i="4"/>
  <c r="GG13" i="4" s="1"/>
  <c r="L56" i="9" s="1"/>
  <c r="CI13" i="4"/>
  <c r="DA13" i="4" s="1"/>
  <c r="H56" i="9" s="1"/>
  <c r="HZ9" i="4"/>
  <c r="ET9" i="4"/>
  <c r="BN9" i="4"/>
  <c r="FO25" i="4"/>
  <c r="GG25" i="4" s="1"/>
  <c r="L68" i="9" s="1"/>
  <c r="HE13" i="4"/>
  <c r="HW13" i="4" s="1"/>
  <c r="N56" i="9" s="1"/>
  <c r="DD9" i="4"/>
  <c r="X9" i="4"/>
  <c r="HE25" i="4"/>
  <c r="HW25" i="4" s="1"/>
  <c r="N68" i="9" s="1"/>
  <c r="FO21" i="4"/>
  <c r="GG21" i="4" s="1"/>
  <c r="L64" i="9" s="1"/>
  <c r="HE11" i="4"/>
  <c r="HW11" i="4" s="1"/>
  <c r="N54" i="9" s="1"/>
  <c r="DY11" i="4"/>
  <c r="EQ11" i="4" s="1"/>
  <c r="J54" i="9" s="1"/>
  <c r="AS11" i="4"/>
  <c r="BK11" i="4" s="1"/>
  <c r="F54" i="9" s="1"/>
  <c r="GJ7" i="4"/>
  <c r="HB7" i="4" s="1"/>
  <c r="M50" i="9" s="1"/>
  <c r="DD7" i="4"/>
  <c r="DV7" i="4" s="1"/>
  <c r="I50" i="9" s="1"/>
  <c r="X7" i="4"/>
  <c r="AP7" i="4" s="1"/>
  <c r="E50" i="9" s="1"/>
  <c r="HE5" i="4"/>
  <c r="FO5" i="4"/>
  <c r="DY5" i="4"/>
  <c r="CI5" i="4"/>
  <c r="AS5" i="4"/>
  <c r="DY21" i="4"/>
  <c r="EQ21" i="4" s="1"/>
  <c r="J64" i="9" s="1"/>
  <c r="DY13" i="4"/>
  <c r="EQ13" i="4" s="1"/>
  <c r="J56" i="9" s="1"/>
  <c r="AS13" i="4"/>
  <c r="BK13" i="4" s="1"/>
  <c r="F56" i="9" s="1"/>
  <c r="GJ9" i="4"/>
  <c r="F18" i="4"/>
  <c r="F6" i="4"/>
  <c r="N18" i="4"/>
  <c r="N6" i="4"/>
  <c r="S17" i="4"/>
  <c r="D23" i="9" s="1"/>
  <c r="S5" i="4"/>
  <c r="D5" i="9" s="1"/>
  <c r="I18" i="4"/>
  <c r="J18" i="4"/>
  <c r="G17" i="4"/>
  <c r="L18" i="4"/>
  <c r="P17" i="4"/>
  <c r="H18" i="4"/>
  <c r="R17" i="4"/>
  <c r="R18" i="4"/>
  <c r="P18" i="4"/>
  <c r="K18" i="4"/>
  <c r="H17" i="4"/>
  <c r="J17" i="4"/>
  <c r="O17" i="4"/>
  <c r="L17" i="4"/>
  <c r="G18" i="4"/>
  <c r="Q18" i="4"/>
  <c r="I17" i="4"/>
  <c r="K17" i="4"/>
  <c r="O18" i="4"/>
  <c r="Q17" i="4"/>
  <c r="C23" i="4"/>
  <c r="U25" i="4"/>
  <c r="D68" i="9" s="1"/>
  <c r="C17" i="4"/>
  <c r="A59" i="3"/>
  <c r="A88" i="3"/>
  <c r="A87" i="3"/>
  <c r="A77" i="3"/>
  <c r="A78" i="3"/>
  <c r="A76" i="3"/>
  <c r="A75" i="3"/>
  <c r="A68" i="3"/>
  <c r="A67" i="3"/>
  <c r="A66" i="3"/>
  <c r="A65" i="3"/>
  <c r="A63" i="3"/>
  <c r="A64" i="3"/>
  <c r="A62" i="3"/>
  <c r="A61" i="3"/>
  <c r="CT30" i="4" l="1"/>
  <c r="AI30" i="4"/>
  <c r="EJ30" i="4"/>
  <c r="HP30" i="4"/>
  <c r="DO30" i="4"/>
  <c r="FZ30" i="4"/>
  <c r="AA30" i="4"/>
  <c r="DG30" i="4"/>
  <c r="BQ30" i="4"/>
  <c r="I29" i="4"/>
  <c r="P29" i="4"/>
  <c r="Q29" i="4"/>
  <c r="Q30" i="4"/>
  <c r="J29" i="4"/>
  <c r="R30" i="4"/>
  <c r="DV9" i="4"/>
  <c r="I52" i="9" s="1"/>
  <c r="FL9" i="4"/>
  <c r="K52" i="9" s="1"/>
  <c r="GG9" i="4"/>
  <c r="L52" i="9" s="1"/>
  <c r="BY30" i="4"/>
  <c r="FR30" i="4"/>
  <c r="IC30" i="4"/>
  <c r="O30" i="4"/>
  <c r="G30" i="4"/>
  <c r="H29" i="4"/>
  <c r="R29" i="4"/>
  <c r="G29" i="4"/>
  <c r="IR9" i="4"/>
  <c r="O52" i="9" s="1"/>
  <c r="BK9" i="4"/>
  <c r="F52" i="9" s="1"/>
  <c r="HW9" i="4"/>
  <c r="N52" i="9" s="1"/>
  <c r="IK30" i="4"/>
  <c r="EW30" i="4"/>
  <c r="EB30" i="4"/>
  <c r="CL30" i="4"/>
  <c r="K29" i="4"/>
  <c r="K30" i="4"/>
  <c r="H30" i="4"/>
  <c r="J30" i="4"/>
  <c r="HB9" i="4"/>
  <c r="M52" i="9" s="1"/>
  <c r="DA9" i="4"/>
  <c r="H52" i="9" s="1"/>
  <c r="O29" i="4"/>
  <c r="P30" i="4"/>
  <c r="I30" i="4"/>
  <c r="AP9" i="4"/>
  <c r="E52" i="9" s="1"/>
  <c r="CF9" i="4"/>
  <c r="G52" i="9" s="1"/>
  <c r="EQ9" i="4"/>
  <c r="J52" i="9" s="1"/>
  <c r="GM30" i="4"/>
  <c r="HH30" i="4"/>
  <c r="AV30" i="4"/>
  <c r="GJ29" i="4"/>
  <c r="HB29" i="4" s="1"/>
  <c r="M72" i="9" s="1"/>
  <c r="HB5" i="4"/>
  <c r="M48" i="9" s="1"/>
  <c r="HG28" i="4"/>
  <c r="EA28" i="4"/>
  <c r="AU28" i="4"/>
  <c r="IB27" i="4"/>
  <c r="GL27" i="4"/>
  <c r="EV27" i="4"/>
  <c r="DF27" i="4"/>
  <c r="BP27" i="4"/>
  <c r="Z27" i="4"/>
  <c r="IB26" i="4"/>
  <c r="EV26" i="4"/>
  <c r="BP26" i="4"/>
  <c r="IB25" i="4"/>
  <c r="GL25" i="4"/>
  <c r="EV25" i="4"/>
  <c r="DF25" i="4"/>
  <c r="BP25" i="4"/>
  <c r="Z25" i="4"/>
  <c r="HG22" i="4"/>
  <c r="EA22" i="4"/>
  <c r="AU22" i="4"/>
  <c r="IB21" i="4"/>
  <c r="GL21" i="4"/>
  <c r="EV21" i="4"/>
  <c r="DF21" i="4"/>
  <c r="BP21" i="4"/>
  <c r="Z21" i="4"/>
  <c r="IB20" i="4"/>
  <c r="EV20" i="4"/>
  <c r="BP20" i="4"/>
  <c r="GL16" i="4"/>
  <c r="DF16" i="4"/>
  <c r="Z16" i="4"/>
  <c r="IB28" i="4"/>
  <c r="EV28" i="4"/>
  <c r="BP28" i="4"/>
  <c r="BP24" i="4" s="1"/>
  <c r="FQ26" i="4"/>
  <c r="CK26" i="4"/>
  <c r="IB22" i="4"/>
  <c r="EV22" i="4"/>
  <c r="BP22" i="4"/>
  <c r="FQ20" i="4"/>
  <c r="CK20" i="4"/>
  <c r="FQ28" i="4"/>
  <c r="CK28" i="4"/>
  <c r="HG27" i="4"/>
  <c r="HO28" i="4" s="1"/>
  <c r="HU28" i="4" s="1"/>
  <c r="FQ27" i="4"/>
  <c r="EA27" i="4"/>
  <c r="CK27" i="4"/>
  <c r="CS28" i="4" s="1"/>
  <c r="CY28" i="4" s="1"/>
  <c r="AU27" i="4"/>
  <c r="BC28" i="4" s="1"/>
  <c r="BI28" i="4" s="1"/>
  <c r="GL26" i="4"/>
  <c r="DF26" i="4"/>
  <c r="HG25" i="4"/>
  <c r="FQ25" i="4"/>
  <c r="EA25" i="4"/>
  <c r="CK25" i="4"/>
  <c r="AU25" i="4"/>
  <c r="FQ22" i="4"/>
  <c r="CK22" i="4"/>
  <c r="HG21" i="4"/>
  <c r="HO22" i="4" s="1"/>
  <c r="HU22" i="4" s="1"/>
  <c r="FQ21" i="4"/>
  <c r="EA21" i="4"/>
  <c r="EI22" i="4" s="1"/>
  <c r="EO22" i="4" s="1"/>
  <c r="CK21" i="4"/>
  <c r="CS22" i="4" s="1"/>
  <c r="CY22" i="4" s="1"/>
  <c r="AU21" i="4"/>
  <c r="GL20" i="4"/>
  <c r="DF20" i="4"/>
  <c r="Z20" i="4"/>
  <c r="IB16" i="4"/>
  <c r="EV16" i="4"/>
  <c r="BP16" i="4"/>
  <c r="DF28" i="4"/>
  <c r="AU26" i="4"/>
  <c r="AU24" i="4" s="1"/>
  <c r="Z22" i="4"/>
  <c r="HG19" i="4"/>
  <c r="EA19" i="4"/>
  <c r="AU19" i="4"/>
  <c r="HG16" i="4"/>
  <c r="AU16" i="4"/>
  <c r="GL15" i="4"/>
  <c r="GT16" i="4" s="1"/>
  <c r="GZ16" i="4" s="1"/>
  <c r="DF15" i="4"/>
  <c r="DN16" i="4" s="1"/>
  <c r="DT16" i="4" s="1"/>
  <c r="HG14" i="4"/>
  <c r="EA14" i="4"/>
  <c r="AU14" i="4"/>
  <c r="IB13" i="4"/>
  <c r="GL13" i="4"/>
  <c r="EV13" i="4"/>
  <c r="DF13" i="4"/>
  <c r="BP13" i="4"/>
  <c r="Z13" i="4"/>
  <c r="IB12" i="4"/>
  <c r="EV12" i="4"/>
  <c r="BP12" i="4"/>
  <c r="FQ10" i="4"/>
  <c r="CK10" i="4"/>
  <c r="HG9" i="4"/>
  <c r="FQ9" i="4"/>
  <c r="EA9" i="4"/>
  <c r="CK9" i="4"/>
  <c r="AU9" i="4"/>
  <c r="GL8" i="4"/>
  <c r="DF8" i="4"/>
  <c r="Z8" i="4"/>
  <c r="HG6" i="4"/>
  <c r="GL28" i="4"/>
  <c r="EA26" i="4"/>
  <c r="Z26" i="4"/>
  <c r="DF22" i="4"/>
  <c r="AU20" i="4"/>
  <c r="GL19" i="4"/>
  <c r="DF19" i="4"/>
  <c r="Z19" i="4"/>
  <c r="CK16" i="4"/>
  <c r="FQ15" i="4"/>
  <c r="CK15" i="4"/>
  <c r="CS16" i="4" s="1"/>
  <c r="CY16" i="4" s="1"/>
  <c r="Z15" i="4"/>
  <c r="IB14" i="4"/>
  <c r="EV14" i="4"/>
  <c r="BP14" i="4"/>
  <c r="FQ12" i="4"/>
  <c r="CK12" i="4"/>
  <c r="HG11" i="4"/>
  <c r="FQ11" i="4"/>
  <c r="FY12" i="4" s="1"/>
  <c r="GE12" i="4" s="1"/>
  <c r="EA11" i="4"/>
  <c r="CK11" i="4"/>
  <c r="CS12" i="4" s="1"/>
  <c r="CY12" i="4" s="1"/>
  <c r="AU11" i="4"/>
  <c r="GL10" i="4"/>
  <c r="DF10" i="4"/>
  <c r="Z10" i="4"/>
  <c r="HG8" i="4"/>
  <c r="EA8" i="4"/>
  <c r="AU8" i="4"/>
  <c r="IB7" i="4"/>
  <c r="GL7" i="4"/>
  <c r="GT8" i="4" s="1"/>
  <c r="EV7" i="4"/>
  <c r="DF7" i="4"/>
  <c r="BP7" i="4"/>
  <c r="Z7" i="4"/>
  <c r="IB6" i="4"/>
  <c r="CK19" i="4"/>
  <c r="EV15" i="4"/>
  <c r="CK14" i="4"/>
  <c r="FQ13" i="4"/>
  <c r="CK13" i="4"/>
  <c r="GL12" i="4"/>
  <c r="Z12" i="4"/>
  <c r="EA10" i="4"/>
  <c r="EI10" i="4" s="1"/>
  <c r="EO10" i="4" s="1"/>
  <c r="IB9" i="4"/>
  <c r="EV9" i="4"/>
  <c r="BP9" i="4"/>
  <c r="IB8" i="4"/>
  <c r="BP8" i="4"/>
  <c r="GL6" i="4"/>
  <c r="EV6" i="4"/>
  <c r="BP6" i="4"/>
  <c r="E27" i="4"/>
  <c r="HG20" i="4"/>
  <c r="IB19" i="4"/>
  <c r="BP19" i="4"/>
  <c r="FQ16" i="4"/>
  <c r="EA15" i="4"/>
  <c r="GL14" i="4"/>
  <c r="Z14" i="4"/>
  <c r="EA12" i="4"/>
  <c r="IB11" i="4"/>
  <c r="EV11" i="4"/>
  <c r="FD12" i="4" s="1"/>
  <c r="FJ12" i="4" s="1"/>
  <c r="BP11" i="4"/>
  <c r="BX12" i="4" s="1"/>
  <c r="CD12" i="4" s="1"/>
  <c r="IB10" i="4"/>
  <c r="BP10" i="4"/>
  <c r="FQ8" i="4"/>
  <c r="HG7" i="4"/>
  <c r="HO8" i="4" s="1"/>
  <c r="EA7" i="4"/>
  <c r="AU7" i="4"/>
  <c r="BC8" i="4" s="1"/>
  <c r="CK6" i="4"/>
  <c r="HG5" i="4"/>
  <c r="FQ5" i="4"/>
  <c r="EA5" i="4"/>
  <c r="CK5" i="4"/>
  <c r="AU5" i="4"/>
  <c r="AU15" i="4"/>
  <c r="DF14" i="4"/>
  <c r="HG12" i="4"/>
  <c r="GL11" i="4"/>
  <c r="GT12" i="4" s="1"/>
  <c r="GZ12" i="4" s="1"/>
  <c r="Z11" i="4"/>
  <c r="EV10" i="4"/>
  <c r="FD10" i="4" s="1"/>
  <c r="FJ10" i="4" s="1"/>
  <c r="CK7" i="4"/>
  <c r="EA6" i="4"/>
  <c r="HG26" i="4"/>
  <c r="GL22" i="4"/>
  <c r="EA20" i="4"/>
  <c r="EA18" i="4" s="1"/>
  <c r="FQ19" i="4"/>
  <c r="EA16" i="4"/>
  <c r="IB15" i="4"/>
  <c r="BP15" i="4"/>
  <c r="FQ14" i="4"/>
  <c r="HG13" i="4"/>
  <c r="EA13" i="4"/>
  <c r="AU13" i="4"/>
  <c r="BC14" i="4" s="1"/>
  <c r="BI14" i="4" s="1"/>
  <c r="DF12" i="4"/>
  <c r="HG10" i="4"/>
  <c r="AU10" i="4"/>
  <c r="BC10" i="4" s="1"/>
  <c r="BI10" i="4" s="1"/>
  <c r="GL9" i="4"/>
  <c r="DF9" i="4"/>
  <c r="Z9" i="4"/>
  <c r="EV8" i="4"/>
  <c r="FQ6" i="4"/>
  <c r="DF6" i="4"/>
  <c r="Z6" i="4"/>
  <c r="Z28" i="4"/>
  <c r="EV19" i="4"/>
  <c r="HG15" i="4"/>
  <c r="HO16" i="4" s="1"/>
  <c r="HU16" i="4" s="1"/>
  <c r="AU12" i="4"/>
  <c r="DF11" i="4"/>
  <c r="CK8" i="4"/>
  <c r="FQ7" i="4"/>
  <c r="FY8" i="4" s="1"/>
  <c r="IB5" i="4"/>
  <c r="BP5" i="4"/>
  <c r="E25" i="4"/>
  <c r="E19" i="4"/>
  <c r="E13" i="4"/>
  <c r="E9" i="4"/>
  <c r="E28" i="4"/>
  <c r="E11" i="4"/>
  <c r="DF5" i="4"/>
  <c r="E20" i="4"/>
  <c r="GL5" i="4"/>
  <c r="Z5" i="4"/>
  <c r="E22" i="4"/>
  <c r="E16" i="4"/>
  <c r="E12" i="4"/>
  <c r="EV5" i="4"/>
  <c r="E21" i="4"/>
  <c r="M22" i="4" s="1"/>
  <c r="S22" i="4" s="1"/>
  <c r="D30" i="9" s="1"/>
  <c r="D31" i="9" s="1"/>
  <c r="AU6" i="4"/>
  <c r="E26" i="4"/>
  <c r="E14" i="4"/>
  <c r="E15" i="4"/>
  <c r="E10" i="4"/>
  <c r="E8" i="4"/>
  <c r="E7" i="4"/>
  <c r="CI29" i="4"/>
  <c r="DA29" i="4" s="1"/>
  <c r="H72" i="9" s="1"/>
  <c r="DA5" i="4"/>
  <c r="H48" i="9" s="1"/>
  <c r="BN29" i="4"/>
  <c r="CF29" i="4" s="1"/>
  <c r="G72" i="9" s="1"/>
  <c r="CF5" i="4"/>
  <c r="G48" i="9" s="1"/>
  <c r="HZ29" i="4"/>
  <c r="IR29" i="4" s="1"/>
  <c r="O72" i="9" s="1"/>
  <c r="IR5" i="4"/>
  <c r="O48" i="9" s="1"/>
  <c r="HE29" i="4"/>
  <c r="HW29" i="4" s="1"/>
  <c r="N72" i="9" s="1"/>
  <c r="HW5" i="4"/>
  <c r="N48" i="9" s="1"/>
  <c r="DY29" i="4"/>
  <c r="EQ29" i="4" s="1"/>
  <c r="J72" i="9" s="1"/>
  <c r="EQ5" i="4"/>
  <c r="J48" i="9" s="1"/>
  <c r="DD29" i="4"/>
  <c r="DV29" i="4" s="1"/>
  <c r="I72" i="9" s="1"/>
  <c r="DV5" i="4"/>
  <c r="I48" i="9" s="1"/>
  <c r="AS29" i="4"/>
  <c r="BK29" i="4" s="1"/>
  <c r="F72" i="9" s="1"/>
  <c r="BK5" i="4"/>
  <c r="F48" i="9" s="1"/>
  <c r="X29" i="4"/>
  <c r="AP29" i="4" s="1"/>
  <c r="E72" i="9" s="1"/>
  <c r="AP5" i="4"/>
  <c r="E48" i="9" s="1"/>
  <c r="FO29" i="4"/>
  <c r="GG29" i="4" s="1"/>
  <c r="L72" i="9" s="1"/>
  <c r="GG5" i="4"/>
  <c r="L48" i="9" s="1"/>
  <c r="ET29" i="4"/>
  <c r="FL29" i="4" s="1"/>
  <c r="K72" i="9" s="1"/>
  <c r="FL5" i="4"/>
  <c r="K48" i="9" s="1"/>
  <c r="F30" i="4"/>
  <c r="N30" i="4"/>
  <c r="S29" i="4"/>
  <c r="D41" i="9" s="1"/>
  <c r="E5" i="4"/>
  <c r="U23" i="4"/>
  <c r="D66" i="9" s="1"/>
  <c r="U21" i="4"/>
  <c r="D64" i="9" s="1"/>
  <c r="U27" i="4"/>
  <c r="D70" i="9" s="1"/>
  <c r="C29" i="4"/>
  <c r="U5" i="4"/>
  <c r="D48" i="9" s="1"/>
  <c r="E6" i="4"/>
  <c r="U7" i="4"/>
  <c r="D50" i="9" s="1"/>
  <c r="GL18" i="4" l="1"/>
  <c r="FD16" i="4"/>
  <c r="FJ16" i="4" s="1"/>
  <c r="AU18" i="4"/>
  <c r="HO14" i="4"/>
  <c r="HU14" i="4" s="1"/>
  <c r="HW14" i="4" s="1"/>
  <c r="N57" i="9" s="1"/>
  <c r="HG24" i="4"/>
  <c r="AH16" i="4"/>
  <c r="AN16" i="4" s="1"/>
  <c r="IB18" i="4"/>
  <c r="BX16" i="4"/>
  <c r="CD16" i="4" s="1"/>
  <c r="CF16" i="4" s="1"/>
  <c r="G59" i="9" s="1"/>
  <c r="EA24" i="4"/>
  <c r="AU30" i="4"/>
  <c r="FY28" i="4"/>
  <c r="GE28" i="4" s="1"/>
  <c r="GI27" i="4" s="1"/>
  <c r="EI14" i="4"/>
  <c r="EO14" i="4" s="1"/>
  <c r="J18" i="9" s="1"/>
  <c r="J19" i="9" s="1"/>
  <c r="M20" i="4"/>
  <c r="S20" i="4" s="1"/>
  <c r="D27" i="9" s="1"/>
  <c r="D28" i="9" s="1"/>
  <c r="M8" i="4"/>
  <c r="S8" i="4" s="1"/>
  <c r="D9" i="9" s="1"/>
  <c r="D10" i="9" s="1"/>
  <c r="M12" i="4"/>
  <c r="S12" i="4" s="1"/>
  <c r="D15" i="9" s="1"/>
  <c r="D16" i="9" s="1"/>
  <c r="BI8" i="4"/>
  <c r="BK8" i="4" s="1"/>
  <c r="F51" i="9" s="1"/>
  <c r="FY10" i="4"/>
  <c r="GE10" i="4" s="1"/>
  <c r="BC22" i="4"/>
  <c r="BI22" i="4" s="1"/>
  <c r="GE8" i="4"/>
  <c r="GI7" i="4" s="1"/>
  <c r="AH10" i="4"/>
  <c r="AN10" i="4" s="1"/>
  <c r="AP10" i="4" s="1"/>
  <c r="E53" i="9" s="1"/>
  <c r="AH12" i="4"/>
  <c r="AN12" i="4" s="1"/>
  <c r="CS14" i="4"/>
  <c r="CY14" i="4" s="1"/>
  <c r="DN8" i="4"/>
  <c r="DN10" i="4"/>
  <c r="DT10" i="4" s="1"/>
  <c r="DV10" i="4" s="1"/>
  <c r="I53" i="9" s="1"/>
  <c r="HU8" i="4"/>
  <c r="CS10" i="4"/>
  <c r="CY10" i="4" s="1"/>
  <c r="GZ8" i="4"/>
  <c r="M9" i="9" s="1"/>
  <c r="M10" i="9" s="1"/>
  <c r="EA30" i="4"/>
  <c r="FD8" i="4"/>
  <c r="FD14" i="4"/>
  <c r="FJ14" i="4" s="1"/>
  <c r="FL14" i="4" s="1"/>
  <c r="K57" i="9" s="1"/>
  <c r="DF18" i="4"/>
  <c r="CK24" i="4"/>
  <c r="BX22" i="4"/>
  <c r="CD22" i="4" s="1"/>
  <c r="G30" i="9" s="1"/>
  <c r="G31" i="9" s="1"/>
  <c r="IJ22" i="4"/>
  <c r="IP22" i="4" s="1"/>
  <c r="IR22" i="4" s="1"/>
  <c r="O65" i="9" s="1"/>
  <c r="FD28" i="4"/>
  <c r="FJ28" i="4" s="1"/>
  <c r="K39" i="9" s="1"/>
  <c r="K40" i="9" s="1"/>
  <c r="FD6" i="4"/>
  <c r="FY20" i="4"/>
  <c r="GE20" i="4" s="1"/>
  <c r="FQ17" i="4"/>
  <c r="HO6" i="4"/>
  <c r="FY14" i="4"/>
  <c r="GE14" i="4" s="1"/>
  <c r="GI11" i="4"/>
  <c r="GG12" i="4"/>
  <c r="L55" i="9" s="1"/>
  <c r="L15" i="9"/>
  <c r="L16" i="9" s="1"/>
  <c r="DC15" i="4"/>
  <c r="DA16" i="4"/>
  <c r="H59" i="9" s="1"/>
  <c r="H21" i="9"/>
  <c r="H22" i="9" s="1"/>
  <c r="DN20" i="4"/>
  <c r="DT20" i="4" s="1"/>
  <c r="DF17" i="4"/>
  <c r="DF29" i="4" s="1"/>
  <c r="Z24" i="4"/>
  <c r="DA10" i="4"/>
  <c r="H53" i="9" s="1"/>
  <c r="H12" i="9"/>
  <c r="H13" i="9" s="1"/>
  <c r="DC9" i="4"/>
  <c r="HO20" i="4"/>
  <c r="HU20" i="4" s="1"/>
  <c r="HG17" i="4"/>
  <c r="EQ22" i="4"/>
  <c r="J65" i="9" s="1"/>
  <c r="J30" i="9"/>
  <c r="J31" i="9" s="1"/>
  <c r="ES21" i="4"/>
  <c r="FQ23" i="4"/>
  <c r="FY26" i="4"/>
  <c r="GE26" i="4" s="1"/>
  <c r="BK28" i="4"/>
  <c r="F71" i="9" s="1"/>
  <c r="BM27" i="4"/>
  <c r="F39" i="9"/>
  <c r="F40" i="9" s="1"/>
  <c r="N39" i="9"/>
  <c r="N40" i="9" s="1"/>
  <c r="HY27" i="4"/>
  <c r="HW28" i="4"/>
  <c r="N71" i="9" s="1"/>
  <c r="FQ18" i="4"/>
  <c r="CH21" i="4"/>
  <c r="CF22" i="4"/>
  <c r="G65" i="9" s="1"/>
  <c r="AH26" i="4"/>
  <c r="AN26" i="4" s="1"/>
  <c r="Z23" i="4"/>
  <c r="AH24" i="4" s="1"/>
  <c r="GT26" i="4"/>
  <c r="GZ26" i="4" s="1"/>
  <c r="GL23" i="4"/>
  <c r="IB24" i="4"/>
  <c r="IB30" i="4" s="1"/>
  <c r="FL28" i="4"/>
  <c r="K71" i="9" s="1"/>
  <c r="HB12" i="4"/>
  <c r="M55" i="9" s="1"/>
  <c r="HD11" i="4"/>
  <c r="M15" i="9"/>
  <c r="M16" i="9" s="1"/>
  <c r="BC6" i="4"/>
  <c r="BX20" i="4"/>
  <c r="CD20" i="4" s="1"/>
  <c r="BP17" i="4"/>
  <c r="EQ10" i="4"/>
  <c r="J53" i="9" s="1"/>
  <c r="ES9" i="4"/>
  <c r="J12" i="9"/>
  <c r="J13" i="9" s="1"/>
  <c r="GT6" i="4"/>
  <c r="M26" i="4"/>
  <c r="S26" i="4" s="1"/>
  <c r="D36" i="9" s="1"/>
  <c r="D37" i="9" s="1"/>
  <c r="FD20" i="4"/>
  <c r="FJ20" i="4" s="1"/>
  <c r="EV17" i="4"/>
  <c r="GT10" i="4"/>
  <c r="GZ10" i="4" s="1"/>
  <c r="BK14" i="4"/>
  <c r="F57" i="9" s="1"/>
  <c r="BM13" i="4"/>
  <c r="F18" i="9"/>
  <c r="F19" i="9" s="1"/>
  <c r="CS8" i="4"/>
  <c r="CS6" i="4"/>
  <c r="FL12" i="4"/>
  <c r="K55" i="9" s="1"/>
  <c r="K15" i="9"/>
  <c r="K16" i="9" s="1"/>
  <c r="FN11" i="4"/>
  <c r="IJ20" i="4"/>
  <c r="IP20" i="4" s="1"/>
  <c r="IB17" i="4"/>
  <c r="IJ18" i="4" s="1"/>
  <c r="BX10" i="4"/>
  <c r="CD10" i="4" s="1"/>
  <c r="AH8" i="4"/>
  <c r="BC12" i="4"/>
  <c r="BI12" i="4" s="1"/>
  <c r="HO12" i="4"/>
  <c r="HU12" i="4" s="1"/>
  <c r="FY16" i="4"/>
  <c r="GE16" i="4" s="1"/>
  <c r="GT20" i="4"/>
  <c r="GZ20" i="4" s="1"/>
  <c r="GL17" i="4"/>
  <c r="GT18" i="4" s="1"/>
  <c r="AH14" i="4"/>
  <c r="AN14" i="4" s="1"/>
  <c r="GT14" i="4"/>
  <c r="GZ14" i="4" s="1"/>
  <c r="FY22" i="4"/>
  <c r="GE22" i="4" s="1"/>
  <c r="BC26" i="4"/>
  <c r="BI26" i="4" s="1"/>
  <c r="AU23" i="4"/>
  <c r="BC24" i="4" s="1"/>
  <c r="HO26" i="4"/>
  <c r="HU26" i="4" s="1"/>
  <c r="HG23" i="4"/>
  <c r="HO24" i="4" s="1"/>
  <c r="DA28" i="4"/>
  <c r="H71" i="9" s="1"/>
  <c r="DC27" i="4"/>
  <c r="H39" i="9"/>
  <c r="H40" i="9" s="1"/>
  <c r="BP18" i="4"/>
  <c r="BP30" i="4" s="1"/>
  <c r="FQ24" i="4"/>
  <c r="EV18" i="4"/>
  <c r="DN22" i="4"/>
  <c r="DT22" i="4" s="1"/>
  <c r="BX26" i="4"/>
  <c r="CD26" i="4" s="1"/>
  <c r="BP23" i="4"/>
  <c r="BX24" i="4" s="1"/>
  <c r="IB23" i="4"/>
  <c r="IJ24" i="4" s="1"/>
  <c r="IJ26" i="4"/>
  <c r="IP26" i="4" s="1"/>
  <c r="AH28" i="4"/>
  <c r="AN28" i="4" s="1"/>
  <c r="GT28" i="4"/>
  <c r="GZ28" i="4" s="1"/>
  <c r="CF12" i="4"/>
  <c r="G55" i="9" s="1"/>
  <c r="G15" i="9"/>
  <c r="G16" i="9" s="1"/>
  <c r="CH11" i="4"/>
  <c r="M10" i="4"/>
  <c r="S10" i="4" s="1"/>
  <c r="D12" i="9" s="1"/>
  <c r="D13" i="9" s="1"/>
  <c r="BX6" i="4"/>
  <c r="DN12" i="4"/>
  <c r="DT12" i="4" s="1"/>
  <c r="BK10" i="4"/>
  <c r="F53" i="9" s="1"/>
  <c r="F12" i="9"/>
  <c r="F13" i="9" s="1"/>
  <c r="BM9" i="4"/>
  <c r="EQ14" i="4"/>
  <c r="J57" i="9" s="1"/>
  <c r="FL10" i="4"/>
  <c r="K53" i="9" s="1"/>
  <c r="K12" i="9"/>
  <c r="K13" i="9" s="1"/>
  <c r="FN9" i="4"/>
  <c r="EI6" i="4"/>
  <c r="BM7" i="4"/>
  <c r="IJ12" i="4"/>
  <c r="IP12" i="4" s="1"/>
  <c r="EI16" i="4"/>
  <c r="EO16" i="4" s="1"/>
  <c r="FL16" i="4"/>
  <c r="K59" i="9" s="1"/>
  <c r="FN15" i="4"/>
  <c r="K21" i="9"/>
  <c r="K22" i="9" s="1"/>
  <c r="BX8" i="4"/>
  <c r="IJ8" i="4"/>
  <c r="H15" i="9"/>
  <c r="H16" i="9" s="1"/>
  <c r="DC11" i="4"/>
  <c r="DA12" i="4"/>
  <c r="H55" i="9" s="1"/>
  <c r="GG10" i="4"/>
  <c r="L53" i="9" s="1"/>
  <c r="GI9" i="4"/>
  <c r="L12" i="9"/>
  <c r="L13" i="9" s="1"/>
  <c r="BX14" i="4"/>
  <c r="CD14" i="4" s="1"/>
  <c r="IJ14" i="4"/>
  <c r="IP14" i="4" s="1"/>
  <c r="DX15" i="4"/>
  <c r="DV16" i="4"/>
  <c r="I59" i="9" s="1"/>
  <c r="I21" i="9"/>
  <c r="I22" i="9" s="1"/>
  <c r="BC20" i="4"/>
  <c r="BI20" i="4" s="1"/>
  <c r="AU17" i="4"/>
  <c r="BC18" i="4" s="1"/>
  <c r="IJ16" i="4"/>
  <c r="IP16" i="4" s="1"/>
  <c r="BM21" i="4"/>
  <c r="BK22" i="4"/>
  <c r="F65" i="9" s="1"/>
  <c r="F30" i="9"/>
  <c r="F31" i="9" s="1"/>
  <c r="N30" i="9"/>
  <c r="N31" i="9" s="1"/>
  <c r="HW22" i="4"/>
  <c r="N65" i="9" s="1"/>
  <c r="HY21" i="4"/>
  <c r="CK23" i="4"/>
  <c r="CS24" i="4" s="1"/>
  <c r="CS26" i="4"/>
  <c r="CY26" i="4" s="1"/>
  <c r="DF24" i="4"/>
  <c r="EI28" i="4"/>
  <c r="EO28" i="4" s="1"/>
  <c r="FD22" i="4"/>
  <c r="FJ22" i="4" s="1"/>
  <c r="DF23" i="4"/>
  <c r="DN26" i="4"/>
  <c r="DT26" i="4" s="1"/>
  <c r="BX28" i="4"/>
  <c r="CD28" i="4" s="1"/>
  <c r="IJ28" i="4"/>
  <c r="IP28" i="4" s="1"/>
  <c r="AH6" i="4"/>
  <c r="HW16" i="4"/>
  <c r="N59" i="9" s="1"/>
  <c r="N21" i="9"/>
  <c r="N22" i="9" s="1"/>
  <c r="HY15" i="4"/>
  <c r="HW8" i="4"/>
  <c r="N51" i="9" s="1"/>
  <c r="N9" i="9"/>
  <c r="N10" i="9" s="1"/>
  <c r="HY7" i="4"/>
  <c r="M16" i="4"/>
  <c r="S16" i="4" s="1"/>
  <c r="D21" i="9" s="1"/>
  <c r="D22" i="9" s="1"/>
  <c r="DN6" i="4"/>
  <c r="M14" i="4"/>
  <c r="S14" i="4" s="1"/>
  <c r="D18" i="9" s="1"/>
  <c r="D19" i="9" s="1"/>
  <c r="IJ6" i="4"/>
  <c r="IP6" i="4" s="1"/>
  <c r="IB29" i="4"/>
  <c r="E12" i="9"/>
  <c r="E13" i="9" s="1"/>
  <c r="E15" i="9"/>
  <c r="E16" i="9" s="1"/>
  <c r="AP12" i="4"/>
  <c r="E55" i="9" s="1"/>
  <c r="AR11" i="4"/>
  <c r="BC16" i="4"/>
  <c r="BI16" i="4" s="1"/>
  <c r="FY6" i="4"/>
  <c r="GE6" i="4" s="1"/>
  <c r="EI8" i="4"/>
  <c r="M28" i="4"/>
  <c r="S28" i="4" s="1"/>
  <c r="D39" i="9" s="1"/>
  <c r="D40" i="9" s="1"/>
  <c r="IJ10" i="4"/>
  <c r="IP10" i="4" s="1"/>
  <c r="DC13" i="4"/>
  <c r="DA14" i="4"/>
  <c r="H57" i="9" s="1"/>
  <c r="H18" i="9"/>
  <c r="H19" i="9" s="1"/>
  <c r="CS20" i="4"/>
  <c r="CY20" i="4" s="1"/>
  <c r="CK17" i="4"/>
  <c r="EI12" i="4"/>
  <c r="EO12" i="4" s="1"/>
  <c r="E21" i="9"/>
  <c r="E22" i="9" s="1"/>
  <c r="AR15" i="4"/>
  <c r="AP16" i="4"/>
  <c r="E59" i="9" s="1"/>
  <c r="AH20" i="4"/>
  <c r="AN20" i="4" s="1"/>
  <c r="Z17" i="4"/>
  <c r="HO10" i="4"/>
  <c r="HU10" i="4" s="1"/>
  <c r="DN14" i="4"/>
  <c r="DT14" i="4" s="1"/>
  <c r="HD15" i="4"/>
  <c r="HB16" i="4"/>
  <c r="M59" i="9" s="1"/>
  <c r="M21" i="9"/>
  <c r="M22" i="9" s="1"/>
  <c r="EI20" i="4"/>
  <c r="EO20" i="4" s="1"/>
  <c r="EA17" i="4"/>
  <c r="EI18" i="4" s="1"/>
  <c r="Z18" i="4"/>
  <c r="Z30" i="4" s="1"/>
  <c r="DA22" i="4"/>
  <c r="H65" i="9" s="1"/>
  <c r="DC21" i="4"/>
  <c r="H30" i="9"/>
  <c r="H31" i="9" s="1"/>
  <c r="EI26" i="4"/>
  <c r="EO26" i="4" s="1"/>
  <c r="EA23" i="4"/>
  <c r="EI24" i="4" s="1"/>
  <c r="GL24" i="4"/>
  <c r="GL30" i="4" s="1"/>
  <c r="GG28" i="4"/>
  <c r="L71" i="9" s="1"/>
  <c r="L39" i="9"/>
  <c r="L40" i="9" s="1"/>
  <c r="CK18" i="4"/>
  <c r="AH22" i="4"/>
  <c r="AN22" i="4" s="1"/>
  <c r="GT22" i="4"/>
  <c r="GZ22" i="4" s="1"/>
  <c r="HG18" i="4"/>
  <c r="HG30" i="4" s="1"/>
  <c r="EV23" i="4"/>
  <c r="FD26" i="4"/>
  <c r="FJ26" i="4" s="1"/>
  <c r="EV24" i="4"/>
  <c r="DN28" i="4"/>
  <c r="DT28" i="4" s="1"/>
  <c r="U29" i="4"/>
  <c r="D72" i="9" s="1"/>
  <c r="E17" i="4"/>
  <c r="E18" i="4"/>
  <c r="E23" i="4"/>
  <c r="E24" i="4"/>
  <c r="M6" i="4"/>
  <c r="U15" i="4"/>
  <c r="D58" i="9" s="1"/>
  <c r="U13" i="4"/>
  <c r="D56" i="9" s="1"/>
  <c r="U11" i="4"/>
  <c r="D54" i="9" s="1"/>
  <c r="U9" i="4"/>
  <c r="D52" i="9" s="1"/>
  <c r="U19" i="4"/>
  <c r="D62" i="9" s="1"/>
  <c r="U17" i="4"/>
  <c r="D60" i="9" s="1"/>
  <c r="CK30" i="4" l="1"/>
  <c r="HY13" i="4"/>
  <c r="AR9" i="4"/>
  <c r="F9" i="9"/>
  <c r="F10" i="9" s="1"/>
  <c r="ES13" i="4"/>
  <c r="G21" i="9"/>
  <c r="G22" i="9" s="1"/>
  <c r="DX9" i="4"/>
  <c r="N18" i="9"/>
  <c r="N19" i="9" s="1"/>
  <c r="CH15" i="4"/>
  <c r="HD7" i="4"/>
  <c r="HB8" i="4"/>
  <c r="M51" i="9" s="1"/>
  <c r="FN27" i="4"/>
  <c r="DN18" i="4"/>
  <c r="L9" i="9"/>
  <c r="L10" i="9" s="1"/>
  <c r="DF30" i="4"/>
  <c r="GG8" i="4"/>
  <c r="L51" i="9" s="1"/>
  <c r="O30" i="9"/>
  <c r="O31" i="9" s="1"/>
  <c r="FN13" i="4"/>
  <c r="E30" i="4"/>
  <c r="IP8" i="4"/>
  <c r="IT7" i="4" s="1"/>
  <c r="I12" i="9"/>
  <c r="I13" i="9" s="1"/>
  <c r="IT21" i="4"/>
  <c r="K18" i="9"/>
  <c r="K19" i="9" s="1"/>
  <c r="CD8" i="4"/>
  <c r="CF8" i="4" s="1"/>
  <c r="G51" i="9" s="1"/>
  <c r="BP29" i="4"/>
  <c r="EO8" i="4"/>
  <c r="DT8" i="4"/>
  <c r="AN8" i="4"/>
  <c r="AP8" i="4" s="1"/>
  <c r="E51" i="9" s="1"/>
  <c r="CY8" i="4"/>
  <c r="H9" i="9" s="1"/>
  <c r="H10" i="9" s="1"/>
  <c r="FJ8" i="4"/>
  <c r="FQ30" i="4"/>
  <c r="FY24" i="4"/>
  <c r="HG29" i="4"/>
  <c r="EV29" i="4"/>
  <c r="GT24" i="4"/>
  <c r="FQ29" i="4"/>
  <c r="AH18" i="4"/>
  <c r="AH30" i="4" s="1"/>
  <c r="AN30" i="4" s="1"/>
  <c r="AP22" i="4"/>
  <c r="E65" i="9" s="1"/>
  <c r="AR21" i="4"/>
  <c r="E30" i="9"/>
  <c r="E31" i="9" s="1"/>
  <c r="IT27" i="4"/>
  <c r="IR28" i="4"/>
  <c r="O71" i="9" s="1"/>
  <c r="O39" i="9"/>
  <c r="O40" i="9" s="1"/>
  <c r="IR12" i="4"/>
  <c r="O55" i="9" s="1"/>
  <c r="IT11" i="4"/>
  <c r="O15" i="9"/>
  <c r="O16" i="9" s="1"/>
  <c r="AP28" i="4"/>
  <c r="E71" i="9" s="1"/>
  <c r="E39" i="9"/>
  <c r="E40" i="9" s="1"/>
  <c r="AR27" i="4"/>
  <c r="G36" i="9"/>
  <c r="G37" i="9" s="1"/>
  <c r="CF26" i="4"/>
  <c r="G69" i="9" s="1"/>
  <c r="CH25" i="4"/>
  <c r="CD24" i="4"/>
  <c r="GG22" i="4"/>
  <c r="L65" i="9" s="1"/>
  <c r="L30" i="9"/>
  <c r="L31" i="9" s="1"/>
  <c r="GI21" i="4"/>
  <c r="M27" i="9"/>
  <c r="M28" i="9" s="1"/>
  <c r="GZ18" i="4"/>
  <c r="HD19" i="4"/>
  <c r="HB20" i="4"/>
  <c r="M63" i="9" s="1"/>
  <c r="CH9" i="4"/>
  <c r="CF10" i="4"/>
  <c r="G53" i="9" s="1"/>
  <c r="G12" i="9"/>
  <c r="G13" i="9" s="1"/>
  <c r="CY6" i="4"/>
  <c r="HB10" i="4"/>
  <c r="M53" i="9" s="1"/>
  <c r="M12" i="9"/>
  <c r="M13" i="9" s="1"/>
  <c r="HD9" i="4"/>
  <c r="I27" i="9"/>
  <c r="I28" i="9" s="1"/>
  <c r="DV20" i="4"/>
  <c r="I63" i="9" s="1"/>
  <c r="DT18" i="4"/>
  <c r="DX19" i="4"/>
  <c r="FD24" i="4"/>
  <c r="J27" i="9"/>
  <c r="J28" i="9" s="1"/>
  <c r="EQ20" i="4"/>
  <c r="J63" i="9" s="1"/>
  <c r="ES19" i="4"/>
  <c r="EO18" i="4"/>
  <c r="DV14" i="4"/>
  <c r="I57" i="9" s="1"/>
  <c r="I18" i="9"/>
  <c r="I19" i="9" s="1"/>
  <c r="DX13" i="4"/>
  <c r="E27" i="9"/>
  <c r="E28" i="9" s="1"/>
  <c r="AN18" i="4"/>
  <c r="AR19" i="4"/>
  <c r="AP20" i="4"/>
  <c r="E63" i="9" s="1"/>
  <c r="EQ12" i="4"/>
  <c r="J55" i="9" s="1"/>
  <c r="J15" i="9"/>
  <c r="J16" i="9" s="1"/>
  <c r="ES11" i="4"/>
  <c r="CS18" i="4"/>
  <c r="CS30" i="4" s="1"/>
  <c r="CY30" i="4" s="1"/>
  <c r="DT6" i="4"/>
  <c r="CF28" i="4"/>
  <c r="G71" i="9" s="1"/>
  <c r="G39" i="9"/>
  <c r="G40" i="9" s="1"/>
  <c r="CH27" i="4"/>
  <c r="EQ28" i="4"/>
  <c r="J71" i="9" s="1"/>
  <c r="J39" i="9"/>
  <c r="J40" i="9" s="1"/>
  <c r="ES27" i="4"/>
  <c r="F27" i="9"/>
  <c r="F28" i="9" s="1"/>
  <c r="BK20" i="4"/>
  <c r="F63" i="9" s="1"/>
  <c r="BM19" i="4"/>
  <c r="BI18" i="4"/>
  <c r="IR14" i="4"/>
  <c r="O57" i="9" s="1"/>
  <c r="O18" i="9"/>
  <c r="O19" i="9" s="1"/>
  <c r="IT13" i="4"/>
  <c r="O9" i="9"/>
  <c r="O10" i="9" s="1"/>
  <c r="EO6" i="4"/>
  <c r="EI30" i="4"/>
  <c r="EO30" i="4" s="1"/>
  <c r="CD6" i="4"/>
  <c r="O36" i="9"/>
  <c r="O37" i="9" s="1"/>
  <c r="IT25" i="4"/>
  <c r="IP24" i="4"/>
  <c r="IR26" i="4"/>
  <c r="O69" i="9" s="1"/>
  <c r="DV22" i="4"/>
  <c r="I65" i="9" s="1"/>
  <c r="I30" i="9"/>
  <c r="I31" i="9" s="1"/>
  <c r="DX21" i="4"/>
  <c r="N36" i="9"/>
  <c r="N37" i="9" s="1"/>
  <c r="HY25" i="4"/>
  <c r="HW26" i="4"/>
  <c r="N69" i="9" s="1"/>
  <c r="HU24" i="4"/>
  <c r="M18" i="9"/>
  <c r="M19" i="9" s="1"/>
  <c r="HD13" i="4"/>
  <c r="HB14" i="4"/>
  <c r="M57" i="9" s="1"/>
  <c r="GG16" i="4"/>
  <c r="L59" i="9" s="1"/>
  <c r="GI15" i="4"/>
  <c r="L21" i="9"/>
  <c r="L22" i="9" s="1"/>
  <c r="DA8" i="4"/>
  <c r="H51" i="9" s="1"/>
  <c r="GL29" i="4"/>
  <c r="AU29" i="4"/>
  <c r="M36" i="9"/>
  <c r="M37" i="9" s="1"/>
  <c r="GZ24" i="4"/>
  <c r="HB26" i="4"/>
  <c r="M69" i="9" s="1"/>
  <c r="HD25" i="4"/>
  <c r="L36" i="9"/>
  <c r="L37" i="9" s="1"/>
  <c r="GG26" i="4"/>
  <c r="L69" i="9" s="1"/>
  <c r="GI25" i="4"/>
  <c r="GE24" i="4"/>
  <c r="HU6" i="4"/>
  <c r="DX27" i="4"/>
  <c r="DV28" i="4"/>
  <c r="I71" i="9" s="1"/>
  <c r="I39" i="9"/>
  <c r="I40" i="9" s="1"/>
  <c r="IR10" i="4"/>
  <c r="O53" i="9" s="1"/>
  <c r="IT9" i="4"/>
  <c r="O12" i="9"/>
  <c r="O13" i="9" s="1"/>
  <c r="Z29" i="4"/>
  <c r="HY9" i="4"/>
  <c r="HW10" i="4"/>
  <c r="N53" i="9" s="1"/>
  <c r="N12" i="9"/>
  <c r="N13" i="9" s="1"/>
  <c r="H27" i="9"/>
  <c r="H28" i="9" s="1"/>
  <c r="DC19" i="4"/>
  <c r="DA20" i="4"/>
  <c r="H63" i="9" s="1"/>
  <c r="CY18" i="4"/>
  <c r="GI5" i="4"/>
  <c r="GG6" i="4"/>
  <c r="L49" i="9" s="1"/>
  <c r="L6" i="9"/>
  <c r="L7" i="9" s="1"/>
  <c r="I36" i="9"/>
  <c r="I37" i="9" s="1"/>
  <c r="DX25" i="4"/>
  <c r="DV26" i="4"/>
  <c r="I69" i="9" s="1"/>
  <c r="DT24" i="4"/>
  <c r="CF14" i="4"/>
  <c r="G57" i="9" s="1"/>
  <c r="CH13" i="4"/>
  <c r="G18" i="9"/>
  <c r="G19" i="9" s="1"/>
  <c r="IJ30" i="4"/>
  <c r="IP30" i="4" s="1"/>
  <c r="AR13" i="4"/>
  <c r="AP14" i="4"/>
  <c r="E57" i="9" s="1"/>
  <c r="E18" i="9"/>
  <c r="E19" i="9" s="1"/>
  <c r="HW12" i="4"/>
  <c r="N55" i="9" s="1"/>
  <c r="N15" i="9"/>
  <c r="N16" i="9" s="1"/>
  <c r="HY11" i="4"/>
  <c r="O27" i="9"/>
  <c r="O28" i="9" s="1"/>
  <c r="IR20" i="4"/>
  <c r="O63" i="9" s="1"/>
  <c r="IP18" i="4"/>
  <c r="IT19" i="4"/>
  <c r="FD18" i="4"/>
  <c r="GZ6" i="4"/>
  <c r="GT30" i="4"/>
  <c r="GZ30" i="4" s="1"/>
  <c r="BX18" i="4"/>
  <c r="BX30" i="4" s="1"/>
  <c r="CD30" i="4" s="1"/>
  <c r="HO18" i="4"/>
  <c r="HO30" i="4" s="1"/>
  <c r="HU30" i="4" s="1"/>
  <c r="GI13" i="4"/>
  <c r="GG14" i="4"/>
  <c r="L57" i="9" s="1"/>
  <c r="L18" i="9"/>
  <c r="L19" i="9" s="1"/>
  <c r="FY18" i="4"/>
  <c r="EV30" i="4"/>
  <c r="M30" i="9"/>
  <c r="M31" i="9" s="1"/>
  <c r="HD21" i="4"/>
  <c r="HB22" i="4"/>
  <c r="M65" i="9" s="1"/>
  <c r="J36" i="9"/>
  <c r="J37" i="9" s="1"/>
  <c r="EQ26" i="4"/>
  <c r="J69" i="9" s="1"/>
  <c r="EO24" i="4"/>
  <c r="ES25" i="4"/>
  <c r="F21" i="9"/>
  <c r="F22" i="9" s="1"/>
  <c r="BM15" i="4"/>
  <c r="BK16" i="4"/>
  <c r="F59" i="9" s="1"/>
  <c r="IR6" i="4"/>
  <c r="O49" i="9" s="1"/>
  <c r="O6" i="9"/>
  <c r="O7" i="9" s="1"/>
  <c r="IT5" i="4"/>
  <c r="AN6" i="4"/>
  <c r="DN24" i="4"/>
  <c r="DC25" i="4"/>
  <c r="DA26" i="4"/>
  <c r="H69" i="9" s="1"/>
  <c r="H36" i="9"/>
  <c r="H37" i="9" s="1"/>
  <c r="CY24" i="4"/>
  <c r="IR16" i="4"/>
  <c r="O59" i="9" s="1"/>
  <c r="O21" i="9"/>
  <c r="O22" i="9" s="1"/>
  <c r="IT15" i="4"/>
  <c r="ES15" i="4"/>
  <c r="EQ16" i="4"/>
  <c r="J59" i="9" s="1"/>
  <c r="J21" i="9"/>
  <c r="J22" i="9" s="1"/>
  <c r="DV12" i="4"/>
  <c r="I55" i="9" s="1"/>
  <c r="I15" i="9"/>
  <c r="I16" i="9" s="1"/>
  <c r="DX11" i="4"/>
  <c r="M39" i="9"/>
  <c r="M40" i="9" s="1"/>
  <c r="HD27" i="4"/>
  <c r="HB28" i="4"/>
  <c r="M71" i="9" s="1"/>
  <c r="F36" i="9"/>
  <c r="F37" i="9" s="1"/>
  <c r="BK26" i="4"/>
  <c r="F69" i="9" s="1"/>
  <c r="BI24" i="4"/>
  <c r="BM25" i="4"/>
  <c r="BK12" i="4"/>
  <c r="F55" i="9" s="1"/>
  <c r="F15" i="9"/>
  <c r="F16" i="9" s="1"/>
  <c r="BM11" i="4"/>
  <c r="E9" i="9"/>
  <c r="E10" i="9" s="1"/>
  <c r="AR7" i="4"/>
  <c r="CK29" i="4"/>
  <c r="K27" i="9"/>
  <c r="K28" i="9" s="1"/>
  <c r="FL20" i="4"/>
  <c r="K63" i="9" s="1"/>
  <c r="FN19" i="4"/>
  <c r="FJ18" i="4"/>
  <c r="CF20" i="4"/>
  <c r="G63" i="9" s="1"/>
  <c r="CD18" i="4"/>
  <c r="CH19" i="4"/>
  <c r="G27" i="9"/>
  <c r="G28" i="9" s="1"/>
  <c r="E36" i="9"/>
  <c r="E37" i="9" s="1"/>
  <c r="AN24" i="4"/>
  <c r="AR25" i="4"/>
  <c r="AP26" i="4"/>
  <c r="E69" i="9" s="1"/>
  <c r="N27" i="9"/>
  <c r="N28" i="9" s="1"/>
  <c r="HU18" i="4"/>
  <c r="HW20" i="4"/>
  <c r="N63" i="9" s="1"/>
  <c r="HY19" i="4"/>
  <c r="GI19" i="4"/>
  <c r="L27" i="9"/>
  <c r="L28" i="9" s="1"/>
  <c r="GG20" i="4"/>
  <c r="L63" i="9" s="1"/>
  <c r="GE18" i="4"/>
  <c r="FJ6" i="4"/>
  <c r="K36" i="9"/>
  <c r="K37" i="9" s="1"/>
  <c r="FL26" i="4"/>
  <c r="K69" i="9" s="1"/>
  <c r="FJ24" i="4"/>
  <c r="FN25" i="4"/>
  <c r="ES7" i="4"/>
  <c r="EQ8" i="4"/>
  <c r="J51" i="9" s="1"/>
  <c r="J9" i="9"/>
  <c r="J10" i="9" s="1"/>
  <c r="FL22" i="4"/>
  <c r="K65" i="9" s="1"/>
  <c r="FN21" i="4"/>
  <c r="K30" i="9"/>
  <c r="K31" i="9" s="1"/>
  <c r="EA29" i="4"/>
  <c r="BC30" i="4"/>
  <c r="BI30" i="4" s="1"/>
  <c r="BI6" i="4"/>
  <c r="E29" i="4"/>
  <c r="U14" i="4"/>
  <c r="D57" i="9" s="1"/>
  <c r="W9" i="4"/>
  <c r="U8" i="4"/>
  <c r="D51" i="9" s="1"/>
  <c r="W21" i="4"/>
  <c r="U12" i="4"/>
  <c r="D55" i="9" s="1"/>
  <c r="W15" i="4"/>
  <c r="S6" i="4"/>
  <c r="M18" i="4"/>
  <c r="M24" i="4"/>
  <c r="U28" i="4"/>
  <c r="D71" i="9" s="1"/>
  <c r="W27" i="4"/>
  <c r="W25" i="4"/>
  <c r="U26" i="4"/>
  <c r="D69" i="9" s="1"/>
  <c r="S24" i="4"/>
  <c r="D33" i="9" s="1"/>
  <c r="D34" i="9" s="1"/>
  <c r="U20" i="4"/>
  <c r="D63" i="9" s="1"/>
  <c r="W19" i="4"/>
  <c r="W11" i="4"/>
  <c r="FY30" i="4" l="1"/>
  <c r="GE30" i="4" s="1"/>
  <c r="FD30" i="4"/>
  <c r="FJ30" i="4" s="1"/>
  <c r="G9" i="9"/>
  <c r="G10" i="9" s="1"/>
  <c r="IR8" i="4"/>
  <c r="O51" i="9" s="1"/>
  <c r="CH7" i="4"/>
  <c r="DC7" i="4"/>
  <c r="DN30" i="4"/>
  <c r="DT30" i="4" s="1"/>
  <c r="I42" i="9" s="1"/>
  <c r="I43" i="9" s="1"/>
  <c r="FL8" i="4"/>
  <c r="K51" i="9" s="1"/>
  <c r="K9" i="9"/>
  <c r="K10" i="9" s="1"/>
  <c r="FN7" i="4"/>
  <c r="DV8" i="4"/>
  <c r="I51" i="9" s="1"/>
  <c r="I9" i="9"/>
  <c r="I10" i="9" s="1"/>
  <c r="DX7" i="4"/>
  <c r="N42" i="9"/>
  <c r="N43" i="9" s="1"/>
  <c r="HW30" i="4"/>
  <c r="N73" i="9" s="1"/>
  <c r="HY29" i="4"/>
  <c r="G42" i="9"/>
  <c r="G43" i="9" s="1"/>
  <c r="CF30" i="4"/>
  <c r="G73" i="9" s="1"/>
  <c r="CH29" i="4"/>
  <c r="DA30" i="4"/>
  <c r="H73" i="9" s="1"/>
  <c r="DC29" i="4"/>
  <c r="H42" i="9"/>
  <c r="H43" i="9" s="1"/>
  <c r="K42" i="9"/>
  <c r="K43" i="9" s="1"/>
  <c r="FL30" i="4"/>
  <c r="K73" i="9" s="1"/>
  <c r="FN29" i="4"/>
  <c r="H33" i="9"/>
  <c r="H34" i="9" s="1"/>
  <c r="DA24" i="4"/>
  <c r="H67" i="9" s="1"/>
  <c r="DC23" i="4"/>
  <c r="GG18" i="4"/>
  <c r="L61" i="9" s="1"/>
  <c r="GI17" i="4"/>
  <c r="L24" i="9"/>
  <c r="L25" i="9" s="1"/>
  <c r="FN17" i="4"/>
  <c r="FL18" i="4"/>
  <c r="K61" i="9" s="1"/>
  <c r="K24" i="9"/>
  <c r="K25" i="9" s="1"/>
  <c r="F33" i="9"/>
  <c r="F34" i="9" s="1"/>
  <c r="BM23" i="4"/>
  <c r="BK24" i="4"/>
  <c r="F67" i="9" s="1"/>
  <c r="E6" i="9"/>
  <c r="E7" i="9" s="1"/>
  <c r="AR5" i="4"/>
  <c r="AP6" i="4"/>
  <c r="E49" i="9" s="1"/>
  <c r="GG30" i="4"/>
  <c r="L73" i="9" s="1"/>
  <c r="GI29" i="4"/>
  <c r="L42" i="9"/>
  <c r="L43" i="9" s="1"/>
  <c r="N33" i="9"/>
  <c r="N34" i="9" s="1"/>
  <c r="HW24" i="4"/>
  <c r="N67" i="9" s="1"/>
  <c r="HY23" i="4"/>
  <c r="IR24" i="4"/>
  <c r="O67" i="9" s="1"/>
  <c r="O33" i="9"/>
  <c r="O34" i="9" s="1"/>
  <c r="IT23" i="4"/>
  <c r="G6" i="9"/>
  <c r="G7" i="9" s="1"/>
  <c r="CH5" i="4"/>
  <c r="CF6" i="4"/>
  <c r="G49" i="9" s="1"/>
  <c r="EQ18" i="4"/>
  <c r="J61" i="9" s="1"/>
  <c r="ES17" i="4"/>
  <c r="J24" i="9"/>
  <c r="J25" i="9" s="1"/>
  <c r="H6" i="9"/>
  <c r="H7" i="9" s="1"/>
  <c r="DA6" i="4"/>
  <c r="H49" i="9" s="1"/>
  <c r="DC5" i="4"/>
  <c r="CF24" i="4"/>
  <c r="G67" i="9" s="1"/>
  <c r="G33" i="9"/>
  <c r="G34" i="9" s="1"/>
  <c r="CH23" i="4"/>
  <c r="AR29" i="4"/>
  <c r="E42" i="9"/>
  <c r="E43" i="9" s="1"/>
  <c r="AP30" i="4"/>
  <c r="E73" i="9" s="1"/>
  <c r="EQ24" i="4"/>
  <c r="J67" i="9" s="1"/>
  <c r="ES23" i="4"/>
  <c r="J33" i="9"/>
  <c r="J34" i="9" s="1"/>
  <c r="DA18" i="4"/>
  <c r="H61" i="9" s="1"/>
  <c r="H24" i="9"/>
  <c r="H25" i="9" s="1"/>
  <c r="DC17" i="4"/>
  <c r="L33" i="9"/>
  <c r="L34" i="9" s="1"/>
  <c r="GG24" i="4"/>
  <c r="L67" i="9" s="1"/>
  <c r="GI23" i="4"/>
  <c r="EQ30" i="4"/>
  <c r="J73" i="9" s="1"/>
  <c r="J42" i="9"/>
  <c r="J43" i="9" s="1"/>
  <c r="ES29" i="4"/>
  <c r="BM17" i="4"/>
  <c r="BK18" i="4"/>
  <c r="F61" i="9" s="1"/>
  <c r="F24" i="9"/>
  <c r="F25" i="9" s="1"/>
  <c r="F6" i="9"/>
  <c r="F7" i="9" s="1"/>
  <c r="BM5" i="4"/>
  <c r="BK6" i="4"/>
  <c r="F49" i="9" s="1"/>
  <c r="F42" i="9"/>
  <c r="F43" i="9" s="1"/>
  <c r="BM29" i="4"/>
  <c r="BK30" i="4"/>
  <c r="F73" i="9" s="1"/>
  <c r="FL6" i="4"/>
  <c r="K49" i="9" s="1"/>
  <c r="FN5" i="4"/>
  <c r="K6" i="9"/>
  <c r="K7" i="9" s="1"/>
  <c r="HW18" i="4"/>
  <c r="N61" i="9" s="1"/>
  <c r="N24" i="9"/>
  <c r="N25" i="9" s="1"/>
  <c r="HY17" i="4"/>
  <c r="E33" i="9"/>
  <c r="E34" i="9" s="1"/>
  <c r="AR23" i="4"/>
  <c r="AP24" i="4"/>
  <c r="E67" i="9" s="1"/>
  <c r="CH17" i="4"/>
  <c r="CF18" i="4"/>
  <c r="G61" i="9" s="1"/>
  <c r="G24" i="9"/>
  <c r="G25" i="9" s="1"/>
  <c r="HB30" i="4"/>
  <c r="M73" i="9" s="1"/>
  <c r="M42" i="9"/>
  <c r="M43" i="9" s="1"/>
  <c r="HD29" i="4"/>
  <c r="IR18" i="4"/>
  <c r="O61" i="9" s="1"/>
  <c r="O24" i="9"/>
  <c r="O25" i="9" s="1"/>
  <c r="IT17" i="4"/>
  <c r="DX23" i="4"/>
  <c r="DV24" i="4"/>
  <c r="I67" i="9" s="1"/>
  <c r="I33" i="9"/>
  <c r="I34" i="9" s="1"/>
  <c r="J6" i="9"/>
  <c r="J7" i="9" s="1"/>
  <c r="ES5" i="4"/>
  <c r="EQ6" i="4"/>
  <c r="J49" i="9" s="1"/>
  <c r="DX17" i="4"/>
  <c r="DV18" i="4"/>
  <c r="I61" i="9" s="1"/>
  <c r="I24" i="9"/>
  <c r="I25" i="9" s="1"/>
  <c r="FL24" i="4"/>
  <c r="K67" i="9" s="1"/>
  <c r="FN23" i="4"/>
  <c r="K33" i="9"/>
  <c r="K34" i="9" s="1"/>
  <c r="M6" i="9"/>
  <c r="M7" i="9" s="1"/>
  <c r="HB6" i="4"/>
  <c r="M49" i="9" s="1"/>
  <c r="HD5" i="4"/>
  <c r="O42" i="9"/>
  <c r="O43" i="9" s="1"/>
  <c r="IR30" i="4"/>
  <c r="O73" i="9" s="1"/>
  <c r="IT29" i="4"/>
  <c r="N6" i="9"/>
  <c r="N7" i="9" s="1"/>
  <c r="HY5" i="4"/>
  <c r="HW6" i="4"/>
  <c r="N49" i="9" s="1"/>
  <c r="HD23" i="4"/>
  <c r="HB24" i="4"/>
  <c r="M67" i="9" s="1"/>
  <c r="M33" i="9"/>
  <c r="M34" i="9" s="1"/>
  <c r="I6" i="9"/>
  <c r="I7" i="9" s="1"/>
  <c r="DV6" i="4"/>
  <c r="I49" i="9" s="1"/>
  <c r="DX5" i="4"/>
  <c r="E24" i="9"/>
  <c r="E25" i="9" s="1"/>
  <c r="AR17" i="4"/>
  <c r="AP18" i="4"/>
  <c r="E61" i="9" s="1"/>
  <c r="M24" i="9"/>
  <c r="M25" i="9" s="1"/>
  <c r="HB18" i="4"/>
  <c r="M61" i="9" s="1"/>
  <c r="HD17" i="4"/>
  <c r="U6" i="4"/>
  <c r="D49" i="9" s="1"/>
  <c r="D6" i="9"/>
  <c r="D7" i="9" s="1"/>
  <c r="W5" i="4"/>
  <c r="W13" i="4"/>
  <c r="W7" i="4"/>
  <c r="U16" i="4"/>
  <c r="D59" i="9" s="1"/>
  <c r="U22" i="4"/>
  <c r="D65" i="9" s="1"/>
  <c r="U10" i="4"/>
  <c r="D53" i="9" s="1"/>
  <c r="S18" i="4"/>
  <c r="M30" i="4"/>
  <c r="S30" i="4" s="1"/>
  <c r="U24" i="4"/>
  <c r="D67" i="9" s="1"/>
  <c r="W23" i="4"/>
  <c r="DV30" i="4" l="1"/>
  <c r="I73" i="9" s="1"/>
  <c r="DX29" i="4"/>
  <c r="U30" i="4"/>
  <c r="D73" i="9" s="1"/>
  <c r="D42" i="9"/>
  <c r="D43" i="9" s="1"/>
  <c r="U18" i="4"/>
  <c r="D61" i="9" s="1"/>
  <c r="D24" i="9"/>
  <c r="D25" i="9" s="1"/>
  <c r="W17" i="4"/>
  <c r="W29" i="4"/>
</calcChain>
</file>

<file path=xl/comments1.xml><?xml version="1.0" encoding="utf-8"?>
<comments xmlns="http://schemas.openxmlformats.org/spreadsheetml/2006/main">
  <authors>
    <author>Tan Boon Ping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Tan Boon Ping:</t>
        </r>
        <r>
          <rPr>
            <sz val="9"/>
            <color indexed="81"/>
            <rFont val="Tahoma"/>
            <charset val="1"/>
          </rPr>
          <t xml:space="preserve">
YYYY-MM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Tan Boon Ping:</t>
        </r>
        <r>
          <rPr>
            <sz val="9"/>
            <color indexed="81"/>
            <rFont val="Tahoma"/>
            <family val="2"/>
          </rPr>
          <t xml:space="preserve">
Source of failure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Tan Boon Ping:</t>
        </r>
        <r>
          <rPr>
            <sz val="9"/>
            <color indexed="81"/>
            <rFont val="Tahoma"/>
            <charset val="1"/>
          </rPr>
          <t xml:space="preserve">
Strip and Replate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Tan Boon Ping:</t>
        </r>
        <r>
          <rPr>
            <sz val="9"/>
            <color indexed="81"/>
            <rFont val="Tahoma"/>
            <charset val="1"/>
          </rPr>
          <t xml:space="preserve">
Replate only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Tan Boon Ping:</t>
        </r>
        <r>
          <rPr>
            <sz val="9"/>
            <color indexed="81"/>
            <rFont val="Tahoma"/>
            <charset val="1"/>
          </rPr>
          <t xml:space="preserve">
Rewash only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Tan Boon Ping:</t>
        </r>
        <r>
          <rPr>
            <sz val="9"/>
            <color indexed="81"/>
            <rFont val="Tahoma"/>
            <charset val="1"/>
          </rPr>
          <t xml:space="preserve">
Buffing, polishing and etc.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Tan Boon Ping:</t>
        </r>
        <r>
          <rPr>
            <sz val="9"/>
            <color indexed="81"/>
            <rFont val="Tahoma"/>
            <charset val="1"/>
          </rPr>
          <t xml:space="preserve">
Re-inspection only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Tan Boon Ping:</t>
        </r>
        <r>
          <rPr>
            <sz val="9"/>
            <color indexed="81"/>
            <rFont val="Tahoma"/>
            <family val="2"/>
          </rPr>
          <t xml:space="preserve">
Labour cost (Operation, Inspection and etc.)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Tan Boon Ping:</t>
        </r>
        <r>
          <rPr>
            <sz val="9"/>
            <color indexed="81"/>
            <rFont val="Tahoma"/>
            <family val="2"/>
          </rPr>
          <t xml:space="preserve">
Chemical, utilities and etc. 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Tan Boon Ping:</t>
        </r>
        <r>
          <rPr>
            <sz val="9"/>
            <color indexed="81"/>
            <rFont val="Tahoma"/>
            <family val="2"/>
          </rPr>
          <t xml:space="preserve">
Precious and non-precious cost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Tan Boon Ping:</t>
        </r>
        <r>
          <rPr>
            <sz val="9"/>
            <color indexed="81"/>
            <rFont val="Tahoma"/>
            <family val="2"/>
          </rPr>
          <t xml:space="preserve">
Claim, compensation and etc. by customer</t>
        </r>
      </text>
    </comment>
  </commentList>
</comments>
</file>

<file path=xl/comments2.xml><?xml version="1.0" encoding="utf-8"?>
<comments xmlns="http://schemas.openxmlformats.org/spreadsheetml/2006/main">
  <authors>
    <author>Microsoft Office ユーザー</author>
  </authors>
  <commentList>
    <comment ref="B5" authorId="0" shapeId="0">
      <text>
        <r>
          <rPr>
            <sz val="9"/>
            <color indexed="81"/>
            <rFont val="ＭＳ Ｐゴシック"/>
            <family val="3"/>
            <charset val="128"/>
          </rPr>
          <t>全て入力して下さい。</t>
        </r>
      </text>
    </comment>
    <comment ref="B6" authorId="0" shapeId="0">
      <text>
        <r>
          <rPr>
            <sz val="9"/>
            <color indexed="81"/>
            <rFont val="ＭＳ Ｐゴシック"/>
            <family val="3"/>
            <charset val="128"/>
          </rPr>
          <t>全て入力して下さい。</t>
        </r>
      </text>
    </comment>
    <comment ref="B7" authorId="0" shapeId="0">
      <text>
        <r>
          <rPr>
            <sz val="9"/>
            <color indexed="81"/>
            <rFont val="ＭＳ Ｐゴシック"/>
            <family val="3"/>
            <charset val="128"/>
          </rPr>
          <t>全て入力して下さい。</t>
        </r>
      </text>
    </comment>
    <comment ref="B8" authorId="0" shapeId="0">
      <text>
        <r>
          <rPr>
            <sz val="9"/>
            <color indexed="81"/>
            <rFont val="ＭＳ Ｐゴシック"/>
            <family val="3"/>
            <charset val="128"/>
          </rPr>
          <t>全て入力して下さい。</t>
        </r>
      </text>
    </comment>
  </commentList>
</comments>
</file>

<file path=xl/comments3.xml><?xml version="1.0" encoding="utf-8"?>
<comments xmlns="http://schemas.openxmlformats.org/spreadsheetml/2006/main">
  <authors>
    <author>Tan Boon Ping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BC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BX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CS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DN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EI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FD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FY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GT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HO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  <comment ref="IJ4" authorId="0" shapeId="0">
      <text>
        <r>
          <rPr>
            <b/>
            <sz val="9"/>
            <color indexed="81"/>
            <rFont val="Tahoma"/>
            <family val="2"/>
          </rPr>
          <t xml:space="preserve">Tan Boon Ping:
</t>
        </r>
        <r>
          <rPr>
            <sz val="9"/>
            <color indexed="81"/>
            <rFont val="Tahoma"/>
            <family val="2"/>
          </rPr>
          <t xml:space="preserve">
SGD$ 500/case/8D</t>
        </r>
      </text>
    </comment>
  </commentList>
</comments>
</file>

<file path=xl/sharedStrings.xml><?xml version="1.0" encoding="utf-8"?>
<sst xmlns="http://schemas.openxmlformats.org/spreadsheetml/2006/main" count="2183" uniqueCount="192">
  <si>
    <t>Model</t>
  </si>
  <si>
    <t>Category</t>
  </si>
  <si>
    <t>Labour</t>
  </si>
  <si>
    <t>Process</t>
  </si>
  <si>
    <t>Material</t>
  </si>
  <si>
    <t>Part</t>
  </si>
  <si>
    <t>Month</t>
  </si>
  <si>
    <t>Department</t>
  </si>
  <si>
    <t>Barrel</t>
  </si>
  <si>
    <t>RFP</t>
  </si>
  <si>
    <t>ME</t>
  </si>
  <si>
    <t>Selection</t>
  </si>
  <si>
    <t>Yes</t>
  </si>
  <si>
    <t>Total</t>
  </si>
  <si>
    <t>Grand Total</t>
  </si>
  <si>
    <t>Internal</t>
  </si>
  <si>
    <t>External</t>
  </si>
  <si>
    <t>Source</t>
  </si>
  <si>
    <t>Source of failure</t>
  </si>
  <si>
    <t>Sales</t>
  </si>
  <si>
    <t>Target</t>
  </si>
  <si>
    <t>Actual</t>
  </si>
  <si>
    <t>Complaint</t>
  </si>
  <si>
    <t>Customer Complaint
(case)</t>
  </si>
  <si>
    <t>SALES
(SGD$)</t>
  </si>
  <si>
    <t>Metal</t>
  </si>
  <si>
    <t>Cust. Part</t>
  </si>
  <si>
    <t>Int.</t>
  </si>
  <si>
    <t>Ext.</t>
  </si>
  <si>
    <t>Defect / Problem</t>
  </si>
  <si>
    <t>Lot Number</t>
  </si>
  <si>
    <t>Watch</t>
  </si>
  <si>
    <t>Semicom</t>
  </si>
  <si>
    <t>Ceramic</t>
  </si>
  <si>
    <t>IG</t>
  </si>
  <si>
    <t>Dept</t>
  </si>
  <si>
    <t>NG</t>
  </si>
  <si>
    <t>Output</t>
  </si>
  <si>
    <t>Yield</t>
  </si>
  <si>
    <t>Department Yield
( OK pcs / Output pcs)</t>
  </si>
  <si>
    <t>Labour Cost</t>
  </si>
  <si>
    <t>Process Cost</t>
  </si>
  <si>
    <t>Material Cost</t>
  </si>
  <si>
    <t>Part Cost</t>
  </si>
  <si>
    <t>Unit:</t>
  </si>
  <si>
    <t>Man Hours</t>
  </si>
  <si>
    <t>Lot</t>
  </si>
  <si>
    <t>SGD$</t>
  </si>
  <si>
    <t>ReWork</t>
  </si>
  <si>
    <t>RePlate</t>
  </si>
  <si>
    <t>ReWash</t>
  </si>
  <si>
    <t>Sort</t>
  </si>
  <si>
    <t>Scrap</t>
  </si>
  <si>
    <t>Department
Failure
Cost</t>
  </si>
  <si>
    <t>2017'03</t>
  </si>
  <si>
    <t>CASE</t>
  </si>
  <si>
    <t>PPT</t>
  </si>
  <si>
    <t>CSSP</t>
  </si>
  <si>
    <t>CuFrame</t>
  </si>
  <si>
    <t>2016'05</t>
  </si>
  <si>
    <t>2016'06</t>
  </si>
  <si>
    <t>2016'07</t>
  </si>
  <si>
    <t>2016'08</t>
  </si>
  <si>
    <t>2016'09</t>
  </si>
  <si>
    <t>2016'10</t>
  </si>
  <si>
    <t>2016'11</t>
  </si>
  <si>
    <t>2016'12</t>
  </si>
  <si>
    <t>2016'04</t>
  </si>
  <si>
    <t>2017'01</t>
  </si>
  <si>
    <t>2017'02</t>
  </si>
  <si>
    <t>Other</t>
  </si>
  <si>
    <t>2016'04 Total</t>
  </si>
  <si>
    <t>2016'05 Total</t>
  </si>
  <si>
    <t>2016'06 Total</t>
  </si>
  <si>
    <t>2016'07 Total</t>
  </si>
  <si>
    <t>2016'08 Total</t>
  </si>
  <si>
    <t>2016'09 Total</t>
  </si>
  <si>
    <t>2016'10 Total</t>
  </si>
  <si>
    <t>2016'11 Total</t>
  </si>
  <si>
    <t>2016'12 Total</t>
  </si>
  <si>
    <t>2017'01 Total</t>
  </si>
  <si>
    <t>2017'02 Total</t>
  </si>
  <si>
    <t>2017'03 Total</t>
  </si>
  <si>
    <t>Customer Claim
(Case &amp; $SGD)</t>
  </si>
  <si>
    <t>Case</t>
  </si>
  <si>
    <t>$SGD</t>
  </si>
  <si>
    <t>NA</t>
  </si>
  <si>
    <t>Claim</t>
  </si>
  <si>
    <r>
      <t xml:space="preserve">Complaint
</t>
    </r>
    <r>
      <rPr>
        <b/>
        <sz val="6"/>
        <color theme="1"/>
        <rFont val="Calibri"/>
        <family val="2"/>
        <scheme val="minor"/>
      </rPr>
      <t>(Case)</t>
    </r>
  </si>
  <si>
    <r>
      <t xml:space="preserve">ReWork
</t>
    </r>
    <r>
      <rPr>
        <b/>
        <sz val="6"/>
        <color theme="1"/>
        <rFont val="Calibri"/>
        <family val="2"/>
        <scheme val="minor"/>
      </rPr>
      <t>(Man Hours)</t>
    </r>
  </si>
  <si>
    <r>
      <t xml:space="preserve">Claim
</t>
    </r>
    <r>
      <rPr>
        <b/>
        <sz val="6"/>
        <color theme="1"/>
        <rFont val="Calibri"/>
        <family val="2"/>
        <scheme val="minor"/>
      </rPr>
      <t>(Case)</t>
    </r>
  </si>
  <si>
    <r>
      <t xml:space="preserve">RePlate
</t>
    </r>
    <r>
      <rPr>
        <b/>
        <sz val="6"/>
        <color theme="1"/>
        <rFont val="Calibri"/>
        <family val="2"/>
        <scheme val="minor"/>
      </rPr>
      <t>(Man Hours)</t>
    </r>
  </si>
  <si>
    <r>
      <t xml:space="preserve">ReWash
</t>
    </r>
    <r>
      <rPr>
        <b/>
        <sz val="6"/>
        <color theme="1"/>
        <rFont val="Calibri"/>
        <family val="2"/>
        <scheme val="minor"/>
      </rPr>
      <t>(Man Hours)</t>
    </r>
  </si>
  <si>
    <r>
      <t xml:space="preserve">Other
</t>
    </r>
    <r>
      <rPr>
        <b/>
        <sz val="6"/>
        <color theme="1"/>
        <rFont val="Calibri"/>
        <family val="2"/>
        <scheme val="minor"/>
      </rPr>
      <t>(Man Hours)</t>
    </r>
  </si>
  <si>
    <r>
      <t xml:space="preserve">Sort 
</t>
    </r>
    <r>
      <rPr>
        <b/>
        <sz val="6"/>
        <color theme="1"/>
        <rFont val="Calibri"/>
        <family val="2"/>
        <scheme val="minor"/>
      </rPr>
      <t>(Man Hours)</t>
    </r>
  </si>
  <si>
    <r>
      <t xml:space="preserve">Scrap 
</t>
    </r>
    <r>
      <rPr>
        <b/>
        <sz val="6"/>
        <color theme="1"/>
        <rFont val="Calibri"/>
        <family val="2"/>
        <scheme val="minor"/>
      </rPr>
      <t>(Lots)</t>
    </r>
  </si>
  <si>
    <t>Please fill up the blank and email the soft copy to Elaine</t>
  </si>
  <si>
    <t>GM PRODUCTION REPORT - DATA</t>
  </si>
  <si>
    <t>YEAR : FY '16</t>
  </si>
  <si>
    <t>Ref. only</t>
  </si>
  <si>
    <t>1) QUALITY  INDEXES</t>
  </si>
  <si>
    <r>
      <t xml:space="preserve">Claim Cases </t>
    </r>
    <r>
      <rPr>
        <b/>
        <sz val="8"/>
        <rFont val="ＭＳ Ｐゴシック"/>
        <family val="3"/>
        <charset val="128"/>
      </rPr>
      <t>(ｸﾚ-ﾑ件数）</t>
    </r>
  </si>
  <si>
    <r>
      <t>Returned Rate</t>
    </r>
    <r>
      <rPr>
        <b/>
        <sz val="8"/>
        <rFont val="ＭＳ Ｐゴシック"/>
        <family val="3"/>
        <charset val="128"/>
      </rPr>
      <t>（客先戻入率）</t>
    </r>
  </si>
  <si>
    <t xml:space="preserve">Yield rate ( 歩留まり） </t>
  </si>
  <si>
    <r>
      <t>Pass Rate</t>
    </r>
    <r>
      <rPr>
        <b/>
        <sz val="8"/>
        <rFont val="ＭＳ Ｐゴシック"/>
        <family val="3"/>
        <charset val="128"/>
      </rPr>
      <t>（出荷合格率）</t>
    </r>
  </si>
  <si>
    <t>&lt;Main Quality Troubles&gt;</t>
  </si>
  <si>
    <t>1) W Major Quality Issue</t>
  </si>
  <si>
    <t xml:space="preserve">2) W-Case Pass Rate </t>
  </si>
  <si>
    <t>3) W-MVT Part Pass Rate</t>
  </si>
  <si>
    <t>2) Quality Indexes</t>
  </si>
  <si>
    <r>
      <t xml:space="preserve">ProcessDeftrate </t>
    </r>
    <r>
      <rPr>
        <sz val="9"/>
        <rFont val="ＭＳ ゴシック"/>
        <family val="3"/>
        <charset val="128"/>
      </rPr>
      <t>(工程不良率）</t>
    </r>
    <r>
      <rPr>
        <b/>
        <sz val="9"/>
        <rFont val="ＭＳ ゴシック"/>
        <family val="3"/>
        <charset val="128"/>
      </rPr>
      <t xml:space="preserve"> </t>
    </r>
  </si>
  <si>
    <t>3) F-COST AMOUNT</t>
  </si>
  <si>
    <r>
      <t>F</t>
    </r>
    <r>
      <rPr>
        <b/>
        <sz val="11"/>
        <rFont val="ＭＳ ゴシック"/>
        <family val="3"/>
        <charset val="128"/>
      </rPr>
      <t>-Cost Amt</t>
    </r>
  </si>
  <si>
    <t>4) REDUCE F-COST</t>
  </si>
  <si>
    <t>1.Disposal</t>
  </si>
  <si>
    <t>2.Loss of Processing</t>
  </si>
  <si>
    <t>3.Exceptional Works</t>
  </si>
  <si>
    <t>4.Machine Parts</t>
  </si>
  <si>
    <t>5.Others</t>
  </si>
  <si>
    <t>Ratio(率)</t>
  </si>
  <si>
    <t>&lt;Main Activity&gt;</t>
  </si>
  <si>
    <t xml:space="preserve">1) W-Case (Process Defect Rate) </t>
  </si>
  <si>
    <t>2) W-MVT Part (Process Defect Rate)</t>
  </si>
  <si>
    <t>3) W Total Q F-Cost Rate</t>
  </si>
  <si>
    <t>AR</t>
  </si>
  <si>
    <t>GM Report Data</t>
  </si>
  <si>
    <t>LAR</t>
  </si>
  <si>
    <t>DP</t>
  </si>
  <si>
    <t>FC</t>
  </si>
  <si>
    <t>Item</t>
  </si>
  <si>
    <t>U8-Outgoing Sheet</t>
  </si>
  <si>
    <t>U8</t>
  </si>
  <si>
    <t>SAE</t>
  </si>
  <si>
    <t>RTV</t>
  </si>
  <si>
    <t>*Rej.</t>
  </si>
  <si>
    <t>Other
(Man Hour)</t>
  </si>
  <si>
    <t>ReWork
(Man Hour)</t>
  </si>
  <si>
    <t>RePlate
(Man Hour)</t>
  </si>
  <si>
    <t>ReWash
(Man Hour)</t>
  </si>
  <si>
    <t>Sort
(Man Hour)</t>
  </si>
  <si>
    <t>Scrap
(Lot)</t>
  </si>
  <si>
    <t>Affected Quantity</t>
  </si>
  <si>
    <t>Total Quantity</t>
  </si>
  <si>
    <t>Revision History</t>
  </si>
  <si>
    <t>Revision</t>
  </si>
  <si>
    <t>Date</t>
  </si>
  <si>
    <t>Changes</t>
  </si>
  <si>
    <t>Remark</t>
  </si>
  <si>
    <t>00</t>
  </si>
  <si>
    <t>Initial Copy</t>
  </si>
  <si>
    <t>01</t>
  </si>
  <si>
    <t>1. Add Date, CW and Month.
2. Standadize the Laboar Cost --&gt; $14/hr</t>
  </si>
  <si>
    <t>Section</t>
  </si>
  <si>
    <t>CW</t>
  </si>
  <si>
    <t>S1</t>
  </si>
  <si>
    <t>S2</t>
  </si>
  <si>
    <t>S3</t>
  </si>
  <si>
    <t>-</t>
  </si>
  <si>
    <t>FT</t>
  </si>
  <si>
    <t>Wafer</t>
  </si>
  <si>
    <t>PVD</t>
  </si>
  <si>
    <t>IP</t>
  </si>
  <si>
    <t>(blank)</t>
  </si>
  <si>
    <t>*Case</t>
  </si>
  <si>
    <t>*$SGD</t>
  </si>
  <si>
    <t>100% - Overall Yield Loss</t>
  </si>
  <si>
    <t>100% - Pass Rate（出荷合格率）</t>
  </si>
  <si>
    <t>Overall Pass Rate (LAR)</t>
  </si>
  <si>
    <t>Customer big claim</t>
  </si>
  <si>
    <t>LAR
(Overall)</t>
  </si>
  <si>
    <t>LAR
(Case)</t>
  </si>
  <si>
    <t>Inspected</t>
  </si>
  <si>
    <t>LAR
(PPT)</t>
  </si>
  <si>
    <t>Internal F-Cost%</t>
  </si>
  <si>
    <t>F-Cost ($)</t>
  </si>
  <si>
    <t>F-Cost (%)</t>
  </si>
  <si>
    <t>Complaint
(Case)</t>
  </si>
  <si>
    <t>Claim
(Case)</t>
  </si>
  <si>
    <t>ReWork
(Man Hours)</t>
  </si>
  <si>
    <t>RePlate
(Man Hours)</t>
  </si>
  <si>
    <t>ReWash
(Man Hours)</t>
  </si>
  <si>
    <t>Other
(Man Hours)</t>
  </si>
  <si>
    <t>Sort 
(Man Hours)</t>
  </si>
  <si>
    <t>Scrap 
(Lots)</t>
  </si>
  <si>
    <t>Department
Failure Cost (%)</t>
  </si>
  <si>
    <t>Department
Failure Cost ($)</t>
  </si>
  <si>
    <t>PVD - IP</t>
  </si>
  <si>
    <t>PVD -AR</t>
  </si>
  <si>
    <t>PVD - Semicom</t>
  </si>
  <si>
    <t>PVD - SEMICOM</t>
  </si>
  <si>
    <t>PVD - AR</t>
  </si>
  <si>
    <t>PVD - SEMICON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</si>
</sst>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_ ;\-#,##0\ "/>
    <numFmt numFmtId="166" formatCode="#,##0_ ;\-#,##0;_-* &quot;-&quot;???_-;_-@_-"/>
    <numFmt numFmtId="167" formatCode="#,##0.0_ ;\-#,##0.0;_-* &quot;-&quot;???_-;_-@_-"/>
    <numFmt numFmtId="168" formatCode="0.000%"/>
    <numFmt numFmtId="169" formatCode="0.0"/>
    <numFmt numFmtId="170" formatCode="0.0%"/>
    <numFmt numFmtId="171" formatCode="0.00;[Red]0.00"/>
    <numFmt numFmtId="172" formatCode="#,##0.0_ "/>
    <numFmt numFmtId="173" formatCode="#,##0.00_ "/>
    <numFmt numFmtId="174" formatCode="[$-14809]d\ mmmm\ yyyy;@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2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0"/>
      <name val="Book Antiqua"/>
      <family val="1"/>
    </font>
    <font>
      <sz val="10"/>
      <name val="Book Antiqua"/>
      <family val="1"/>
    </font>
    <font>
      <sz val="10"/>
      <color indexed="12"/>
      <name val="Book Antiqua"/>
      <family val="1"/>
    </font>
    <font>
      <b/>
      <u/>
      <sz val="10"/>
      <color indexed="12"/>
      <name val="Book Antiqua"/>
      <family val="1"/>
    </font>
    <font>
      <b/>
      <sz val="10"/>
      <color indexed="12"/>
      <name val="Book Antiqua"/>
      <family val="1"/>
    </font>
    <font>
      <b/>
      <sz val="11"/>
      <name val="ＭＳ ゴシック"/>
      <family val="3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color indexed="12"/>
      <name val="ＭＳ Ｐゴシック"/>
      <family val="3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</font>
    <font>
      <b/>
      <sz val="11"/>
      <name val="ＭＳ ゴシック"/>
      <family val="3"/>
      <charset val="128"/>
    </font>
    <font>
      <b/>
      <sz val="10"/>
      <name val="ＭＳ Ｐゴシック"/>
      <family val="3"/>
    </font>
    <font>
      <b/>
      <sz val="10"/>
      <color indexed="12"/>
      <name val="ＭＳ Ｐゴシック"/>
      <family val="3"/>
    </font>
    <font>
      <sz val="9"/>
      <color indexed="81"/>
      <name val="ＭＳ Ｐゴシック"/>
      <family val="3"/>
      <charset val="128"/>
    </font>
    <font>
      <b/>
      <sz val="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2"/>
      <name val="Calibri"/>
      <family val="2"/>
      <scheme val="minor"/>
    </font>
    <font>
      <sz val="2"/>
      <color theme="0" tint="-0.49998474074526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ＭＳ Ｐゴシック"/>
    </font>
    <font>
      <sz val="10"/>
      <color rgb="FFFF0000"/>
      <name val="Book Antiqua"/>
      <family val="1"/>
    </font>
    <font>
      <sz val="10"/>
      <name val="ＭＳ Ｐゴシック"/>
      <family val="3"/>
      <charset val="128"/>
    </font>
    <font>
      <sz val="10"/>
      <name val="ＭＳ ゴシック"/>
      <family val="3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8" tint="0.39994506668294322"/>
      </left>
      <right style="dashed">
        <color theme="8" tint="0.39994506668294322"/>
      </right>
      <top/>
      <bottom style="double">
        <color theme="8" tint="-0.499984740745262"/>
      </bottom>
      <diagonal/>
    </border>
    <border>
      <left style="dashed">
        <color theme="8" tint="0.39994506668294322"/>
      </left>
      <right/>
      <top/>
      <bottom style="double">
        <color theme="8" tint="-0.499984740745262"/>
      </bottom>
      <diagonal/>
    </border>
    <border>
      <left style="double">
        <color theme="8" tint="0.39991454817346722"/>
      </left>
      <right style="dashed">
        <color theme="8" tint="0.39994506668294322"/>
      </right>
      <top/>
      <bottom style="double">
        <color theme="8" tint="-0.499984740745262"/>
      </bottom>
      <diagonal/>
    </border>
    <border>
      <left style="dashed">
        <color theme="8" tint="0.39994506668294322"/>
      </left>
      <right style="double">
        <color theme="8" tint="0.39991454817346722"/>
      </right>
      <top/>
      <bottom style="double">
        <color theme="8" tint="-0.499984740745262"/>
      </bottom>
      <diagonal/>
    </border>
    <border>
      <left/>
      <right style="dashed">
        <color theme="8" tint="0.39994506668294322"/>
      </right>
      <top/>
      <bottom style="double">
        <color theme="8" tint="-0.499984740745262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double">
        <color auto="1"/>
      </left>
      <right style="dashed">
        <color auto="1"/>
      </right>
      <top style="double">
        <color theme="8" tint="-0.499984740745262"/>
      </top>
      <bottom/>
      <diagonal/>
    </border>
    <border>
      <left style="double">
        <color auto="1"/>
      </left>
      <right style="dashed">
        <color auto="1"/>
      </right>
      <top/>
      <bottom/>
      <diagonal/>
    </border>
    <border>
      <left style="dashed">
        <color auto="1"/>
      </left>
      <right style="double">
        <color auto="1"/>
      </right>
      <top style="double">
        <color theme="8" tint="-0.499984740745262"/>
      </top>
      <bottom/>
      <diagonal/>
    </border>
    <border>
      <left style="dashed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double">
        <color theme="8" tint="-0.499984740745262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double">
        <color theme="8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</cellStyleXfs>
  <cellXfs count="424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5" fillId="0" borderId="0" xfId="0" applyFont="1"/>
    <xf numFmtId="0" fontId="9" fillId="0" borderId="0" xfId="0" applyFont="1"/>
    <xf numFmtId="0" fontId="0" fillId="0" borderId="0" xfId="0" applyAlignment="1" applyProtection="1">
      <alignment horizontal="center" vertical="top"/>
      <protection locked="0"/>
    </xf>
    <xf numFmtId="44" fontId="0" fillId="0" borderId="0" xfId="2" applyNumberFormat="1" applyFont="1" applyAlignment="1" applyProtection="1">
      <alignment horizontal="center" vertical="top"/>
      <protection locked="0"/>
    </xf>
    <xf numFmtId="0" fontId="0" fillId="0" borderId="8" xfId="0" applyBorder="1" applyAlignment="1" applyProtection="1">
      <alignment horizontal="center" vertical="top"/>
      <protection locked="0"/>
    </xf>
    <xf numFmtId="0" fontId="0" fillId="0" borderId="7" xfId="0" applyBorder="1" applyAlignment="1" applyProtection="1">
      <alignment horizontal="center" vertical="top"/>
      <protection locked="0"/>
    </xf>
    <xf numFmtId="1" fontId="0" fillId="0" borderId="9" xfId="1" applyNumberFormat="1" applyFont="1" applyBorder="1" applyAlignment="1" applyProtection="1">
      <alignment horizontal="center" vertical="top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10" xfId="0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44" fontId="0" fillId="0" borderId="7" xfId="2" applyNumberFormat="1" applyFont="1" applyBorder="1" applyAlignment="1" applyProtection="1">
      <alignment horizontal="center" vertical="top"/>
      <protection locked="0"/>
    </xf>
    <xf numFmtId="44" fontId="0" fillId="0" borderId="8" xfId="2" applyNumberFormat="1" applyFont="1" applyBorder="1" applyAlignment="1" applyProtection="1">
      <alignment horizontal="center" vertical="top"/>
      <protection locked="0"/>
    </xf>
    <xf numFmtId="44" fontId="0" fillId="0" borderId="9" xfId="2" applyNumberFormat="1" applyFont="1" applyBorder="1" applyAlignment="1" applyProtection="1">
      <alignment horizontal="center" vertical="top"/>
      <protection locked="0"/>
    </xf>
    <xf numFmtId="44" fontId="8" fillId="0" borderId="14" xfId="2" applyNumberFormat="1" applyFont="1" applyBorder="1" applyAlignment="1" applyProtection="1">
      <alignment horizontal="center" vertical="top"/>
      <protection locked="0"/>
    </xf>
    <xf numFmtId="0" fontId="0" fillId="0" borderId="13" xfId="0" applyBorder="1" applyAlignment="1" applyProtection="1">
      <alignment horizontal="center" vertical="top"/>
      <protection locked="0"/>
    </xf>
    <xf numFmtId="0" fontId="0" fillId="0" borderId="11" xfId="0" applyBorder="1" applyAlignment="1" applyProtection="1">
      <alignment horizontal="center" vertical="top"/>
      <protection locked="0"/>
    </xf>
    <xf numFmtId="44" fontId="8" fillId="0" borderId="15" xfId="2" applyNumberFormat="1" applyFont="1" applyBorder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top"/>
    </xf>
    <xf numFmtId="44" fontId="0" fillId="0" borderId="0" xfId="2" applyNumberFormat="1" applyFont="1" applyAlignment="1" applyProtection="1">
      <alignment horizontal="center" vertical="top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44" fontId="2" fillId="3" borderId="6" xfId="2" applyNumberFormat="1" applyFont="1" applyFill="1" applyBorder="1" applyAlignment="1" applyProtection="1">
      <alignment horizontal="center" vertical="center"/>
    </xf>
    <xf numFmtId="44" fontId="2" fillId="3" borderId="2" xfId="2" applyNumberFormat="1" applyFont="1" applyFill="1" applyBorder="1" applyAlignment="1" applyProtection="1">
      <alignment horizontal="center" vertical="center"/>
    </xf>
    <xf numFmtId="44" fontId="2" fillId="3" borderId="3" xfId="2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" fontId="0" fillId="0" borderId="8" xfId="1" applyNumberFormat="1" applyFont="1" applyBorder="1" applyAlignment="1" applyProtection="1">
      <alignment horizontal="center" vertical="top"/>
      <protection locked="0"/>
    </xf>
    <xf numFmtId="1" fontId="0" fillId="0" borderId="13" xfId="1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/>
    </xf>
    <xf numFmtId="44" fontId="0" fillId="0" borderId="32" xfId="2" applyFont="1" applyBorder="1" applyAlignment="1">
      <alignment horizontal="center" vertical="center"/>
    </xf>
    <xf numFmtId="165" fontId="0" fillId="0" borderId="33" xfId="2" applyNumberFormat="1" applyFont="1" applyBorder="1" applyAlignment="1">
      <alignment horizontal="center" vertical="center"/>
    </xf>
    <xf numFmtId="165" fontId="0" fillId="0" borderId="34" xfId="2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35" xfId="0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2" borderId="35" xfId="0" applyNumberFormat="1" applyFill="1" applyBorder="1" applyAlignment="1">
      <alignment horizontal="center"/>
    </xf>
    <xf numFmtId="164" fontId="0" fillId="4" borderId="35" xfId="0" applyNumberFormat="1" applyFill="1" applyBorder="1" applyAlignment="1">
      <alignment horizontal="center"/>
    </xf>
    <xf numFmtId="0" fontId="0" fillId="2" borderId="24" xfId="0" applyFill="1" applyBorder="1" applyAlignment="1">
      <alignment horizontal="center" vertical="center"/>
    </xf>
    <xf numFmtId="166" fontId="0" fillId="2" borderId="26" xfId="0" applyNumberFormat="1" applyFill="1" applyBorder="1" applyAlignment="1">
      <alignment horizontal="center" vertical="center"/>
    </xf>
    <xf numFmtId="167" fontId="0" fillId="2" borderId="24" xfId="0" applyNumberFormat="1" applyFill="1" applyBorder="1" applyAlignment="1">
      <alignment horizontal="center" vertical="center"/>
    </xf>
    <xf numFmtId="166" fontId="0" fillId="2" borderId="25" xfId="0" applyNumberFormat="1" applyFill="1" applyBorder="1" applyAlignment="1">
      <alignment horizontal="center" vertical="center"/>
    </xf>
    <xf numFmtId="42" fontId="0" fillId="2" borderId="23" xfId="2" applyNumberFormat="1" applyFont="1" applyFill="1" applyBorder="1" applyAlignment="1">
      <alignment horizontal="center" vertical="center"/>
    </xf>
    <xf numFmtId="42" fontId="0" fillId="2" borderId="24" xfId="2" applyNumberFormat="1" applyFont="1" applyFill="1" applyBorder="1" applyAlignment="1">
      <alignment horizontal="center" vertical="center"/>
    </xf>
    <xf numFmtId="42" fontId="0" fillId="2" borderId="25" xfId="2" applyNumberFormat="1" applyFont="1" applyFill="1" applyBorder="1" applyAlignment="1">
      <alignment horizontal="center" vertical="center"/>
    </xf>
    <xf numFmtId="10" fontId="0" fillId="2" borderId="24" xfId="3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6" fontId="0" fillId="0" borderId="22" xfId="0" applyNumberFormat="1" applyFill="1" applyBorder="1" applyAlignment="1">
      <alignment horizontal="center" vertical="center"/>
    </xf>
    <xf numFmtId="167" fontId="0" fillId="0" borderId="20" xfId="0" applyNumberFormat="1" applyFill="1" applyBorder="1" applyAlignment="1">
      <alignment horizontal="center" vertical="center"/>
    </xf>
    <xf numFmtId="166" fontId="0" fillId="0" borderId="21" xfId="0" applyNumberFormat="1" applyFill="1" applyBorder="1" applyAlignment="1">
      <alignment horizontal="center" vertical="center"/>
    </xf>
    <xf numFmtId="42" fontId="0" fillId="0" borderId="19" xfId="2" applyNumberFormat="1" applyFont="1" applyFill="1" applyBorder="1" applyAlignment="1">
      <alignment horizontal="center" vertical="center"/>
    </xf>
    <xf numFmtId="42" fontId="0" fillId="0" borderId="20" xfId="2" applyNumberFormat="1" applyFont="1" applyFill="1" applyBorder="1" applyAlignment="1">
      <alignment horizontal="center" vertical="center"/>
    </xf>
    <xf numFmtId="42" fontId="0" fillId="0" borderId="21" xfId="2" applyNumberFormat="1" applyFont="1" applyFill="1" applyBorder="1" applyAlignment="1">
      <alignment horizontal="center" vertical="center"/>
    </xf>
    <xf numFmtId="10" fontId="0" fillId="0" borderId="20" xfId="3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5" fillId="0" borderId="0" xfId="0" applyFont="1"/>
    <xf numFmtId="0" fontId="17" fillId="0" borderId="0" xfId="0" applyFont="1"/>
    <xf numFmtId="9" fontId="0" fillId="5" borderId="32" xfId="3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10" fontId="17" fillId="5" borderId="32" xfId="3" applyNumberFormat="1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/>
    </xf>
    <xf numFmtId="165" fontId="0" fillId="2" borderId="34" xfId="2" applyNumberFormat="1" applyFont="1" applyFill="1" applyBorder="1" applyAlignment="1">
      <alignment horizontal="center" vertical="center"/>
    </xf>
    <xf numFmtId="1" fontId="19" fillId="0" borderId="13" xfId="1" applyNumberFormat="1" applyFont="1" applyBorder="1" applyAlignment="1" applyProtection="1">
      <alignment horizontal="center" vertical="top"/>
      <protection locked="0"/>
    </xf>
    <xf numFmtId="44" fontId="19" fillId="0" borderId="8" xfId="2" applyNumberFormat="1" applyFont="1" applyBorder="1" applyAlignment="1" applyProtection="1">
      <alignment horizontal="center" vertical="top"/>
      <protection locked="0"/>
    </xf>
    <xf numFmtId="44" fontId="19" fillId="0" borderId="9" xfId="2" applyNumberFormat="1" applyFont="1" applyBorder="1" applyAlignment="1" applyProtection="1">
      <alignment horizontal="center" vertical="top"/>
      <protection locked="0"/>
    </xf>
    <xf numFmtId="44" fontId="20" fillId="0" borderId="15" xfId="2" applyNumberFormat="1" applyFont="1" applyBorder="1" applyAlignment="1" applyProtection="1">
      <alignment horizontal="center" vertical="top"/>
      <protection locked="0"/>
    </xf>
    <xf numFmtId="0" fontId="23" fillId="0" borderId="0" xfId="0" applyFont="1"/>
    <xf numFmtId="0" fontId="22" fillId="2" borderId="34" xfId="0" applyFont="1" applyFill="1" applyBorder="1" applyAlignment="1">
      <alignment horizontal="center" vertical="center"/>
    </xf>
    <xf numFmtId="165" fontId="23" fillId="2" borderId="34" xfId="2" applyNumberFormat="1" applyFont="1" applyFill="1" applyBorder="1" applyAlignment="1">
      <alignment horizontal="center" vertical="center"/>
    </xf>
    <xf numFmtId="44" fontId="0" fillId="2" borderId="34" xfId="2" applyFont="1" applyFill="1" applyBorder="1" applyAlignment="1">
      <alignment horizontal="center" vertical="center"/>
    </xf>
    <xf numFmtId="166" fontId="0" fillId="0" borderId="33" xfId="2" applyNumberFormat="1" applyFont="1" applyBorder="1" applyAlignment="1">
      <alignment horizontal="center" vertical="center"/>
    </xf>
    <xf numFmtId="42" fontId="0" fillId="0" borderId="22" xfId="2" applyNumberFormat="1" applyFont="1" applyFill="1" applyBorder="1" applyAlignment="1">
      <alignment horizontal="center" vertical="center"/>
    </xf>
    <xf numFmtId="42" fontId="0" fillId="2" borderId="26" xfId="2" applyNumberFormat="1" applyFont="1" applyFill="1" applyBorder="1" applyAlignment="1">
      <alignment horizontal="center" vertical="center"/>
    </xf>
    <xf numFmtId="10" fontId="0" fillId="0" borderId="19" xfId="3" applyNumberFormat="1" applyFont="1" applyFill="1" applyBorder="1" applyAlignment="1">
      <alignment horizontal="center" vertical="center"/>
    </xf>
    <xf numFmtId="10" fontId="0" fillId="2" borderId="23" xfId="3" applyNumberFormat="1" applyFont="1" applyFill="1" applyBorder="1" applyAlignment="1">
      <alignment horizontal="center" vertical="center"/>
    </xf>
    <xf numFmtId="168" fontId="0" fillId="0" borderId="19" xfId="3" applyNumberFormat="1" applyFont="1" applyFill="1" applyBorder="1" applyAlignment="1">
      <alignment horizontal="center" vertical="center"/>
    </xf>
    <xf numFmtId="168" fontId="0" fillId="2" borderId="23" xfId="3" applyNumberFormat="1" applyFont="1" applyFill="1" applyBorder="1" applyAlignment="1">
      <alignment horizontal="center" vertical="center"/>
    </xf>
    <xf numFmtId="169" fontId="0" fillId="0" borderId="9" xfId="0" applyNumberFormat="1" applyBorder="1" applyAlignment="1" applyProtection="1">
      <alignment horizontal="center" vertical="top"/>
      <protection locked="0"/>
    </xf>
    <xf numFmtId="0" fontId="23" fillId="0" borderId="20" xfId="0" applyFont="1" applyFill="1" applyBorder="1" applyAlignment="1">
      <alignment horizontal="center" vertical="center"/>
    </xf>
    <xf numFmtId="166" fontId="23" fillId="0" borderId="22" xfId="0" applyNumberFormat="1" applyFont="1" applyFill="1" applyBorder="1" applyAlignment="1">
      <alignment horizontal="center" vertical="center"/>
    </xf>
    <xf numFmtId="167" fontId="23" fillId="0" borderId="20" xfId="0" applyNumberFormat="1" applyFont="1" applyFill="1" applyBorder="1" applyAlignment="1">
      <alignment horizontal="center" vertical="center"/>
    </xf>
    <xf numFmtId="166" fontId="23" fillId="0" borderId="21" xfId="0" applyNumberFormat="1" applyFont="1" applyFill="1" applyBorder="1" applyAlignment="1">
      <alignment horizontal="center" vertical="center"/>
    </xf>
    <xf numFmtId="42" fontId="23" fillId="0" borderId="19" xfId="2" applyNumberFormat="1" applyFont="1" applyFill="1" applyBorder="1" applyAlignment="1">
      <alignment horizontal="center" vertical="center"/>
    </xf>
    <xf numFmtId="42" fontId="23" fillId="0" borderId="22" xfId="2" applyNumberFormat="1" applyFont="1" applyFill="1" applyBorder="1" applyAlignment="1">
      <alignment horizontal="center" vertical="center"/>
    </xf>
    <xf numFmtId="42" fontId="23" fillId="0" borderId="20" xfId="2" applyNumberFormat="1" applyFont="1" applyFill="1" applyBorder="1" applyAlignment="1">
      <alignment horizontal="center" vertical="center"/>
    </xf>
    <xf numFmtId="42" fontId="23" fillId="0" borderId="21" xfId="2" applyNumberFormat="1" applyFont="1" applyFill="1" applyBorder="1" applyAlignment="1">
      <alignment horizontal="center" vertical="center"/>
    </xf>
    <xf numFmtId="168" fontId="23" fillId="0" borderId="19" xfId="3" applyNumberFormat="1" applyFont="1" applyFill="1" applyBorder="1" applyAlignment="1">
      <alignment horizontal="center" vertical="center"/>
    </xf>
    <xf numFmtId="10" fontId="23" fillId="0" borderId="20" xfId="3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166" fontId="23" fillId="2" borderId="26" xfId="0" applyNumberFormat="1" applyFont="1" applyFill="1" applyBorder="1" applyAlignment="1">
      <alignment horizontal="center" vertical="center"/>
    </xf>
    <xf numFmtId="167" fontId="23" fillId="2" borderId="24" xfId="0" applyNumberFormat="1" applyFont="1" applyFill="1" applyBorder="1" applyAlignment="1">
      <alignment horizontal="center" vertical="center"/>
    </xf>
    <xf numFmtId="166" fontId="23" fillId="2" borderId="25" xfId="0" applyNumberFormat="1" applyFont="1" applyFill="1" applyBorder="1" applyAlignment="1">
      <alignment horizontal="center" vertical="center"/>
    </xf>
    <xf numFmtId="42" fontId="23" fillId="2" borderId="23" xfId="2" applyNumberFormat="1" applyFont="1" applyFill="1" applyBorder="1" applyAlignment="1">
      <alignment horizontal="center" vertical="center"/>
    </xf>
    <xf numFmtId="42" fontId="23" fillId="2" borderId="26" xfId="2" applyNumberFormat="1" applyFont="1" applyFill="1" applyBorder="1" applyAlignment="1">
      <alignment horizontal="center" vertical="center"/>
    </xf>
    <xf numFmtId="42" fontId="23" fillId="2" borderId="24" xfId="2" applyNumberFormat="1" applyFont="1" applyFill="1" applyBorder="1" applyAlignment="1">
      <alignment horizontal="center" vertical="center"/>
    </xf>
    <xf numFmtId="42" fontId="23" fillId="2" borderId="25" xfId="2" applyNumberFormat="1" applyFont="1" applyFill="1" applyBorder="1" applyAlignment="1">
      <alignment horizontal="center" vertical="center"/>
    </xf>
    <xf numFmtId="168" fontId="23" fillId="2" borderId="23" xfId="3" applyNumberFormat="1" applyFont="1" applyFill="1" applyBorder="1" applyAlignment="1">
      <alignment horizontal="center" vertical="center"/>
    </xf>
    <xf numFmtId="10" fontId="23" fillId="2" borderId="24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166" fontId="25" fillId="0" borderId="22" xfId="0" applyNumberFormat="1" applyFont="1" applyFill="1" applyBorder="1" applyAlignment="1">
      <alignment horizontal="center" vertical="center"/>
    </xf>
    <xf numFmtId="167" fontId="25" fillId="0" borderId="20" xfId="0" applyNumberFormat="1" applyFont="1" applyFill="1" applyBorder="1" applyAlignment="1">
      <alignment horizontal="center" vertical="center"/>
    </xf>
    <xf numFmtId="166" fontId="25" fillId="0" borderId="21" xfId="0" applyNumberFormat="1" applyFont="1" applyFill="1" applyBorder="1" applyAlignment="1">
      <alignment horizontal="center" vertical="center"/>
    </xf>
    <xf numFmtId="42" fontId="25" fillId="0" borderId="19" xfId="2" applyNumberFormat="1" applyFont="1" applyFill="1" applyBorder="1" applyAlignment="1">
      <alignment horizontal="center" vertical="center"/>
    </xf>
    <xf numFmtId="42" fontId="25" fillId="0" borderId="22" xfId="2" applyNumberFormat="1" applyFont="1" applyFill="1" applyBorder="1" applyAlignment="1">
      <alignment horizontal="center" vertical="center"/>
    </xf>
    <xf numFmtId="42" fontId="25" fillId="0" borderId="20" xfId="2" applyNumberFormat="1" applyFont="1" applyFill="1" applyBorder="1" applyAlignment="1">
      <alignment horizontal="center" vertical="center"/>
    </xf>
    <xf numFmtId="42" fontId="25" fillId="0" borderId="21" xfId="2" applyNumberFormat="1" applyFont="1" applyFill="1" applyBorder="1" applyAlignment="1">
      <alignment horizontal="center" vertical="center"/>
    </xf>
    <xf numFmtId="168" fontId="25" fillId="0" borderId="19" xfId="3" applyNumberFormat="1" applyFont="1" applyFill="1" applyBorder="1" applyAlignment="1">
      <alignment horizontal="center" vertical="center"/>
    </xf>
    <xf numFmtId="10" fontId="25" fillId="0" borderId="20" xfId="3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166" fontId="25" fillId="2" borderId="26" xfId="0" applyNumberFormat="1" applyFont="1" applyFill="1" applyBorder="1" applyAlignment="1">
      <alignment horizontal="center" vertical="center"/>
    </xf>
    <xf numFmtId="167" fontId="25" fillId="2" borderId="24" xfId="0" applyNumberFormat="1" applyFont="1" applyFill="1" applyBorder="1" applyAlignment="1">
      <alignment horizontal="center" vertical="center"/>
    </xf>
    <xf numFmtId="166" fontId="25" fillId="2" borderId="25" xfId="0" applyNumberFormat="1" applyFont="1" applyFill="1" applyBorder="1" applyAlignment="1">
      <alignment horizontal="center" vertical="center"/>
    </xf>
    <xf numFmtId="42" fontId="25" fillId="2" borderId="23" xfId="2" applyNumberFormat="1" applyFont="1" applyFill="1" applyBorder="1" applyAlignment="1">
      <alignment horizontal="center" vertical="center"/>
    </xf>
    <xf numFmtId="42" fontId="25" fillId="2" borderId="26" xfId="2" applyNumberFormat="1" applyFont="1" applyFill="1" applyBorder="1" applyAlignment="1">
      <alignment horizontal="center" vertical="center"/>
    </xf>
    <xf numFmtId="42" fontId="25" fillId="2" borderId="24" xfId="2" applyNumberFormat="1" applyFont="1" applyFill="1" applyBorder="1" applyAlignment="1">
      <alignment horizontal="center" vertical="center"/>
    </xf>
    <xf numFmtId="42" fontId="25" fillId="2" borderId="25" xfId="2" applyNumberFormat="1" applyFont="1" applyFill="1" applyBorder="1" applyAlignment="1">
      <alignment horizontal="center" vertical="center"/>
    </xf>
    <xf numFmtId="168" fontId="25" fillId="2" borderId="23" xfId="3" applyNumberFormat="1" applyFont="1" applyFill="1" applyBorder="1" applyAlignment="1">
      <alignment horizontal="center" vertical="center"/>
    </xf>
    <xf numFmtId="10" fontId="25" fillId="2" borderId="24" xfId="3" applyNumberFormat="1" applyFont="1" applyFill="1" applyBorder="1" applyAlignment="1">
      <alignment horizontal="center" vertical="center"/>
    </xf>
    <xf numFmtId="0" fontId="2" fillId="0" borderId="0" xfId="0" applyFont="1"/>
    <xf numFmtId="0" fontId="28" fillId="0" borderId="0" xfId="4" quotePrefix="1" applyFont="1" applyAlignment="1">
      <alignment horizontal="left" vertical="center"/>
    </xf>
    <xf numFmtId="0" fontId="29" fillId="0" borderId="0" xfId="4" applyFont="1" applyAlignment="1">
      <alignment vertical="center"/>
    </xf>
    <xf numFmtId="0" fontId="29" fillId="0" borderId="0" xfId="4" applyFont="1" applyFill="1" applyAlignment="1">
      <alignment vertical="center"/>
    </xf>
    <xf numFmtId="0" fontId="30" fillId="0" borderId="0" xfId="4" quotePrefix="1" applyFont="1" applyFill="1" applyAlignment="1">
      <alignment horizontal="left" vertical="center"/>
    </xf>
    <xf numFmtId="0" fontId="29" fillId="0" borderId="0" xfId="4" quotePrefix="1" applyFont="1" applyAlignment="1">
      <alignment horizontal="left" vertical="center"/>
    </xf>
    <xf numFmtId="0" fontId="31" fillId="0" borderId="0" xfId="4" quotePrefix="1" applyFont="1" applyFill="1" applyAlignment="1">
      <alignment horizontal="left" vertical="center"/>
    </xf>
    <xf numFmtId="0" fontId="29" fillId="0" borderId="0" xfId="4" applyFont="1" applyFill="1" applyBorder="1" applyAlignment="1">
      <alignment vertical="center"/>
    </xf>
    <xf numFmtId="0" fontId="32" fillId="0" borderId="37" xfId="4" quotePrefix="1" applyFont="1" applyBorder="1" applyAlignment="1">
      <alignment horizontal="left" vertical="center"/>
    </xf>
    <xf numFmtId="0" fontId="30" fillId="0" borderId="27" xfId="4" applyFont="1" applyBorder="1" applyAlignment="1">
      <alignment vertical="center"/>
    </xf>
    <xf numFmtId="0" fontId="30" fillId="0" borderId="16" xfId="4" applyFont="1" applyBorder="1" applyAlignment="1">
      <alignment vertical="center"/>
    </xf>
    <xf numFmtId="17" fontId="33" fillId="8" borderId="1" xfId="4" applyNumberFormat="1" applyFont="1" applyFill="1" applyBorder="1" applyAlignment="1">
      <alignment horizontal="center" vertical="center"/>
    </xf>
    <xf numFmtId="17" fontId="33" fillId="9" borderId="1" xfId="4" applyNumberFormat="1" applyFont="1" applyFill="1" applyBorder="1" applyAlignment="1">
      <alignment horizontal="center" vertical="center"/>
    </xf>
    <xf numFmtId="0" fontId="30" fillId="0" borderId="0" xfId="4" applyFont="1" applyAlignment="1">
      <alignment vertical="center"/>
    </xf>
    <xf numFmtId="0" fontId="34" fillId="0" borderId="37" xfId="4" applyFont="1" applyBorder="1" applyAlignment="1" applyProtection="1">
      <alignment horizontal="left" vertical="center"/>
      <protection locked="0"/>
    </xf>
    <xf numFmtId="0" fontId="34" fillId="0" borderId="27" xfId="4" applyFont="1" applyBorder="1" applyAlignment="1" applyProtection="1">
      <alignment vertical="center"/>
      <protection locked="0"/>
    </xf>
    <xf numFmtId="0" fontId="29" fillId="0" borderId="16" xfId="4" applyFont="1" applyBorder="1" applyAlignment="1">
      <alignment vertical="center"/>
    </xf>
    <xf numFmtId="170" fontId="34" fillId="8" borderId="1" xfId="5" applyNumberFormat="1" applyFont="1" applyFill="1" applyBorder="1" applyAlignment="1" applyProtection="1">
      <alignment vertical="center"/>
      <protection locked="0"/>
    </xf>
    <xf numFmtId="0" fontId="36" fillId="0" borderId="37" xfId="4" applyFont="1" applyBorder="1" applyAlignment="1" applyProtection="1">
      <alignment horizontal="left" vertical="center"/>
      <protection locked="0"/>
    </xf>
    <xf numFmtId="10" fontId="34" fillId="8" borderId="1" xfId="5" applyNumberFormat="1" applyFont="1" applyFill="1" applyBorder="1" applyAlignment="1" applyProtection="1">
      <alignment vertical="center"/>
      <protection locked="0"/>
    </xf>
    <xf numFmtId="0" fontId="29" fillId="0" borderId="27" xfId="4" applyFont="1" applyBorder="1" applyAlignment="1">
      <alignment vertical="center"/>
    </xf>
    <xf numFmtId="0" fontId="34" fillId="0" borderId="0" xfId="4" quotePrefix="1" applyFont="1" applyBorder="1" applyAlignment="1" applyProtection="1">
      <alignment horizontal="left" vertical="center"/>
      <protection locked="0"/>
    </xf>
    <xf numFmtId="0" fontId="34" fillId="0" borderId="0" xfId="4" applyFont="1" applyBorder="1" applyAlignment="1" applyProtection="1">
      <alignment vertical="center"/>
      <protection locked="0"/>
    </xf>
    <xf numFmtId="0" fontId="29" fillId="0" borderId="0" xfId="4" applyFont="1" applyBorder="1" applyAlignment="1">
      <alignment vertical="center"/>
    </xf>
    <xf numFmtId="0" fontId="29" fillId="8" borderId="38" xfId="4" applyFont="1" applyFill="1" applyBorder="1" applyAlignment="1">
      <alignment vertical="center"/>
    </xf>
    <xf numFmtId="0" fontId="34" fillId="0" borderId="0" xfId="4" applyFont="1" applyFill="1" applyBorder="1" applyAlignment="1" applyProtection="1">
      <alignment horizontal="center" vertical="center"/>
      <protection locked="0"/>
    </xf>
    <xf numFmtId="10" fontId="34" fillId="0" borderId="0" xfId="5" applyNumberFormat="1" applyFont="1" applyFill="1" applyBorder="1" applyAlignment="1" applyProtection="1">
      <alignment horizontal="center" vertical="center"/>
      <protection locked="0"/>
    </xf>
    <xf numFmtId="0" fontId="34" fillId="0" borderId="37" xfId="4" quotePrefix="1" applyFont="1" applyBorder="1" applyAlignment="1" applyProtection="1">
      <alignment horizontal="left" vertical="center"/>
      <protection locked="0"/>
    </xf>
    <xf numFmtId="0" fontId="36" fillId="0" borderId="27" xfId="4" applyFont="1" applyBorder="1" applyAlignment="1" applyProtection="1">
      <alignment vertical="center"/>
      <protection locked="0"/>
    </xf>
    <xf numFmtId="0" fontId="36" fillId="0" borderId="37" xfId="4" applyFont="1" applyBorder="1" applyAlignment="1">
      <alignment horizontal="left" vertical="center"/>
    </xf>
    <xf numFmtId="0" fontId="36" fillId="0" borderId="27" xfId="4" applyFont="1" applyBorder="1" applyAlignment="1">
      <alignment vertical="center"/>
    </xf>
    <xf numFmtId="0" fontId="36" fillId="0" borderId="0" xfId="4" applyFont="1" applyBorder="1" applyAlignment="1">
      <alignment vertical="center"/>
    </xf>
    <xf numFmtId="0" fontId="36" fillId="0" borderId="0" xfId="4" applyFont="1" applyBorder="1" applyAlignment="1" applyProtection="1">
      <alignment vertical="center"/>
      <protection locked="0"/>
    </xf>
    <xf numFmtId="0" fontId="37" fillId="0" borderId="37" xfId="4" quotePrefix="1" applyFont="1" applyBorder="1" applyAlignment="1">
      <alignment horizontal="left" vertical="center"/>
    </xf>
    <xf numFmtId="0" fontId="38" fillId="0" borderId="37" xfId="4" applyFont="1" applyBorder="1" applyAlignment="1">
      <alignment horizontal="left" vertical="center"/>
    </xf>
    <xf numFmtId="0" fontId="40" fillId="0" borderId="27" xfId="4" applyFont="1" applyFill="1" applyBorder="1" applyAlignment="1">
      <alignment horizontal="centerContinuous" vertical="center"/>
    </xf>
    <xf numFmtId="10" fontId="28" fillId="8" borderId="1" xfId="5" applyNumberFormat="1" applyFont="1" applyFill="1" applyBorder="1" applyAlignment="1">
      <alignment vertical="center"/>
    </xf>
    <xf numFmtId="0" fontId="37" fillId="0" borderId="37" xfId="4" applyFont="1" applyBorder="1" applyAlignment="1">
      <alignment horizontal="left" vertical="center"/>
    </xf>
    <xf numFmtId="0" fontId="33" fillId="0" borderId="37" xfId="4" applyFont="1" applyBorder="1" applyAlignment="1">
      <alignment horizontal="left" vertical="center"/>
    </xf>
    <xf numFmtId="0" fontId="33" fillId="0" borderId="27" xfId="4" applyFont="1" applyBorder="1" applyAlignment="1">
      <alignment horizontal="center" vertical="center"/>
    </xf>
    <xf numFmtId="169" fontId="28" fillId="8" borderId="1" xfId="5" applyNumberFormat="1" applyFont="1" applyFill="1" applyBorder="1" applyAlignment="1">
      <alignment vertical="center"/>
    </xf>
    <xf numFmtId="0" fontId="43" fillId="0" borderId="37" xfId="4" quotePrefix="1" applyFont="1" applyBorder="1" applyAlignment="1">
      <alignment horizontal="left" vertical="center"/>
    </xf>
    <xf numFmtId="0" fontId="34" fillId="0" borderId="27" xfId="4" applyFont="1" applyBorder="1" applyAlignment="1">
      <alignment vertical="center"/>
    </xf>
    <xf numFmtId="0" fontId="34" fillId="0" borderId="16" xfId="4" applyFont="1" applyBorder="1" applyAlignment="1">
      <alignment vertical="center"/>
    </xf>
    <xf numFmtId="0" fontId="34" fillId="0" borderId="37" xfId="4" applyFont="1" applyFill="1" applyBorder="1" applyAlignment="1" applyProtection="1">
      <alignment horizontal="left" vertical="center"/>
    </xf>
    <xf numFmtId="169" fontId="28" fillId="8" borderId="1" xfId="4" applyNumberFormat="1" applyFont="1" applyFill="1" applyBorder="1" applyAlignment="1">
      <alignment vertical="center"/>
    </xf>
    <xf numFmtId="0" fontId="34" fillId="0" borderId="37" xfId="4" applyFont="1" applyBorder="1" applyAlignment="1" applyProtection="1">
      <alignment vertical="center"/>
    </xf>
    <xf numFmtId="0" fontId="34" fillId="0" borderId="37" xfId="4" applyFont="1" applyBorder="1" applyAlignment="1">
      <alignment vertical="center"/>
    </xf>
    <xf numFmtId="10" fontId="28" fillId="8" borderId="1" xfId="4" applyNumberFormat="1" applyFont="1" applyFill="1" applyBorder="1" applyAlignment="1">
      <alignment vertical="center"/>
    </xf>
    <xf numFmtId="0" fontId="36" fillId="0" borderId="0" xfId="4" applyFont="1" applyFill="1" applyBorder="1" applyAlignment="1" applyProtection="1">
      <alignment horizontal="center" vertical="center"/>
      <protection locked="0"/>
    </xf>
    <xf numFmtId="0" fontId="34" fillId="0" borderId="0" xfId="4" applyFont="1" applyBorder="1" applyAlignment="1" applyProtection="1">
      <alignment horizontal="center" vertical="center"/>
      <protection locked="0"/>
    </xf>
    <xf numFmtId="0" fontId="34" fillId="0" borderId="39" xfId="4" applyFont="1" applyFill="1" applyBorder="1" applyAlignment="1" applyProtection="1">
      <alignment horizontal="center" vertical="center"/>
      <protection locked="0"/>
    </xf>
    <xf numFmtId="0" fontId="34" fillId="0" borderId="37" xfId="4" applyFont="1" applyBorder="1" applyAlignment="1" applyProtection="1">
      <alignment vertical="center"/>
      <protection locked="0"/>
    </xf>
    <xf numFmtId="0" fontId="36" fillId="0" borderId="1" xfId="4" quotePrefix="1" applyFont="1" applyFill="1" applyBorder="1" applyAlignment="1" applyProtection="1">
      <alignment horizontal="left" vertical="center"/>
      <protection locked="0"/>
    </xf>
    <xf numFmtId="10" fontId="34" fillId="8" borderId="1" xfId="4" applyNumberFormat="1" applyFont="1" applyFill="1" applyBorder="1" applyAlignment="1" applyProtection="1">
      <alignment vertical="center"/>
      <protection locked="0"/>
    </xf>
    <xf numFmtId="0" fontId="36" fillId="0" borderId="1" xfId="4" quotePrefix="1" applyFont="1" applyBorder="1" applyAlignment="1" applyProtection="1">
      <alignment horizontal="left" vertical="center"/>
      <protection locked="0"/>
    </xf>
    <xf numFmtId="0" fontId="36" fillId="0" borderId="1" xfId="4" applyFont="1" applyBorder="1" applyAlignment="1" applyProtection="1">
      <alignment vertical="center"/>
      <protection locked="0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5" borderId="32" xfId="0" applyFont="1" applyFill="1" applyBorder="1" applyAlignment="1">
      <alignment horizontal="center" vertical="center"/>
    </xf>
    <xf numFmtId="0" fontId="45" fillId="0" borderId="0" xfId="0" applyFont="1"/>
    <xf numFmtId="165" fontId="25" fillId="0" borderId="33" xfId="2" applyNumberFormat="1" applyFont="1" applyBorder="1" applyAlignment="1">
      <alignment horizontal="center" vertical="center"/>
    </xf>
    <xf numFmtId="0" fontId="25" fillId="0" borderId="0" xfId="0" applyFont="1"/>
    <xf numFmtId="165" fontId="25" fillId="0" borderId="34" xfId="2" applyNumberFormat="1" applyFont="1" applyBorder="1" applyAlignment="1">
      <alignment horizontal="center" vertical="center"/>
    </xf>
    <xf numFmtId="10" fontId="25" fillId="5" borderId="32" xfId="3" applyNumberFormat="1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 wrapText="1"/>
    </xf>
    <xf numFmtId="0" fontId="11" fillId="7" borderId="32" xfId="0" applyFont="1" applyFill="1" applyBorder="1" applyAlignment="1">
      <alignment horizontal="center" vertical="center"/>
    </xf>
    <xf numFmtId="0" fontId="0" fillId="0" borderId="0" xfId="0"/>
    <xf numFmtId="0" fontId="48" fillId="0" borderId="0" xfId="0" applyFont="1"/>
    <xf numFmtId="0" fontId="46" fillId="0" borderId="0" xfId="0" applyFont="1"/>
    <xf numFmtId="0" fontId="46" fillId="0" borderId="0" xfId="0" applyFont="1" applyAlignment="1">
      <alignment horizontal="center"/>
    </xf>
    <xf numFmtId="0" fontId="49" fillId="0" borderId="0" xfId="0" applyFont="1"/>
    <xf numFmtId="0" fontId="22" fillId="0" borderId="43" xfId="0" applyFont="1" applyBorder="1" applyAlignment="1">
      <alignment horizontal="center" vertical="center"/>
    </xf>
    <xf numFmtId="165" fontId="23" fillId="0" borderId="43" xfId="2" applyNumberFormat="1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2" fillId="0" borderId="40" xfId="0" applyFont="1" applyBorder="1" applyAlignment="1">
      <alignment horizontal="center" vertical="center"/>
    </xf>
    <xf numFmtId="0" fontId="12" fillId="11" borderId="45" xfId="0" applyFont="1" applyFill="1" applyBorder="1" applyAlignment="1">
      <alignment horizontal="center" vertical="center"/>
    </xf>
    <xf numFmtId="165" fontId="0" fillId="11" borderId="46" xfId="2" applyNumberFormat="1" applyFont="1" applyFill="1" applyBorder="1" applyAlignment="1">
      <alignment horizontal="center" vertical="center"/>
    </xf>
    <xf numFmtId="165" fontId="0" fillId="11" borderId="47" xfId="2" applyNumberFormat="1" applyFont="1" applyFill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165" fontId="23" fillId="0" borderId="48" xfId="2" applyNumberFormat="1" applyFont="1" applyBorder="1" applyAlignment="1">
      <alignment horizontal="center" vertical="center"/>
    </xf>
    <xf numFmtId="0" fontId="21" fillId="11" borderId="45" xfId="0" applyFont="1" applyFill="1" applyBorder="1" applyAlignment="1">
      <alignment horizontal="center" vertical="center"/>
    </xf>
    <xf numFmtId="165" fontId="46" fillId="11" borderId="46" xfId="2" applyNumberFormat="1" applyFont="1" applyFill="1" applyBorder="1" applyAlignment="1">
      <alignment horizontal="center" vertical="center"/>
    </xf>
    <xf numFmtId="165" fontId="46" fillId="11" borderId="47" xfId="2" applyNumberFormat="1" applyFont="1" applyFill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165" fontId="23" fillId="0" borderId="49" xfId="2" applyNumberFormat="1" applyFont="1" applyBorder="1" applyAlignment="1">
      <alignment horizontal="center" vertical="center"/>
    </xf>
    <xf numFmtId="0" fontId="0" fillId="0" borderId="0" xfId="0" pivotButton="1" applyAlignment="1">
      <alignment horizontal="center"/>
    </xf>
    <xf numFmtId="169" fontId="0" fillId="0" borderId="0" xfId="0" applyNumberFormat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top"/>
    </xf>
    <xf numFmtId="17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7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50" fillId="0" borderId="0" xfId="0" applyFont="1" applyAlignment="1">
      <alignment horizontal="left" vertical="top"/>
    </xf>
    <xf numFmtId="49" fontId="11" fillId="7" borderId="32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13" borderId="0" xfId="0" applyFill="1" applyAlignment="1">
      <alignment horizontal="center"/>
    </xf>
    <xf numFmtId="0" fontId="0" fillId="13" borderId="0" xfId="0" applyFill="1"/>
    <xf numFmtId="0" fontId="29" fillId="0" borderId="0" xfId="4" applyFont="1" applyFill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9" fillId="0" borderId="0" xfId="4" applyFont="1" applyFill="1" applyBorder="1" applyAlignment="1">
      <alignment horizontal="center" vertical="center"/>
    </xf>
    <xf numFmtId="1" fontId="51" fillId="0" borderId="1" xfId="4" quotePrefix="1" applyNumberFormat="1" applyFont="1" applyFill="1" applyBorder="1" applyAlignment="1" applyProtection="1">
      <alignment horizontal="center" vertical="center"/>
      <protection locked="0"/>
    </xf>
    <xf numFmtId="10" fontId="51" fillId="0" borderId="1" xfId="5" applyNumberFormat="1" applyFont="1" applyFill="1" applyBorder="1" applyAlignment="1" applyProtection="1">
      <alignment horizontal="center" vertical="center"/>
      <protection locked="0"/>
    </xf>
    <xf numFmtId="10" fontId="51" fillId="0" borderId="16" xfId="5" applyNumberFormat="1" applyFont="1" applyFill="1" applyBorder="1" applyAlignment="1" applyProtection="1">
      <alignment horizontal="center" vertical="center"/>
      <protection locked="0"/>
    </xf>
    <xf numFmtId="0" fontId="29" fillId="0" borderId="39" xfId="4" applyFont="1" applyFill="1" applyBorder="1" applyAlignment="1">
      <alignment horizontal="center" vertical="center"/>
    </xf>
    <xf numFmtId="0" fontId="34" fillId="0" borderId="39" xfId="4" applyFont="1" applyBorder="1" applyAlignment="1" applyProtection="1">
      <alignment horizontal="center" vertical="center"/>
      <protection locked="0"/>
    </xf>
    <xf numFmtId="9" fontId="34" fillId="0" borderId="0" xfId="5" applyFont="1" applyFill="1" applyBorder="1" applyAlignment="1" applyProtection="1">
      <alignment horizontal="center" vertical="center"/>
      <protection locked="0"/>
    </xf>
    <xf numFmtId="169" fontId="42" fillId="0" borderId="1" xfId="4" applyNumberFormat="1" applyFont="1" applyFill="1" applyBorder="1" applyAlignment="1" applyProtection="1">
      <alignment horizontal="center" vertical="center"/>
      <protection locked="0"/>
    </xf>
    <xf numFmtId="2" fontId="42" fillId="0" borderId="1" xfId="4" applyNumberFormat="1" applyFont="1" applyFill="1" applyBorder="1" applyAlignment="1" applyProtection="1">
      <alignment horizontal="center" vertical="center"/>
      <protection locked="0"/>
    </xf>
    <xf numFmtId="171" fontId="42" fillId="0" borderId="1" xfId="4" applyNumberFormat="1" applyFont="1" applyFill="1" applyBorder="1" applyAlignment="1" applyProtection="1">
      <alignment horizontal="center" vertical="center"/>
      <protection locked="0"/>
    </xf>
    <xf numFmtId="0" fontId="34" fillId="0" borderId="39" xfId="4" applyFont="1" applyBorder="1" applyAlignment="1">
      <alignment horizontal="center" vertical="center"/>
    </xf>
    <xf numFmtId="0" fontId="34" fillId="0" borderId="0" xfId="4" applyFont="1" applyFill="1" applyBorder="1" applyAlignment="1">
      <alignment horizontal="center" vertical="center"/>
    </xf>
    <xf numFmtId="172" fontId="34" fillId="0" borderId="1" xfId="4" applyNumberFormat="1" applyFont="1" applyFill="1" applyBorder="1" applyAlignment="1" applyProtection="1">
      <alignment horizontal="center" vertical="center"/>
    </xf>
    <xf numFmtId="173" fontId="34" fillId="0" borderId="1" xfId="4" applyNumberFormat="1" applyFont="1" applyFill="1" applyBorder="1" applyAlignment="1" applyProtection="1">
      <alignment horizontal="center" vertical="center"/>
    </xf>
    <xf numFmtId="10" fontId="34" fillId="0" borderId="1" xfId="4" applyNumberFormat="1" applyFont="1" applyFill="1" applyBorder="1" applyAlignment="1">
      <alignment horizontal="center" vertical="center"/>
    </xf>
    <xf numFmtId="10" fontId="34" fillId="0" borderId="1" xfId="4" applyNumberFormat="1" applyFont="1" applyFill="1" applyBorder="1" applyAlignment="1" applyProtection="1">
      <alignment horizontal="center" vertical="center"/>
      <protection locked="0"/>
    </xf>
    <xf numFmtId="10" fontId="42" fillId="0" borderId="1" xfId="4" applyNumberFormat="1" applyFont="1" applyFill="1" applyBorder="1" applyAlignment="1" applyProtection="1">
      <alignment horizontal="center" vertical="center"/>
      <protection locked="0"/>
    </xf>
    <xf numFmtId="0" fontId="52" fillId="0" borderId="0" xfId="4" applyFont="1" applyAlignment="1">
      <alignment vertical="center"/>
    </xf>
    <xf numFmtId="0" fontId="52" fillId="0" borderId="0" xfId="4" applyFont="1" applyBorder="1" applyAlignment="1">
      <alignment vertical="center"/>
    </xf>
    <xf numFmtId="0" fontId="12" fillId="12" borderId="51" xfId="0" applyFont="1" applyFill="1" applyBorder="1" applyAlignment="1">
      <alignment horizontal="center" vertical="center"/>
    </xf>
    <xf numFmtId="10" fontId="0" fillId="12" borderId="52" xfId="3" applyNumberFormat="1" applyFont="1" applyFill="1" applyBorder="1" applyAlignment="1">
      <alignment horizontal="center" vertical="center"/>
    </xf>
    <xf numFmtId="10" fontId="0" fillId="12" borderId="53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0" fontId="0" fillId="12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0" fontId="51" fillId="0" borderId="1" xfId="4" applyNumberFormat="1" applyFont="1" applyFill="1" applyBorder="1" applyAlignment="1" applyProtection="1">
      <alignment horizontal="center" vertical="center"/>
      <protection locked="0"/>
    </xf>
    <xf numFmtId="170" fontId="51" fillId="0" borderId="1" xfId="5" applyNumberFormat="1" applyFont="1" applyFill="1" applyBorder="1" applyAlignment="1" applyProtection="1">
      <alignment horizontal="center" vertical="center"/>
      <protection locked="0"/>
    </xf>
    <xf numFmtId="0" fontId="8" fillId="0" borderId="37" xfId="0" applyFont="1" applyBorder="1" applyAlignment="1">
      <alignment horizontal="center" vertical="center"/>
    </xf>
    <xf numFmtId="10" fontId="53" fillId="0" borderId="1" xfId="5" applyNumberFormat="1" applyFont="1" applyFill="1" applyBorder="1" applyAlignment="1" applyProtection="1">
      <alignment horizontal="center" vertical="center"/>
      <protection locked="0"/>
    </xf>
    <xf numFmtId="10" fontId="54" fillId="0" borderId="1" xfId="5" applyNumberFormat="1" applyFont="1" applyFill="1" applyBorder="1" applyAlignment="1" applyProtection="1">
      <alignment horizontal="center" vertical="center"/>
    </xf>
    <xf numFmtId="42" fontId="0" fillId="0" borderId="0" xfId="0" applyNumberFormat="1"/>
    <xf numFmtId="0" fontId="0" fillId="0" borderId="1" xfId="0" applyFill="1" applyBorder="1" applyAlignment="1">
      <alignment horizontal="center" vertical="center"/>
    </xf>
    <xf numFmtId="4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2" fontId="0" fillId="13" borderId="1" xfId="0" applyNumberFormat="1" applyFill="1" applyBorder="1"/>
    <xf numFmtId="0" fontId="0" fillId="0" borderId="61" xfId="0" applyFill="1" applyBorder="1" applyAlignment="1">
      <alignment horizontal="center" vertical="center"/>
    </xf>
    <xf numFmtId="10" fontId="0" fillId="0" borderId="62" xfId="0" applyNumberFormat="1" applyBorder="1" applyAlignment="1">
      <alignment horizontal="center"/>
    </xf>
    <xf numFmtId="0" fontId="0" fillId="2" borderId="63" xfId="0" applyFill="1" applyBorder="1" applyAlignment="1">
      <alignment horizontal="center" vertical="center"/>
    </xf>
    <xf numFmtId="10" fontId="0" fillId="2" borderId="64" xfId="0" applyNumberFormat="1" applyFill="1" applyBorder="1" applyAlignment="1">
      <alignment horizontal="center"/>
    </xf>
    <xf numFmtId="0" fontId="23" fillId="0" borderId="61" xfId="0" applyFont="1" applyFill="1" applyBorder="1" applyAlignment="1">
      <alignment horizontal="center" vertical="center"/>
    </xf>
    <xf numFmtId="10" fontId="23" fillId="0" borderId="62" xfId="0" applyNumberFormat="1" applyFont="1" applyBorder="1" applyAlignment="1">
      <alignment horizontal="center"/>
    </xf>
    <xf numFmtId="0" fontId="23" fillId="2" borderId="63" xfId="0" applyFont="1" applyFill="1" applyBorder="1" applyAlignment="1">
      <alignment horizontal="center" vertical="center"/>
    </xf>
    <xf numFmtId="10" fontId="23" fillId="2" borderId="64" xfId="0" applyNumberFormat="1" applyFont="1" applyFill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textRotation="180"/>
    </xf>
    <xf numFmtId="0" fontId="12" fillId="0" borderId="41" xfId="0" applyFont="1" applyBorder="1" applyAlignment="1">
      <alignment horizontal="center" vertical="center" textRotation="180"/>
    </xf>
    <xf numFmtId="0" fontId="12" fillId="0" borderId="38" xfId="0" applyFont="1" applyBorder="1" applyAlignment="1">
      <alignment horizontal="center" vertical="center" textRotation="180"/>
    </xf>
    <xf numFmtId="0" fontId="12" fillId="0" borderId="42" xfId="0" applyFont="1" applyBorder="1" applyAlignment="1">
      <alignment horizontal="center" vertical="center" textRotation="180"/>
    </xf>
    <xf numFmtId="0" fontId="12" fillId="0" borderId="54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 wrapText="1"/>
    </xf>
    <xf numFmtId="0" fontId="11" fillId="7" borderId="32" xfId="0" applyFont="1" applyFill="1" applyBorder="1" applyAlignment="1">
      <alignment horizontal="center" vertical="center"/>
    </xf>
    <xf numFmtId="0" fontId="11" fillId="7" borderId="40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2" xfId="0" applyFont="1" applyBorder="1" applyAlignment="1">
      <alignment horizontal="right" vertical="center" textRotation="180"/>
    </xf>
    <xf numFmtId="0" fontId="22" fillId="0" borderId="32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11" fillId="10" borderId="32" xfId="0" applyFont="1" applyFill="1" applyBorder="1" applyAlignment="1">
      <alignment horizontal="center" vertical="center" wrapText="1"/>
    </xf>
    <xf numFmtId="0" fontId="11" fillId="10" borderId="32" xfId="0" applyFont="1" applyFill="1" applyBorder="1" applyAlignment="1">
      <alignment horizontal="center" vertical="center"/>
    </xf>
    <xf numFmtId="0" fontId="11" fillId="10" borderId="40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/>
    </xf>
    <xf numFmtId="44" fontId="25" fillId="0" borderId="57" xfId="2" applyFont="1" applyBorder="1" applyAlignment="1">
      <alignment horizontal="center" vertical="center"/>
    </xf>
    <xf numFmtId="44" fontId="25" fillId="0" borderId="58" xfId="2" applyFont="1" applyBorder="1" applyAlignment="1">
      <alignment horizontal="center" vertical="center"/>
    </xf>
    <xf numFmtId="10" fontId="21" fillId="0" borderId="41" xfId="2" applyNumberFormat="1" applyFont="1" applyBorder="1" applyAlignment="1">
      <alignment horizontal="center" vertical="center"/>
    </xf>
    <xf numFmtId="10" fontId="21" fillId="0" borderId="42" xfId="2" applyNumberFormat="1" applyFont="1" applyBorder="1" applyAlignment="1">
      <alignment horizontal="center" vertical="center"/>
    </xf>
    <xf numFmtId="168" fontId="21" fillId="0" borderId="29" xfId="3" applyNumberFormat="1" applyFont="1" applyBorder="1" applyAlignment="1">
      <alignment horizontal="center" vertical="center"/>
    </xf>
    <xf numFmtId="168" fontId="21" fillId="0" borderId="31" xfId="3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44" fontId="0" fillId="0" borderId="57" xfId="2" applyFont="1" applyBorder="1" applyAlignment="1">
      <alignment horizontal="center" vertical="center"/>
    </xf>
    <xf numFmtId="44" fontId="0" fillId="0" borderId="58" xfId="2" applyFont="1" applyBorder="1" applyAlignment="1">
      <alignment horizontal="center" vertical="center"/>
    </xf>
    <xf numFmtId="10" fontId="13" fillId="0" borderId="41" xfId="2" applyNumberFormat="1" applyFont="1" applyBorder="1" applyAlignment="1">
      <alignment horizontal="center" vertical="center"/>
    </xf>
    <xf numFmtId="10" fontId="13" fillId="0" borderId="42" xfId="2" applyNumberFormat="1" applyFont="1" applyBorder="1" applyAlignment="1">
      <alignment horizontal="center" vertical="center"/>
    </xf>
    <xf numFmtId="10" fontId="13" fillId="0" borderId="29" xfId="3" applyNumberFormat="1" applyFont="1" applyBorder="1" applyAlignment="1">
      <alignment horizontal="center" vertical="center"/>
    </xf>
    <xf numFmtId="10" fontId="13" fillId="0" borderId="31" xfId="3" applyNumberFormat="1" applyFont="1" applyBorder="1" applyAlignment="1">
      <alignment horizontal="center" vertical="center"/>
    </xf>
    <xf numFmtId="44" fontId="23" fillId="0" borderId="57" xfId="2" applyFont="1" applyBorder="1" applyAlignment="1">
      <alignment horizontal="center" vertical="center"/>
    </xf>
    <xf numFmtId="44" fontId="23" fillId="0" borderId="58" xfId="2" applyFont="1" applyBorder="1" applyAlignment="1">
      <alignment horizontal="center" vertical="center"/>
    </xf>
    <xf numFmtId="10" fontId="27" fillId="0" borderId="41" xfId="2" applyNumberFormat="1" applyFont="1" applyBorder="1" applyAlignment="1">
      <alignment horizontal="center" vertical="center"/>
    </xf>
    <xf numFmtId="10" fontId="27" fillId="0" borderId="42" xfId="2" applyNumberFormat="1" applyFont="1" applyBorder="1" applyAlignment="1">
      <alignment horizontal="center" vertical="center"/>
    </xf>
    <xf numFmtId="168" fontId="27" fillId="0" borderId="29" xfId="3" applyNumberFormat="1" applyFont="1" applyBorder="1" applyAlignment="1">
      <alignment horizontal="center" vertical="center"/>
    </xf>
    <xf numFmtId="168" fontId="27" fillId="0" borderId="31" xfId="3" applyNumberFormat="1" applyFont="1" applyBorder="1" applyAlignment="1">
      <alignment horizontal="center" vertical="center"/>
    </xf>
    <xf numFmtId="168" fontId="13" fillId="0" borderId="29" xfId="3" applyNumberFormat="1" applyFont="1" applyBorder="1" applyAlignment="1">
      <alignment horizontal="center" vertical="center"/>
    </xf>
    <xf numFmtId="168" fontId="13" fillId="0" borderId="31" xfId="3" applyNumberFormat="1" applyFont="1" applyBorder="1" applyAlignment="1">
      <alignment horizontal="center" vertical="center"/>
    </xf>
    <xf numFmtId="44" fontId="25" fillId="0" borderId="17" xfId="2" applyFont="1" applyBorder="1" applyAlignment="1">
      <alignment horizontal="center" vertical="center"/>
    </xf>
    <xf numFmtId="10" fontId="21" fillId="0" borderId="1" xfId="2" applyNumberFormat="1" applyFont="1" applyBorder="1" applyAlignment="1">
      <alignment horizontal="center" vertical="center"/>
    </xf>
    <xf numFmtId="168" fontId="21" fillId="0" borderId="18" xfId="3" applyNumberFormat="1" applyFont="1" applyBorder="1" applyAlignment="1">
      <alignment horizontal="center" vertical="center"/>
    </xf>
    <xf numFmtId="44" fontId="23" fillId="0" borderId="17" xfId="2" applyFont="1" applyBorder="1" applyAlignment="1">
      <alignment horizontal="center" vertical="center"/>
    </xf>
    <xf numFmtId="10" fontId="27" fillId="0" borderId="1" xfId="2" applyNumberFormat="1" applyFont="1" applyBorder="1" applyAlignment="1">
      <alignment horizontal="center" vertical="center"/>
    </xf>
    <xf numFmtId="168" fontId="27" fillId="0" borderId="18" xfId="3" applyNumberFormat="1" applyFont="1" applyBorder="1" applyAlignment="1">
      <alignment horizontal="center" vertical="center"/>
    </xf>
    <xf numFmtId="44" fontId="0" fillId="0" borderId="17" xfId="2" applyFont="1" applyBorder="1" applyAlignment="1">
      <alignment horizontal="center" vertical="center"/>
    </xf>
    <xf numFmtId="10" fontId="13" fillId="0" borderId="1" xfId="2" applyNumberFormat="1" applyFont="1" applyBorder="1" applyAlignment="1">
      <alignment horizontal="center" vertical="center"/>
    </xf>
    <xf numFmtId="168" fontId="13" fillId="0" borderId="18" xfId="3" applyNumberFormat="1" applyFont="1" applyBorder="1" applyAlignment="1">
      <alignment horizontal="center" vertical="center"/>
    </xf>
    <xf numFmtId="10" fontId="13" fillId="0" borderId="18" xfId="3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0" fontId="13" fillId="0" borderId="37" xfId="3" applyNumberFormat="1" applyFont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44" fontId="0" fillId="0" borderId="16" xfId="2" applyFont="1" applyBorder="1" applyAlignment="1">
      <alignment horizontal="center" vertical="center"/>
    </xf>
    <xf numFmtId="168" fontId="27" fillId="0" borderId="37" xfId="3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44" fontId="23" fillId="0" borderId="16" xfId="2" applyFont="1" applyBorder="1" applyAlignment="1">
      <alignment horizontal="center" vertical="center"/>
    </xf>
    <xf numFmtId="168" fontId="13" fillId="0" borderId="37" xfId="3" applyNumberFormat="1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44" fontId="25" fillId="0" borderId="16" xfId="2" applyFont="1" applyBorder="1" applyAlignment="1">
      <alignment horizontal="center" vertical="center"/>
    </xf>
    <xf numFmtId="168" fontId="21" fillId="0" borderId="37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6" borderId="60" xfId="0" applyFont="1" applyFill="1" applyBorder="1" applyAlignment="1">
      <alignment horizontal="center" vertical="center" wrapText="1"/>
    </xf>
    <xf numFmtId="0" fontId="11" fillId="6" borderId="59" xfId="0" applyFont="1" applyFill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22" fillId="14" borderId="36" xfId="0" applyFont="1" applyFill="1" applyBorder="1" applyAlignment="1">
      <alignment horizontal="center" vertical="center"/>
    </xf>
    <xf numFmtId="0" fontId="22" fillId="14" borderId="32" xfId="0" applyFont="1" applyFill="1" applyBorder="1" applyAlignment="1">
      <alignment horizontal="center" vertical="center"/>
    </xf>
    <xf numFmtId="44" fontId="23" fillId="14" borderId="32" xfId="2" applyFont="1" applyFill="1" applyBorder="1" applyAlignment="1">
      <alignment horizontal="center" vertical="center"/>
    </xf>
    <xf numFmtId="0" fontId="16" fillId="14" borderId="44" xfId="0" applyFont="1" applyFill="1" applyBorder="1" applyAlignment="1">
      <alignment horizontal="center" vertical="center"/>
    </xf>
    <xf numFmtId="0" fontId="16" fillId="14" borderId="36" xfId="0" applyFont="1" applyFill="1" applyBorder="1" applyAlignment="1">
      <alignment horizontal="center" vertical="center"/>
    </xf>
    <xf numFmtId="44" fontId="17" fillId="14" borderId="32" xfId="2" applyFont="1" applyFill="1" applyBorder="1" applyAlignment="1">
      <alignment horizontal="center" vertical="center"/>
    </xf>
    <xf numFmtId="0" fontId="22" fillId="14" borderId="33" xfId="0" applyFont="1" applyFill="1" applyBorder="1" applyAlignment="1">
      <alignment horizontal="center" vertical="center"/>
    </xf>
    <xf numFmtId="166" fontId="0" fillId="14" borderId="33" xfId="2" applyNumberFormat="1" applyFont="1" applyFill="1" applyBorder="1" applyAlignment="1">
      <alignment horizontal="center" vertical="center"/>
    </xf>
    <xf numFmtId="165" fontId="23" fillId="14" borderId="33" xfId="2" applyNumberFormat="1" applyFont="1" applyFill="1" applyBorder="1" applyAlignment="1">
      <alignment horizontal="center" vertical="center"/>
    </xf>
    <xf numFmtId="0" fontId="22" fillId="5" borderId="32" xfId="0" applyFont="1" applyFill="1" applyBorder="1" applyAlignment="1">
      <alignment horizontal="center" vertical="center"/>
    </xf>
    <xf numFmtId="9" fontId="23" fillId="5" borderId="32" xfId="3" applyFont="1" applyFill="1" applyBorder="1" applyAlignment="1">
      <alignment horizontal="center" vertical="center"/>
    </xf>
    <xf numFmtId="0" fontId="22" fillId="14" borderId="34" xfId="0" applyFont="1" applyFill="1" applyBorder="1" applyAlignment="1">
      <alignment horizontal="center" vertical="center"/>
    </xf>
    <xf numFmtId="165" fontId="23" fillId="14" borderId="34" xfId="2" applyNumberFormat="1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165" fontId="17" fillId="14" borderId="33" xfId="2" applyNumberFormat="1" applyFont="1" applyFill="1" applyBorder="1" applyAlignment="1">
      <alignment horizontal="center" vertical="center"/>
    </xf>
    <xf numFmtId="0" fontId="18" fillId="14" borderId="34" xfId="0" applyFont="1" applyFill="1" applyBorder="1" applyAlignment="1">
      <alignment horizontal="center" vertical="center"/>
    </xf>
    <xf numFmtId="165" fontId="17" fillId="14" borderId="34" xfId="2" applyNumberFormat="1" applyFont="1" applyFill="1" applyBorder="1" applyAlignment="1">
      <alignment horizontal="center" vertical="center"/>
    </xf>
    <xf numFmtId="0" fontId="18" fillId="14" borderId="36" xfId="0" applyFont="1" applyFill="1" applyBorder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546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numFmt numFmtId="1" formatCode="0"/>
    </dxf>
    <dxf>
      <numFmt numFmtId="169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0.59999389629810485"/>
        </patternFill>
      </fill>
    </dxf>
    <dxf>
      <border>
        <left style="double">
          <color theme="8" tint="-0.499984740745262"/>
        </left>
      </border>
    </dxf>
    <dxf>
      <alignment horizontal="center" readingOrder="0"/>
    </dxf>
    <dxf>
      <alignment horizontal="center" readingOrder="0"/>
    </dxf>
    <dxf>
      <fill>
        <patternFill>
          <bgColor theme="3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center" vertical="top" textRotation="0" wrapText="0" indent="0" justifyLastLine="0" shrinkToFit="0" readingOrder="0"/>
      <border diagonalUp="0" diagonalDown="0">
        <left style="double">
          <color auto="1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ouble">
          <color auto="1"/>
        </right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/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/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ouble">
          <color auto="1"/>
        </left>
        <right style="dashed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ouble">
          <color auto="1"/>
        </right>
        <top/>
        <bottom/>
        <vertical/>
        <horizontal/>
      </border>
      <protection locked="0" hidden="0"/>
    </dxf>
    <dxf>
      <numFmt numFmtId="1" formatCode="0"/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/>
        <right style="dashed">
          <color auto="1"/>
        </right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/>
        <right style="dashed">
          <color auto="1"/>
        </right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/>
        <right style="dashed">
          <color auto="1"/>
        </right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/>
        <right style="dashed">
          <color auto="1"/>
        </right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/>
        <right style="dashed">
          <color auto="1"/>
        </right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/>
        <right style="dashed">
          <color auto="1"/>
        </right>
        <top/>
        <bottom/>
        <vertical/>
        <horizontal/>
      </border>
      <protection locked="0" hidden="0"/>
    </dxf>
    <dxf>
      <alignment horizontal="center" vertical="top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/>
      </border>
      <protection locked="0" hidden="0"/>
    </dxf>
    <dxf>
      <border>
        <top style="thin">
          <color theme="8" tint="0.399914548173467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alignment horizontal="center" vertical="top" textRotation="0" wrapText="0" indent="0" justifyLastLine="0" shrinkToFit="0" readingOrder="0"/>
      <protection locked="0" hidden="0"/>
    </dxf>
    <dxf>
      <border>
        <bottom style="double">
          <color theme="8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 Boon Ping" refreshedDate="42860.401871875001" createdVersion="6" refreshedVersion="6" minRefreshableVersion="3" recordCount="485">
  <cacheSource type="worksheet">
    <worksheetSource name="FCost"/>
  </cacheSource>
  <cacheFields count="22">
    <cacheField name="Dept" numFmtId="0">
      <sharedItems containsBlank="1" count="13">
        <s v="Barrel"/>
        <s v="Ceramic"/>
        <s v="CSSP"/>
        <s v="IG"/>
        <s v="PVD"/>
        <s v="RFP"/>
        <s v="CASE"/>
        <s v="PPT"/>
        <m/>
        <s v="Watch" u="1"/>
        <s v="Semicom" u="1"/>
        <s v="PVD IP&amp;AR" u="1"/>
        <s v="ME" u="1"/>
      </sharedItems>
    </cacheField>
    <cacheField name="Section" numFmtId="0">
      <sharedItems containsBlank="1" count="2">
        <m/>
        <s v="IP"/>
      </sharedItems>
    </cacheField>
    <cacheField name="Date" numFmtId="0">
      <sharedItems containsNonDate="0" containsString="0" containsBlank="1"/>
    </cacheField>
    <cacheField name="CW" numFmtId="0">
      <sharedItems containsNonDate="0" containsString="0" containsBlank="1"/>
    </cacheField>
    <cacheField name="Month" numFmtId="0">
      <sharedItems containsBlank="1" count="15">
        <s v="2016'04"/>
        <s v="2016'05"/>
        <s v="2016'06"/>
        <s v="2016'07"/>
        <s v="2016'08"/>
        <s v="2016'09"/>
        <s v="2016'10"/>
        <s v="2016'11"/>
        <s v="2016'12"/>
        <s v="2017'01"/>
        <s v="2017'02"/>
        <s v="2017'03"/>
        <m/>
        <s v="2017'04" u="1"/>
        <s v="2017'05" u="1"/>
      </sharedItems>
    </cacheField>
    <cacheField name="Source" numFmtId="0">
      <sharedItems containsBlank="1" count="3">
        <s v="Internal"/>
        <s v="External"/>
        <m/>
      </sharedItems>
    </cacheField>
    <cacheField name="Model" numFmtId="0">
      <sharedItems containsNonDate="0" containsString="0" containsBlank="1"/>
    </cacheField>
    <cacheField name="Lot Number" numFmtId="0">
      <sharedItems containsNonDate="0" containsString="0" containsBlank="1"/>
    </cacheField>
    <cacheField name="Affected Quantity" numFmtId="0">
      <sharedItems containsNonDate="0" containsString="0" containsBlank="1"/>
    </cacheField>
    <cacheField name="Total Quantity" numFmtId="1">
      <sharedItems containsNonDate="0" containsString="0" containsBlank="1"/>
    </cacheField>
    <cacheField name="Defect / Problem" numFmtId="0">
      <sharedItems containsNonDate="0" containsString="0" containsBlank="1"/>
    </cacheField>
    <cacheField name="ReWork_x000a_(Man Hour)" numFmtId="0">
      <sharedItems containsString="0" containsBlank="1" containsNumber="1" minValue="0.5" maxValue="69"/>
    </cacheField>
    <cacheField name="RePlate_x000a_(Man Hour)" numFmtId="0">
      <sharedItems containsString="0" containsBlank="1" containsNumber="1" minValue="0.1" maxValue="48"/>
    </cacheField>
    <cacheField name="ReWash_x000a_(Man Hour)" numFmtId="0">
      <sharedItems containsString="0" containsBlank="1" containsNumber="1" minValue="1" maxValue="118"/>
    </cacheField>
    <cacheField name="Other_x000a_(Man Hour)" numFmtId="0">
      <sharedItems containsString="0" containsBlank="1" containsNumber="1" containsInteger="1" minValue="1" maxValue="19"/>
    </cacheField>
    <cacheField name="Sort_x000a_(Man Hour)" numFmtId="0">
      <sharedItems containsString="0" containsBlank="1" containsNumber="1" minValue="0.09" maxValue="825"/>
    </cacheField>
    <cacheField name="Scrap_x000a_(Lot)" numFmtId="0">
      <sharedItems containsBlank="1"/>
    </cacheField>
    <cacheField name="Labour" numFmtId="44">
      <sharedItems containsString="0" containsBlank="1" containsNumber="1" minValue="0" maxValue="11550"/>
    </cacheField>
    <cacheField name="Process" numFmtId="44">
      <sharedItems containsNonDate="0" containsString="0" containsBlank="1"/>
    </cacheField>
    <cacheField name="Material" numFmtId="44">
      <sharedItems containsNonDate="0" containsString="0" containsBlank="1"/>
    </cacheField>
    <cacheField name="Part" numFmtId="44">
      <sharedItems containsNonDate="0" containsString="0" containsBlank="1"/>
    </cacheField>
    <cacheField name="Total" numFmtId="44">
      <sharedItems containsString="0" containsBlank="1" containsNumber="1" minValue="0" maxValue="11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x v="0"/>
    <x v="0"/>
    <m/>
    <m/>
    <x v="0"/>
    <x v="0"/>
    <m/>
    <m/>
    <m/>
    <m/>
    <m/>
    <n v="2"/>
    <n v="2"/>
    <n v="7"/>
    <m/>
    <m/>
    <s v="Yes"/>
    <n v="98"/>
    <m/>
    <m/>
    <m/>
    <n v="98"/>
  </r>
  <r>
    <x v="0"/>
    <x v="0"/>
    <m/>
    <m/>
    <x v="0"/>
    <x v="1"/>
    <m/>
    <m/>
    <m/>
    <m/>
    <m/>
    <m/>
    <m/>
    <m/>
    <m/>
    <n v="2"/>
    <m/>
    <n v="28"/>
    <m/>
    <m/>
    <m/>
    <n v="28"/>
  </r>
  <r>
    <x v="0"/>
    <x v="0"/>
    <m/>
    <m/>
    <x v="1"/>
    <x v="0"/>
    <m/>
    <m/>
    <m/>
    <m/>
    <m/>
    <n v="4"/>
    <m/>
    <n v="6"/>
    <m/>
    <m/>
    <m/>
    <n v="98"/>
    <m/>
    <m/>
    <m/>
    <n v="98"/>
  </r>
  <r>
    <x v="0"/>
    <x v="0"/>
    <m/>
    <m/>
    <x v="2"/>
    <x v="0"/>
    <m/>
    <m/>
    <m/>
    <m/>
    <m/>
    <n v="7"/>
    <m/>
    <n v="3"/>
    <m/>
    <m/>
    <m/>
    <n v="119"/>
    <m/>
    <m/>
    <m/>
    <n v="119"/>
  </r>
  <r>
    <x v="0"/>
    <x v="0"/>
    <m/>
    <m/>
    <x v="2"/>
    <x v="1"/>
    <m/>
    <m/>
    <m/>
    <m/>
    <m/>
    <m/>
    <m/>
    <m/>
    <m/>
    <n v="825"/>
    <m/>
    <n v="11550"/>
    <m/>
    <m/>
    <m/>
    <n v="11550"/>
  </r>
  <r>
    <x v="0"/>
    <x v="0"/>
    <m/>
    <m/>
    <x v="3"/>
    <x v="0"/>
    <m/>
    <m/>
    <m/>
    <m/>
    <m/>
    <n v="10"/>
    <m/>
    <n v="7"/>
    <m/>
    <m/>
    <m/>
    <n v="189"/>
    <m/>
    <m/>
    <m/>
    <n v="189"/>
  </r>
  <r>
    <x v="0"/>
    <x v="0"/>
    <m/>
    <m/>
    <x v="4"/>
    <x v="0"/>
    <m/>
    <m/>
    <m/>
    <m/>
    <m/>
    <n v="8"/>
    <m/>
    <n v="26"/>
    <m/>
    <m/>
    <m/>
    <n v="294"/>
    <m/>
    <m/>
    <m/>
    <n v="294"/>
  </r>
  <r>
    <x v="0"/>
    <x v="0"/>
    <m/>
    <m/>
    <x v="5"/>
    <x v="0"/>
    <m/>
    <m/>
    <m/>
    <m/>
    <m/>
    <n v="4"/>
    <m/>
    <n v="27"/>
    <m/>
    <m/>
    <m/>
    <n v="245"/>
    <m/>
    <m/>
    <m/>
    <n v="245"/>
  </r>
  <r>
    <x v="0"/>
    <x v="0"/>
    <m/>
    <m/>
    <x v="6"/>
    <x v="0"/>
    <m/>
    <m/>
    <m/>
    <m/>
    <m/>
    <n v="17"/>
    <n v="4"/>
    <n v="1"/>
    <n v="4"/>
    <m/>
    <m/>
    <n v="296.52"/>
    <m/>
    <m/>
    <m/>
    <n v="296.52"/>
  </r>
  <r>
    <x v="0"/>
    <x v="0"/>
    <m/>
    <m/>
    <x v="7"/>
    <x v="0"/>
    <m/>
    <m/>
    <m/>
    <m/>
    <m/>
    <n v="4"/>
    <m/>
    <n v="14"/>
    <m/>
    <m/>
    <m/>
    <n v="154"/>
    <m/>
    <m/>
    <m/>
    <n v="154"/>
  </r>
  <r>
    <x v="0"/>
    <x v="0"/>
    <m/>
    <m/>
    <x v="8"/>
    <x v="0"/>
    <m/>
    <m/>
    <m/>
    <m/>
    <m/>
    <n v="2"/>
    <m/>
    <n v="13"/>
    <m/>
    <m/>
    <m/>
    <n v="119"/>
    <m/>
    <m/>
    <m/>
    <n v="119"/>
  </r>
  <r>
    <x v="0"/>
    <x v="0"/>
    <m/>
    <m/>
    <x v="9"/>
    <x v="0"/>
    <m/>
    <m/>
    <m/>
    <m/>
    <m/>
    <n v="6"/>
    <m/>
    <n v="2"/>
    <m/>
    <m/>
    <m/>
    <n v="98"/>
    <m/>
    <m/>
    <m/>
    <n v="98"/>
  </r>
  <r>
    <x v="0"/>
    <x v="0"/>
    <m/>
    <m/>
    <x v="10"/>
    <x v="0"/>
    <m/>
    <m/>
    <m/>
    <m/>
    <m/>
    <n v="5"/>
    <m/>
    <n v="2"/>
    <m/>
    <m/>
    <m/>
    <n v="84"/>
    <m/>
    <m/>
    <m/>
    <n v="84"/>
  </r>
  <r>
    <x v="0"/>
    <x v="0"/>
    <m/>
    <m/>
    <x v="11"/>
    <x v="0"/>
    <m/>
    <m/>
    <m/>
    <m/>
    <m/>
    <m/>
    <m/>
    <n v="21"/>
    <m/>
    <m/>
    <m/>
    <n v="147"/>
    <m/>
    <m/>
    <m/>
    <n v="147"/>
  </r>
  <r>
    <x v="1"/>
    <x v="0"/>
    <m/>
    <m/>
    <x v="0"/>
    <x v="0"/>
    <m/>
    <m/>
    <m/>
    <m/>
    <m/>
    <n v="16"/>
    <m/>
    <m/>
    <m/>
    <m/>
    <m/>
    <n v="224"/>
    <m/>
    <m/>
    <m/>
    <n v="224"/>
  </r>
  <r>
    <x v="1"/>
    <x v="0"/>
    <m/>
    <m/>
    <x v="1"/>
    <x v="0"/>
    <m/>
    <m/>
    <m/>
    <m/>
    <m/>
    <n v="8"/>
    <m/>
    <m/>
    <m/>
    <m/>
    <m/>
    <n v="112"/>
    <m/>
    <m/>
    <m/>
    <n v="112"/>
  </r>
  <r>
    <x v="1"/>
    <x v="0"/>
    <m/>
    <m/>
    <x v="2"/>
    <x v="0"/>
    <m/>
    <m/>
    <m/>
    <m/>
    <m/>
    <n v="5"/>
    <m/>
    <m/>
    <m/>
    <m/>
    <m/>
    <n v="70"/>
    <m/>
    <m/>
    <m/>
    <n v="70"/>
  </r>
  <r>
    <x v="1"/>
    <x v="0"/>
    <m/>
    <m/>
    <x v="3"/>
    <x v="0"/>
    <m/>
    <m/>
    <m/>
    <m/>
    <m/>
    <n v="11"/>
    <m/>
    <m/>
    <m/>
    <m/>
    <m/>
    <n v="154"/>
    <m/>
    <m/>
    <m/>
    <n v="154"/>
  </r>
  <r>
    <x v="1"/>
    <x v="0"/>
    <m/>
    <m/>
    <x v="4"/>
    <x v="0"/>
    <m/>
    <m/>
    <m/>
    <m/>
    <m/>
    <n v="8"/>
    <m/>
    <m/>
    <m/>
    <m/>
    <m/>
    <n v="112"/>
    <m/>
    <m/>
    <m/>
    <n v="112"/>
  </r>
  <r>
    <x v="1"/>
    <x v="0"/>
    <m/>
    <m/>
    <x v="5"/>
    <x v="0"/>
    <m/>
    <m/>
    <m/>
    <m/>
    <m/>
    <n v="5"/>
    <m/>
    <m/>
    <m/>
    <m/>
    <m/>
    <n v="70"/>
    <m/>
    <m/>
    <m/>
    <n v="70"/>
  </r>
  <r>
    <x v="1"/>
    <x v="0"/>
    <m/>
    <m/>
    <x v="6"/>
    <x v="0"/>
    <m/>
    <m/>
    <m/>
    <m/>
    <m/>
    <n v="5"/>
    <m/>
    <m/>
    <m/>
    <m/>
    <m/>
    <n v="70"/>
    <m/>
    <m/>
    <m/>
    <n v="70"/>
  </r>
  <r>
    <x v="1"/>
    <x v="0"/>
    <m/>
    <m/>
    <x v="7"/>
    <x v="0"/>
    <m/>
    <m/>
    <m/>
    <m/>
    <m/>
    <n v="5"/>
    <m/>
    <m/>
    <m/>
    <m/>
    <m/>
    <n v="70"/>
    <m/>
    <m/>
    <m/>
    <n v="70"/>
  </r>
  <r>
    <x v="1"/>
    <x v="0"/>
    <m/>
    <m/>
    <x v="8"/>
    <x v="0"/>
    <m/>
    <m/>
    <m/>
    <m/>
    <m/>
    <n v="15"/>
    <m/>
    <m/>
    <m/>
    <m/>
    <m/>
    <n v="210"/>
    <m/>
    <m/>
    <m/>
    <n v="210"/>
  </r>
  <r>
    <x v="1"/>
    <x v="0"/>
    <m/>
    <m/>
    <x v="9"/>
    <x v="0"/>
    <m/>
    <m/>
    <m/>
    <m/>
    <m/>
    <n v="5"/>
    <m/>
    <m/>
    <m/>
    <m/>
    <m/>
    <n v="70"/>
    <m/>
    <m/>
    <m/>
    <n v="70"/>
  </r>
  <r>
    <x v="1"/>
    <x v="0"/>
    <m/>
    <m/>
    <x v="9"/>
    <x v="1"/>
    <m/>
    <m/>
    <m/>
    <m/>
    <m/>
    <m/>
    <m/>
    <m/>
    <m/>
    <n v="2"/>
    <m/>
    <n v="28"/>
    <m/>
    <m/>
    <m/>
    <n v="28"/>
  </r>
  <r>
    <x v="1"/>
    <x v="0"/>
    <m/>
    <m/>
    <x v="10"/>
    <x v="0"/>
    <m/>
    <m/>
    <m/>
    <m/>
    <m/>
    <n v="5"/>
    <m/>
    <m/>
    <m/>
    <m/>
    <m/>
    <n v="70"/>
    <m/>
    <m/>
    <m/>
    <n v="70"/>
  </r>
  <r>
    <x v="1"/>
    <x v="0"/>
    <m/>
    <m/>
    <x v="11"/>
    <x v="0"/>
    <m/>
    <m/>
    <m/>
    <m/>
    <m/>
    <n v="22"/>
    <m/>
    <m/>
    <m/>
    <m/>
    <m/>
    <n v="308"/>
    <m/>
    <m/>
    <m/>
    <n v="308"/>
  </r>
  <r>
    <x v="2"/>
    <x v="0"/>
    <m/>
    <m/>
    <x v="0"/>
    <x v="0"/>
    <m/>
    <m/>
    <m/>
    <m/>
    <m/>
    <m/>
    <m/>
    <m/>
    <n v="19"/>
    <m/>
    <m/>
    <n v="45.220000000000006"/>
    <m/>
    <m/>
    <m/>
    <n v="45.220000000000006"/>
  </r>
  <r>
    <x v="2"/>
    <x v="0"/>
    <m/>
    <m/>
    <x v="1"/>
    <x v="0"/>
    <m/>
    <m/>
    <m/>
    <m/>
    <m/>
    <m/>
    <m/>
    <m/>
    <n v="9"/>
    <m/>
    <m/>
    <n v="21.42"/>
    <m/>
    <m/>
    <m/>
    <n v="21.42"/>
  </r>
  <r>
    <x v="2"/>
    <x v="0"/>
    <m/>
    <m/>
    <x v="2"/>
    <x v="0"/>
    <m/>
    <m/>
    <m/>
    <m/>
    <m/>
    <m/>
    <m/>
    <m/>
    <n v="7"/>
    <m/>
    <m/>
    <n v="16.660000000000004"/>
    <m/>
    <m/>
    <m/>
    <n v="16.660000000000004"/>
  </r>
  <r>
    <x v="2"/>
    <x v="0"/>
    <m/>
    <m/>
    <x v="3"/>
    <x v="0"/>
    <m/>
    <m/>
    <m/>
    <m/>
    <m/>
    <m/>
    <m/>
    <m/>
    <n v="7"/>
    <m/>
    <m/>
    <n v="16.660000000000004"/>
    <m/>
    <m/>
    <m/>
    <n v="16.660000000000004"/>
  </r>
  <r>
    <x v="2"/>
    <x v="0"/>
    <m/>
    <m/>
    <x v="4"/>
    <x v="0"/>
    <m/>
    <m/>
    <m/>
    <m/>
    <m/>
    <m/>
    <m/>
    <m/>
    <n v="6"/>
    <m/>
    <m/>
    <n v="14.280000000000001"/>
    <m/>
    <m/>
    <m/>
    <n v="14.280000000000001"/>
  </r>
  <r>
    <x v="2"/>
    <x v="0"/>
    <m/>
    <m/>
    <x v="5"/>
    <x v="0"/>
    <m/>
    <m/>
    <m/>
    <m/>
    <m/>
    <m/>
    <m/>
    <m/>
    <n v="11"/>
    <m/>
    <m/>
    <n v="26.18"/>
    <m/>
    <m/>
    <m/>
    <n v="26.18"/>
  </r>
  <r>
    <x v="2"/>
    <x v="0"/>
    <m/>
    <m/>
    <x v="6"/>
    <x v="0"/>
    <m/>
    <m/>
    <m/>
    <m/>
    <m/>
    <m/>
    <m/>
    <m/>
    <n v="7"/>
    <m/>
    <m/>
    <n v="16.660000000000004"/>
    <m/>
    <m/>
    <m/>
    <n v="16.660000000000004"/>
  </r>
  <r>
    <x v="2"/>
    <x v="0"/>
    <m/>
    <m/>
    <x v="7"/>
    <x v="0"/>
    <m/>
    <m/>
    <m/>
    <m/>
    <m/>
    <m/>
    <m/>
    <m/>
    <n v="16"/>
    <m/>
    <m/>
    <n v="38.080000000000005"/>
    <m/>
    <m/>
    <m/>
    <n v="38.080000000000005"/>
  </r>
  <r>
    <x v="2"/>
    <x v="0"/>
    <m/>
    <m/>
    <x v="8"/>
    <x v="0"/>
    <m/>
    <m/>
    <m/>
    <m/>
    <m/>
    <m/>
    <m/>
    <m/>
    <n v="12"/>
    <m/>
    <m/>
    <n v="28.560000000000002"/>
    <m/>
    <m/>
    <m/>
    <n v="28.560000000000002"/>
  </r>
  <r>
    <x v="2"/>
    <x v="0"/>
    <m/>
    <m/>
    <x v="9"/>
    <x v="0"/>
    <m/>
    <m/>
    <m/>
    <m/>
    <m/>
    <m/>
    <m/>
    <m/>
    <n v="3"/>
    <m/>
    <m/>
    <n v="7.1400000000000006"/>
    <m/>
    <m/>
    <m/>
    <n v="7.1400000000000006"/>
  </r>
  <r>
    <x v="2"/>
    <x v="0"/>
    <m/>
    <m/>
    <x v="10"/>
    <x v="0"/>
    <m/>
    <m/>
    <m/>
    <m/>
    <m/>
    <m/>
    <m/>
    <m/>
    <n v="1"/>
    <m/>
    <m/>
    <n v="2.3800000000000003"/>
    <m/>
    <m/>
    <m/>
    <n v="2.3800000000000003"/>
  </r>
  <r>
    <x v="2"/>
    <x v="0"/>
    <m/>
    <m/>
    <x v="11"/>
    <x v="0"/>
    <m/>
    <m/>
    <m/>
    <m/>
    <m/>
    <m/>
    <m/>
    <m/>
    <n v="1"/>
    <m/>
    <m/>
    <n v="2.3800000000000003"/>
    <m/>
    <m/>
    <m/>
    <n v="2.3800000000000003"/>
  </r>
  <r>
    <x v="3"/>
    <x v="0"/>
    <m/>
    <m/>
    <x v="0"/>
    <x v="0"/>
    <m/>
    <m/>
    <m/>
    <m/>
    <m/>
    <n v="6"/>
    <n v="28"/>
    <m/>
    <m/>
    <n v="10"/>
    <m/>
    <n v="518"/>
    <m/>
    <m/>
    <m/>
    <n v="518"/>
  </r>
  <r>
    <x v="3"/>
    <x v="0"/>
    <m/>
    <m/>
    <x v="1"/>
    <x v="0"/>
    <m/>
    <m/>
    <m/>
    <m/>
    <m/>
    <m/>
    <n v="32"/>
    <m/>
    <m/>
    <n v="30"/>
    <m/>
    <n v="756"/>
    <m/>
    <m/>
    <m/>
    <n v="756"/>
  </r>
  <r>
    <x v="3"/>
    <x v="0"/>
    <m/>
    <m/>
    <x v="2"/>
    <x v="0"/>
    <m/>
    <m/>
    <m/>
    <m/>
    <m/>
    <m/>
    <n v="48"/>
    <m/>
    <m/>
    <n v="30"/>
    <m/>
    <n v="924"/>
    <m/>
    <m/>
    <m/>
    <n v="924"/>
  </r>
  <r>
    <x v="3"/>
    <x v="0"/>
    <m/>
    <m/>
    <x v="3"/>
    <x v="0"/>
    <m/>
    <m/>
    <m/>
    <m/>
    <m/>
    <m/>
    <n v="24"/>
    <m/>
    <m/>
    <n v="20"/>
    <m/>
    <n v="532"/>
    <m/>
    <m/>
    <m/>
    <n v="532"/>
  </r>
  <r>
    <x v="3"/>
    <x v="0"/>
    <m/>
    <m/>
    <x v="4"/>
    <x v="0"/>
    <m/>
    <m/>
    <m/>
    <m/>
    <m/>
    <m/>
    <n v="30"/>
    <m/>
    <m/>
    <n v="20"/>
    <m/>
    <n v="595"/>
    <m/>
    <m/>
    <m/>
    <n v="595"/>
  </r>
  <r>
    <x v="3"/>
    <x v="0"/>
    <m/>
    <m/>
    <x v="5"/>
    <x v="0"/>
    <m/>
    <m/>
    <m/>
    <m/>
    <m/>
    <m/>
    <n v="18"/>
    <m/>
    <m/>
    <n v="20"/>
    <m/>
    <n v="469"/>
    <m/>
    <m/>
    <m/>
    <n v="469"/>
  </r>
  <r>
    <x v="3"/>
    <x v="0"/>
    <m/>
    <m/>
    <x v="6"/>
    <x v="0"/>
    <m/>
    <m/>
    <m/>
    <m/>
    <m/>
    <m/>
    <n v="22"/>
    <m/>
    <m/>
    <n v="20"/>
    <m/>
    <n v="511"/>
    <m/>
    <m/>
    <m/>
    <n v="511"/>
  </r>
  <r>
    <x v="3"/>
    <x v="0"/>
    <m/>
    <m/>
    <x v="7"/>
    <x v="0"/>
    <m/>
    <m/>
    <m/>
    <m/>
    <m/>
    <m/>
    <n v="46"/>
    <m/>
    <m/>
    <n v="20"/>
    <m/>
    <n v="763"/>
    <m/>
    <m/>
    <m/>
    <n v="763"/>
  </r>
  <r>
    <x v="3"/>
    <x v="0"/>
    <m/>
    <m/>
    <x v="8"/>
    <x v="0"/>
    <m/>
    <m/>
    <m/>
    <m/>
    <m/>
    <m/>
    <n v="34"/>
    <m/>
    <m/>
    <n v="20"/>
    <m/>
    <n v="637"/>
    <m/>
    <m/>
    <m/>
    <n v="637"/>
  </r>
  <r>
    <x v="3"/>
    <x v="0"/>
    <m/>
    <m/>
    <x v="9"/>
    <x v="0"/>
    <m/>
    <m/>
    <m/>
    <m/>
    <m/>
    <n v="1"/>
    <n v="22"/>
    <m/>
    <m/>
    <n v="10"/>
    <m/>
    <n v="385"/>
    <m/>
    <m/>
    <m/>
    <n v="385"/>
  </r>
  <r>
    <x v="3"/>
    <x v="0"/>
    <m/>
    <m/>
    <x v="10"/>
    <x v="0"/>
    <m/>
    <m/>
    <m/>
    <m/>
    <m/>
    <n v="1"/>
    <n v="6"/>
    <m/>
    <m/>
    <n v="10"/>
    <m/>
    <n v="217"/>
    <m/>
    <m/>
    <m/>
    <n v="217"/>
  </r>
  <r>
    <x v="3"/>
    <x v="0"/>
    <m/>
    <m/>
    <x v="11"/>
    <x v="0"/>
    <m/>
    <m/>
    <m/>
    <m/>
    <m/>
    <m/>
    <n v="24"/>
    <m/>
    <m/>
    <n v="10"/>
    <m/>
    <n v="392"/>
    <m/>
    <m/>
    <m/>
    <n v="392"/>
  </r>
  <r>
    <x v="3"/>
    <x v="0"/>
    <m/>
    <m/>
    <x v="0"/>
    <x v="1"/>
    <m/>
    <m/>
    <m/>
    <m/>
    <m/>
    <n v="6"/>
    <n v="7"/>
    <n v="109"/>
    <m/>
    <n v="5"/>
    <m/>
    <n v="990.5"/>
    <m/>
    <m/>
    <m/>
    <n v="990.5"/>
  </r>
  <r>
    <x v="3"/>
    <x v="0"/>
    <m/>
    <m/>
    <x v="1"/>
    <x v="1"/>
    <m/>
    <m/>
    <m/>
    <m/>
    <m/>
    <n v="1"/>
    <n v="7"/>
    <n v="118"/>
    <m/>
    <n v="3"/>
    <m/>
    <n v="955.5"/>
    <m/>
    <m/>
    <m/>
    <n v="955.5"/>
  </r>
  <r>
    <x v="3"/>
    <x v="0"/>
    <m/>
    <m/>
    <x v="2"/>
    <x v="1"/>
    <m/>
    <m/>
    <m/>
    <m/>
    <m/>
    <m/>
    <n v="2"/>
    <n v="101"/>
    <m/>
    <n v="2"/>
    <m/>
    <n v="756"/>
    <m/>
    <m/>
    <m/>
    <n v="756"/>
  </r>
  <r>
    <x v="3"/>
    <x v="0"/>
    <m/>
    <m/>
    <x v="3"/>
    <x v="1"/>
    <m/>
    <m/>
    <m/>
    <m/>
    <m/>
    <m/>
    <m/>
    <m/>
    <m/>
    <m/>
    <m/>
    <n v="0"/>
    <m/>
    <m/>
    <m/>
    <n v="0"/>
  </r>
  <r>
    <x v="3"/>
    <x v="0"/>
    <m/>
    <m/>
    <x v="4"/>
    <x v="1"/>
    <m/>
    <m/>
    <m/>
    <m/>
    <m/>
    <n v="26"/>
    <n v="7"/>
    <m/>
    <m/>
    <m/>
    <m/>
    <n v="437.5"/>
    <m/>
    <m/>
    <m/>
    <n v="437.5"/>
  </r>
  <r>
    <x v="3"/>
    <x v="0"/>
    <m/>
    <m/>
    <x v="5"/>
    <x v="1"/>
    <m/>
    <m/>
    <m/>
    <m/>
    <m/>
    <m/>
    <n v="4"/>
    <n v="19"/>
    <m/>
    <n v="6"/>
    <m/>
    <n v="259"/>
    <m/>
    <m/>
    <m/>
    <n v="259"/>
  </r>
  <r>
    <x v="3"/>
    <x v="0"/>
    <m/>
    <m/>
    <x v="6"/>
    <x v="1"/>
    <m/>
    <m/>
    <m/>
    <m/>
    <m/>
    <m/>
    <n v="17"/>
    <n v="51"/>
    <m/>
    <n v="4"/>
    <m/>
    <n v="591.5"/>
    <m/>
    <m/>
    <m/>
    <n v="591.5"/>
  </r>
  <r>
    <x v="3"/>
    <x v="0"/>
    <m/>
    <m/>
    <x v="7"/>
    <x v="1"/>
    <m/>
    <m/>
    <m/>
    <m/>
    <m/>
    <m/>
    <n v="7"/>
    <n v="24"/>
    <m/>
    <n v="3"/>
    <m/>
    <n v="283.5"/>
    <m/>
    <m/>
    <m/>
    <n v="283.5"/>
  </r>
  <r>
    <x v="3"/>
    <x v="0"/>
    <m/>
    <m/>
    <x v="8"/>
    <x v="1"/>
    <m/>
    <m/>
    <m/>
    <m/>
    <m/>
    <m/>
    <n v="5"/>
    <n v="56"/>
    <m/>
    <m/>
    <m/>
    <n v="444.5"/>
    <m/>
    <m/>
    <m/>
    <n v="444.5"/>
  </r>
  <r>
    <x v="3"/>
    <x v="0"/>
    <m/>
    <m/>
    <x v="9"/>
    <x v="1"/>
    <m/>
    <m/>
    <m/>
    <m/>
    <m/>
    <m/>
    <n v="4"/>
    <n v="68"/>
    <m/>
    <n v="2"/>
    <m/>
    <n v="546"/>
    <m/>
    <m/>
    <m/>
    <n v="546"/>
  </r>
  <r>
    <x v="3"/>
    <x v="0"/>
    <m/>
    <m/>
    <x v="10"/>
    <x v="1"/>
    <m/>
    <m/>
    <m/>
    <m/>
    <m/>
    <m/>
    <n v="3"/>
    <n v="18"/>
    <m/>
    <n v="7"/>
    <m/>
    <n v="255.5"/>
    <m/>
    <m/>
    <m/>
    <n v="255.5"/>
  </r>
  <r>
    <x v="3"/>
    <x v="0"/>
    <m/>
    <m/>
    <x v="11"/>
    <x v="1"/>
    <m/>
    <m/>
    <m/>
    <m/>
    <m/>
    <m/>
    <n v="2"/>
    <n v="15"/>
    <m/>
    <m/>
    <m/>
    <n v="126"/>
    <m/>
    <m/>
    <m/>
    <n v="126"/>
  </r>
  <r>
    <x v="4"/>
    <x v="1"/>
    <m/>
    <m/>
    <x v="0"/>
    <x v="0"/>
    <m/>
    <m/>
    <m/>
    <m/>
    <m/>
    <n v="33"/>
    <m/>
    <m/>
    <m/>
    <m/>
    <m/>
    <n v="462"/>
    <m/>
    <m/>
    <m/>
    <n v="462"/>
  </r>
  <r>
    <x v="4"/>
    <x v="1"/>
    <m/>
    <m/>
    <x v="1"/>
    <x v="0"/>
    <m/>
    <m/>
    <m/>
    <m/>
    <m/>
    <n v="22"/>
    <m/>
    <m/>
    <m/>
    <m/>
    <m/>
    <n v="308"/>
    <m/>
    <m/>
    <m/>
    <n v="308"/>
  </r>
  <r>
    <x v="4"/>
    <x v="1"/>
    <m/>
    <m/>
    <x v="2"/>
    <x v="0"/>
    <m/>
    <m/>
    <m/>
    <m/>
    <m/>
    <n v="5"/>
    <m/>
    <m/>
    <m/>
    <m/>
    <m/>
    <n v="70"/>
    <m/>
    <m/>
    <m/>
    <n v="70"/>
  </r>
  <r>
    <x v="4"/>
    <x v="1"/>
    <m/>
    <m/>
    <x v="3"/>
    <x v="0"/>
    <m/>
    <m/>
    <m/>
    <m/>
    <m/>
    <n v="12"/>
    <m/>
    <m/>
    <m/>
    <m/>
    <m/>
    <n v="168"/>
    <m/>
    <m/>
    <m/>
    <n v="168"/>
  </r>
  <r>
    <x v="4"/>
    <x v="1"/>
    <m/>
    <m/>
    <x v="4"/>
    <x v="0"/>
    <m/>
    <m/>
    <m/>
    <m/>
    <m/>
    <n v="21"/>
    <m/>
    <m/>
    <m/>
    <m/>
    <m/>
    <n v="294"/>
    <m/>
    <m/>
    <m/>
    <n v="294"/>
  </r>
  <r>
    <x v="4"/>
    <x v="1"/>
    <m/>
    <m/>
    <x v="5"/>
    <x v="0"/>
    <m/>
    <m/>
    <m/>
    <m/>
    <m/>
    <n v="69"/>
    <m/>
    <m/>
    <m/>
    <m/>
    <m/>
    <n v="966"/>
    <m/>
    <m/>
    <m/>
    <n v="966"/>
  </r>
  <r>
    <x v="4"/>
    <x v="1"/>
    <m/>
    <m/>
    <x v="6"/>
    <x v="0"/>
    <m/>
    <m/>
    <m/>
    <m/>
    <m/>
    <n v="35"/>
    <m/>
    <m/>
    <m/>
    <m/>
    <m/>
    <n v="490"/>
    <m/>
    <m/>
    <m/>
    <n v="490"/>
  </r>
  <r>
    <x v="4"/>
    <x v="1"/>
    <m/>
    <m/>
    <x v="7"/>
    <x v="0"/>
    <m/>
    <m/>
    <m/>
    <m/>
    <m/>
    <n v="39.6"/>
    <m/>
    <m/>
    <m/>
    <m/>
    <m/>
    <n v="554.4"/>
    <m/>
    <m/>
    <m/>
    <n v="554.4"/>
  </r>
  <r>
    <x v="4"/>
    <x v="1"/>
    <m/>
    <m/>
    <x v="8"/>
    <x v="0"/>
    <m/>
    <m/>
    <m/>
    <m/>
    <m/>
    <n v="30.8"/>
    <m/>
    <m/>
    <m/>
    <m/>
    <m/>
    <n v="431.2"/>
    <m/>
    <m/>
    <m/>
    <n v="431.2"/>
  </r>
  <r>
    <x v="4"/>
    <x v="1"/>
    <m/>
    <m/>
    <x v="9"/>
    <x v="0"/>
    <m/>
    <m/>
    <m/>
    <m/>
    <m/>
    <n v="20"/>
    <m/>
    <m/>
    <m/>
    <m/>
    <m/>
    <n v="280"/>
    <m/>
    <m/>
    <m/>
    <n v="280"/>
  </r>
  <r>
    <x v="4"/>
    <x v="1"/>
    <m/>
    <m/>
    <x v="10"/>
    <x v="0"/>
    <m/>
    <m/>
    <m/>
    <m/>
    <m/>
    <n v="16"/>
    <m/>
    <m/>
    <m/>
    <m/>
    <m/>
    <n v="224"/>
    <m/>
    <m/>
    <m/>
    <n v="224"/>
  </r>
  <r>
    <x v="4"/>
    <x v="1"/>
    <m/>
    <m/>
    <x v="11"/>
    <x v="0"/>
    <m/>
    <m/>
    <m/>
    <m/>
    <m/>
    <n v="4"/>
    <m/>
    <m/>
    <m/>
    <m/>
    <m/>
    <n v="56"/>
    <m/>
    <m/>
    <m/>
    <n v="56"/>
  </r>
  <r>
    <x v="5"/>
    <x v="0"/>
    <m/>
    <m/>
    <x v="0"/>
    <x v="0"/>
    <m/>
    <m/>
    <m/>
    <m/>
    <m/>
    <m/>
    <m/>
    <n v="22"/>
    <m/>
    <m/>
    <m/>
    <n v="154"/>
    <m/>
    <m/>
    <m/>
    <n v="154"/>
  </r>
  <r>
    <x v="5"/>
    <x v="0"/>
    <m/>
    <m/>
    <x v="1"/>
    <x v="0"/>
    <m/>
    <m/>
    <m/>
    <m/>
    <m/>
    <m/>
    <m/>
    <n v="29"/>
    <m/>
    <m/>
    <m/>
    <n v="203"/>
    <m/>
    <m/>
    <m/>
    <n v="203"/>
  </r>
  <r>
    <x v="5"/>
    <x v="0"/>
    <m/>
    <m/>
    <x v="2"/>
    <x v="0"/>
    <m/>
    <m/>
    <m/>
    <m/>
    <m/>
    <m/>
    <m/>
    <n v="18"/>
    <m/>
    <m/>
    <m/>
    <n v="126"/>
    <m/>
    <m/>
    <m/>
    <n v="126"/>
  </r>
  <r>
    <x v="5"/>
    <x v="0"/>
    <m/>
    <m/>
    <x v="3"/>
    <x v="0"/>
    <m/>
    <m/>
    <m/>
    <m/>
    <m/>
    <m/>
    <m/>
    <n v="16"/>
    <m/>
    <m/>
    <m/>
    <n v="112"/>
    <m/>
    <m/>
    <m/>
    <n v="112"/>
  </r>
  <r>
    <x v="5"/>
    <x v="0"/>
    <m/>
    <m/>
    <x v="4"/>
    <x v="0"/>
    <m/>
    <m/>
    <m/>
    <m/>
    <m/>
    <m/>
    <m/>
    <n v="7"/>
    <m/>
    <m/>
    <m/>
    <n v="49"/>
    <m/>
    <m/>
    <m/>
    <n v="49"/>
  </r>
  <r>
    <x v="5"/>
    <x v="0"/>
    <m/>
    <m/>
    <x v="5"/>
    <x v="0"/>
    <m/>
    <m/>
    <m/>
    <m/>
    <m/>
    <m/>
    <m/>
    <n v="6"/>
    <m/>
    <m/>
    <m/>
    <n v="42"/>
    <m/>
    <m/>
    <m/>
    <n v="42"/>
  </r>
  <r>
    <x v="5"/>
    <x v="0"/>
    <m/>
    <m/>
    <x v="6"/>
    <x v="0"/>
    <m/>
    <m/>
    <m/>
    <m/>
    <m/>
    <m/>
    <m/>
    <n v="12"/>
    <m/>
    <m/>
    <m/>
    <n v="84"/>
    <m/>
    <m/>
    <m/>
    <n v="84"/>
  </r>
  <r>
    <x v="5"/>
    <x v="0"/>
    <m/>
    <m/>
    <x v="7"/>
    <x v="0"/>
    <m/>
    <m/>
    <m/>
    <m/>
    <m/>
    <m/>
    <m/>
    <n v="10"/>
    <m/>
    <m/>
    <m/>
    <n v="70"/>
    <m/>
    <m/>
    <m/>
    <n v="70"/>
  </r>
  <r>
    <x v="5"/>
    <x v="0"/>
    <m/>
    <m/>
    <x v="8"/>
    <x v="0"/>
    <m/>
    <m/>
    <m/>
    <m/>
    <m/>
    <m/>
    <m/>
    <n v="15"/>
    <m/>
    <m/>
    <m/>
    <n v="105"/>
    <m/>
    <m/>
    <m/>
    <n v="105"/>
  </r>
  <r>
    <x v="5"/>
    <x v="0"/>
    <m/>
    <m/>
    <x v="9"/>
    <x v="0"/>
    <m/>
    <m/>
    <m/>
    <m/>
    <m/>
    <m/>
    <m/>
    <n v="11"/>
    <m/>
    <m/>
    <m/>
    <n v="77"/>
    <m/>
    <m/>
    <m/>
    <n v="77"/>
  </r>
  <r>
    <x v="5"/>
    <x v="0"/>
    <m/>
    <m/>
    <x v="10"/>
    <x v="0"/>
    <m/>
    <m/>
    <m/>
    <m/>
    <m/>
    <m/>
    <m/>
    <n v="11"/>
    <m/>
    <m/>
    <m/>
    <n v="77"/>
    <m/>
    <m/>
    <m/>
    <n v="77"/>
  </r>
  <r>
    <x v="5"/>
    <x v="0"/>
    <m/>
    <m/>
    <x v="11"/>
    <x v="0"/>
    <m/>
    <m/>
    <m/>
    <m/>
    <m/>
    <m/>
    <m/>
    <n v="19"/>
    <m/>
    <m/>
    <m/>
    <n v="133"/>
    <m/>
    <m/>
    <m/>
    <n v="133"/>
  </r>
  <r>
    <x v="6"/>
    <x v="0"/>
    <m/>
    <m/>
    <x v="0"/>
    <x v="0"/>
    <m/>
    <m/>
    <m/>
    <m/>
    <m/>
    <n v="3"/>
    <m/>
    <m/>
    <m/>
    <m/>
    <m/>
    <n v="42"/>
    <m/>
    <m/>
    <m/>
    <n v="42"/>
  </r>
  <r>
    <x v="6"/>
    <x v="0"/>
    <m/>
    <m/>
    <x v="1"/>
    <x v="0"/>
    <m/>
    <m/>
    <m/>
    <m/>
    <m/>
    <n v="4"/>
    <m/>
    <m/>
    <m/>
    <m/>
    <m/>
    <n v="56"/>
    <m/>
    <m/>
    <m/>
    <n v="56"/>
  </r>
  <r>
    <x v="6"/>
    <x v="0"/>
    <m/>
    <m/>
    <x v="2"/>
    <x v="0"/>
    <m/>
    <m/>
    <m/>
    <m/>
    <m/>
    <n v="1"/>
    <m/>
    <m/>
    <m/>
    <m/>
    <m/>
    <n v="14"/>
    <m/>
    <m/>
    <m/>
    <n v="14"/>
  </r>
  <r>
    <x v="6"/>
    <x v="0"/>
    <m/>
    <m/>
    <x v="3"/>
    <x v="0"/>
    <m/>
    <m/>
    <m/>
    <m/>
    <m/>
    <n v="1"/>
    <m/>
    <m/>
    <m/>
    <m/>
    <m/>
    <n v="14"/>
    <m/>
    <m/>
    <m/>
    <n v="14"/>
  </r>
  <r>
    <x v="6"/>
    <x v="0"/>
    <m/>
    <m/>
    <x v="4"/>
    <x v="0"/>
    <m/>
    <m/>
    <m/>
    <m/>
    <m/>
    <n v="4"/>
    <m/>
    <m/>
    <m/>
    <m/>
    <m/>
    <n v="56"/>
    <m/>
    <m/>
    <m/>
    <n v="56"/>
  </r>
  <r>
    <x v="6"/>
    <x v="0"/>
    <m/>
    <m/>
    <x v="5"/>
    <x v="0"/>
    <m/>
    <m/>
    <m/>
    <m/>
    <m/>
    <n v="2"/>
    <m/>
    <m/>
    <m/>
    <m/>
    <m/>
    <n v="28"/>
    <m/>
    <m/>
    <m/>
    <n v="28"/>
  </r>
  <r>
    <x v="6"/>
    <x v="0"/>
    <m/>
    <m/>
    <x v="6"/>
    <x v="0"/>
    <m/>
    <m/>
    <m/>
    <m/>
    <m/>
    <n v="3"/>
    <m/>
    <m/>
    <m/>
    <m/>
    <m/>
    <n v="42"/>
    <m/>
    <m/>
    <m/>
    <n v="42"/>
  </r>
  <r>
    <x v="6"/>
    <x v="0"/>
    <m/>
    <m/>
    <x v="7"/>
    <x v="0"/>
    <m/>
    <m/>
    <m/>
    <m/>
    <m/>
    <n v="1"/>
    <m/>
    <m/>
    <m/>
    <m/>
    <m/>
    <n v="14"/>
    <m/>
    <m/>
    <m/>
    <n v="14"/>
  </r>
  <r>
    <x v="6"/>
    <x v="0"/>
    <m/>
    <m/>
    <x v="8"/>
    <x v="0"/>
    <m/>
    <m/>
    <m/>
    <m/>
    <m/>
    <n v="1.29"/>
    <m/>
    <m/>
    <m/>
    <m/>
    <m/>
    <n v="18.060000000000002"/>
    <m/>
    <m/>
    <m/>
    <n v="18.060000000000002"/>
  </r>
  <r>
    <x v="6"/>
    <x v="0"/>
    <m/>
    <m/>
    <x v="9"/>
    <x v="0"/>
    <m/>
    <m/>
    <m/>
    <m/>
    <m/>
    <n v="0.5"/>
    <m/>
    <m/>
    <m/>
    <m/>
    <m/>
    <n v="7"/>
    <m/>
    <m/>
    <m/>
    <n v="7"/>
  </r>
  <r>
    <x v="6"/>
    <x v="0"/>
    <m/>
    <m/>
    <x v="10"/>
    <x v="0"/>
    <m/>
    <m/>
    <m/>
    <m/>
    <m/>
    <n v="1"/>
    <m/>
    <m/>
    <m/>
    <m/>
    <m/>
    <n v="14"/>
    <m/>
    <m/>
    <m/>
    <n v="14"/>
  </r>
  <r>
    <x v="6"/>
    <x v="0"/>
    <m/>
    <m/>
    <x v="11"/>
    <x v="0"/>
    <m/>
    <m/>
    <m/>
    <m/>
    <m/>
    <n v="2"/>
    <m/>
    <m/>
    <m/>
    <m/>
    <m/>
    <n v="28"/>
    <m/>
    <m/>
    <m/>
    <n v="28"/>
  </r>
  <r>
    <x v="6"/>
    <x v="0"/>
    <m/>
    <m/>
    <x v="0"/>
    <x v="1"/>
    <m/>
    <m/>
    <m/>
    <m/>
    <m/>
    <m/>
    <m/>
    <m/>
    <m/>
    <n v="0.96333333333333337"/>
    <m/>
    <n v="13.486666666666668"/>
    <m/>
    <m/>
    <m/>
    <n v="13.486666666666668"/>
  </r>
  <r>
    <x v="6"/>
    <x v="0"/>
    <m/>
    <m/>
    <x v="1"/>
    <x v="1"/>
    <m/>
    <m/>
    <m/>
    <m/>
    <m/>
    <m/>
    <m/>
    <m/>
    <m/>
    <n v="1.1733333333333333"/>
    <m/>
    <n v="16.426666666666666"/>
    <m/>
    <m/>
    <m/>
    <n v="16.426666666666666"/>
  </r>
  <r>
    <x v="6"/>
    <x v="0"/>
    <m/>
    <m/>
    <x v="2"/>
    <x v="1"/>
    <m/>
    <m/>
    <m/>
    <m/>
    <m/>
    <m/>
    <m/>
    <m/>
    <m/>
    <n v="0.25"/>
    <m/>
    <n v="3.5"/>
    <m/>
    <m/>
    <m/>
    <n v="3.5"/>
  </r>
  <r>
    <x v="6"/>
    <x v="0"/>
    <m/>
    <m/>
    <x v="3"/>
    <x v="1"/>
    <m/>
    <m/>
    <m/>
    <m/>
    <m/>
    <m/>
    <m/>
    <m/>
    <m/>
    <n v="0.11666666666666667"/>
    <m/>
    <n v="1.6333333333333333"/>
    <m/>
    <m/>
    <m/>
    <n v="1.6333333333333333"/>
  </r>
  <r>
    <x v="6"/>
    <x v="0"/>
    <m/>
    <m/>
    <x v="4"/>
    <x v="1"/>
    <m/>
    <m/>
    <m/>
    <m/>
    <m/>
    <m/>
    <m/>
    <m/>
    <m/>
    <n v="1.1333333333333333"/>
    <m/>
    <n v="15.866666666666667"/>
    <m/>
    <m/>
    <m/>
    <n v="15.866666666666667"/>
  </r>
  <r>
    <x v="6"/>
    <x v="0"/>
    <m/>
    <m/>
    <x v="5"/>
    <x v="1"/>
    <m/>
    <m/>
    <m/>
    <m/>
    <m/>
    <m/>
    <m/>
    <m/>
    <m/>
    <n v="0.42"/>
    <m/>
    <n v="5.88"/>
    <m/>
    <m/>
    <m/>
    <n v="5.88"/>
  </r>
  <r>
    <x v="6"/>
    <x v="0"/>
    <m/>
    <m/>
    <x v="6"/>
    <x v="1"/>
    <m/>
    <m/>
    <m/>
    <m/>
    <m/>
    <m/>
    <m/>
    <m/>
    <m/>
    <n v="0.91"/>
    <m/>
    <n v="12.74"/>
    <m/>
    <m/>
    <m/>
    <n v="12.74"/>
  </r>
  <r>
    <x v="6"/>
    <x v="0"/>
    <m/>
    <m/>
    <x v="7"/>
    <x v="1"/>
    <m/>
    <m/>
    <m/>
    <m/>
    <m/>
    <m/>
    <m/>
    <m/>
    <m/>
    <n v="0.2"/>
    <m/>
    <n v="2.8000000000000003"/>
    <m/>
    <m/>
    <m/>
    <n v="2.8000000000000003"/>
  </r>
  <r>
    <x v="6"/>
    <x v="0"/>
    <m/>
    <m/>
    <x v="8"/>
    <x v="1"/>
    <m/>
    <m/>
    <m/>
    <m/>
    <m/>
    <m/>
    <m/>
    <m/>
    <m/>
    <n v="0.43"/>
    <m/>
    <n v="6.02"/>
    <m/>
    <m/>
    <m/>
    <n v="6.02"/>
  </r>
  <r>
    <x v="6"/>
    <x v="0"/>
    <m/>
    <m/>
    <x v="9"/>
    <x v="1"/>
    <m/>
    <m/>
    <m/>
    <m/>
    <m/>
    <m/>
    <m/>
    <m/>
    <m/>
    <n v="0.16666666666666666"/>
    <m/>
    <n v="2.333333333333333"/>
    <m/>
    <m/>
    <m/>
    <n v="2.333333333333333"/>
  </r>
  <r>
    <x v="6"/>
    <x v="0"/>
    <m/>
    <m/>
    <x v="10"/>
    <x v="1"/>
    <m/>
    <m/>
    <m/>
    <m/>
    <m/>
    <m/>
    <m/>
    <m/>
    <m/>
    <n v="0.09"/>
    <m/>
    <n v="1.26"/>
    <m/>
    <m/>
    <m/>
    <n v="1.26"/>
  </r>
  <r>
    <x v="6"/>
    <x v="0"/>
    <m/>
    <m/>
    <x v="11"/>
    <x v="1"/>
    <m/>
    <m/>
    <m/>
    <m/>
    <m/>
    <m/>
    <m/>
    <m/>
    <m/>
    <n v="0.4"/>
    <m/>
    <n v="5.6000000000000005"/>
    <m/>
    <m/>
    <m/>
    <n v="5.6000000000000005"/>
  </r>
  <r>
    <x v="7"/>
    <x v="0"/>
    <m/>
    <m/>
    <x v="0"/>
    <x v="0"/>
    <m/>
    <m/>
    <m/>
    <m/>
    <m/>
    <n v="21.75"/>
    <m/>
    <n v="25.05"/>
    <m/>
    <n v="75"/>
    <m/>
    <n v="1529.8500000000001"/>
    <m/>
    <m/>
    <m/>
    <n v="1529.8500000000001"/>
  </r>
  <r>
    <x v="7"/>
    <x v="0"/>
    <m/>
    <m/>
    <x v="1"/>
    <x v="0"/>
    <m/>
    <m/>
    <m/>
    <m/>
    <m/>
    <n v="22.19"/>
    <m/>
    <n v="21.15"/>
    <m/>
    <n v="72.5"/>
    <m/>
    <n v="1473.71"/>
    <m/>
    <m/>
    <m/>
    <n v="1473.71"/>
  </r>
  <r>
    <x v="7"/>
    <x v="0"/>
    <m/>
    <m/>
    <x v="2"/>
    <x v="0"/>
    <m/>
    <m/>
    <m/>
    <m/>
    <m/>
    <n v="19.14"/>
    <n v="0.1"/>
    <n v="9"/>
    <m/>
    <n v="87.5"/>
    <m/>
    <n v="1557.01"/>
    <m/>
    <m/>
    <m/>
    <n v="1557.01"/>
  </r>
  <r>
    <x v="7"/>
    <x v="0"/>
    <m/>
    <m/>
    <x v="3"/>
    <x v="0"/>
    <m/>
    <m/>
    <m/>
    <m/>
    <m/>
    <n v="14.07"/>
    <n v="0.7"/>
    <n v="23.1"/>
    <m/>
    <n v="55.25"/>
    <m/>
    <n v="1139.5300000000002"/>
    <m/>
    <m/>
    <m/>
    <n v="1139.5300000000002"/>
  </r>
  <r>
    <x v="7"/>
    <x v="0"/>
    <m/>
    <m/>
    <x v="4"/>
    <x v="0"/>
    <m/>
    <m/>
    <m/>
    <m/>
    <m/>
    <n v="7.25"/>
    <n v="0.4"/>
    <n v="5.7"/>
    <m/>
    <n v="69"/>
    <m/>
    <n v="1111.6000000000001"/>
    <m/>
    <m/>
    <m/>
    <n v="1111.6000000000001"/>
  </r>
  <r>
    <x v="7"/>
    <x v="0"/>
    <m/>
    <m/>
    <x v="5"/>
    <x v="0"/>
    <m/>
    <m/>
    <m/>
    <m/>
    <m/>
    <n v="8.6999999999999993"/>
    <n v="3.8"/>
    <n v="5.7"/>
    <m/>
    <n v="76.5"/>
    <m/>
    <n v="1272.6000000000001"/>
    <m/>
    <m/>
    <m/>
    <n v="1272.6000000000001"/>
  </r>
  <r>
    <x v="7"/>
    <x v="0"/>
    <m/>
    <m/>
    <x v="6"/>
    <x v="0"/>
    <m/>
    <m/>
    <m/>
    <m/>
    <m/>
    <n v="4.6399999999999997"/>
    <n v="0.6"/>
    <n v="13.5"/>
    <m/>
    <n v="46"/>
    <m/>
    <n v="809.76"/>
    <m/>
    <m/>
    <m/>
    <n v="809.76"/>
  </r>
  <r>
    <x v="7"/>
    <x v="0"/>
    <m/>
    <m/>
    <x v="7"/>
    <x v="0"/>
    <m/>
    <m/>
    <m/>
    <m/>
    <m/>
    <n v="0.57999999999999996"/>
    <m/>
    <n v="2.4"/>
    <m/>
    <n v="43"/>
    <m/>
    <n v="626.92000000000007"/>
    <m/>
    <m/>
    <m/>
    <n v="626.92000000000007"/>
  </r>
  <r>
    <x v="7"/>
    <x v="0"/>
    <m/>
    <m/>
    <x v="8"/>
    <x v="0"/>
    <m/>
    <m/>
    <m/>
    <m/>
    <m/>
    <n v="2"/>
    <m/>
    <m/>
    <m/>
    <n v="38"/>
    <m/>
    <n v="560"/>
    <m/>
    <m/>
    <m/>
    <n v="560"/>
  </r>
  <r>
    <x v="7"/>
    <x v="0"/>
    <m/>
    <m/>
    <x v="9"/>
    <x v="0"/>
    <m/>
    <m/>
    <m/>
    <m/>
    <m/>
    <n v="1.1599999999999999"/>
    <m/>
    <n v="3.83"/>
    <m/>
    <n v="35"/>
    <m/>
    <n v="533.05000000000007"/>
    <m/>
    <m/>
    <m/>
    <n v="533.05000000000007"/>
  </r>
  <r>
    <x v="7"/>
    <x v="0"/>
    <m/>
    <m/>
    <x v="10"/>
    <x v="0"/>
    <m/>
    <m/>
    <m/>
    <m/>
    <m/>
    <n v="3.19"/>
    <m/>
    <n v="17.55"/>
    <m/>
    <n v="48"/>
    <m/>
    <n v="839.51"/>
    <m/>
    <m/>
    <m/>
    <n v="839.51"/>
  </r>
  <r>
    <x v="7"/>
    <x v="0"/>
    <m/>
    <m/>
    <x v="11"/>
    <x v="0"/>
    <m/>
    <m/>
    <m/>
    <m/>
    <m/>
    <n v="13.92"/>
    <n v="0.4"/>
    <n v="31.58"/>
    <m/>
    <n v="93"/>
    <m/>
    <n v="1722.1399999999999"/>
    <m/>
    <m/>
    <m/>
    <n v="1722.1399999999999"/>
  </r>
  <r>
    <x v="7"/>
    <x v="0"/>
    <m/>
    <m/>
    <x v="0"/>
    <x v="1"/>
    <m/>
    <m/>
    <m/>
    <m/>
    <m/>
    <m/>
    <m/>
    <n v="1"/>
    <m/>
    <n v="11"/>
    <m/>
    <n v="161"/>
    <m/>
    <m/>
    <m/>
    <n v="161"/>
  </r>
  <r>
    <x v="7"/>
    <x v="0"/>
    <m/>
    <m/>
    <x v="1"/>
    <x v="1"/>
    <m/>
    <m/>
    <m/>
    <m/>
    <m/>
    <n v="4"/>
    <m/>
    <n v="7"/>
    <m/>
    <n v="10"/>
    <m/>
    <n v="245"/>
    <m/>
    <m/>
    <m/>
    <n v="245"/>
  </r>
  <r>
    <x v="7"/>
    <x v="0"/>
    <m/>
    <m/>
    <x v="2"/>
    <x v="1"/>
    <m/>
    <m/>
    <m/>
    <m/>
    <m/>
    <m/>
    <m/>
    <n v="2"/>
    <m/>
    <n v="14"/>
    <m/>
    <n v="210"/>
    <m/>
    <m/>
    <m/>
    <n v="210"/>
  </r>
  <r>
    <x v="7"/>
    <x v="0"/>
    <m/>
    <m/>
    <x v="3"/>
    <x v="1"/>
    <m/>
    <m/>
    <m/>
    <m/>
    <m/>
    <m/>
    <m/>
    <m/>
    <m/>
    <m/>
    <m/>
    <n v="0"/>
    <m/>
    <m/>
    <m/>
    <n v="0"/>
  </r>
  <r>
    <x v="7"/>
    <x v="0"/>
    <m/>
    <m/>
    <x v="4"/>
    <x v="1"/>
    <m/>
    <m/>
    <m/>
    <m/>
    <m/>
    <m/>
    <m/>
    <m/>
    <m/>
    <m/>
    <m/>
    <n v="0"/>
    <m/>
    <m/>
    <m/>
    <n v="0"/>
  </r>
  <r>
    <x v="7"/>
    <x v="0"/>
    <m/>
    <m/>
    <x v="5"/>
    <x v="1"/>
    <m/>
    <m/>
    <m/>
    <m/>
    <m/>
    <m/>
    <m/>
    <n v="2"/>
    <m/>
    <n v="3"/>
    <m/>
    <n v="56"/>
    <m/>
    <m/>
    <m/>
    <n v="56"/>
  </r>
  <r>
    <x v="7"/>
    <x v="0"/>
    <m/>
    <m/>
    <x v="6"/>
    <x v="1"/>
    <m/>
    <m/>
    <m/>
    <m/>
    <m/>
    <m/>
    <m/>
    <n v="4"/>
    <m/>
    <n v="6"/>
    <m/>
    <n v="112"/>
    <m/>
    <m/>
    <m/>
    <n v="112"/>
  </r>
  <r>
    <x v="7"/>
    <x v="0"/>
    <m/>
    <m/>
    <x v="7"/>
    <x v="1"/>
    <m/>
    <m/>
    <m/>
    <m/>
    <m/>
    <m/>
    <m/>
    <n v="7"/>
    <m/>
    <n v="3"/>
    <m/>
    <n v="91"/>
    <m/>
    <m/>
    <m/>
    <n v="91"/>
  </r>
  <r>
    <x v="7"/>
    <x v="0"/>
    <m/>
    <m/>
    <x v="8"/>
    <x v="1"/>
    <m/>
    <m/>
    <m/>
    <m/>
    <m/>
    <m/>
    <m/>
    <n v="4"/>
    <m/>
    <n v="1"/>
    <m/>
    <n v="42"/>
    <m/>
    <m/>
    <m/>
    <n v="42"/>
  </r>
  <r>
    <x v="7"/>
    <x v="0"/>
    <m/>
    <m/>
    <x v="9"/>
    <x v="1"/>
    <m/>
    <m/>
    <m/>
    <m/>
    <m/>
    <m/>
    <n v="1"/>
    <m/>
    <m/>
    <n v="1"/>
    <m/>
    <n v="24.5"/>
    <m/>
    <m/>
    <m/>
    <n v="24.5"/>
  </r>
  <r>
    <x v="7"/>
    <x v="0"/>
    <m/>
    <m/>
    <x v="10"/>
    <x v="1"/>
    <m/>
    <m/>
    <m/>
    <m/>
    <m/>
    <n v="1"/>
    <n v="1"/>
    <n v="2"/>
    <m/>
    <m/>
    <m/>
    <n v="38.5"/>
    <m/>
    <m/>
    <m/>
    <n v="38.5"/>
  </r>
  <r>
    <x v="7"/>
    <x v="0"/>
    <m/>
    <m/>
    <x v="11"/>
    <x v="1"/>
    <m/>
    <m/>
    <m/>
    <m/>
    <m/>
    <n v="1"/>
    <m/>
    <n v="2"/>
    <m/>
    <m/>
    <m/>
    <n v="28"/>
    <m/>
    <m/>
    <m/>
    <n v="28"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errorCaption="-" showError="1" missingCaption="-" updatedVersion="6" minRefreshableVersion="3" itemPrintTitles="1" createdVersion="6" indent="0" compact="0" compactData="0" multipleFieldFilters="0">
  <location ref="B3:O151" firstHeaderRow="0" firstDataRow="1" firstDataCol="4"/>
  <pivotFields count="22">
    <pivotField axis="axisRow" compact="0" outline="0" showAll="0" defaultSubtotal="0">
      <items count="13">
        <item m="1" x="11"/>
        <item x="8"/>
        <item x="0"/>
        <item x="1"/>
        <item x="3"/>
        <item m="1" x="12"/>
        <item x="5"/>
        <item m="1" x="10"/>
        <item m="1" x="9"/>
        <item x="2"/>
        <item x="6"/>
        <item x="7"/>
        <item x="4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Row" compact="0" outline="0" showAll="0">
      <items count="16">
        <item m="1" x="13"/>
        <item x="12"/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 sortType="descending" defaultSubtotal="0">
      <items count="3">
        <item x="2"/>
        <item x="0"/>
        <item x="1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numFmtId="44" outline="0" showAll="0"/>
  </pivotFields>
  <rowFields count="4">
    <field x="4"/>
    <field x="0"/>
    <field x="1"/>
    <field x="5"/>
  </rowFields>
  <rowItems count="148">
    <i>
      <x v="3"/>
      <x v="2"/>
      <x/>
      <x v="1"/>
    </i>
    <i r="3">
      <x v="2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3"/>
    </i>
    <i>
      <x v="4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4"/>
    </i>
    <i>
      <x v="5"/>
      <x v="2"/>
      <x/>
      <x v="1"/>
    </i>
    <i r="3">
      <x v="2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5"/>
    </i>
    <i>
      <x v="6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6"/>
    </i>
    <i>
      <x v="7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7"/>
    </i>
    <i>
      <x v="8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8"/>
    </i>
    <i>
      <x v="9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9"/>
    </i>
    <i>
      <x v="10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0"/>
    </i>
    <i>
      <x v="11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1"/>
    </i>
    <i>
      <x v="12"/>
      <x v="2"/>
      <x/>
      <x v="1"/>
    </i>
    <i r="1">
      <x v="3"/>
      <x/>
      <x v="1"/>
    </i>
    <i r="3">
      <x v="2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2"/>
    </i>
    <i>
      <x v="13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3"/>
    </i>
    <i>
      <x v="14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ReWork" fld="11" baseField="2" baseItem="1"/>
    <dataField name="RePlate" fld="12" baseField="2" baseItem="1"/>
    <dataField name="ReWash" fld="13" baseField="2" baseItem="1"/>
    <dataField name="Other" fld="14" baseField="2" baseItem="1"/>
    <dataField name="Sort" fld="15" baseField="2" baseItem="1"/>
    <dataField name="Scrap" fld="16" subtotal="count" baseField="2" baseItem="1"/>
    <dataField name="Labour Cost" fld="17" baseField="0" baseItem="0" numFmtId="164"/>
    <dataField name="Process Cost" fld="18" baseField="0" baseItem="0" numFmtId="164"/>
    <dataField name="Material Cost" fld="19" baseField="0" baseItem="0" numFmtId="164"/>
    <dataField name="Part Cost" fld="20" baseField="0" baseItem="0" numFmtId="164"/>
  </dataFields>
  <formats count="15">
    <format dxfId="518">
      <pivotArea dataOnly="0" outline="0" fieldPosition="0">
        <references count="1">
          <reference field="4" count="0" defaultSubtotal="1"/>
        </references>
      </pivotArea>
    </format>
    <format dxfId="517">
      <pivotArea dataOnly="0" grandRow="1" outline="0" fieldPosition="0"/>
    </format>
    <format dxfId="516">
      <pivotArea dataOnly="0" grandRow="1" outline="0" fieldPosition="0"/>
    </format>
    <format dxfId="515">
      <pivotArea outline="0" collapsedLevelsAreSubtotals="1" fieldPosition="0"/>
    </format>
    <format dxfId="514">
      <pivotArea dataOnly="0" labelOnly="1" outline="0" fieldPosition="0">
        <references count="1">
          <reference field="4294967294" count="4">
            <x v="6"/>
            <x v="7"/>
            <x v="8"/>
            <x v="9"/>
          </reference>
        </references>
      </pivotArea>
    </format>
    <format dxfId="513">
      <pivotArea dataOnly="0" outline="0" fieldPosition="0">
        <references count="1">
          <reference field="4294967294" count="1">
            <x v="6"/>
          </reference>
        </references>
      </pivotArea>
    </format>
    <format dxfId="512">
      <pivotArea dataOnly="0" outline="0" fieldPosition="0">
        <references count="1">
          <reference field="5" count="1">
            <x v="2"/>
          </reference>
        </references>
      </pivotArea>
    </format>
    <format dxfId="511">
      <pivotArea dataOnly="0" outline="0" fieldPosition="0">
        <references count="1">
          <reference field="5" count="1">
            <x v="2"/>
          </reference>
        </references>
      </pivotArea>
    </format>
    <format dxfId="510">
      <pivotArea dataOnly="0" outline="0" fieldPosition="0">
        <references count="1">
          <reference field="5" count="1">
            <x v="2"/>
          </reference>
        </references>
      </pivotArea>
    </format>
    <format dxfId="509">
      <pivotArea field="4" type="button" dataOnly="0" labelOnly="1" outline="0" axis="axisRow" fieldPosition="0"/>
    </format>
    <format dxfId="508">
      <pivotArea field="0" type="button" dataOnly="0" labelOnly="1" outline="0" axis="axisRow" fieldPosition="1"/>
    </format>
    <format dxfId="507">
      <pivotArea field="5" type="button" dataOnly="0" labelOnly="1" outline="0" axis="axisRow" fieldPosition="3"/>
    </format>
    <format dxfId="506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05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04">
      <pivotArea dataOnly="0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captionBeginsWith" evalOrder="-1" id="1" stringValue1="20">
      <autoFilter ref="A1">
        <filterColumn colId="0">
          <customFilters>
            <customFilter val="20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FCost" displayName="FCost" ref="A1:V486" totalsRowShown="0" headerRowDxfId="545" dataDxfId="543" headerRowBorderDxfId="544" tableBorderDxfId="542" totalsRowBorderDxfId="541" headerRowCellStyle="Currency" dataCellStyle="Currency">
  <autoFilter ref="A1:V486"/>
  <tableColumns count="22">
    <tableColumn id="2" name="Dept" dataDxfId="540"/>
    <tableColumn id="20" name="Section" dataDxfId="539"/>
    <tableColumn id="21" name="Date" dataDxfId="538"/>
    <tableColumn id="22" name="CW" dataDxfId="537"/>
    <tableColumn id="1" name="Month" dataDxfId="536"/>
    <tableColumn id="17" name="Source" dataDxfId="535"/>
    <tableColumn id="15" name="Model" dataDxfId="534"/>
    <tableColumn id="3" name="Lot Number" dataDxfId="533"/>
    <tableColumn id="19" name="Affected Quantity" dataDxfId="532"/>
    <tableColumn id="4" name="Total Quantity" dataDxfId="531" dataCellStyle="Comma"/>
    <tableColumn id="13" name="Defect / Problem" dataDxfId="530" dataCellStyle="Comma"/>
    <tableColumn id="5" name="ReWork_x000a_(Man Hour)" dataDxfId="529"/>
    <tableColumn id="6" name="RePlate_x000a_(Man Hour)" dataDxfId="528"/>
    <tableColumn id="7" name="ReWash_x000a_(Man Hour)" dataDxfId="527"/>
    <tableColumn id="18" name="Other_x000a_(Man Hour)" dataDxfId="526"/>
    <tableColumn id="14" name="Sort_x000a_(Man Hour)" dataDxfId="525"/>
    <tableColumn id="8" name="Scrap_x000a_(Lot)" dataDxfId="524"/>
    <tableColumn id="9" name="Labour" dataDxfId="523" dataCellStyle="Currency"/>
    <tableColumn id="10" name="Process" dataDxfId="522" dataCellStyle="Currency"/>
    <tableColumn id="11" name="Material" dataDxfId="521" dataCellStyle="Currency"/>
    <tableColumn id="16" name="Part" dataDxfId="520" dataCellStyle="Currency"/>
    <tableColumn id="12" name="Total" dataDxfId="519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showGridLines="0" workbookViewId="0">
      <pane ySplit="3" topLeftCell="A4" activePane="bottomLeft" state="frozen"/>
      <selection pane="bottomLeft" activeCell="D12" sqref="D12"/>
    </sheetView>
  </sheetViews>
  <sheetFormatPr defaultRowHeight="21" customHeight="1"/>
  <cols>
    <col min="1" max="1" width="11.85546875" style="251" customWidth="1"/>
    <col min="2" max="2" width="20.140625" style="243" customWidth="1"/>
    <col min="3" max="4" width="64.140625" style="245" customWidth="1"/>
    <col min="5" max="16384" width="9.140625" style="244"/>
  </cols>
  <sheetData>
    <row r="1" spans="1:4" ht="21" customHeight="1">
      <c r="A1" s="248" t="s">
        <v>143</v>
      </c>
    </row>
    <row r="2" spans="1:4" ht="7.5" customHeight="1">
      <c r="A2" s="242"/>
    </row>
    <row r="3" spans="1:4" s="242" customFormat="1" ht="21" customHeight="1">
      <c r="A3" s="249" t="s">
        <v>144</v>
      </c>
      <c r="B3" s="212" t="s">
        <v>145</v>
      </c>
      <c r="C3" s="213" t="s">
        <v>146</v>
      </c>
      <c r="D3" s="213" t="s">
        <v>147</v>
      </c>
    </row>
    <row r="4" spans="1:4" ht="21" customHeight="1">
      <c r="A4" s="250" t="s">
        <v>148</v>
      </c>
      <c r="B4" s="246">
        <v>42857</v>
      </c>
      <c r="C4" s="247" t="s">
        <v>149</v>
      </c>
      <c r="D4" s="247"/>
    </row>
    <row r="5" spans="1:4" ht="30">
      <c r="A5" s="250" t="s">
        <v>150</v>
      </c>
      <c r="B5" s="246">
        <v>42858</v>
      </c>
      <c r="C5" s="247" t="s">
        <v>151</v>
      </c>
      <c r="D5" s="247"/>
    </row>
    <row r="6" spans="1:4" ht="21" customHeight="1">
      <c r="A6" s="250"/>
      <c r="B6" s="246"/>
      <c r="C6" s="247"/>
      <c r="D6" s="247"/>
    </row>
    <row r="7" spans="1:4" ht="21" customHeight="1">
      <c r="A7" s="250"/>
      <c r="B7" s="246"/>
      <c r="C7" s="247"/>
      <c r="D7" s="247"/>
    </row>
    <row r="8" spans="1:4" ht="21" customHeight="1">
      <c r="A8" s="250"/>
      <c r="B8" s="246"/>
      <c r="C8" s="247"/>
      <c r="D8" s="247"/>
    </row>
    <row r="9" spans="1:4" ht="21" customHeight="1">
      <c r="A9" s="250"/>
      <c r="B9" s="246"/>
      <c r="C9" s="247"/>
      <c r="D9" s="247"/>
    </row>
    <row r="10" spans="1:4" ht="21" customHeight="1">
      <c r="A10" s="250"/>
      <c r="B10" s="246"/>
      <c r="C10" s="247"/>
      <c r="D10" s="247"/>
    </row>
    <row r="11" spans="1:4" ht="21" customHeight="1">
      <c r="A11" s="250"/>
      <c r="B11" s="246"/>
      <c r="C11" s="247"/>
      <c r="D11" s="247"/>
    </row>
    <row r="12" spans="1:4" ht="21" customHeight="1">
      <c r="A12" s="250"/>
      <c r="B12" s="246"/>
      <c r="C12" s="247"/>
      <c r="D12" s="247"/>
    </row>
    <row r="13" spans="1:4" ht="21" customHeight="1">
      <c r="A13" s="250"/>
      <c r="B13" s="246"/>
      <c r="C13" s="247"/>
      <c r="D13" s="247"/>
    </row>
    <row r="14" spans="1:4" ht="21" customHeight="1">
      <c r="A14" s="250"/>
      <c r="B14" s="246"/>
      <c r="C14" s="247"/>
      <c r="D14" s="247"/>
    </row>
    <row r="15" spans="1:4" ht="21" customHeight="1">
      <c r="A15" s="250"/>
      <c r="B15" s="246"/>
      <c r="C15" s="247"/>
      <c r="D15" s="247"/>
    </row>
    <row r="16" spans="1:4" ht="21" customHeight="1">
      <c r="A16" s="250"/>
      <c r="B16" s="246"/>
      <c r="C16" s="247"/>
      <c r="D16" s="247"/>
    </row>
    <row r="17" spans="1:4" ht="21" customHeight="1">
      <c r="A17" s="250"/>
      <c r="B17" s="246"/>
      <c r="C17" s="247"/>
      <c r="D17" s="247"/>
    </row>
    <row r="18" spans="1:4" ht="21" customHeight="1">
      <c r="A18" s="250"/>
      <c r="B18" s="246"/>
      <c r="C18" s="247"/>
      <c r="D18" s="247"/>
    </row>
    <row r="19" spans="1:4" ht="21" customHeight="1">
      <c r="A19" s="250"/>
      <c r="B19" s="246"/>
      <c r="C19" s="247"/>
      <c r="D19" s="247"/>
    </row>
    <row r="20" spans="1:4" ht="21" customHeight="1">
      <c r="A20" s="250"/>
      <c r="B20" s="246"/>
      <c r="C20" s="247"/>
      <c r="D20" s="247"/>
    </row>
    <row r="21" spans="1:4" ht="21" customHeight="1">
      <c r="A21" s="250"/>
      <c r="B21" s="246"/>
      <c r="C21" s="247"/>
      <c r="D21" s="247"/>
    </row>
    <row r="22" spans="1:4" ht="21" customHeight="1">
      <c r="A22" s="250"/>
      <c r="B22" s="246"/>
      <c r="C22" s="247"/>
      <c r="D22" s="247"/>
    </row>
    <row r="23" spans="1:4" ht="21" customHeight="1">
      <c r="A23" s="250"/>
      <c r="B23" s="246"/>
      <c r="C23" s="247"/>
      <c r="D23" s="247"/>
    </row>
    <row r="24" spans="1:4" ht="21" customHeight="1">
      <c r="A24" s="250"/>
      <c r="B24" s="246"/>
      <c r="C24" s="247"/>
      <c r="D24" s="247"/>
    </row>
    <row r="25" spans="1:4" ht="21" customHeight="1">
      <c r="A25" s="250"/>
      <c r="B25" s="246"/>
      <c r="C25" s="247"/>
      <c r="D25" s="247"/>
    </row>
    <row r="26" spans="1:4" ht="21" customHeight="1">
      <c r="A26" s="250"/>
      <c r="B26" s="246"/>
      <c r="C26" s="247"/>
      <c r="D26" s="247"/>
    </row>
    <row r="27" spans="1:4" ht="21" customHeight="1">
      <c r="A27" s="250"/>
      <c r="B27" s="246"/>
      <c r="C27" s="247"/>
      <c r="D27" s="247"/>
    </row>
    <row r="28" spans="1:4" ht="21" customHeight="1">
      <c r="A28" s="250"/>
      <c r="B28" s="246"/>
      <c r="C28" s="247"/>
      <c r="D28" s="247"/>
    </row>
    <row r="29" spans="1:4" ht="21" customHeight="1">
      <c r="A29" s="250"/>
      <c r="B29" s="246"/>
      <c r="C29" s="247"/>
      <c r="D29" s="247"/>
    </row>
    <row r="30" spans="1:4" ht="21" customHeight="1">
      <c r="A30" s="250"/>
      <c r="B30" s="246"/>
      <c r="C30" s="247"/>
      <c r="D30" s="247"/>
    </row>
    <row r="31" spans="1:4" ht="21" customHeight="1">
      <c r="A31" s="250"/>
      <c r="B31" s="246"/>
      <c r="C31" s="247"/>
      <c r="D31" s="247"/>
    </row>
    <row r="32" spans="1:4" ht="21" customHeight="1">
      <c r="A32" s="250"/>
      <c r="B32" s="246"/>
      <c r="C32" s="247"/>
      <c r="D32" s="247"/>
    </row>
    <row r="33" spans="1:4" ht="21" customHeight="1">
      <c r="A33" s="250"/>
      <c r="B33" s="246"/>
      <c r="C33" s="247"/>
      <c r="D33" s="247"/>
    </row>
    <row r="34" spans="1:4" ht="21" customHeight="1">
      <c r="A34" s="250"/>
      <c r="B34" s="246"/>
      <c r="C34" s="247"/>
      <c r="D34" s="247"/>
    </row>
    <row r="35" spans="1:4" ht="21" customHeight="1">
      <c r="A35" s="250"/>
      <c r="B35" s="246"/>
      <c r="C35" s="247"/>
      <c r="D35" s="247"/>
    </row>
    <row r="36" spans="1:4" ht="21" customHeight="1">
      <c r="A36" s="250"/>
      <c r="B36" s="246"/>
      <c r="C36" s="247"/>
      <c r="D36" s="247"/>
    </row>
    <row r="37" spans="1:4" ht="21" customHeight="1">
      <c r="A37" s="250"/>
      <c r="B37" s="246"/>
      <c r="C37" s="247"/>
      <c r="D37" s="247"/>
    </row>
    <row r="38" spans="1:4" ht="21" customHeight="1">
      <c r="A38" s="250"/>
      <c r="B38" s="246"/>
      <c r="C38" s="247"/>
      <c r="D38" s="247"/>
    </row>
    <row r="39" spans="1:4" ht="21" customHeight="1">
      <c r="A39" s="250"/>
      <c r="B39" s="246"/>
      <c r="C39" s="247"/>
      <c r="D39" s="247"/>
    </row>
    <row r="40" spans="1:4" ht="21" customHeight="1">
      <c r="A40" s="250"/>
      <c r="B40" s="246"/>
      <c r="C40" s="247"/>
      <c r="D40" s="247"/>
    </row>
    <row r="41" spans="1:4" ht="21" customHeight="1">
      <c r="A41" s="250"/>
      <c r="B41" s="246"/>
      <c r="C41" s="247"/>
      <c r="D41" s="247"/>
    </row>
    <row r="42" spans="1:4" ht="21" customHeight="1">
      <c r="A42" s="250"/>
      <c r="B42" s="246"/>
      <c r="C42" s="247"/>
      <c r="D42" s="247"/>
    </row>
    <row r="43" spans="1:4" ht="21" customHeight="1">
      <c r="A43" s="250"/>
      <c r="B43" s="246"/>
      <c r="C43" s="247"/>
      <c r="D43" s="247"/>
    </row>
    <row r="44" spans="1:4" ht="21" customHeight="1">
      <c r="A44" s="250"/>
      <c r="B44" s="246"/>
      <c r="C44" s="247"/>
      <c r="D44" s="247"/>
    </row>
    <row r="45" spans="1:4" ht="21" customHeight="1">
      <c r="A45" s="250"/>
      <c r="B45" s="246"/>
      <c r="C45" s="247"/>
      <c r="D45" s="247"/>
    </row>
    <row r="46" spans="1:4" ht="21" customHeight="1">
      <c r="A46" s="250"/>
      <c r="B46" s="246"/>
      <c r="C46" s="247"/>
      <c r="D46" s="247"/>
    </row>
    <row r="47" spans="1:4" ht="21" customHeight="1">
      <c r="A47" s="250"/>
      <c r="B47" s="246"/>
      <c r="C47" s="247"/>
      <c r="D47" s="247"/>
    </row>
    <row r="48" spans="1:4" ht="21" customHeight="1">
      <c r="A48" s="250"/>
      <c r="B48" s="246"/>
      <c r="C48" s="247"/>
      <c r="D48" s="247"/>
    </row>
    <row r="49" spans="1:4" ht="21" customHeight="1">
      <c r="A49" s="250"/>
      <c r="B49" s="246"/>
      <c r="C49" s="247"/>
      <c r="D49" s="247"/>
    </row>
    <row r="50" spans="1:4" ht="21" customHeight="1">
      <c r="A50" s="250"/>
      <c r="B50" s="246"/>
      <c r="C50" s="247"/>
      <c r="D50" s="247"/>
    </row>
    <row r="51" spans="1:4" ht="21" customHeight="1">
      <c r="A51" s="250"/>
      <c r="B51" s="246"/>
      <c r="C51" s="247"/>
      <c r="D51" s="247"/>
    </row>
    <row r="52" spans="1:4" ht="21" customHeight="1">
      <c r="A52" s="250"/>
      <c r="B52" s="246"/>
      <c r="C52" s="247"/>
      <c r="D52" s="247"/>
    </row>
    <row r="53" spans="1:4" ht="21" customHeight="1">
      <c r="A53" s="250"/>
      <c r="B53" s="246"/>
      <c r="C53" s="247"/>
      <c r="D53" s="247"/>
    </row>
    <row r="54" spans="1:4" ht="21" customHeight="1">
      <c r="A54" s="250"/>
      <c r="B54" s="246"/>
      <c r="C54" s="247"/>
      <c r="D54" s="247"/>
    </row>
    <row r="55" spans="1:4" ht="21" customHeight="1">
      <c r="A55" s="250"/>
      <c r="B55" s="246"/>
      <c r="C55" s="247"/>
      <c r="D55" s="247"/>
    </row>
    <row r="56" spans="1:4" ht="21" customHeight="1">
      <c r="A56" s="250"/>
      <c r="B56" s="246"/>
      <c r="C56" s="247"/>
      <c r="D56" s="247"/>
    </row>
    <row r="57" spans="1:4" ht="21" customHeight="1">
      <c r="A57" s="250"/>
      <c r="B57" s="246"/>
      <c r="C57" s="247"/>
      <c r="D57" s="247"/>
    </row>
    <row r="58" spans="1:4" ht="21" customHeight="1">
      <c r="A58" s="250"/>
      <c r="B58" s="246"/>
      <c r="C58" s="247"/>
      <c r="D58" s="247"/>
    </row>
    <row r="59" spans="1:4" ht="21" customHeight="1">
      <c r="A59" s="250"/>
      <c r="B59" s="246"/>
      <c r="C59" s="247"/>
      <c r="D59" s="247"/>
    </row>
    <row r="60" spans="1:4" ht="21" customHeight="1">
      <c r="A60" s="250"/>
      <c r="B60" s="246"/>
      <c r="C60" s="247"/>
      <c r="D60" s="247"/>
    </row>
    <row r="61" spans="1:4" ht="21" customHeight="1">
      <c r="A61" s="250"/>
      <c r="B61" s="246"/>
      <c r="C61" s="247"/>
      <c r="D61" s="247"/>
    </row>
    <row r="62" spans="1:4" ht="21" customHeight="1">
      <c r="A62" s="250"/>
      <c r="B62" s="246"/>
      <c r="C62" s="247"/>
      <c r="D62" s="247"/>
    </row>
    <row r="63" spans="1:4" ht="21" customHeight="1">
      <c r="A63" s="250"/>
      <c r="B63" s="246"/>
      <c r="C63" s="247"/>
      <c r="D63" s="247"/>
    </row>
    <row r="64" spans="1:4" ht="21" customHeight="1">
      <c r="A64" s="250"/>
      <c r="B64" s="246"/>
      <c r="C64" s="247"/>
      <c r="D64" s="247"/>
    </row>
    <row r="65" spans="1:4" ht="21" customHeight="1">
      <c r="A65" s="250"/>
      <c r="B65" s="246"/>
      <c r="C65" s="247"/>
      <c r="D65" s="247"/>
    </row>
    <row r="66" spans="1:4" ht="21" customHeight="1">
      <c r="A66" s="250"/>
      <c r="B66" s="246"/>
      <c r="C66" s="247"/>
      <c r="D66" s="247"/>
    </row>
    <row r="67" spans="1:4" ht="21" customHeight="1">
      <c r="A67" s="250"/>
      <c r="B67" s="246"/>
      <c r="C67" s="247"/>
      <c r="D67" s="247"/>
    </row>
    <row r="68" spans="1:4" ht="21" customHeight="1">
      <c r="A68" s="250"/>
      <c r="B68" s="246"/>
      <c r="C68" s="247"/>
      <c r="D68" s="247"/>
    </row>
    <row r="69" spans="1:4" ht="21" customHeight="1">
      <c r="A69" s="250"/>
      <c r="B69" s="246"/>
      <c r="C69" s="247"/>
      <c r="D69" s="247"/>
    </row>
    <row r="70" spans="1:4" ht="21" customHeight="1">
      <c r="A70" s="250"/>
      <c r="B70" s="246"/>
      <c r="C70" s="247"/>
      <c r="D70" s="247"/>
    </row>
    <row r="71" spans="1:4" ht="21" customHeight="1">
      <c r="A71" s="250"/>
      <c r="B71" s="246"/>
      <c r="C71" s="247"/>
      <c r="D71" s="247"/>
    </row>
    <row r="72" spans="1:4" ht="21" customHeight="1">
      <c r="A72" s="250"/>
      <c r="B72" s="246"/>
      <c r="C72" s="247"/>
      <c r="D72" s="247"/>
    </row>
    <row r="73" spans="1:4" ht="21" customHeight="1">
      <c r="A73" s="250"/>
      <c r="B73" s="246"/>
      <c r="C73" s="247"/>
      <c r="D73" s="247"/>
    </row>
    <row r="74" spans="1:4" ht="21" customHeight="1">
      <c r="A74" s="250"/>
      <c r="B74" s="246"/>
      <c r="C74" s="247"/>
      <c r="D74" s="247"/>
    </row>
    <row r="75" spans="1:4" ht="21" customHeight="1">
      <c r="A75" s="250"/>
      <c r="B75" s="246"/>
      <c r="C75" s="247"/>
      <c r="D75" s="247"/>
    </row>
    <row r="76" spans="1:4" ht="21" customHeight="1">
      <c r="A76" s="250"/>
      <c r="B76" s="246"/>
      <c r="C76" s="247"/>
      <c r="D76" s="247"/>
    </row>
    <row r="77" spans="1:4" ht="21" customHeight="1">
      <c r="A77" s="250"/>
      <c r="B77" s="246"/>
      <c r="C77" s="247"/>
      <c r="D77" s="247"/>
    </row>
    <row r="78" spans="1:4" ht="21" customHeight="1">
      <c r="A78" s="250"/>
      <c r="B78" s="246"/>
      <c r="C78" s="247"/>
      <c r="D78" s="247"/>
    </row>
    <row r="79" spans="1:4" ht="21" customHeight="1">
      <c r="A79" s="250"/>
      <c r="B79" s="246"/>
      <c r="C79" s="247"/>
      <c r="D79" s="247"/>
    </row>
    <row r="80" spans="1:4" ht="21" customHeight="1">
      <c r="A80" s="250"/>
      <c r="B80" s="246"/>
      <c r="C80" s="247"/>
      <c r="D80" s="247"/>
    </row>
    <row r="81" spans="1:4" ht="21" customHeight="1">
      <c r="A81" s="250"/>
      <c r="B81" s="246"/>
      <c r="C81" s="247"/>
      <c r="D81" s="247"/>
    </row>
    <row r="82" spans="1:4" ht="21" customHeight="1">
      <c r="A82" s="250"/>
      <c r="B82" s="246"/>
      <c r="C82" s="247"/>
      <c r="D82" s="247"/>
    </row>
    <row r="83" spans="1:4" ht="21" customHeight="1">
      <c r="A83" s="250"/>
      <c r="B83" s="246"/>
      <c r="C83" s="247"/>
      <c r="D83" s="247"/>
    </row>
    <row r="84" spans="1:4" ht="21" customHeight="1">
      <c r="A84" s="250"/>
      <c r="B84" s="246"/>
      <c r="C84" s="247"/>
      <c r="D84" s="247"/>
    </row>
    <row r="85" spans="1:4" ht="21" customHeight="1">
      <c r="A85" s="250"/>
      <c r="B85" s="246"/>
      <c r="C85" s="247"/>
      <c r="D85" s="247"/>
    </row>
    <row r="86" spans="1:4" ht="21" customHeight="1">
      <c r="A86" s="250"/>
      <c r="B86" s="246"/>
      <c r="C86" s="247"/>
      <c r="D86" s="247"/>
    </row>
    <row r="87" spans="1:4" ht="21" customHeight="1">
      <c r="A87" s="250"/>
      <c r="B87" s="246"/>
      <c r="C87" s="247"/>
      <c r="D87" s="247"/>
    </row>
    <row r="88" spans="1:4" ht="21" customHeight="1">
      <c r="A88" s="250"/>
      <c r="B88" s="246"/>
      <c r="C88" s="247"/>
      <c r="D88" s="2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86"/>
  <sheetViews>
    <sheetView showGridLines="0" zoomScaleNormal="100" workbookViewId="0">
      <pane xSplit="8" ySplit="1" topLeftCell="I62" activePane="bottomRight" state="frozen"/>
      <selection pane="topRight" activeCell="G1" sqref="G1"/>
      <selection pane="bottomLeft" activeCell="A4" sqref="A4"/>
      <selection pane="bottomRight" activeCell="C65" sqref="C65"/>
    </sheetView>
  </sheetViews>
  <sheetFormatPr defaultColWidth="0" defaultRowHeight="15"/>
  <cols>
    <col min="1" max="1" width="13.5703125" style="21" bestFit="1" customWidth="1"/>
    <col min="2" max="4" width="13.5703125" style="21" customWidth="1"/>
    <col min="5" max="5" width="15.28515625" style="6" bestFit="1" customWidth="1"/>
    <col min="6" max="6" width="16.42578125" style="6" bestFit="1" customWidth="1"/>
    <col min="7" max="7" width="17.7109375" style="6" customWidth="1"/>
    <col min="8" max="8" width="21.140625" style="6" bestFit="1" customWidth="1"/>
    <col min="9" max="10" width="13" style="6" customWidth="1"/>
    <col min="11" max="11" width="33.5703125" style="6" customWidth="1"/>
    <col min="12" max="14" width="21.7109375" style="6" bestFit="1" customWidth="1"/>
    <col min="15" max="15" width="20.5703125" style="6" bestFit="1" customWidth="1"/>
    <col min="16" max="16" width="21.7109375" style="6" bestFit="1" customWidth="1"/>
    <col min="17" max="17" width="18.85546875" style="6" customWidth="1"/>
    <col min="18" max="18" width="18.7109375" style="6" bestFit="1" customWidth="1"/>
    <col min="19" max="19" width="20" style="7" bestFit="1" customWidth="1"/>
    <col min="20" max="20" width="19.7109375" style="7" bestFit="1" customWidth="1"/>
    <col min="21" max="21" width="15.42578125" style="7" bestFit="1" customWidth="1"/>
    <col min="22" max="22" width="16.7109375" style="7" bestFit="1" customWidth="1"/>
    <col min="23" max="23" width="3" style="23" customWidth="1"/>
    <col min="24" max="24" width="0" style="22" hidden="1" customWidth="1"/>
    <col min="25" max="16384" width="9.140625" style="22" hidden="1"/>
  </cols>
  <sheetData>
    <row r="1" spans="1:23" s="34" customFormat="1" ht="30.75" thickBot="1">
      <c r="A1" s="24" t="s">
        <v>35</v>
      </c>
      <c r="B1" s="25" t="s">
        <v>152</v>
      </c>
      <c r="C1" s="25" t="s">
        <v>145</v>
      </c>
      <c r="D1" s="25" t="s">
        <v>153</v>
      </c>
      <c r="E1" s="25" t="s">
        <v>6</v>
      </c>
      <c r="F1" s="25" t="s">
        <v>17</v>
      </c>
      <c r="G1" s="25" t="s">
        <v>0</v>
      </c>
      <c r="H1" s="24" t="s">
        <v>30</v>
      </c>
      <c r="I1" s="29" t="s">
        <v>141</v>
      </c>
      <c r="J1" s="29" t="s">
        <v>142</v>
      </c>
      <c r="K1" s="26" t="s">
        <v>29</v>
      </c>
      <c r="L1" s="27" t="s">
        <v>136</v>
      </c>
      <c r="M1" s="28" t="s">
        <v>137</v>
      </c>
      <c r="N1" s="28" t="s">
        <v>138</v>
      </c>
      <c r="O1" s="29" t="s">
        <v>135</v>
      </c>
      <c r="P1" s="29" t="s">
        <v>139</v>
      </c>
      <c r="Q1" s="30" t="s">
        <v>140</v>
      </c>
      <c r="R1" s="31" t="s">
        <v>2</v>
      </c>
      <c r="S1" s="32" t="s">
        <v>3</v>
      </c>
      <c r="T1" s="32" t="s">
        <v>4</v>
      </c>
      <c r="U1" s="33" t="s">
        <v>5</v>
      </c>
      <c r="V1" s="33" t="s">
        <v>13</v>
      </c>
    </row>
    <row r="2" spans="1:23" ht="15.75" thickTop="1">
      <c r="A2" s="8" t="s">
        <v>8</v>
      </c>
      <c r="B2" s="9"/>
      <c r="C2" s="9"/>
      <c r="D2" s="9"/>
      <c r="E2" s="9" t="s">
        <v>67</v>
      </c>
      <c r="F2" s="9" t="s">
        <v>15</v>
      </c>
      <c r="G2" s="9"/>
      <c r="H2" s="8"/>
      <c r="I2" s="13"/>
      <c r="J2" s="10"/>
      <c r="K2" s="11"/>
      <c r="L2" s="12">
        <v>2</v>
      </c>
      <c r="M2" s="8">
        <v>2</v>
      </c>
      <c r="N2" s="8">
        <v>7</v>
      </c>
      <c r="O2" s="13"/>
      <c r="P2" s="13"/>
      <c r="Q2" s="11" t="s">
        <v>12</v>
      </c>
      <c r="R2" s="14">
        <v>98</v>
      </c>
      <c r="S2" s="15"/>
      <c r="T2" s="15"/>
      <c r="U2" s="16"/>
      <c r="V2" s="17">
        <v>98</v>
      </c>
      <c r="W2" s="22"/>
    </row>
    <row r="3" spans="1:23">
      <c r="A3" s="8" t="s">
        <v>8</v>
      </c>
      <c r="B3" s="9"/>
      <c r="C3" s="9"/>
      <c r="D3" s="9"/>
      <c r="E3" s="9" t="s">
        <v>67</v>
      </c>
      <c r="F3" s="9" t="s">
        <v>16</v>
      </c>
      <c r="G3" s="9"/>
      <c r="H3" s="8"/>
      <c r="I3" s="8"/>
      <c r="J3" s="35"/>
      <c r="K3" s="87"/>
      <c r="L3" s="19"/>
      <c r="M3" s="8"/>
      <c r="N3" s="8"/>
      <c r="O3" s="13"/>
      <c r="P3" s="13">
        <v>2</v>
      </c>
      <c r="Q3" s="18"/>
      <c r="R3" s="88">
        <v>28</v>
      </c>
      <c r="S3" s="88"/>
      <c r="T3" s="88"/>
      <c r="U3" s="89"/>
      <c r="V3" s="90">
        <v>28</v>
      </c>
      <c r="W3" s="22"/>
    </row>
    <row r="4" spans="1:23">
      <c r="A4" s="8" t="s">
        <v>8</v>
      </c>
      <c r="B4" s="9"/>
      <c r="C4" s="9"/>
      <c r="D4" s="9"/>
      <c r="E4" s="9" t="s">
        <v>59</v>
      </c>
      <c r="F4" s="9" t="s">
        <v>15</v>
      </c>
      <c r="G4" s="9"/>
      <c r="H4" s="8"/>
      <c r="I4" s="13"/>
      <c r="J4" s="10"/>
      <c r="K4" s="18"/>
      <c r="L4" s="19">
        <v>4</v>
      </c>
      <c r="M4" s="8"/>
      <c r="N4" s="8">
        <v>6</v>
      </c>
      <c r="O4" s="13"/>
      <c r="P4" s="13"/>
      <c r="Q4" s="18"/>
      <c r="R4" s="14">
        <v>98</v>
      </c>
      <c r="S4" s="15"/>
      <c r="T4" s="15"/>
      <c r="U4" s="16"/>
      <c r="V4" s="20">
        <v>98</v>
      </c>
      <c r="W4" s="22"/>
    </row>
    <row r="5" spans="1:23">
      <c r="A5" s="8" t="s">
        <v>8</v>
      </c>
      <c r="B5" s="9"/>
      <c r="C5" s="9"/>
      <c r="D5" s="9"/>
      <c r="E5" s="9" t="s">
        <v>60</v>
      </c>
      <c r="F5" s="9" t="s">
        <v>15</v>
      </c>
      <c r="G5" s="9"/>
      <c r="H5" s="8"/>
      <c r="I5" s="13"/>
      <c r="J5" s="10"/>
      <c r="K5" s="18"/>
      <c r="L5" s="19">
        <v>7</v>
      </c>
      <c r="M5" s="8"/>
      <c r="N5" s="8">
        <v>3</v>
      </c>
      <c r="O5" s="13"/>
      <c r="P5" s="13"/>
      <c r="Q5" s="18"/>
      <c r="R5" s="14">
        <v>119</v>
      </c>
      <c r="S5" s="15"/>
      <c r="T5" s="15"/>
      <c r="U5" s="16"/>
      <c r="V5" s="20">
        <v>119</v>
      </c>
      <c r="W5" s="22"/>
    </row>
    <row r="6" spans="1:23">
      <c r="A6" s="8" t="s">
        <v>8</v>
      </c>
      <c r="B6" s="9"/>
      <c r="C6" s="9"/>
      <c r="D6" s="9"/>
      <c r="E6" s="9" t="s">
        <v>60</v>
      </c>
      <c r="F6" s="9" t="s">
        <v>16</v>
      </c>
      <c r="G6" s="9"/>
      <c r="H6" s="8"/>
      <c r="I6" s="13"/>
      <c r="J6" s="10"/>
      <c r="K6" s="18"/>
      <c r="L6" s="19"/>
      <c r="M6" s="8"/>
      <c r="N6" s="8"/>
      <c r="O6" s="13"/>
      <c r="P6" s="13">
        <v>825</v>
      </c>
      <c r="Q6" s="18"/>
      <c r="R6" s="14">
        <v>11550</v>
      </c>
      <c r="S6" s="15"/>
      <c r="T6" s="15"/>
      <c r="U6" s="16"/>
      <c r="V6" s="20">
        <v>11550</v>
      </c>
      <c r="W6" s="22"/>
    </row>
    <row r="7" spans="1:23">
      <c r="A7" s="8" t="s">
        <v>8</v>
      </c>
      <c r="B7" s="9"/>
      <c r="C7" s="9"/>
      <c r="D7" s="9"/>
      <c r="E7" s="9" t="s">
        <v>61</v>
      </c>
      <c r="F7" s="9" t="s">
        <v>15</v>
      </c>
      <c r="G7" s="9"/>
      <c r="H7" s="8"/>
      <c r="I7" s="13"/>
      <c r="J7" s="10"/>
      <c r="K7" s="18"/>
      <c r="L7" s="19">
        <v>10</v>
      </c>
      <c r="M7" s="8"/>
      <c r="N7" s="8">
        <v>7</v>
      </c>
      <c r="O7" s="13"/>
      <c r="P7" s="13"/>
      <c r="Q7" s="18"/>
      <c r="R7" s="14">
        <v>189</v>
      </c>
      <c r="S7" s="15"/>
      <c r="T7" s="15"/>
      <c r="U7" s="16"/>
      <c r="V7" s="20">
        <v>189</v>
      </c>
      <c r="W7" s="22"/>
    </row>
    <row r="8" spans="1:23">
      <c r="A8" s="8" t="s">
        <v>8</v>
      </c>
      <c r="B8" s="9"/>
      <c r="C8" s="9"/>
      <c r="D8" s="9"/>
      <c r="E8" s="9" t="s">
        <v>62</v>
      </c>
      <c r="F8" s="9" t="s">
        <v>15</v>
      </c>
      <c r="G8" s="9"/>
      <c r="H8" s="8"/>
      <c r="I8" s="13"/>
      <c r="J8" s="10"/>
      <c r="K8" s="18"/>
      <c r="L8" s="19">
        <v>8</v>
      </c>
      <c r="M8" s="8"/>
      <c r="N8" s="8">
        <v>26</v>
      </c>
      <c r="O8" s="13"/>
      <c r="P8" s="13"/>
      <c r="Q8" s="18"/>
      <c r="R8" s="14">
        <v>294</v>
      </c>
      <c r="S8" s="15"/>
      <c r="T8" s="15"/>
      <c r="U8" s="16"/>
      <c r="V8" s="20">
        <v>294</v>
      </c>
      <c r="W8" s="22"/>
    </row>
    <row r="9" spans="1:23">
      <c r="A9" s="8" t="s">
        <v>8</v>
      </c>
      <c r="B9" s="9"/>
      <c r="C9" s="9"/>
      <c r="D9" s="9"/>
      <c r="E9" s="9" t="s">
        <v>63</v>
      </c>
      <c r="F9" s="9" t="s">
        <v>15</v>
      </c>
      <c r="G9" s="9"/>
      <c r="H9" s="8"/>
      <c r="I9" s="13"/>
      <c r="J9" s="10"/>
      <c r="K9" s="18"/>
      <c r="L9" s="19">
        <v>4</v>
      </c>
      <c r="M9" s="8"/>
      <c r="N9" s="8">
        <v>27</v>
      </c>
      <c r="O9" s="13"/>
      <c r="P9" s="13"/>
      <c r="Q9" s="18"/>
      <c r="R9" s="14">
        <v>245</v>
      </c>
      <c r="S9" s="15"/>
      <c r="T9" s="15"/>
      <c r="U9" s="16"/>
      <c r="V9" s="20">
        <v>245</v>
      </c>
      <c r="W9" s="22"/>
    </row>
    <row r="10" spans="1:23">
      <c r="A10" s="8" t="s">
        <v>8</v>
      </c>
      <c r="B10" s="9"/>
      <c r="C10" s="9"/>
      <c r="D10" s="9"/>
      <c r="E10" s="9" t="s">
        <v>64</v>
      </c>
      <c r="F10" s="9" t="s">
        <v>15</v>
      </c>
      <c r="G10" s="9"/>
      <c r="H10" s="8"/>
      <c r="I10" s="13"/>
      <c r="J10" s="10"/>
      <c r="K10" s="18"/>
      <c r="L10" s="19">
        <v>17</v>
      </c>
      <c r="M10" s="8">
        <v>4</v>
      </c>
      <c r="N10" s="8">
        <v>1</v>
      </c>
      <c r="O10" s="13">
        <v>4</v>
      </c>
      <c r="P10" s="13"/>
      <c r="Q10" s="18"/>
      <c r="R10" s="14">
        <v>296.52</v>
      </c>
      <c r="S10" s="15"/>
      <c r="T10" s="15"/>
      <c r="U10" s="16"/>
      <c r="V10" s="20">
        <v>296.52</v>
      </c>
      <c r="W10" s="22"/>
    </row>
    <row r="11" spans="1:23">
      <c r="A11" s="8" t="s">
        <v>8</v>
      </c>
      <c r="B11" s="9"/>
      <c r="C11" s="9"/>
      <c r="D11" s="9"/>
      <c r="E11" s="9" t="s">
        <v>65</v>
      </c>
      <c r="F11" s="9" t="s">
        <v>15</v>
      </c>
      <c r="G11" s="9"/>
      <c r="H11" s="8"/>
      <c r="I11" s="13"/>
      <c r="J11" s="10"/>
      <c r="K11" s="18"/>
      <c r="L11" s="19">
        <v>4</v>
      </c>
      <c r="M11" s="8"/>
      <c r="N11" s="8">
        <v>14</v>
      </c>
      <c r="O11" s="13"/>
      <c r="P11" s="13"/>
      <c r="Q11" s="18"/>
      <c r="R11" s="14">
        <v>154</v>
      </c>
      <c r="S11" s="15"/>
      <c r="T11" s="15"/>
      <c r="U11" s="16"/>
      <c r="V11" s="20">
        <v>154</v>
      </c>
      <c r="W11" s="22"/>
    </row>
    <row r="12" spans="1:23">
      <c r="A12" s="8" t="s">
        <v>8</v>
      </c>
      <c r="B12" s="9"/>
      <c r="C12" s="9"/>
      <c r="D12" s="9"/>
      <c r="E12" s="9" t="s">
        <v>66</v>
      </c>
      <c r="F12" s="9" t="s">
        <v>15</v>
      </c>
      <c r="G12" s="9"/>
      <c r="H12" s="8"/>
      <c r="I12" s="13"/>
      <c r="J12" s="10"/>
      <c r="K12" s="18"/>
      <c r="L12" s="19">
        <v>2</v>
      </c>
      <c r="M12" s="8"/>
      <c r="N12" s="8">
        <v>13</v>
      </c>
      <c r="O12" s="13"/>
      <c r="P12" s="13"/>
      <c r="Q12" s="18"/>
      <c r="R12" s="14">
        <v>119</v>
      </c>
      <c r="S12" s="15"/>
      <c r="T12" s="15"/>
      <c r="U12" s="16"/>
      <c r="V12" s="20">
        <v>119</v>
      </c>
      <c r="W12" s="22"/>
    </row>
    <row r="13" spans="1:23">
      <c r="A13" s="8" t="s">
        <v>8</v>
      </c>
      <c r="B13" s="9"/>
      <c r="C13" s="9"/>
      <c r="D13" s="9"/>
      <c r="E13" s="9" t="s">
        <v>68</v>
      </c>
      <c r="F13" s="9" t="s">
        <v>15</v>
      </c>
      <c r="G13" s="9"/>
      <c r="H13" s="8"/>
      <c r="I13" s="13"/>
      <c r="J13" s="10"/>
      <c r="K13" s="18"/>
      <c r="L13" s="19">
        <v>6</v>
      </c>
      <c r="M13" s="8"/>
      <c r="N13" s="8">
        <v>2</v>
      </c>
      <c r="O13" s="13"/>
      <c r="P13" s="13"/>
      <c r="Q13" s="18"/>
      <c r="R13" s="14">
        <v>98</v>
      </c>
      <c r="S13" s="15"/>
      <c r="T13" s="15"/>
      <c r="U13" s="16"/>
      <c r="V13" s="20">
        <v>98</v>
      </c>
      <c r="W13" s="22"/>
    </row>
    <row r="14" spans="1:23">
      <c r="A14" s="8" t="s">
        <v>8</v>
      </c>
      <c r="B14" s="9"/>
      <c r="C14" s="9"/>
      <c r="D14" s="9"/>
      <c r="E14" s="9" t="s">
        <v>69</v>
      </c>
      <c r="F14" s="9" t="s">
        <v>15</v>
      </c>
      <c r="G14" s="9"/>
      <c r="H14" s="8"/>
      <c r="I14" s="13"/>
      <c r="J14" s="10"/>
      <c r="K14" s="18"/>
      <c r="L14" s="19">
        <v>5</v>
      </c>
      <c r="M14" s="8"/>
      <c r="N14" s="8">
        <v>2</v>
      </c>
      <c r="O14" s="13"/>
      <c r="P14" s="13"/>
      <c r="Q14" s="18"/>
      <c r="R14" s="14">
        <v>84</v>
      </c>
      <c r="S14" s="15"/>
      <c r="T14" s="15"/>
      <c r="U14" s="16"/>
      <c r="V14" s="20">
        <v>84</v>
      </c>
      <c r="W14" s="22"/>
    </row>
    <row r="15" spans="1:23">
      <c r="A15" s="8" t="s">
        <v>8</v>
      </c>
      <c r="B15" s="9"/>
      <c r="C15" s="9"/>
      <c r="D15" s="9"/>
      <c r="E15" s="9" t="s">
        <v>54</v>
      </c>
      <c r="F15" s="9" t="s">
        <v>15</v>
      </c>
      <c r="G15" s="9"/>
      <c r="H15" s="8"/>
      <c r="I15" s="13"/>
      <c r="J15" s="10"/>
      <c r="K15" s="18"/>
      <c r="L15" s="19"/>
      <c r="M15" s="8"/>
      <c r="N15" s="8">
        <v>21</v>
      </c>
      <c r="O15" s="13"/>
      <c r="P15" s="13"/>
      <c r="Q15" s="18"/>
      <c r="R15" s="14">
        <v>147</v>
      </c>
      <c r="S15" s="15"/>
      <c r="T15" s="15"/>
      <c r="U15" s="16"/>
      <c r="V15" s="20">
        <v>147</v>
      </c>
      <c r="W15" s="22"/>
    </row>
    <row r="16" spans="1:23">
      <c r="A16" s="8" t="s">
        <v>33</v>
      </c>
      <c r="B16" s="9"/>
      <c r="C16" s="9"/>
      <c r="D16" s="9"/>
      <c r="E16" s="9" t="s">
        <v>67</v>
      </c>
      <c r="F16" s="9" t="s">
        <v>15</v>
      </c>
      <c r="G16" s="9"/>
      <c r="H16" s="8"/>
      <c r="I16" s="13"/>
      <c r="J16" s="10"/>
      <c r="K16" s="18"/>
      <c r="L16" s="19">
        <v>16</v>
      </c>
      <c r="M16" s="8"/>
      <c r="N16" s="8"/>
      <c r="O16" s="13"/>
      <c r="P16" s="13"/>
      <c r="Q16" s="18"/>
      <c r="R16" s="14">
        <v>224</v>
      </c>
      <c r="S16" s="15"/>
      <c r="T16" s="15"/>
      <c r="U16" s="16"/>
      <c r="V16" s="20">
        <v>224</v>
      </c>
      <c r="W16" s="22"/>
    </row>
    <row r="17" spans="1:23">
      <c r="A17" s="8" t="s">
        <v>33</v>
      </c>
      <c r="B17" s="9"/>
      <c r="C17" s="9"/>
      <c r="D17" s="9"/>
      <c r="E17" s="9" t="s">
        <v>59</v>
      </c>
      <c r="F17" s="9" t="s">
        <v>15</v>
      </c>
      <c r="G17" s="9"/>
      <c r="H17" s="8"/>
      <c r="I17" s="13"/>
      <c r="J17" s="10"/>
      <c r="K17" s="18"/>
      <c r="L17" s="19">
        <v>8</v>
      </c>
      <c r="M17" s="8"/>
      <c r="N17" s="8"/>
      <c r="O17" s="13"/>
      <c r="P17" s="13"/>
      <c r="Q17" s="18"/>
      <c r="R17" s="14">
        <v>112</v>
      </c>
      <c r="S17" s="15"/>
      <c r="T17" s="15"/>
      <c r="U17" s="16"/>
      <c r="V17" s="20">
        <v>112</v>
      </c>
      <c r="W17" s="22"/>
    </row>
    <row r="18" spans="1:23">
      <c r="A18" s="8" t="s">
        <v>33</v>
      </c>
      <c r="B18" s="9"/>
      <c r="C18" s="9"/>
      <c r="D18" s="9"/>
      <c r="E18" s="9" t="s">
        <v>60</v>
      </c>
      <c r="F18" s="9" t="s">
        <v>15</v>
      </c>
      <c r="G18" s="9"/>
      <c r="H18" s="8"/>
      <c r="I18" s="13"/>
      <c r="J18" s="10"/>
      <c r="K18" s="18"/>
      <c r="L18" s="19">
        <v>5</v>
      </c>
      <c r="M18" s="8"/>
      <c r="N18" s="8"/>
      <c r="O18" s="13"/>
      <c r="P18" s="13"/>
      <c r="Q18" s="18"/>
      <c r="R18" s="14">
        <v>70</v>
      </c>
      <c r="S18" s="15"/>
      <c r="T18" s="15"/>
      <c r="U18" s="16"/>
      <c r="V18" s="20">
        <v>70</v>
      </c>
      <c r="W18" s="22"/>
    </row>
    <row r="19" spans="1:23">
      <c r="A19" s="8" t="s">
        <v>33</v>
      </c>
      <c r="B19" s="9"/>
      <c r="C19" s="9"/>
      <c r="D19" s="9"/>
      <c r="E19" s="9" t="s">
        <v>61</v>
      </c>
      <c r="F19" s="9" t="s">
        <v>15</v>
      </c>
      <c r="G19" s="9"/>
      <c r="H19" s="8"/>
      <c r="I19" s="13"/>
      <c r="J19" s="10"/>
      <c r="K19" s="18"/>
      <c r="L19" s="19">
        <v>11</v>
      </c>
      <c r="M19" s="8"/>
      <c r="N19" s="8"/>
      <c r="O19" s="13"/>
      <c r="P19" s="13"/>
      <c r="Q19" s="18"/>
      <c r="R19" s="14">
        <v>154</v>
      </c>
      <c r="S19" s="15"/>
      <c r="T19" s="15"/>
      <c r="U19" s="16"/>
      <c r="V19" s="20">
        <v>154</v>
      </c>
      <c r="W19" s="22"/>
    </row>
    <row r="20" spans="1:23">
      <c r="A20" s="8" t="s">
        <v>33</v>
      </c>
      <c r="B20" s="9"/>
      <c r="C20" s="9"/>
      <c r="D20" s="9"/>
      <c r="E20" s="9" t="s">
        <v>62</v>
      </c>
      <c r="F20" s="9" t="s">
        <v>15</v>
      </c>
      <c r="G20" s="9"/>
      <c r="H20" s="8"/>
      <c r="I20" s="13"/>
      <c r="J20" s="10"/>
      <c r="K20" s="18"/>
      <c r="L20" s="19">
        <v>8</v>
      </c>
      <c r="M20" s="8"/>
      <c r="N20" s="8"/>
      <c r="O20" s="13"/>
      <c r="P20" s="13"/>
      <c r="Q20" s="18"/>
      <c r="R20" s="14">
        <v>112</v>
      </c>
      <c r="S20" s="15"/>
      <c r="T20" s="15"/>
      <c r="U20" s="16"/>
      <c r="V20" s="20">
        <v>112</v>
      </c>
      <c r="W20" s="22"/>
    </row>
    <row r="21" spans="1:23">
      <c r="A21" s="8" t="s">
        <v>33</v>
      </c>
      <c r="B21" s="9"/>
      <c r="C21" s="9"/>
      <c r="D21" s="9"/>
      <c r="E21" s="9" t="s">
        <v>63</v>
      </c>
      <c r="F21" s="9" t="s">
        <v>15</v>
      </c>
      <c r="G21" s="9"/>
      <c r="H21" s="8"/>
      <c r="I21" s="13"/>
      <c r="J21" s="10"/>
      <c r="K21" s="18"/>
      <c r="L21" s="19">
        <v>5</v>
      </c>
      <c r="M21" s="8"/>
      <c r="N21" s="8"/>
      <c r="O21" s="13"/>
      <c r="P21" s="13"/>
      <c r="Q21" s="18"/>
      <c r="R21" s="14">
        <v>70</v>
      </c>
      <c r="S21" s="15"/>
      <c r="T21" s="15"/>
      <c r="U21" s="16"/>
      <c r="V21" s="20">
        <v>70</v>
      </c>
      <c r="W21" s="22"/>
    </row>
    <row r="22" spans="1:23">
      <c r="A22" s="8" t="s">
        <v>33</v>
      </c>
      <c r="B22" s="9"/>
      <c r="C22" s="9"/>
      <c r="D22" s="9"/>
      <c r="E22" s="9" t="s">
        <v>64</v>
      </c>
      <c r="F22" s="9" t="s">
        <v>15</v>
      </c>
      <c r="G22" s="9"/>
      <c r="H22" s="8"/>
      <c r="I22" s="13"/>
      <c r="J22" s="10"/>
      <c r="K22" s="18"/>
      <c r="L22" s="19">
        <v>5</v>
      </c>
      <c r="M22" s="8"/>
      <c r="N22" s="8"/>
      <c r="O22" s="13"/>
      <c r="P22" s="13"/>
      <c r="Q22" s="18"/>
      <c r="R22" s="14">
        <v>70</v>
      </c>
      <c r="S22" s="15"/>
      <c r="T22" s="15"/>
      <c r="U22" s="16"/>
      <c r="V22" s="20">
        <v>70</v>
      </c>
      <c r="W22" s="22"/>
    </row>
    <row r="23" spans="1:23">
      <c r="A23" s="8" t="s">
        <v>33</v>
      </c>
      <c r="B23" s="9"/>
      <c r="C23" s="9"/>
      <c r="D23" s="9"/>
      <c r="E23" s="9" t="s">
        <v>65</v>
      </c>
      <c r="F23" s="9" t="s">
        <v>15</v>
      </c>
      <c r="G23" s="9"/>
      <c r="H23" s="8"/>
      <c r="I23" s="8"/>
      <c r="J23" s="35"/>
      <c r="K23" s="36"/>
      <c r="L23" s="19">
        <v>5</v>
      </c>
      <c r="M23" s="8"/>
      <c r="N23" s="8"/>
      <c r="O23" s="13"/>
      <c r="P23" s="13"/>
      <c r="Q23" s="18"/>
      <c r="R23" s="14">
        <v>70</v>
      </c>
      <c r="S23" s="15"/>
      <c r="T23" s="15"/>
      <c r="U23" s="16"/>
      <c r="V23" s="20">
        <v>70</v>
      </c>
    </row>
    <row r="24" spans="1:23">
      <c r="A24" s="8" t="s">
        <v>33</v>
      </c>
      <c r="B24" s="9"/>
      <c r="C24" s="9"/>
      <c r="D24" s="9"/>
      <c r="E24" s="9" t="s">
        <v>66</v>
      </c>
      <c r="F24" s="9" t="s">
        <v>15</v>
      </c>
      <c r="G24" s="9"/>
      <c r="H24" s="8"/>
      <c r="I24" s="8"/>
      <c r="J24" s="35"/>
      <c r="K24" s="36"/>
      <c r="L24" s="19">
        <v>15</v>
      </c>
      <c r="M24" s="8"/>
      <c r="N24" s="8"/>
      <c r="O24" s="13"/>
      <c r="P24" s="13"/>
      <c r="Q24" s="18"/>
      <c r="R24" s="14">
        <v>210</v>
      </c>
      <c r="S24" s="15"/>
      <c r="T24" s="15"/>
      <c r="U24" s="16"/>
      <c r="V24" s="20">
        <v>210</v>
      </c>
    </row>
    <row r="25" spans="1:23">
      <c r="A25" s="8" t="s">
        <v>33</v>
      </c>
      <c r="B25" s="9"/>
      <c r="C25" s="9"/>
      <c r="D25" s="9"/>
      <c r="E25" s="9" t="s">
        <v>68</v>
      </c>
      <c r="F25" s="9" t="s">
        <v>15</v>
      </c>
      <c r="G25" s="9"/>
      <c r="H25" s="8"/>
      <c r="I25" s="8"/>
      <c r="J25" s="35"/>
      <c r="K25" s="36"/>
      <c r="L25" s="19">
        <v>5</v>
      </c>
      <c r="M25" s="8"/>
      <c r="N25" s="8"/>
      <c r="O25" s="13"/>
      <c r="P25" s="13"/>
      <c r="Q25" s="18"/>
      <c r="R25" s="14">
        <v>70</v>
      </c>
      <c r="S25" s="15"/>
      <c r="T25" s="15"/>
      <c r="U25" s="16"/>
      <c r="V25" s="20">
        <v>70</v>
      </c>
    </row>
    <row r="26" spans="1:23">
      <c r="A26" s="8" t="s">
        <v>33</v>
      </c>
      <c r="B26" s="9"/>
      <c r="C26" s="9"/>
      <c r="D26" s="9"/>
      <c r="E26" s="9" t="s">
        <v>68</v>
      </c>
      <c r="F26" s="9" t="s">
        <v>16</v>
      </c>
      <c r="G26" s="9"/>
      <c r="H26" s="8"/>
      <c r="I26" s="8"/>
      <c r="J26" s="35"/>
      <c r="K26" s="36"/>
      <c r="L26" s="19"/>
      <c r="M26" s="8"/>
      <c r="N26" s="8"/>
      <c r="O26" s="13"/>
      <c r="P26" s="13">
        <v>2</v>
      </c>
      <c r="Q26" s="18"/>
      <c r="R26" s="15">
        <v>28</v>
      </c>
      <c r="S26" s="15"/>
      <c r="T26" s="15"/>
      <c r="U26" s="16"/>
      <c r="V26" s="20">
        <v>28</v>
      </c>
    </row>
    <row r="27" spans="1:23">
      <c r="A27" s="8" t="s">
        <v>33</v>
      </c>
      <c r="B27" s="9"/>
      <c r="C27" s="9"/>
      <c r="D27" s="9"/>
      <c r="E27" s="9" t="s">
        <v>69</v>
      </c>
      <c r="F27" s="9" t="s">
        <v>15</v>
      </c>
      <c r="G27" s="9"/>
      <c r="H27" s="8"/>
      <c r="I27" s="8"/>
      <c r="J27" s="35"/>
      <c r="K27" s="36"/>
      <c r="L27" s="19">
        <v>5</v>
      </c>
      <c r="M27" s="8"/>
      <c r="N27" s="8"/>
      <c r="O27" s="13"/>
      <c r="P27" s="13"/>
      <c r="Q27" s="18"/>
      <c r="R27" s="14">
        <v>70</v>
      </c>
      <c r="S27" s="15"/>
      <c r="T27" s="15"/>
      <c r="U27" s="16"/>
      <c r="V27" s="20">
        <v>70</v>
      </c>
    </row>
    <row r="28" spans="1:23">
      <c r="A28" s="8" t="s">
        <v>33</v>
      </c>
      <c r="B28" s="9"/>
      <c r="C28" s="9"/>
      <c r="D28" s="9"/>
      <c r="E28" s="9" t="s">
        <v>54</v>
      </c>
      <c r="F28" s="9" t="s">
        <v>15</v>
      </c>
      <c r="G28" s="9"/>
      <c r="H28" s="8"/>
      <c r="I28" s="8"/>
      <c r="J28" s="35"/>
      <c r="K28" s="36"/>
      <c r="L28" s="19">
        <v>22</v>
      </c>
      <c r="M28" s="8"/>
      <c r="N28" s="8"/>
      <c r="O28" s="13"/>
      <c r="P28" s="13"/>
      <c r="Q28" s="18"/>
      <c r="R28" s="14">
        <v>308</v>
      </c>
      <c r="S28" s="15"/>
      <c r="T28" s="15"/>
      <c r="U28" s="16"/>
      <c r="V28" s="20">
        <v>308</v>
      </c>
    </row>
    <row r="29" spans="1:23">
      <c r="A29" s="8" t="s">
        <v>57</v>
      </c>
      <c r="B29" s="9"/>
      <c r="C29" s="9"/>
      <c r="D29" s="9"/>
      <c r="E29" s="9" t="s">
        <v>67</v>
      </c>
      <c r="F29" s="9" t="s">
        <v>15</v>
      </c>
      <c r="G29" s="9"/>
      <c r="H29" s="8"/>
      <c r="I29" s="8"/>
      <c r="J29" s="35"/>
      <c r="K29" s="36"/>
      <c r="L29" s="19"/>
      <c r="M29" s="8"/>
      <c r="N29" s="8"/>
      <c r="O29" s="13">
        <v>19</v>
      </c>
      <c r="P29" s="13"/>
      <c r="Q29" s="18"/>
      <c r="R29" s="14">
        <v>45.220000000000006</v>
      </c>
      <c r="S29" s="15"/>
      <c r="T29" s="15"/>
      <c r="U29" s="16"/>
      <c r="V29" s="20">
        <v>45.220000000000006</v>
      </c>
    </row>
    <row r="30" spans="1:23">
      <c r="A30" s="8" t="s">
        <v>57</v>
      </c>
      <c r="B30" s="9"/>
      <c r="C30" s="9"/>
      <c r="D30" s="9"/>
      <c r="E30" s="9" t="s">
        <v>59</v>
      </c>
      <c r="F30" s="9" t="s">
        <v>15</v>
      </c>
      <c r="G30" s="9"/>
      <c r="H30" s="8"/>
      <c r="I30" s="8"/>
      <c r="J30" s="35"/>
      <c r="K30" s="36"/>
      <c r="L30" s="19"/>
      <c r="M30" s="8"/>
      <c r="N30" s="8"/>
      <c r="O30" s="13">
        <v>9</v>
      </c>
      <c r="P30" s="13"/>
      <c r="Q30" s="18"/>
      <c r="R30" s="14">
        <v>21.42</v>
      </c>
      <c r="S30" s="15"/>
      <c r="T30" s="15"/>
      <c r="U30" s="16"/>
      <c r="V30" s="20">
        <v>21.42</v>
      </c>
    </row>
    <row r="31" spans="1:23">
      <c r="A31" s="8" t="s">
        <v>57</v>
      </c>
      <c r="B31" s="9"/>
      <c r="C31" s="9"/>
      <c r="D31" s="9"/>
      <c r="E31" s="9" t="s">
        <v>60</v>
      </c>
      <c r="F31" s="9" t="s">
        <v>15</v>
      </c>
      <c r="G31" s="9"/>
      <c r="H31" s="8"/>
      <c r="I31" s="8"/>
      <c r="J31" s="35"/>
      <c r="K31" s="36"/>
      <c r="L31" s="19"/>
      <c r="M31" s="8"/>
      <c r="N31" s="8"/>
      <c r="O31" s="13">
        <v>7</v>
      </c>
      <c r="P31" s="13"/>
      <c r="Q31" s="18"/>
      <c r="R31" s="14">
        <v>16.660000000000004</v>
      </c>
      <c r="S31" s="15"/>
      <c r="T31" s="15"/>
      <c r="U31" s="16"/>
      <c r="V31" s="20">
        <v>16.660000000000004</v>
      </c>
    </row>
    <row r="32" spans="1:23">
      <c r="A32" s="8" t="s">
        <v>57</v>
      </c>
      <c r="B32" s="9"/>
      <c r="C32" s="9"/>
      <c r="D32" s="9"/>
      <c r="E32" s="9" t="s">
        <v>61</v>
      </c>
      <c r="F32" s="9" t="s">
        <v>15</v>
      </c>
      <c r="G32" s="9"/>
      <c r="H32" s="8"/>
      <c r="I32" s="8"/>
      <c r="J32" s="35"/>
      <c r="K32" s="36"/>
      <c r="L32" s="19"/>
      <c r="M32" s="8"/>
      <c r="N32" s="8"/>
      <c r="O32" s="13">
        <v>7</v>
      </c>
      <c r="P32" s="13"/>
      <c r="Q32" s="18"/>
      <c r="R32" s="14">
        <v>16.660000000000004</v>
      </c>
      <c r="S32" s="15"/>
      <c r="T32" s="15"/>
      <c r="U32" s="16"/>
      <c r="V32" s="20">
        <v>16.660000000000004</v>
      </c>
    </row>
    <row r="33" spans="1:22">
      <c r="A33" s="8" t="s">
        <v>57</v>
      </c>
      <c r="B33" s="9"/>
      <c r="C33" s="9"/>
      <c r="D33" s="9"/>
      <c r="E33" s="9" t="s">
        <v>62</v>
      </c>
      <c r="F33" s="9" t="s">
        <v>15</v>
      </c>
      <c r="G33" s="9"/>
      <c r="H33" s="8"/>
      <c r="I33" s="8"/>
      <c r="J33" s="35"/>
      <c r="K33" s="36"/>
      <c r="L33" s="19"/>
      <c r="M33" s="8"/>
      <c r="N33" s="8"/>
      <c r="O33" s="13">
        <v>6</v>
      </c>
      <c r="P33" s="13"/>
      <c r="Q33" s="18"/>
      <c r="R33" s="14">
        <v>14.280000000000001</v>
      </c>
      <c r="S33" s="15"/>
      <c r="T33" s="15"/>
      <c r="U33" s="16"/>
      <c r="V33" s="20">
        <v>14.280000000000001</v>
      </c>
    </row>
    <row r="34" spans="1:22">
      <c r="A34" s="8" t="s">
        <v>57</v>
      </c>
      <c r="B34" s="9"/>
      <c r="C34" s="9"/>
      <c r="D34" s="9"/>
      <c r="E34" s="9" t="s">
        <v>63</v>
      </c>
      <c r="F34" s="9" t="s">
        <v>15</v>
      </c>
      <c r="G34" s="9"/>
      <c r="H34" s="8"/>
      <c r="I34" s="8"/>
      <c r="J34" s="35"/>
      <c r="K34" s="36"/>
      <c r="L34" s="19"/>
      <c r="M34" s="8"/>
      <c r="N34" s="8"/>
      <c r="O34" s="13">
        <v>11</v>
      </c>
      <c r="P34" s="13"/>
      <c r="Q34" s="18"/>
      <c r="R34" s="14">
        <v>26.18</v>
      </c>
      <c r="S34" s="15"/>
      <c r="T34" s="15"/>
      <c r="U34" s="16"/>
      <c r="V34" s="20">
        <v>26.18</v>
      </c>
    </row>
    <row r="35" spans="1:22">
      <c r="A35" s="8" t="s">
        <v>57</v>
      </c>
      <c r="B35" s="9"/>
      <c r="C35" s="9"/>
      <c r="D35" s="9"/>
      <c r="E35" s="9" t="s">
        <v>64</v>
      </c>
      <c r="F35" s="9" t="s">
        <v>15</v>
      </c>
      <c r="G35" s="9"/>
      <c r="H35" s="8"/>
      <c r="I35" s="8"/>
      <c r="J35" s="35"/>
      <c r="K35" s="36"/>
      <c r="L35" s="19"/>
      <c r="M35" s="8"/>
      <c r="N35" s="8"/>
      <c r="O35" s="13">
        <v>7</v>
      </c>
      <c r="P35" s="13"/>
      <c r="Q35" s="18"/>
      <c r="R35" s="14">
        <v>16.660000000000004</v>
      </c>
      <c r="S35" s="15"/>
      <c r="T35" s="15"/>
      <c r="U35" s="16"/>
      <c r="V35" s="20">
        <v>16.660000000000004</v>
      </c>
    </row>
    <row r="36" spans="1:22">
      <c r="A36" s="8" t="s">
        <v>57</v>
      </c>
      <c r="B36" s="9"/>
      <c r="C36" s="9"/>
      <c r="D36" s="9"/>
      <c r="E36" s="9" t="s">
        <v>65</v>
      </c>
      <c r="F36" s="9" t="s">
        <v>15</v>
      </c>
      <c r="G36" s="9"/>
      <c r="H36" s="8"/>
      <c r="I36" s="8"/>
      <c r="J36" s="35"/>
      <c r="K36" s="36"/>
      <c r="L36" s="19"/>
      <c r="M36" s="8"/>
      <c r="N36" s="8"/>
      <c r="O36" s="13">
        <v>16</v>
      </c>
      <c r="P36" s="13"/>
      <c r="Q36" s="18"/>
      <c r="R36" s="14">
        <v>38.080000000000005</v>
      </c>
      <c r="S36" s="15"/>
      <c r="T36" s="15"/>
      <c r="U36" s="16"/>
      <c r="V36" s="20">
        <v>38.080000000000005</v>
      </c>
    </row>
    <row r="37" spans="1:22">
      <c r="A37" s="8" t="s">
        <v>57</v>
      </c>
      <c r="B37" s="9"/>
      <c r="C37" s="9"/>
      <c r="D37" s="9"/>
      <c r="E37" s="9" t="s">
        <v>66</v>
      </c>
      <c r="F37" s="9" t="s">
        <v>15</v>
      </c>
      <c r="G37" s="9"/>
      <c r="H37" s="8"/>
      <c r="I37" s="8"/>
      <c r="J37" s="35"/>
      <c r="K37" s="36"/>
      <c r="L37" s="19"/>
      <c r="M37" s="8"/>
      <c r="N37" s="8"/>
      <c r="O37" s="13">
        <v>12</v>
      </c>
      <c r="P37" s="13"/>
      <c r="Q37" s="18"/>
      <c r="R37" s="14">
        <v>28.560000000000002</v>
      </c>
      <c r="S37" s="15"/>
      <c r="T37" s="15"/>
      <c r="U37" s="16"/>
      <c r="V37" s="20">
        <v>28.560000000000002</v>
      </c>
    </row>
    <row r="38" spans="1:22">
      <c r="A38" s="8" t="s">
        <v>57</v>
      </c>
      <c r="B38" s="9"/>
      <c r="C38" s="9"/>
      <c r="D38" s="9"/>
      <c r="E38" s="9" t="s">
        <v>68</v>
      </c>
      <c r="F38" s="9" t="s">
        <v>15</v>
      </c>
      <c r="G38" s="9"/>
      <c r="H38" s="8"/>
      <c r="I38" s="8"/>
      <c r="J38" s="35"/>
      <c r="K38" s="36"/>
      <c r="L38" s="19"/>
      <c r="M38" s="8"/>
      <c r="N38" s="8"/>
      <c r="O38" s="13">
        <v>3</v>
      </c>
      <c r="P38" s="13"/>
      <c r="Q38" s="18"/>
      <c r="R38" s="14">
        <v>7.1400000000000006</v>
      </c>
      <c r="S38" s="15"/>
      <c r="T38" s="15"/>
      <c r="U38" s="16"/>
      <c r="V38" s="20">
        <v>7.1400000000000006</v>
      </c>
    </row>
    <row r="39" spans="1:22">
      <c r="A39" s="8" t="s">
        <v>57</v>
      </c>
      <c r="B39" s="9"/>
      <c r="C39" s="9"/>
      <c r="D39" s="9"/>
      <c r="E39" s="9" t="s">
        <v>69</v>
      </c>
      <c r="F39" s="9" t="s">
        <v>15</v>
      </c>
      <c r="G39" s="9"/>
      <c r="H39" s="8"/>
      <c r="I39" s="8"/>
      <c r="J39" s="35"/>
      <c r="K39" s="36"/>
      <c r="L39" s="19"/>
      <c r="M39" s="8"/>
      <c r="N39" s="8"/>
      <c r="O39" s="13">
        <v>1</v>
      </c>
      <c r="P39" s="13"/>
      <c r="Q39" s="18"/>
      <c r="R39" s="14">
        <v>2.3800000000000003</v>
      </c>
      <c r="S39" s="15"/>
      <c r="T39" s="15"/>
      <c r="U39" s="16"/>
      <c r="V39" s="20">
        <v>2.3800000000000003</v>
      </c>
    </row>
    <row r="40" spans="1:22">
      <c r="A40" s="8" t="s">
        <v>57</v>
      </c>
      <c r="B40" s="9"/>
      <c r="C40" s="9"/>
      <c r="D40" s="9"/>
      <c r="E40" s="9" t="s">
        <v>54</v>
      </c>
      <c r="F40" s="9" t="s">
        <v>15</v>
      </c>
      <c r="G40" s="9"/>
      <c r="H40" s="8"/>
      <c r="I40" s="8"/>
      <c r="J40" s="35"/>
      <c r="K40" s="36"/>
      <c r="L40" s="19"/>
      <c r="M40" s="8"/>
      <c r="N40" s="8"/>
      <c r="O40" s="13">
        <v>1</v>
      </c>
      <c r="P40" s="13"/>
      <c r="Q40" s="18"/>
      <c r="R40" s="14">
        <v>2.3800000000000003</v>
      </c>
      <c r="S40" s="15"/>
      <c r="T40" s="15"/>
      <c r="U40" s="16"/>
      <c r="V40" s="20">
        <v>2.3800000000000003</v>
      </c>
    </row>
    <row r="41" spans="1:22">
      <c r="A41" s="8" t="s">
        <v>34</v>
      </c>
      <c r="B41" s="9"/>
      <c r="C41" s="9"/>
      <c r="D41" s="9"/>
      <c r="E41" s="9" t="s">
        <v>67</v>
      </c>
      <c r="F41" s="9" t="s">
        <v>15</v>
      </c>
      <c r="G41" s="9"/>
      <c r="H41" s="8"/>
      <c r="I41" s="8"/>
      <c r="J41" s="35"/>
      <c r="K41" s="36"/>
      <c r="L41" s="19">
        <v>6</v>
      </c>
      <c r="M41" s="8">
        <v>28</v>
      </c>
      <c r="N41" s="8"/>
      <c r="O41" s="13"/>
      <c r="P41" s="13">
        <v>10</v>
      </c>
      <c r="Q41" s="18"/>
      <c r="R41" s="14">
        <v>518</v>
      </c>
      <c r="S41" s="15"/>
      <c r="T41" s="15"/>
      <c r="U41" s="16"/>
      <c r="V41" s="20">
        <v>518</v>
      </c>
    </row>
    <row r="42" spans="1:22">
      <c r="A42" s="8" t="s">
        <v>34</v>
      </c>
      <c r="B42" s="9"/>
      <c r="C42" s="9"/>
      <c r="D42" s="9"/>
      <c r="E42" s="9" t="s">
        <v>59</v>
      </c>
      <c r="F42" s="9" t="s">
        <v>15</v>
      </c>
      <c r="G42" s="9"/>
      <c r="H42" s="8"/>
      <c r="I42" s="8"/>
      <c r="J42" s="35"/>
      <c r="K42" s="36"/>
      <c r="L42" s="19"/>
      <c r="M42" s="8">
        <v>32</v>
      </c>
      <c r="N42" s="8"/>
      <c r="O42" s="13"/>
      <c r="P42" s="13">
        <v>30</v>
      </c>
      <c r="Q42" s="18"/>
      <c r="R42" s="14">
        <v>756</v>
      </c>
      <c r="S42" s="15"/>
      <c r="T42" s="15"/>
      <c r="U42" s="16"/>
      <c r="V42" s="20">
        <v>756</v>
      </c>
    </row>
    <row r="43" spans="1:22">
      <c r="A43" s="8" t="s">
        <v>34</v>
      </c>
      <c r="B43" s="9"/>
      <c r="C43" s="9"/>
      <c r="D43" s="9"/>
      <c r="E43" s="9" t="s">
        <v>60</v>
      </c>
      <c r="F43" s="9" t="s">
        <v>15</v>
      </c>
      <c r="G43" s="9"/>
      <c r="H43" s="8"/>
      <c r="I43" s="8"/>
      <c r="J43" s="35"/>
      <c r="K43" s="36"/>
      <c r="L43" s="19"/>
      <c r="M43" s="8">
        <v>48</v>
      </c>
      <c r="N43" s="8"/>
      <c r="O43" s="13"/>
      <c r="P43" s="13">
        <v>30</v>
      </c>
      <c r="Q43" s="18"/>
      <c r="R43" s="14">
        <v>924</v>
      </c>
      <c r="S43" s="15"/>
      <c r="T43" s="15"/>
      <c r="U43" s="16"/>
      <c r="V43" s="20">
        <v>924</v>
      </c>
    </row>
    <row r="44" spans="1:22">
      <c r="A44" s="8" t="s">
        <v>34</v>
      </c>
      <c r="B44" s="9"/>
      <c r="C44" s="9"/>
      <c r="D44" s="9"/>
      <c r="E44" s="9" t="s">
        <v>61</v>
      </c>
      <c r="F44" s="9" t="s">
        <v>15</v>
      </c>
      <c r="G44" s="9"/>
      <c r="H44" s="8"/>
      <c r="I44" s="8"/>
      <c r="J44" s="35"/>
      <c r="K44" s="36"/>
      <c r="L44" s="19"/>
      <c r="M44" s="8">
        <v>24</v>
      </c>
      <c r="N44" s="8"/>
      <c r="O44" s="13"/>
      <c r="P44" s="13">
        <v>20</v>
      </c>
      <c r="Q44" s="18"/>
      <c r="R44" s="14">
        <v>532</v>
      </c>
      <c r="S44" s="15"/>
      <c r="T44" s="15"/>
      <c r="U44" s="16"/>
      <c r="V44" s="20">
        <v>532</v>
      </c>
    </row>
    <row r="45" spans="1:22">
      <c r="A45" s="8" t="s">
        <v>34</v>
      </c>
      <c r="B45" s="9"/>
      <c r="C45" s="9"/>
      <c r="D45" s="9"/>
      <c r="E45" s="9" t="s">
        <v>62</v>
      </c>
      <c r="F45" s="9" t="s">
        <v>15</v>
      </c>
      <c r="G45" s="9"/>
      <c r="H45" s="8"/>
      <c r="I45" s="8"/>
      <c r="J45" s="35"/>
      <c r="K45" s="36"/>
      <c r="L45" s="19"/>
      <c r="M45" s="8">
        <v>30</v>
      </c>
      <c r="N45" s="8"/>
      <c r="O45" s="13"/>
      <c r="P45" s="13">
        <v>20</v>
      </c>
      <c r="Q45" s="18"/>
      <c r="R45" s="14">
        <v>595</v>
      </c>
      <c r="S45" s="15"/>
      <c r="T45" s="15"/>
      <c r="U45" s="16"/>
      <c r="V45" s="20">
        <v>595</v>
      </c>
    </row>
    <row r="46" spans="1:22">
      <c r="A46" s="8" t="s">
        <v>34</v>
      </c>
      <c r="B46" s="9"/>
      <c r="C46" s="9"/>
      <c r="D46" s="9"/>
      <c r="E46" s="9" t="s">
        <v>63</v>
      </c>
      <c r="F46" s="9" t="s">
        <v>15</v>
      </c>
      <c r="G46" s="9"/>
      <c r="H46" s="8"/>
      <c r="I46" s="8"/>
      <c r="J46" s="35"/>
      <c r="K46" s="36"/>
      <c r="L46" s="19"/>
      <c r="M46" s="8">
        <v>18</v>
      </c>
      <c r="N46" s="8"/>
      <c r="O46" s="13"/>
      <c r="P46" s="13">
        <v>20</v>
      </c>
      <c r="Q46" s="18"/>
      <c r="R46" s="14">
        <v>469</v>
      </c>
      <c r="S46" s="15"/>
      <c r="T46" s="15"/>
      <c r="U46" s="16"/>
      <c r="V46" s="20">
        <v>469</v>
      </c>
    </row>
    <row r="47" spans="1:22">
      <c r="A47" s="8" t="s">
        <v>34</v>
      </c>
      <c r="B47" s="9"/>
      <c r="C47" s="9"/>
      <c r="D47" s="9"/>
      <c r="E47" s="9" t="s">
        <v>64</v>
      </c>
      <c r="F47" s="9" t="s">
        <v>15</v>
      </c>
      <c r="G47" s="9"/>
      <c r="H47" s="8"/>
      <c r="I47" s="8"/>
      <c r="J47" s="35"/>
      <c r="K47" s="36"/>
      <c r="L47" s="19"/>
      <c r="M47" s="8">
        <v>22</v>
      </c>
      <c r="N47" s="8"/>
      <c r="O47" s="13"/>
      <c r="P47" s="13">
        <v>20</v>
      </c>
      <c r="Q47" s="18"/>
      <c r="R47" s="14">
        <v>511</v>
      </c>
      <c r="S47" s="15"/>
      <c r="T47" s="15"/>
      <c r="U47" s="16"/>
      <c r="V47" s="20">
        <v>511</v>
      </c>
    </row>
    <row r="48" spans="1:22">
      <c r="A48" s="8" t="s">
        <v>34</v>
      </c>
      <c r="B48" s="9"/>
      <c r="C48" s="9"/>
      <c r="D48" s="9"/>
      <c r="E48" s="9" t="s">
        <v>65</v>
      </c>
      <c r="F48" s="9" t="s">
        <v>15</v>
      </c>
      <c r="G48" s="9"/>
      <c r="H48" s="8"/>
      <c r="I48" s="8"/>
      <c r="J48" s="35"/>
      <c r="K48" s="36"/>
      <c r="L48" s="19"/>
      <c r="M48" s="8">
        <v>46</v>
      </c>
      <c r="N48" s="8"/>
      <c r="O48" s="13"/>
      <c r="P48" s="13">
        <v>20</v>
      </c>
      <c r="Q48" s="18"/>
      <c r="R48" s="14">
        <v>763</v>
      </c>
      <c r="S48" s="15"/>
      <c r="T48" s="15"/>
      <c r="U48" s="16"/>
      <c r="V48" s="20">
        <v>763</v>
      </c>
    </row>
    <row r="49" spans="1:22">
      <c r="A49" s="8" t="s">
        <v>34</v>
      </c>
      <c r="B49" s="9"/>
      <c r="C49" s="9"/>
      <c r="D49" s="9"/>
      <c r="E49" s="9" t="s">
        <v>66</v>
      </c>
      <c r="F49" s="9" t="s">
        <v>15</v>
      </c>
      <c r="G49" s="9"/>
      <c r="H49" s="8"/>
      <c r="I49" s="8"/>
      <c r="J49" s="35"/>
      <c r="K49" s="36"/>
      <c r="L49" s="19"/>
      <c r="M49" s="8">
        <v>34</v>
      </c>
      <c r="N49" s="8"/>
      <c r="O49" s="13"/>
      <c r="P49" s="13">
        <v>20</v>
      </c>
      <c r="Q49" s="18"/>
      <c r="R49" s="14">
        <v>637</v>
      </c>
      <c r="S49" s="15"/>
      <c r="T49" s="15"/>
      <c r="U49" s="16"/>
      <c r="V49" s="20">
        <v>637</v>
      </c>
    </row>
    <row r="50" spans="1:22">
      <c r="A50" s="8" t="s">
        <v>34</v>
      </c>
      <c r="B50" s="9"/>
      <c r="C50" s="9"/>
      <c r="D50" s="9"/>
      <c r="E50" s="9" t="s">
        <v>68</v>
      </c>
      <c r="F50" s="9" t="s">
        <v>15</v>
      </c>
      <c r="G50" s="9"/>
      <c r="H50" s="8"/>
      <c r="I50" s="8"/>
      <c r="J50" s="35"/>
      <c r="K50" s="36"/>
      <c r="L50" s="19">
        <v>1</v>
      </c>
      <c r="M50" s="8">
        <v>22</v>
      </c>
      <c r="N50" s="8"/>
      <c r="O50" s="13"/>
      <c r="P50" s="13">
        <v>10</v>
      </c>
      <c r="Q50" s="18"/>
      <c r="R50" s="14">
        <v>385</v>
      </c>
      <c r="S50" s="15"/>
      <c r="T50" s="15"/>
      <c r="U50" s="16"/>
      <c r="V50" s="20">
        <v>385</v>
      </c>
    </row>
    <row r="51" spans="1:22">
      <c r="A51" s="8" t="s">
        <v>34</v>
      </c>
      <c r="B51" s="9"/>
      <c r="C51" s="9"/>
      <c r="D51" s="9"/>
      <c r="E51" s="9" t="s">
        <v>69</v>
      </c>
      <c r="F51" s="9" t="s">
        <v>15</v>
      </c>
      <c r="G51" s="9"/>
      <c r="H51" s="8"/>
      <c r="I51" s="8"/>
      <c r="J51" s="35"/>
      <c r="K51" s="36"/>
      <c r="L51" s="19">
        <v>1</v>
      </c>
      <c r="M51" s="8">
        <v>6</v>
      </c>
      <c r="N51" s="8"/>
      <c r="O51" s="13"/>
      <c r="P51" s="13">
        <v>10</v>
      </c>
      <c r="Q51" s="18"/>
      <c r="R51" s="14">
        <v>217</v>
      </c>
      <c r="S51" s="15"/>
      <c r="T51" s="15"/>
      <c r="U51" s="16"/>
      <c r="V51" s="20">
        <v>217</v>
      </c>
    </row>
    <row r="52" spans="1:22">
      <c r="A52" s="8" t="s">
        <v>34</v>
      </c>
      <c r="B52" s="9"/>
      <c r="C52" s="9"/>
      <c r="D52" s="9"/>
      <c r="E52" s="9" t="s">
        <v>54</v>
      </c>
      <c r="F52" s="9" t="s">
        <v>15</v>
      </c>
      <c r="G52" s="9"/>
      <c r="H52" s="8"/>
      <c r="I52" s="8"/>
      <c r="J52" s="35"/>
      <c r="K52" s="36"/>
      <c r="L52" s="19"/>
      <c r="M52" s="8">
        <v>24</v>
      </c>
      <c r="N52" s="8"/>
      <c r="O52" s="13"/>
      <c r="P52" s="13">
        <v>10</v>
      </c>
      <c r="Q52" s="18"/>
      <c r="R52" s="14">
        <v>392</v>
      </c>
      <c r="S52" s="15"/>
      <c r="T52" s="15"/>
      <c r="U52" s="16"/>
      <c r="V52" s="20">
        <v>392</v>
      </c>
    </row>
    <row r="53" spans="1:22">
      <c r="A53" s="8" t="s">
        <v>34</v>
      </c>
      <c r="B53" s="9"/>
      <c r="C53" s="9"/>
      <c r="D53" s="9"/>
      <c r="E53" s="9" t="s">
        <v>67</v>
      </c>
      <c r="F53" s="9" t="s">
        <v>16</v>
      </c>
      <c r="G53" s="9"/>
      <c r="H53" s="8"/>
      <c r="I53" s="8"/>
      <c r="J53" s="35"/>
      <c r="K53" s="36"/>
      <c r="L53" s="19">
        <v>6</v>
      </c>
      <c r="M53" s="8">
        <v>7</v>
      </c>
      <c r="N53" s="8">
        <v>109</v>
      </c>
      <c r="O53" s="13"/>
      <c r="P53" s="13">
        <v>5</v>
      </c>
      <c r="Q53" s="18"/>
      <c r="R53" s="14">
        <v>990.5</v>
      </c>
      <c r="S53" s="15"/>
      <c r="T53" s="15"/>
      <c r="U53" s="16"/>
      <c r="V53" s="20">
        <v>990.5</v>
      </c>
    </row>
    <row r="54" spans="1:22">
      <c r="A54" s="8" t="s">
        <v>34</v>
      </c>
      <c r="B54" s="9"/>
      <c r="C54" s="9"/>
      <c r="D54" s="9"/>
      <c r="E54" s="9" t="s">
        <v>59</v>
      </c>
      <c r="F54" s="9" t="s">
        <v>16</v>
      </c>
      <c r="G54" s="9"/>
      <c r="H54" s="8"/>
      <c r="I54" s="8"/>
      <c r="J54" s="35"/>
      <c r="K54" s="36"/>
      <c r="L54" s="19">
        <v>1</v>
      </c>
      <c r="M54" s="8">
        <v>7</v>
      </c>
      <c r="N54" s="8">
        <v>118</v>
      </c>
      <c r="O54" s="13"/>
      <c r="P54" s="13">
        <v>3</v>
      </c>
      <c r="Q54" s="18"/>
      <c r="R54" s="14">
        <v>955.5</v>
      </c>
      <c r="S54" s="15"/>
      <c r="T54" s="15"/>
      <c r="U54" s="16"/>
      <c r="V54" s="20">
        <v>955.5</v>
      </c>
    </row>
    <row r="55" spans="1:22">
      <c r="A55" s="8" t="s">
        <v>34</v>
      </c>
      <c r="B55" s="9"/>
      <c r="C55" s="9"/>
      <c r="D55" s="9"/>
      <c r="E55" s="9" t="s">
        <v>60</v>
      </c>
      <c r="F55" s="9" t="s">
        <v>16</v>
      </c>
      <c r="G55" s="9"/>
      <c r="H55" s="8"/>
      <c r="I55" s="8"/>
      <c r="J55" s="35"/>
      <c r="K55" s="36"/>
      <c r="L55" s="19"/>
      <c r="M55" s="8">
        <v>2</v>
      </c>
      <c r="N55" s="8">
        <v>101</v>
      </c>
      <c r="O55" s="13"/>
      <c r="P55" s="13">
        <v>2</v>
      </c>
      <c r="Q55" s="18"/>
      <c r="R55" s="14">
        <v>756</v>
      </c>
      <c r="S55" s="15"/>
      <c r="T55" s="15"/>
      <c r="U55" s="16"/>
      <c r="V55" s="20">
        <v>756</v>
      </c>
    </row>
    <row r="56" spans="1:22">
      <c r="A56" s="8" t="s">
        <v>34</v>
      </c>
      <c r="B56" s="9"/>
      <c r="C56" s="9"/>
      <c r="D56" s="9"/>
      <c r="E56" s="9" t="s">
        <v>61</v>
      </c>
      <c r="F56" s="9" t="s">
        <v>16</v>
      </c>
      <c r="G56" s="9"/>
      <c r="H56" s="8"/>
      <c r="I56" s="8"/>
      <c r="J56" s="35"/>
      <c r="K56" s="36"/>
      <c r="L56" s="19"/>
      <c r="M56" s="8"/>
      <c r="N56" s="8"/>
      <c r="O56" s="13"/>
      <c r="P56" s="13"/>
      <c r="Q56" s="18"/>
      <c r="R56" s="14">
        <v>0</v>
      </c>
      <c r="S56" s="15"/>
      <c r="T56" s="15"/>
      <c r="U56" s="16"/>
      <c r="V56" s="20">
        <v>0</v>
      </c>
    </row>
    <row r="57" spans="1:22">
      <c r="A57" s="8" t="s">
        <v>34</v>
      </c>
      <c r="B57" s="9"/>
      <c r="C57" s="9"/>
      <c r="D57" s="9"/>
      <c r="E57" s="9" t="s">
        <v>62</v>
      </c>
      <c r="F57" s="9" t="s">
        <v>16</v>
      </c>
      <c r="G57" s="9"/>
      <c r="H57" s="8"/>
      <c r="I57" s="8"/>
      <c r="J57" s="35"/>
      <c r="K57" s="36"/>
      <c r="L57" s="19">
        <v>26</v>
      </c>
      <c r="M57" s="8">
        <v>7</v>
      </c>
      <c r="N57" s="8"/>
      <c r="O57" s="13"/>
      <c r="P57" s="13"/>
      <c r="Q57" s="18"/>
      <c r="R57" s="14">
        <v>437.5</v>
      </c>
      <c r="S57" s="15"/>
      <c r="T57" s="15"/>
      <c r="U57" s="16"/>
      <c r="V57" s="20">
        <v>437.5</v>
      </c>
    </row>
    <row r="58" spans="1:22">
      <c r="A58" s="8" t="s">
        <v>34</v>
      </c>
      <c r="B58" s="9"/>
      <c r="C58" s="9"/>
      <c r="D58" s="9"/>
      <c r="E58" s="9" t="s">
        <v>63</v>
      </c>
      <c r="F58" s="9" t="s">
        <v>16</v>
      </c>
      <c r="G58" s="9"/>
      <c r="H58" s="8"/>
      <c r="I58" s="8"/>
      <c r="J58" s="35"/>
      <c r="K58" s="36"/>
      <c r="L58" s="19"/>
      <c r="M58" s="8">
        <v>4</v>
      </c>
      <c r="N58" s="8">
        <v>19</v>
      </c>
      <c r="O58" s="13"/>
      <c r="P58" s="13">
        <v>6</v>
      </c>
      <c r="Q58" s="18"/>
      <c r="R58" s="14">
        <v>259</v>
      </c>
      <c r="S58" s="15"/>
      <c r="T58" s="15"/>
      <c r="U58" s="16"/>
      <c r="V58" s="20">
        <v>259</v>
      </c>
    </row>
    <row r="59" spans="1:22">
      <c r="A59" s="8" t="s">
        <v>34</v>
      </c>
      <c r="B59" s="9"/>
      <c r="C59" s="9"/>
      <c r="D59" s="9"/>
      <c r="E59" s="9" t="s">
        <v>64</v>
      </c>
      <c r="F59" s="9" t="s">
        <v>16</v>
      </c>
      <c r="G59" s="9"/>
      <c r="H59" s="8"/>
      <c r="I59" s="8"/>
      <c r="J59" s="35"/>
      <c r="K59" s="36"/>
      <c r="L59" s="19"/>
      <c r="M59" s="8">
        <v>17</v>
      </c>
      <c r="N59" s="8">
        <v>51</v>
      </c>
      <c r="O59" s="13"/>
      <c r="P59" s="13">
        <v>4</v>
      </c>
      <c r="Q59" s="18"/>
      <c r="R59" s="14">
        <v>591.5</v>
      </c>
      <c r="S59" s="15"/>
      <c r="T59" s="15"/>
      <c r="U59" s="16"/>
      <c r="V59" s="20">
        <v>591.5</v>
      </c>
    </row>
    <row r="60" spans="1:22">
      <c r="A60" s="8" t="s">
        <v>34</v>
      </c>
      <c r="B60" s="9"/>
      <c r="C60" s="9"/>
      <c r="D60" s="9"/>
      <c r="E60" s="9" t="s">
        <v>65</v>
      </c>
      <c r="F60" s="9" t="s">
        <v>16</v>
      </c>
      <c r="G60" s="9"/>
      <c r="H60" s="8"/>
      <c r="I60" s="8"/>
      <c r="J60" s="35"/>
      <c r="K60" s="36"/>
      <c r="L60" s="19"/>
      <c r="M60" s="8">
        <v>7</v>
      </c>
      <c r="N60" s="8">
        <v>24</v>
      </c>
      <c r="O60" s="13"/>
      <c r="P60" s="13">
        <v>3</v>
      </c>
      <c r="Q60" s="18"/>
      <c r="R60" s="14">
        <v>283.5</v>
      </c>
      <c r="S60" s="15"/>
      <c r="T60" s="15"/>
      <c r="U60" s="16"/>
      <c r="V60" s="20">
        <v>283.5</v>
      </c>
    </row>
    <row r="61" spans="1:22">
      <c r="A61" s="8" t="s">
        <v>34</v>
      </c>
      <c r="B61" s="9"/>
      <c r="C61" s="9"/>
      <c r="D61" s="9"/>
      <c r="E61" s="9" t="s">
        <v>66</v>
      </c>
      <c r="F61" s="9" t="s">
        <v>16</v>
      </c>
      <c r="G61" s="9"/>
      <c r="H61" s="8"/>
      <c r="I61" s="8"/>
      <c r="J61" s="35"/>
      <c r="K61" s="36"/>
      <c r="L61" s="19"/>
      <c r="M61" s="8">
        <v>5</v>
      </c>
      <c r="N61" s="8">
        <v>56</v>
      </c>
      <c r="O61" s="13"/>
      <c r="P61" s="13"/>
      <c r="Q61" s="18"/>
      <c r="R61" s="14">
        <v>444.5</v>
      </c>
      <c r="S61" s="15"/>
      <c r="T61" s="15"/>
      <c r="U61" s="16"/>
      <c r="V61" s="20">
        <v>444.5</v>
      </c>
    </row>
    <row r="62" spans="1:22">
      <c r="A62" s="8" t="s">
        <v>34</v>
      </c>
      <c r="B62" s="9"/>
      <c r="C62" s="9"/>
      <c r="D62" s="9"/>
      <c r="E62" s="9" t="s">
        <v>68</v>
      </c>
      <c r="F62" s="9" t="s">
        <v>16</v>
      </c>
      <c r="G62" s="9"/>
      <c r="H62" s="8"/>
      <c r="I62" s="8"/>
      <c r="J62" s="35"/>
      <c r="K62" s="36"/>
      <c r="L62" s="19"/>
      <c r="M62" s="8">
        <v>4</v>
      </c>
      <c r="N62" s="8">
        <v>68</v>
      </c>
      <c r="O62" s="13"/>
      <c r="P62" s="13">
        <v>2</v>
      </c>
      <c r="Q62" s="18"/>
      <c r="R62" s="14">
        <v>546</v>
      </c>
      <c r="S62" s="15"/>
      <c r="T62" s="15"/>
      <c r="U62" s="16"/>
      <c r="V62" s="20">
        <v>546</v>
      </c>
    </row>
    <row r="63" spans="1:22">
      <c r="A63" s="8" t="s">
        <v>34</v>
      </c>
      <c r="B63" s="9"/>
      <c r="C63" s="9"/>
      <c r="D63" s="9"/>
      <c r="E63" s="9" t="s">
        <v>69</v>
      </c>
      <c r="F63" s="9" t="s">
        <v>16</v>
      </c>
      <c r="G63" s="9"/>
      <c r="H63" s="8"/>
      <c r="I63" s="8"/>
      <c r="J63" s="35"/>
      <c r="K63" s="36"/>
      <c r="L63" s="19"/>
      <c r="M63" s="8">
        <v>3</v>
      </c>
      <c r="N63" s="8">
        <v>18</v>
      </c>
      <c r="O63" s="13"/>
      <c r="P63" s="13">
        <v>7</v>
      </c>
      <c r="Q63" s="18"/>
      <c r="R63" s="14">
        <v>255.5</v>
      </c>
      <c r="S63" s="15"/>
      <c r="T63" s="15"/>
      <c r="U63" s="16"/>
      <c r="V63" s="20">
        <v>255.5</v>
      </c>
    </row>
    <row r="64" spans="1:22">
      <c r="A64" s="8" t="s">
        <v>34</v>
      </c>
      <c r="B64" s="9"/>
      <c r="C64" s="9"/>
      <c r="D64" s="9"/>
      <c r="E64" s="9" t="s">
        <v>54</v>
      </c>
      <c r="F64" s="9" t="s">
        <v>16</v>
      </c>
      <c r="G64" s="9"/>
      <c r="H64" s="8"/>
      <c r="I64" s="8"/>
      <c r="J64" s="35"/>
      <c r="K64" s="36"/>
      <c r="L64" s="19"/>
      <c r="M64" s="8">
        <v>2</v>
      </c>
      <c r="N64" s="8">
        <v>15</v>
      </c>
      <c r="O64" s="13"/>
      <c r="P64" s="13"/>
      <c r="Q64" s="18"/>
      <c r="R64" s="14">
        <v>126</v>
      </c>
      <c r="S64" s="15"/>
      <c r="T64" s="15"/>
      <c r="U64" s="16"/>
      <c r="V64" s="20">
        <v>126</v>
      </c>
    </row>
    <row r="65" spans="1:22">
      <c r="A65" s="8" t="s">
        <v>160</v>
      </c>
      <c r="B65" s="9" t="s">
        <v>161</v>
      </c>
      <c r="C65" s="9"/>
      <c r="D65" s="9"/>
      <c r="E65" s="9" t="s">
        <v>67</v>
      </c>
      <c r="F65" s="9" t="s">
        <v>15</v>
      </c>
      <c r="G65" s="9"/>
      <c r="H65" s="8"/>
      <c r="I65" s="8"/>
      <c r="J65" s="35"/>
      <c r="K65" s="36"/>
      <c r="L65" s="19">
        <v>33</v>
      </c>
      <c r="M65" s="8"/>
      <c r="N65" s="8"/>
      <c r="O65" s="13"/>
      <c r="P65" s="13"/>
      <c r="Q65" s="18"/>
      <c r="R65" s="14">
        <v>462</v>
      </c>
      <c r="S65" s="15"/>
      <c r="T65" s="15"/>
      <c r="U65" s="16"/>
      <c r="V65" s="20">
        <v>462</v>
      </c>
    </row>
    <row r="66" spans="1:22">
      <c r="A66" s="8" t="s">
        <v>160</v>
      </c>
      <c r="B66" s="9" t="s">
        <v>161</v>
      </c>
      <c r="C66" s="9"/>
      <c r="D66" s="9"/>
      <c r="E66" s="9" t="s">
        <v>59</v>
      </c>
      <c r="F66" s="9" t="s">
        <v>15</v>
      </c>
      <c r="G66" s="9"/>
      <c r="H66" s="8"/>
      <c r="I66" s="8"/>
      <c r="J66" s="35"/>
      <c r="K66" s="36"/>
      <c r="L66" s="19">
        <v>22</v>
      </c>
      <c r="M66" s="8"/>
      <c r="N66" s="8"/>
      <c r="O66" s="13"/>
      <c r="P66" s="13"/>
      <c r="Q66" s="18"/>
      <c r="R66" s="14">
        <v>308</v>
      </c>
      <c r="S66" s="15"/>
      <c r="T66" s="15"/>
      <c r="U66" s="16"/>
      <c r="V66" s="20">
        <v>308</v>
      </c>
    </row>
    <row r="67" spans="1:22">
      <c r="A67" s="8" t="s">
        <v>160</v>
      </c>
      <c r="B67" s="9" t="s">
        <v>161</v>
      </c>
      <c r="C67" s="9"/>
      <c r="D67" s="9"/>
      <c r="E67" s="9" t="s">
        <v>60</v>
      </c>
      <c r="F67" s="9" t="s">
        <v>15</v>
      </c>
      <c r="G67" s="9"/>
      <c r="H67" s="8"/>
      <c r="I67" s="8"/>
      <c r="J67" s="35"/>
      <c r="K67" s="36"/>
      <c r="L67" s="19">
        <v>5</v>
      </c>
      <c r="M67" s="8"/>
      <c r="N67" s="8"/>
      <c r="O67" s="13"/>
      <c r="P67" s="13"/>
      <c r="Q67" s="18"/>
      <c r="R67" s="14">
        <v>70</v>
      </c>
      <c r="S67" s="15"/>
      <c r="T67" s="15"/>
      <c r="U67" s="16"/>
      <c r="V67" s="20">
        <v>70</v>
      </c>
    </row>
    <row r="68" spans="1:22">
      <c r="A68" s="8" t="s">
        <v>160</v>
      </c>
      <c r="B68" s="9" t="s">
        <v>161</v>
      </c>
      <c r="C68" s="9"/>
      <c r="D68" s="9"/>
      <c r="E68" s="9" t="s">
        <v>61</v>
      </c>
      <c r="F68" s="9" t="s">
        <v>15</v>
      </c>
      <c r="G68" s="9"/>
      <c r="H68" s="8"/>
      <c r="I68" s="8"/>
      <c r="J68" s="35"/>
      <c r="K68" s="36"/>
      <c r="L68" s="19">
        <v>12</v>
      </c>
      <c r="M68" s="8"/>
      <c r="N68" s="8"/>
      <c r="O68" s="13"/>
      <c r="P68" s="13"/>
      <c r="Q68" s="18"/>
      <c r="R68" s="14">
        <v>168</v>
      </c>
      <c r="S68" s="15"/>
      <c r="T68" s="15"/>
      <c r="U68" s="16"/>
      <c r="V68" s="20">
        <v>168</v>
      </c>
    </row>
    <row r="69" spans="1:22">
      <c r="A69" s="8" t="s">
        <v>160</v>
      </c>
      <c r="B69" s="9" t="s">
        <v>161</v>
      </c>
      <c r="C69" s="9"/>
      <c r="D69" s="9"/>
      <c r="E69" s="9" t="s">
        <v>62</v>
      </c>
      <c r="F69" s="9" t="s">
        <v>15</v>
      </c>
      <c r="G69" s="9"/>
      <c r="H69" s="8"/>
      <c r="I69" s="8"/>
      <c r="J69" s="35"/>
      <c r="K69" s="36"/>
      <c r="L69" s="19">
        <v>21</v>
      </c>
      <c r="M69" s="8"/>
      <c r="N69" s="8"/>
      <c r="O69" s="13"/>
      <c r="P69" s="13"/>
      <c r="Q69" s="18"/>
      <c r="R69" s="14">
        <v>294</v>
      </c>
      <c r="S69" s="15"/>
      <c r="T69" s="15"/>
      <c r="U69" s="16"/>
      <c r="V69" s="20">
        <v>294</v>
      </c>
    </row>
    <row r="70" spans="1:22">
      <c r="A70" s="8" t="s">
        <v>160</v>
      </c>
      <c r="B70" s="9" t="s">
        <v>161</v>
      </c>
      <c r="C70" s="9"/>
      <c r="D70" s="9"/>
      <c r="E70" s="9" t="s">
        <v>63</v>
      </c>
      <c r="F70" s="9" t="s">
        <v>15</v>
      </c>
      <c r="G70" s="9"/>
      <c r="H70" s="8"/>
      <c r="I70" s="8"/>
      <c r="J70" s="35"/>
      <c r="K70" s="36"/>
      <c r="L70" s="19">
        <v>69</v>
      </c>
      <c r="M70" s="8"/>
      <c r="N70" s="8"/>
      <c r="O70" s="13"/>
      <c r="P70" s="13"/>
      <c r="Q70" s="18"/>
      <c r="R70" s="14">
        <v>966</v>
      </c>
      <c r="S70" s="15"/>
      <c r="T70" s="15"/>
      <c r="U70" s="16"/>
      <c r="V70" s="20">
        <v>966</v>
      </c>
    </row>
    <row r="71" spans="1:22">
      <c r="A71" s="8" t="s">
        <v>160</v>
      </c>
      <c r="B71" s="9" t="s">
        <v>161</v>
      </c>
      <c r="C71" s="9"/>
      <c r="D71" s="9"/>
      <c r="E71" s="9" t="s">
        <v>64</v>
      </c>
      <c r="F71" s="9" t="s">
        <v>15</v>
      </c>
      <c r="G71" s="9"/>
      <c r="H71" s="8"/>
      <c r="I71" s="8"/>
      <c r="J71" s="35"/>
      <c r="K71" s="36"/>
      <c r="L71" s="19">
        <v>35</v>
      </c>
      <c r="M71" s="8"/>
      <c r="N71" s="8"/>
      <c r="O71" s="13"/>
      <c r="P71" s="13"/>
      <c r="Q71" s="18"/>
      <c r="R71" s="14">
        <v>490</v>
      </c>
      <c r="S71" s="15"/>
      <c r="T71" s="15"/>
      <c r="U71" s="16"/>
      <c r="V71" s="20">
        <v>490</v>
      </c>
    </row>
    <row r="72" spans="1:22">
      <c r="A72" s="8" t="s">
        <v>160</v>
      </c>
      <c r="B72" s="9" t="s">
        <v>161</v>
      </c>
      <c r="C72" s="9"/>
      <c r="D72" s="9"/>
      <c r="E72" s="9" t="s">
        <v>65</v>
      </c>
      <c r="F72" s="9" t="s">
        <v>15</v>
      </c>
      <c r="G72" s="9"/>
      <c r="H72" s="8"/>
      <c r="I72" s="8"/>
      <c r="J72" s="35"/>
      <c r="K72" s="36"/>
      <c r="L72" s="19">
        <v>39.6</v>
      </c>
      <c r="M72" s="8"/>
      <c r="N72" s="8"/>
      <c r="O72" s="13"/>
      <c r="P72" s="13"/>
      <c r="Q72" s="18"/>
      <c r="R72" s="14">
        <v>554.4</v>
      </c>
      <c r="S72" s="15"/>
      <c r="T72" s="15"/>
      <c r="U72" s="16"/>
      <c r="V72" s="20">
        <v>554.4</v>
      </c>
    </row>
    <row r="73" spans="1:22">
      <c r="A73" s="8" t="s">
        <v>160</v>
      </c>
      <c r="B73" s="9" t="s">
        <v>161</v>
      </c>
      <c r="C73" s="9"/>
      <c r="D73" s="9"/>
      <c r="E73" s="9" t="s">
        <v>66</v>
      </c>
      <c r="F73" s="9" t="s">
        <v>15</v>
      </c>
      <c r="G73" s="9"/>
      <c r="H73" s="8"/>
      <c r="I73" s="8"/>
      <c r="J73" s="35"/>
      <c r="K73" s="36"/>
      <c r="L73" s="19">
        <v>30.8</v>
      </c>
      <c r="M73" s="8"/>
      <c r="N73" s="8"/>
      <c r="O73" s="13"/>
      <c r="P73" s="13"/>
      <c r="Q73" s="18"/>
      <c r="R73" s="14">
        <v>431.2</v>
      </c>
      <c r="S73" s="15"/>
      <c r="T73" s="15"/>
      <c r="U73" s="16"/>
      <c r="V73" s="20">
        <v>431.2</v>
      </c>
    </row>
    <row r="74" spans="1:22">
      <c r="A74" s="8" t="s">
        <v>160</v>
      </c>
      <c r="B74" s="9" t="s">
        <v>161</v>
      </c>
      <c r="C74" s="9"/>
      <c r="D74" s="9"/>
      <c r="E74" s="9" t="s">
        <v>68</v>
      </c>
      <c r="F74" s="9" t="s">
        <v>15</v>
      </c>
      <c r="G74" s="9"/>
      <c r="H74" s="8"/>
      <c r="I74" s="8"/>
      <c r="J74" s="35"/>
      <c r="K74" s="36"/>
      <c r="L74" s="19">
        <v>20</v>
      </c>
      <c r="M74" s="8"/>
      <c r="N74" s="8"/>
      <c r="O74" s="13"/>
      <c r="P74" s="13"/>
      <c r="Q74" s="18"/>
      <c r="R74" s="14">
        <v>280</v>
      </c>
      <c r="S74" s="15"/>
      <c r="T74" s="15"/>
      <c r="U74" s="16"/>
      <c r="V74" s="20">
        <v>280</v>
      </c>
    </row>
    <row r="75" spans="1:22">
      <c r="A75" s="8" t="s">
        <v>160</v>
      </c>
      <c r="B75" s="9" t="s">
        <v>161</v>
      </c>
      <c r="C75" s="9"/>
      <c r="D75" s="9"/>
      <c r="E75" s="9" t="s">
        <v>69</v>
      </c>
      <c r="F75" s="9" t="s">
        <v>15</v>
      </c>
      <c r="G75" s="9"/>
      <c r="H75" s="8"/>
      <c r="I75" s="8"/>
      <c r="J75" s="35"/>
      <c r="K75" s="36"/>
      <c r="L75" s="19">
        <v>16</v>
      </c>
      <c r="M75" s="8"/>
      <c r="N75" s="8"/>
      <c r="O75" s="13"/>
      <c r="P75" s="13"/>
      <c r="Q75" s="18"/>
      <c r="R75" s="14">
        <v>224</v>
      </c>
      <c r="S75" s="15"/>
      <c r="T75" s="15"/>
      <c r="U75" s="16"/>
      <c r="V75" s="20">
        <v>224</v>
      </c>
    </row>
    <row r="76" spans="1:22">
      <c r="A76" s="8" t="s">
        <v>160</v>
      </c>
      <c r="B76" s="9" t="s">
        <v>161</v>
      </c>
      <c r="C76" s="9"/>
      <c r="D76" s="9"/>
      <c r="E76" s="9" t="s">
        <v>54</v>
      </c>
      <c r="F76" s="9" t="s">
        <v>15</v>
      </c>
      <c r="G76" s="9"/>
      <c r="H76" s="8"/>
      <c r="I76" s="8"/>
      <c r="J76" s="35"/>
      <c r="K76" s="36"/>
      <c r="L76" s="19">
        <v>4</v>
      </c>
      <c r="M76" s="8"/>
      <c r="N76" s="8"/>
      <c r="O76" s="13"/>
      <c r="P76" s="13"/>
      <c r="Q76" s="18"/>
      <c r="R76" s="14">
        <v>56</v>
      </c>
      <c r="S76" s="15"/>
      <c r="T76" s="15"/>
      <c r="U76" s="16"/>
      <c r="V76" s="20">
        <v>56</v>
      </c>
    </row>
    <row r="77" spans="1:22">
      <c r="A77" s="8" t="s">
        <v>9</v>
      </c>
      <c r="B77" s="9"/>
      <c r="C77" s="9"/>
      <c r="D77" s="9"/>
      <c r="E77" s="9" t="s">
        <v>67</v>
      </c>
      <c r="F77" s="9" t="s">
        <v>15</v>
      </c>
      <c r="G77" s="9"/>
      <c r="H77" s="8"/>
      <c r="I77" s="8"/>
      <c r="J77" s="35"/>
      <c r="K77" s="36"/>
      <c r="L77" s="19"/>
      <c r="M77" s="8"/>
      <c r="N77" s="8">
        <v>22</v>
      </c>
      <c r="O77" s="13"/>
      <c r="P77" s="13"/>
      <c r="Q77" s="18"/>
      <c r="R77" s="14">
        <v>154</v>
      </c>
      <c r="S77" s="15"/>
      <c r="T77" s="15"/>
      <c r="U77" s="16"/>
      <c r="V77" s="20">
        <v>154</v>
      </c>
    </row>
    <row r="78" spans="1:22">
      <c r="A78" s="8" t="s">
        <v>9</v>
      </c>
      <c r="B78" s="9"/>
      <c r="C78" s="9"/>
      <c r="D78" s="9"/>
      <c r="E78" s="9" t="s">
        <v>59</v>
      </c>
      <c r="F78" s="9" t="s">
        <v>15</v>
      </c>
      <c r="G78" s="9"/>
      <c r="H78" s="8"/>
      <c r="I78" s="8"/>
      <c r="J78" s="35"/>
      <c r="K78" s="36"/>
      <c r="L78" s="19"/>
      <c r="M78" s="8"/>
      <c r="N78" s="8">
        <v>29</v>
      </c>
      <c r="O78" s="13"/>
      <c r="P78" s="13"/>
      <c r="Q78" s="18"/>
      <c r="R78" s="14">
        <v>203</v>
      </c>
      <c r="S78" s="15"/>
      <c r="T78" s="15"/>
      <c r="U78" s="16"/>
      <c r="V78" s="20">
        <v>203</v>
      </c>
    </row>
    <row r="79" spans="1:22">
      <c r="A79" s="8" t="s">
        <v>9</v>
      </c>
      <c r="B79" s="9"/>
      <c r="C79" s="9"/>
      <c r="D79" s="9"/>
      <c r="E79" s="9" t="s">
        <v>60</v>
      </c>
      <c r="F79" s="9" t="s">
        <v>15</v>
      </c>
      <c r="G79" s="9"/>
      <c r="H79" s="8"/>
      <c r="I79" s="8"/>
      <c r="J79" s="35"/>
      <c r="K79" s="36"/>
      <c r="L79" s="19"/>
      <c r="M79" s="8"/>
      <c r="N79" s="8">
        <v>18</v>
      </c>
      <c r="O79" s="13"/>
      <c r="P79" s="13"/>
      <c r="Q79" s="18"/>
      <c r="R79" s="14">
        <v>126</v>
      </c>
      <c r="S79" s="15"/>
      <c r="T79" s="15"/>
      <c r="U79" s="16"/>
      <c r="V79" s="20">
        <v>126</v>
      </c>
    </row>
    <row r="80" spans="1:22">
      <c r="A80" s="8" t="s">
        <v>9</v>
      </c>
      <c r="B80" s="9"/>
      <c r="C80" s="9"/>
      <c r="D80" s="9"/>
      <c r="E80" s="9" t="s">
        <v>61</v>
      </c>
      <c r="F80" s="9" t="s">
        <v>15</v>
      </c>
      <c r="G80" s="9"/>
      <c r="H80" s="8"/>
      <c r="I80" s="8"/>
      <c r="J80" s="35"/>
      <c r="K80" s="36"/>
      <c r="L80" s="19"/>
      <c r="M80" s="8"/>
      <c r="N80" s="8">
        <v>16</v>
      </c>
      <c r="O80" s="13"/>
      <c r="P80" s="13"/>
      <c r="Q80" s="18"/>
      <c r="R80" s="14">
        <v>112</v>
      </c>
      <c r="S80" s="15"/>
      <c r="T80" s="15"/>
      <c r="U80" s="16"/>
      <c r="V80" s="20">
        <v>112</v>
      </c>
    </row>
    <row r="81" spans="1:22">
      <c r="A81" s="8" t="s">
        <v>9</v>
      </c>
      <c r="B81" s="9"/>
      <c r="C81" s="9"/>
      <c r="D81" s="9"/>
      <c r="E81" s="9" t="s">
        <v>62</v>
      </c>
      <c r="F81" s="9" t="s">
        <v>15</v>
      </c>
      <c r="G81" s="9"/>
      <c r="H81" s="8"/>
      <c r="I81" s="8"/>
      <c r="J81" s="35"/>
      <c r="K81" s="36"/>
      <c r="L81" s="19"/>
      <c r="M81" s="8"/>
      <c r="N81" s="8">
        <v>7</v>
      </c>
      <c r="O81" s="13"/>
      <c r="P81" s="13"/>
      <c r="Q81" s="18"/>
      <c r="R81" s="14">
        <v>49</v>
      </c>
      <c r="S81" s="15"/>
      <c r="T81" s="15"/>
      <c r="U81" s="16"/>
      <c r="V81" s="20">
        <v>49</v>
      </c>
    </row>
    <row r="82" spans="1:22">
      <c r="A82" s="8" t="s">
        <v>9</v>
      </c>
      <c r="B82" s="9"/>
      <c r="C82" s="9"/>
      <c r="D82" s="9"/>
      <c r="E82" s="9" t="s">
        <v>63</v>
      </c>
      <c r="F82" s="9" t="s">
        <v>15</v>
      </c>
      <c r="G82" s="9"/>
      <c r="H82" s="8"/>
      <c r="I82" s="8"/>
      <c r="J82" s="35"/>
      <c r="K82" s="36"/>
      <c r="L82" s="19"/>
      <c r="M82" s="8"/>
      <c r="N82" s="8">
        <v>6</v>
      </c>
      <c r="O82" s="13"/>
      <c r="P82" s="13"/>
      <c r="Q82" s="18"/>
      <c r="R82" s="14">
        <v>42</v>
      </c>
      <c r="S82" s="15"/>
      <c r="T82" s="15"/>
      <c r="U82" s="16"/>
      <c r="V82" s="20">
        <v>42</v>
      </c>
    </row>
    <row r="83" spans="1:22">
      <c r="A83" s="8" t="s">
        <v>9</v>
      </c>
      <c r="B83" s="9"/>
      <c r="C83" s="9"/>
      <c r="D83" s="9"/>
      <c r="E83" s="9" t="s">
        <v>64</v>
      </c>
      <c r="F83" s="9" t="s">
        <v>15</v>
      </c>
      <c r="G83" s="9"/>
      <c r="H83" s="8"/>
      <c r="I83" s="8"/>
      <c r="J83" s="35"/>
      <c r="K83" s="36"/>
      <c r="L83" s="19"/>
      <c r="M83" s="8"/>
      <c r="N83" s="8">
        <v>12</v>
      </c>
      <c r="O83" s="13"/>
      <c r="P83" s="13"/>
      <c r="Q83" s="18"/>
      <c r="R83" s="14">
        <v>84</v>
      </c>
      <c r="S83" s="15"/>
      <c r="T83" s="15"/>
      <c r="U83" s="16"/>
      <c r="V83" s="20">
        <v>84</v>
      </c>
    </row>
    <row r="84" spans="1:22">
      <c r="A84" s="8" t="s">
        <v>9</v>
      </c>
      <c r="B84" s="9"/>
      <c r="C84" s="9"/>
      <c r="D84" s="9"/>
      <c r="E84" s="9" t="s">
        <v>65</v>
      </c>
      <c r="F84" s="9" t="s">
        <v>15</v>
      </c>
      <c r="G84" s="9"/>
      <c r="H84" s="8"/>
      <c r="I84" s="8"/>
      <c r="J84" s="35"/>
      <c r="K84" s="36"/>
      <c r="L84" s="19"/>
      <c r="M84" s="8"/>
      <c r="N84" s="8">
        <v>10</v>
      </c>
      <c r="O84" s="13"/>
      <c r="P84" s="13"/>
      <c r="Q84" s="18"/>
      <c r="R84" s="14">
        <v>70</v>
      </c>
      <c r="S84" s="15"/>
      <c r="T84" s="15"/>
      <c r="U84" s="16"/>
      <c r="V84" s="20">
        <v>70</v>
      </c>
    </row>
    <row r="85" spans="1:22">
      <c r="A85" s="8" t="s">
        <v>9</v>
      </c>
      <c r="B85" s="9"/>
      <c r="C85" s="9"/>
      <c r="D85" s="9"/>
      <c r="E85" s="9" t="s">
        <v>66</v>
      </c>
      <c r="F85" s="9" t="s">
        <v>15</v>
      </c>
      <c r="G85" s="9"/>
      <c r="H85" s="8"/>
      <c r="I85" s="8"/>
      <c r="J85" s="35"/>
      <c r="K85" s="36"/>
      <c r="L85" s="19"/>
      <c r="M85" s="8"/>
      <c r="N85" s="8">
        <v>15</v>
      </c>
      <c r="O85" s="13"/>
      <c r="P85" s="13"/>
      <c r="Q85" s="18"/>
      <c r="R85" s="14">
        <v>105</v>
      </c>
      <c r="S85" s="15"/>
      <c r="T85" s="15"/>
      <c r="U85" s="16"/>
      <c r="V85" s="20">
        <v>105</v>
      </c>
    </row>
    <row r="86" spans="1:22">
      <c r="A86" s="8" t="s">
        <v>9</v>
      </c>
      <c r="B86" s="9"/>
      <c r="C86" s="9"/>
      <c r="D86" s="9"/>
      <c r="E86" s="9" t="s">
        <v>68</v>
      </c>
      <c r="F86" s="9" t="s">
        <v>15</v>
      </c>
      <c r="G86" s="9"/>
      <c r="H86" s="8"/>
      <c r="I86" s="8"/>
      <c r="J86" s="35"/>
      <c r="K86" s="36"/>
      <c r="L86" s="19"/>
      <c r="M86" s="8"/>
      <c r="N86" s="8">
        <v>11</v>
      </c>
      <c r="O86" s="13"/>
      <c r="P86" s="13"/>
      <c r="Q86" s="18"/>
      <c r="R86" s="14">
        <v>77</v>
      </c>
      <c r="S86" s="15"/>
      <c r="T86" s="15"/>
      <c r="U86" s="16"/>
      <c r="V86" s="20">
        <v>77</v>
      </c>
    </row>
    <row r="87" spans="1:22">
      <c r="A87" s="8" t="s">
        <v>9</v>
      </c>
      <c r="B87" s="9"/>
      <c r="C87" s="9"/>
      <c r="D87" s="9"/>
      <c r="E87" s="9" t="s">
        <v>69</v>
      </c>
      <c r="F87" s="9" t="s">
        <v>15</v>
      </c>
      <c r="G87" s="9"/>
      <c r="H87" s="8"/>
      <c r="I87" s="8"/>
      <c r="J87" s="35"/>
      <c r="K87" s="36"/>
      <c r="L87" s="19"/>
      <c r="M87" s="8"/>
      <c r="N87" s="8">
        <v>11</v>
      </c>
      <c r="O87" s="13"/>
      <c r="P87" s="13"/>
      <c r="Q87" s="18"/>
      <c r="R87" s="14">
        <v>77</v>
      </c>
      <c r="S87" s="15"/>
      <c r="T87" s="15"/>
      <c r="U87" s="16"/>
      <c r="V87" s="20">
        <v>77</v>
      </c>
    </row>
    <row r="88" spans="1:22">
      <c r="A88" s="8" t="s">
        <v>9</v>
      </c>
      <c r="B88" s="9"/>
      <c r="C88" s="9"/>
      <c r="D88" s="9"/>
      <c r="E88" s="9" t="s">
        <v>54</v>
      </c>
      <c r="F88" s="9" t="s">
        <v>15</v>
      </c>
      <c r="G88" s="9"/>
      <c r="H88" s="8"/>
      <c r="I88" s="8"/>
      <c r="J88" s="35"/>
      <c r="K88" s="36"/>
      <c r="L88" s="19"/>
      <c r="M88" s="8"/>
      <c r="N88" s="8">
        <v>19</v>
      </c>
      <c r="O88" s="13"/>
      <c r="P88" s="13"/>
      <c r="Q88" s="18"/>
      <c r="R88" s="14">
        <v>133</v>
      </c>
      <c r="S88" s="15"/>
      <c r="T88" s="15"/>
      <c r="U88" s="16"/>
      <c r="V88" s="20">
        <v>133</v>
      </c>
    </row>
    <row r="89" spans="1:22">
      <c r="A89" s="8" t="s">
        <v>55</v>
      </c>
      <c r="B89" s="9"/>
      <c r="C89" s="9"/>
      <c r="D89" s="9"/>
      <c r="E89" s="9" t="s">
        <v>67</v>
      </c>
      <c r="F89" s="9" t="s">
        <v>15</v>
      </c>
      <c r="G89" s="9"/>
      <c r="H89" s="8"/>
      <c r="I89" s="8"/>
      <c r="J89" s="35"/>
      <c r="K89" s="36"/>
      <c r="L89" s="19">
        <v>3</v>
      </c>
      <c r="M89" s="8"/>
      <c r="N89" s="8"/>
      <c r="O89" s="13"/>
      <c r="P89" s="13"/>
      <c r="Q89" s="18"/>
      <c r="R89" s="14">
        <v>42</v>
      </c>
      <c r="S89" s="15"/>
      <c r="T89" s="15"/>
      <c r="U89" s="16"/>
      <c r="V89" s="20">
        <v>42</v>
      </c>
    </row>
    <row r="90" spans="1:22">
      <c r="A90" s="8" t="s">
        <v>55</v>
      </c>
      <c r="B90" s="9"/>
      <c r="C90" s="9"/>
      <c r="D90" s="9"/>
      <c r="E90" s="9" t="s">
        <v>59</v>
      </c>
      <c r="F90" s="9" t="s">
        <v>15</v>
      </c>
      <c r="G90" s="9"/>
      <c r="H90" s="8"/>
      <c r="I90" s="8"/>
      <c r="J90" s="35"/>
      <c r="K90" s="36"/>
      <c r="L90" s="19">
        <v>4</v>
      </c>
      <c r="M90" s="8"/>
      <c r="N90" s="8"/>
      <c r="O90" s="13"/>
      <c r="P90" s="13"/>
      <c r="Q90" s="18"/>
      <c r="R90" s="14">
        <v>56</v>
      </c>
      <c r="S90" s="15"/>
      <c r="T90" s="15"/>
      <c r="U90" s="16"/>
      <c r="V90" s="20">
        <v>56</v>
      </c>
    </row>
    <row r="91" spans="1:22">
      <c r="A91" s="8" t="s">
        <v>55</v>
      </c>
      <c r="B91" s="9"/>
      <c r="C91" s="9"/>
      <c r="D91" s="9"/>
      <c r="E91" s="9" t="s">
        <v>60</v>
      </c>
      <c r="F91" s="9" t="s">
        <v>15</v>
      </c>
      <c r="G91" s="9"/>
      <c r="H91" s="8"/>
      <c r="I91" s="8"/>
      <c r="J91" s="35"/>
      <c r="K91" s="36"/>
      <c r="L91" s="19">
        <v>1</v>
      </c>
      <c r="M91" s="8"/>
      <c r="N91" s="8"/>
      <c r="O91" s="13"/>
      <c r="P91" s="13"/>
      <c r="Q91" s="18"/>
      <c r="R91" s="14">
        <v>14</v>
      </c>
      <c r="S91" s="15"/>
      <c r="T91" s="15"/>
      <c r="U91" s="16"/>
      <c r="V91" s="20">
        <v>14</v>
      </c>
    </row>
    <row r="92" spans="1:22">
      <c r="A92" s="8" t="s">
        <v>55</v>
      </c>
      <c r="B92" s="9"/>
      <c r="C92" s="9"/>
      <c r="D92" s="9"/>
      <c r="E92" s="9" t="s">
        <v>61</v>
      </c>
      <c r="F92" s="9" t="s">
        <v>15</v>
      </c>
      <c r="G92" s="9"/>
      <c r="H92" s="8"/>
      <c r="I92" s="8"/>
      <c r="J92" s="35"/>
      <c r="K92" s="36"/>
      <c r="L92" s="19">
        <v>1</v>
      </c>
      <c r="M92" s="8"/>
      <c r="N92" s="8"/>
      <c r="O92" s="13"/>
      <c r="P92" s="13"/>
      <c r="Q92" s="18"/>
      <c r="R92" s="14">
        <v>14</v>
      </c>
      <c r="S92" s="15"/>
      <c r="T92" s="15"/>
      <c r="U92" s="16"/>
      <c r="V92" s="20">
        <v>14</v>
      </c>
    </row>
    <row r="93" spans="1:22">
      <c r="A93" s="8" t="s">
        <v>55</v>
      </c>
      <c r="B93" s="9"/>
      <c r="C93" s="9"/>
      <c r="D93" s="9"/>
      <c r="E93" s="9" t="s">
        <v>62</v>
      </c>
      <c r="F93" s="9" t="s">
        <v>15</v>
      </c>
      <c r="G93" s="9"/>
      <c r="H93" s="8"/>
      <c r="I93" s="8"/>
      <c r="J93" s="35"/>
      <c r="K93" s="36"/>
      <c r="L93" s="19">
        <v>4</v>
      </c>
      <c r="M93" s="8"/>
      <c r="N93" s="8"/>
      <c r="O93" s="13"/>
      <c r="P93" s="13"/>
      <c r="Q93" s="18"/>
      <c r="R93" s="14">
        <v>56</v>
      </c>
      <c r="S93" s="15"/>
      <c r="T93" s="15"/>
      <c r="U93" s="16"/>
      <c r="V93" s="20">
        <v>56</v>
      </c>
    </row>
    <row r="94" spans="1:22">
      <c r="A94" s="8" t="s">
        <v>55</v>
      </c>
      <c r="B94" s="9"/>
      <c r="C94" s="9"/>
      <c r="D94" s="9"/>
      <c r="E94" s="9" t="s">
        <v>63</v>
      </c>
      <c r="F94" s="9" t="s">
        <v>15</v>
      </c>
      <c r="G94" s="9"/>
      <c r="H94" s="8"/>
      <c r="I94" s="8"/>
      <c r="J94" s="35"/>
      <c r="K94" s="36"/>
      <c r="L94" s="19">
        <v>2</v>
      </c>
      <c r="M94" s="8"/>
      <c r="N94" s="8"/>
      <c r="O94" s="13"/>
      <c r="P94" s="13"/>
      <c r="Q94" s="18"/>
      <c r="R94" s="14">
        <v>28</v>
      </c>
      <c r="S94" s="15"/>
      <c r="T94" s="15"/>
      <c r="U94" s="16"/>
      <c r="V94" s="20">
        <v>28</v>
      </c>
    </row>
    <row r="95" spans="1:22">
      <c r="A95" s="8" t="s">
        <v>55</v>
      </c>
      <c r="B95" s="9"/>
      <c r="C95" s="9"/>
      <c r="D95" s="9"/>
      <c r="E95" s="9" t="s">
        <v>64</v>
      </c>
      <c r="F95" s="9" t="s">
        <v>15</v>
      </c>
      <c r="G95" s="9"/>
      <c r="H95" s="8"/>
      <c r="I95" s="8"/>
      <c r="J95" s="35"/>
      <c r="K95" s="36"/>
      <c r="L95" s="19">
        <v>3</v>
      </c>
      <c r="M95" s="8"/>
      <c r="N95" s="8"/>
      <c r="O95" s="13"/>
      <c r="P95" s="13"/>
      <c r="Q95" s="18"/>
      <c r="R95" s="14">
        <v>42</v>
      </c>
      <c r="S95" s="15"/>
      <c r="T95" s="15"/>
      <c r="U95" s="16"/>
      <c r="V95" s="20">
        <v>42</v>
      </c>
    </row>
    <row r="96" spans="1:22">
      <c r="A96" s="8" t="s">
        <v>55</v>
      </c>
      <c r="B96" s="9"/>
      <c r="C96" s="9"/>
      <c r="D96" s="9"/>
      <c r="E96" s="9" t="s">
        <v>65</v>
      </c>
      <c r="F96" s="9" t="s">
        <v>15</v>
      </c>
      <c r="G96" s="9"/>
      <c r="H96" s="8"/>
      <c r="I96" s="8"/>
      <c r="J96" s="35"/>
      <c r="K96" s="36"/>
      <c r="L96" s="19">
        <v>1</v>
      </c>
      <c r="M96" s="8"/>
      <c r="N96" s="8"/>
      <c r="O96" s="13"/>
      <c r="P96" s="13"/>
      <c r="Q96" s="18"/>
      <c r="R96" s="14">
        <v>14</v>
      </c>
      <c r="S96" s="15"/>
      <c r="T96" s="15"/>
      <c r="U96" s="16"/>
      <c r="V96" s="20">
        <v>14</v>
      </c>
    </row>
    <row r="97" spans="1:22">
      <c r="A97" s="8" t="s">
        <v>55</v>
      </c>
      <c r="B97" s="9"/>
      <c r="C97" s="9"/>
      <c r="D97" s="9"/>
      <c r="E97" s="9" t="s">
        <v>66</v>
      </c>
      <c r="F97" s="9" t="s">
        <v>15</v>
      </c>
      <c r="G97" s="9"/>
      <c r="H97" s="8"/>
      <c r="I97" s="8"/>
      <c r="J97" s="35"/>
      <c r="K97" s="36"/>
      <c r="L97" s="19">
        <v>1.29</v>
      </c>
      <c r="M97" s="8"/>
      <c r="N97" s="8"/>
      <c r="O97" s="13"/>
      <c r="P97" s="13"/>
      <c r="Q97" s="18"/>
      <c r="R97" s="14">
        <v>18.060000000000002</v>
      </c>
      <c r="S97" s="15"/>
      <c r="T97" s="15"/>
      <c r="U97" s="16"/>
      <c r="V97" s="20">
        <v>18.060000000000002</v>
      </c>
    </row>
    <row r="98" spans="1:22">
      <c r="A98" s="8" t="s">
        <v>55</v>
      </c>
      <c r="B98" s="9"/>
      <c r="C98" s="9"/>
      <c r="D98" s="9"/>
      <c r="E98" s="9" t="s">
        <v>68</v>
      </c>
      <c r="F98" s="9" t="s">
        <v>15</v>
      </c>
      <c r="G98" s="9"/>
      <c r="H98" s="8"/>
      <c r="I98" s="8"/>
      <c r="J98" s="35"/>
      <c r="K98" s="36"/>
      <c r="L98" s="19">
        <v>0.5</v>
      </c>
      <c r="M98" s="8"/>
      <c r="N98" s="8"/>
      <c r="O98" s="13"/>
      <c r="P98" s="13"/>
      <c r="Q98" s="18"/>
      <c r="R98" s="14">
        <v>7</v>
      </c>
      <c r="S98" s="15"/>
      <c r="T98" s="15"/>
      <c r="U98" s="16"/>
      <c r="V98" s="20">
        <v>7</v>
      </c>
    </row>
    <row r="99" spans="1:22">
      <c r="A99" s="8" t="s">
        <v>55</v>
      </c>
      <c r="B99" s="9"/>
      <c r="C99" s="9"/>
      <c r="D99" s="9"/>
      <c r="E99" s="9" t="s">
        <v>69</v>
      </c>
      <c r="F99" s="9" t="s">
        <v>15</v>
      </c>
      <c r="G99" s="9"/>
      <c r="H99" s="8"/>
      <c r="I99" s="8"/>
      <c r="J99" s="35"/>
      <c r="K99" s="36"/>
      <c r="L99" s="19">
        <v>1</v>
      </c>
      <c r="M99" s="8"/>
      <c r="N99" s="8"/>
      <c r="O99" s="13"/>
      <c r="P99" s="13"/>
      <c r="Q99" s="18"/>
      <c r="R99" s="14">
        <v>14</v>
      </c>
      <c r="S99" s="15"/>
      <c r="T99" s="15"/>
      <c r="U99" s="16"/>
      <c r="V99" s="20">
        <v>14</v>
      </c>
    </row>
    <row r="100" spans="1:22">
      <c r="A100" s="8" t="s">
        <v>55</v>
      </c>
      <c r="B100" s="9"/>
      <c r="C100" s="9"/>
      <c r="D100" s="9"/>
      <c r="E100" s="9" t="s">
        <v>54</v>
      </c>
      <c r="F100" s="9" t="s">
        <v>15</v>
      </c>
      <c r="G100" s="9"/>
      <c r="H100" s="8"/>
      <c r="I100" s="8"/>
      <c r="J100" s="35"/>
      <c r="K100" s="36"/>
      <c r="L100" s="19">
        <v>2</v>
      </c>
      <c r="M100" s="8"/>
      <c r="N100" s="8"/>
      <c r="O100" s="13"/>
      <c r="P100" s="13"/>
      <c r="Q100" s="18"/>
      <c r="R100" s="14">
        <v>28</v>
      </c>
      <c r="S100" s="15"/>
      <c r="T100" s="15"/>
      <c r="U100" s="16"/>
      <c r="V100" s="20">
        <v>28</v>
      </c>
    </row>
    <row r="101" spans="1:22">
      <c r="A101" s="8" t="s">
        <v>55</v>
      </c>
      <c r="B101" s="9"/>
      <c r="C101" s="9"/>
      <c r="D101" s="9"/>
      <c r="E101" s="9" t="s">
        <v>67</v>
      </c>
      <c r="F101" s="9" t="s">
        <v>16</v>
      </c>
      <c r="G101" s="9"/>
      <c r="H101" s="8"/>
      <c r="I101" s="8"/>
      <c r="J101" s="35"/>
      <c r="K101" s="36"/>
      <c r="L101" s="19"/>
      <c r="M101" s="8"/>
      <c r="N101" s="8"/>
      <c r="O101" s="13"/>
      <c r="P101" s="102">
        <v>0.96333333333333337</v>
      </c>
      <c r="Q101" s="18"/>
      <c r="R101" s="14">
        <v>13.486666666666668</v>
      </c>
      <c r="S101" s="15"/>
      <c r="T101" s="15"/>
      <c r="U101" s="16"/>
      <c r="V101" s="20">
        <v>13.486666666666668</v>
      </c>
    </row>
    <row r="102" spans="1:22">
      <c r="A102" s="8" t="s">
        <v>55</v>
      </c>
      <c r="B102" s="9"/>
      <c r="C102" s="9"/>
      <c r="D102" s="9"/>
      <c r="E102" s="9" t="s">
        <v>59</v>
      </c>
      <c r="F102" s="9" t="s">
        <v>16</v>
      </c>
      <c r="G102" s="9"/>
      <c r="H102" s="8"/>
      <c r="I102" s="8"/>
      <c r="J102" s="35"/>
      <c r="K102" s="36"/>
      <c r="L102" s="19"/>
      <c r="M102" s="8"/>
      <c r="N102" s="8"/>
      <c r="O102" s="13"/>
      <c r="P102" s="102">
        <v>1.1733333333333333</v>
      </c>
      <c r="Q102" s="18"/>
      <c r="R102" s="14">
        <v>16.426666666666666</v>
      </c>
      <c r="S102" s="15"/>
      <c r="T102" s="15"/>
      <c r="U102" s="16"/>
      <c r="V102" s="20">
        <v>16.426666666666666</v>
      </c>
    </row>
    <row r="103" spans="1:22">
      <c r="A103" s="8" t="s">
        <v>55</v>
      </c>
      <c r="B103" s="9"/>
      <c r="C103" s="9"/>
      <c r="D103" s="9"/>
      <c r="E103" s="9" t="s">
        <v>60</v>
      </c>
      <c r="F103" s="9" t="s">
        <v>16</v>
      </c>
      <c r="G103" s="9"/>
      <c r="H103" s="8"/>
      <c r="I103" s="8"/>
      <c r="J103" s="35"/>
      <c r="K103" s="36"/>
      <c r="L103" s="19"/>
      <c r="M103" s="8"/>
      <c r="N103" s="8"/>
      <c r="O103" s="13"/>
      <c r="P103" s="102">
        <v>0.25</v>
      </c>
      <c r="Q103" s="18"/>
      <c r="R103" s="14">
        <v>3.5</v>
      </c>
      <c r="S103" s="15"/>
      <c r="T103" s="15"/>
      <c r="U103" s="16"/>
      <c r="V103" s="20">
        <v>3.5</v>
      </c>
    </row>
    <row r="104" spans="1:22">
      <c r="A104" s="8" t="s">
        <v>55</v>
      </c>
      <c r="B104" s="9"/>
      <c r="C104" s="9"/>
      <c r="D104" s="9"/>
      <c r="E104" s="9" t="s">
        <v>61</v>
      </c>
      <c r="F104" s="9" t="s">
        <v>16</v>
      </c>
      <c r="G104" s="9"/>
      <c r="H104" s="8"/>
      <c r="I104" s="8"/>
      <c r="J104" s="35"/>
      <c r="K104" s="36"/>
      <c r="L104" s="19"/>
      <c r="M104" s="8"/>
      <c r="N104" s="8"/>
      <c r="O104" s="13"/>
      <c r="P104" s="102">
        <v>0.11666666666666667</v>
      </c>
      <c r="Q104" s="18"/>
      <c r="R104" s="14">
        <v>1.6333333333333333</v>
      </c>
      <c r="S104" s="15"/>
      <c r="T104" s="15"/>
      <c r="U104" s="16"/>
      <c r="V104" s="20">
        <v>1.6333333333333333</v>
      </c>
    </row>
    <row r="105" spans="1:22">
      <c r="A105" s="8" t="s">
        <v>55</v>
      </c>
      <c r="B105" s="9"/>
      <c r="C105" s="9"/>
      <c r="D105" s="9"/>
      <c r="E105" s="9" t="s">
        <v>62</v>
      </c>
      <c r="F105" s="9" t="s">
        <v>16</v>
      </c>
      <c r="G105" s="9"/>
      <c r="H105" s="8"/>
      <c r="I105" s="8"/>
      <c r="J105" s="35"/>
      <c r="K105" s="36"/>
      <c r="L105" s="19"/>
      <c r="M105" s="8"/>
      <c r="N105" s="8"/>
      <c r="O105" s="13"/>
      <c r="P105" s="102">
        <v>1.1333333333333333</v>
      </c>
      <c r="Q105" s="18"/>
      <c r="R105" s="14">
        <v>15.866666666666667</v>
      </c>
      <c r="S105" s="15"/>
      <c r="T105" s="15"/>
      <c r="U105" s="16"/>
      <c r="V105" s="20">
        <v>15.866666666666667</v>
      </c>
    </row>
    <row r="106" spans="1:22">
      <c r="A106" s="8" t="s">
        <v>55</v>
      </c>
      <c r="B106" s="9"/>
      <c r="C106" s="9"/>
      <c r="D106" s="9"/>
      <c r="E106" s="9" t="s">
        <v>63</v>
      </c>
      <c r="F106" s="9" t="s">
        <v>16</v>
      </c>
      <c r="G106" s="9"/>
      <c r="H106" s="8"/>
      <c r="I106" s="8"/>
      <c r="J106" s="35"/>
      <c r="K106" s="36"/>
      <c r="L106" s="19"/>
      <c r="M106" s="8"/>
      <c r="N106" s="8"/>
      <c r="O106" s="13"/>
      <c r="P106" s="102">
        <v>0.42</v>
      </c>
      <c r="Q106" s="18"/>
      <c r="R106" s="14">
        <v>5.88</v>
      </c>
      <c r="S106" s="15"/>
      <c r="T106" s="15"/>
      <c r="U106" s="16"/>
      <c r="V106" s="20">
        <v>5.88</v>
      </c>
    </row>
    <row r="107" spans="1:22">
      <c r="A107" s="8" t="s">
        <v>55</v>
      </c>
      <c r="B107" s="9"/>
      <c r="C107" s="9"/>
      <c r="D107" s="9"/>
      <c r="E107" s="9" t="s">
        <v>64</v>
      </c>
      <c r="F107" s="9" t="s">
        <v>16</v>
      </c>
      <c r="G107" s="9"/>
      <c r="H107" s="8"/>
      <c r="I107" s="8"/>
      <c r="J107" s="35"/>
      <c r="K107" s="36"/>
      <c r="L107" s="19"/>
      <c r="M107" s="8"/>
      <c r="N107" s="8"/>
      <c r="O107" s="13"/>
      <c r="P107" s="102">
        <v>0.91</v>
      </c>
      <c r="Q107" s="18"/>
      <c r="R107" s="14">
        <v>12.74</v>
      </c>
      <c r="S107" s="15"/>
      <c r="T107" s="15"/>
      <c r="U107" s="16"/>
      <c r="V107" s="20">
        <v>12.74</v>
      </c>
    </row>
    <row r="108" spans="1:22">
      <c r="A108" s="8" t="s">
        <v>55</v>
      </c>
      <c r="B108" s="9"/>
      <c r="C108" s="9"/>
      <c r="D108" s="9"/>
      <c r="E108" s="9" t="s">
        <v>65</v>
      </c>
      <c r="F108" s="9" t="s">
        <v>16</v>
      </c>
      <c r="G108" s="9"/>
      <c r="H108" s="8"/>
      <c r="I108" s="8"/>
      <c r="J108" s="35"/>
      <c r="K108" s="36"/>
      <c r="L108" s="19"/>
      <c r="M108" s="8"/>
      <c r="N108" s="8"/>
      <c r="O108" s="13"/>
      <c r="P108" s="102">
        <v>0.2</v>
      </c>
      <c r="Q108" s="18"/>
      <c r="R108" s="14">
        <v>2.8000000000000003</v>
      </c>
      <c r="S108" s="15"/>
      <c r="T108" s="15"/>
      <c r="U108" s="16"/>
      <c r="V108" s="20">
        <v>2.8000000000000003</v>
      </c>
    </row>
    <row r="109" spans="1:22">
      <c r="A109" s="8" t="s">
        <v>55</v>
      </c>
      <c r="B109" s="9"/>
      <c r="C109" s="9"/>
      <c r="D109" s="9"/>
      <c r="E109" s="9" t="s">
        <v>66</v>
      </c>
      <c r="F109" s="9" t="s">
        <v>16</v>
      </c>
      <c r="G109" s="9"/>
      <c r="H109" s="8"/>
      <c r="I109" s="8"/>
      <c r="J109" s="35"/>
      <c r="K109" s="36"/>
      <c r="L109" s="19"/>
      <c r="M109" s="8"/>
      <c r="N109" s="8"/>
      <c r="O109" s="13"/>
      <c r="P109" s="102">
        <v>0.43</v>
      </c>
      <c r="Q109" s="18"/>
      <c r="R109" s="14">
        <v>6.02</v>
      </c>
      <c r="S109" s="15"/>
      <c r="T109" s="15"/>
      <c r="U109" s="16"/>
      <c r="V109" s="20">
        <v>6.02</v>
      </c>
    </row>
    <row r="110" spans="1:22">
      <c r="A110" s="8" t="s">
        <v>55</v>
      </c>
      <c r="B110" s="9"/>
      <c r="C110" s="9"/>
      <c r="D110" s="9"/>
      <c r="E110" s="9" t="s">
        <v>68</v>
      </c>
      <c r="F110" s="9" t="s">
        <v>16</v>
      </c>
      <c r="G110" s="9"/>
      <c r="H110" s="8"/>
      <c r="I110" s="8"/>
      <c r="J110" s="35"/>
      <c r="K110" s="36"/>
      <c r="L110" s="19"/>
      <c r="M110" s="8"/>
      <c r="N110" s="8"/>
      <c r="O110" s="13"/>
      <c r="P110" s="102">
        <v>0.16666666666666666</v>
      </c>
      <c r="Q110" s="18"/>
      <c r="R110" s="14">
        <v>2.333333333333333</v>
      </c>
      <c r="S110" s="15"/>
      <c r="T110" s="15"/>
      <c r="U110" s="16"/>
      <c r="V110" s="20">
        <v>2.333333333333333</v>
      </c>
    </row>
    <row r="111" spans="1:22">
      <c r="A111" s="8" t="s">
        <v>55</v>
      </c>
      <c r="B111" s="9"/>
      <c r="C111" s="9"/>
      <c r="D111" s="9"/>
      <c r="E111" s="9" t="s">
        <v>69</v>
      </c>
      <c r="F111" s="9" t="s">
        <v>16</v>
      </c>
      <c r="G111" s="9"/>
      <c r="H111" s="8"/>
      <c r="I111" s="8"/>
      <c r="J111" s="35"/>
      <c r="K111" s="36"/>
      <c r="L111" s="19"/>
      <c r="M111" s="8"/>
      <c r="N111" s="8"/>
      <c r="O111" s="13"/>
      <c r="P111" s="102">
        <v>0.09</v>
      </c>
      <c r="Q111" s="18"/>
      <c r="R111" s="14">
        <v>1.26</v>
      </c>
      <c r="S111" s="15"/>
      <c r="T111" s="15"/>
      <c r="U111" s="16"/>
      <c r="V111" s="20">
        <v>1.26</v>
      </c>
    </row>
    <row r="112" spans="1:22">
      <c r="A112" s="8" t="s">
        <v>55</v>
      </c>
      <c r="B112" s="9"/>
      <c r="C112" s="9"/>
      <c r="D112" s="9"/>
      <c r="E112" s="9" t="s">
        <v>54</v>
      </c>
      <c r="F112" s="9" t="s">
        <v>16</v>
      </c>
      <c r="G112" s="9"/>
      <c r="H112" s="8"/>
      <c r="I112" s="8"/>
      <c r="J112" s="35"/>
      <c r="K112" s="36"/>
      <c r="L112" s="19"/>
      <c r="M112" s="8"/>
      <c r="N112" s="8"/>
      <c r="O112" s="13"/>
      <c r="P112" s="102">
        <v>0.4</v>
      </c>
      <c r="Q112" s="18"/>
      <c r="R112" s="14">
        <v>5.6000000000000005</v>
      </c>
      <c r="S112" s="15"/>
      <c r="T112" s="15"/>
      <c r="U112" s="16"/>
      <c r="V112" s="20">
        <v>5.6000000000000005</v>
      </c>
    </row>
    <row r="113" spans="1:22">
      <c r="A113" s="8" t="s">
        <v>56</v>
      </c>
      <c r="B113" s="9"/>
      <c r="C113" s="9"/>
      <c r="D113" s="9"/>
      <c r="E113" s="9" t="s">
        <v>67</v>
      </c>
      <c r="F113" s="9" t="s">
        <v>15</v>
      </c>
      <c r="G113" s="9"/>
      <c r="H113" s="8"/>
      <c r="I113" s="8"/>
      <c r="J113" s="35"/>
      <c r="K113" s="36"/>
      <c r="L113" s="19">
        <v>21.75</v>
      </c>
      <c r="M113" s="8"/>
      <c r="N113" s="8">
        <v>25.05</v>
      </c>
      <c r="O113" s="13"/>
      <c r="P113" s="13">
        <v>75</v>
      </c>
      <c r="Q113" s="18"/>
      <c r="R113" s="14">
        <v>1529.8500000000001</v>
      </c>
      <c r="S113" s="15"/>
      <c r="T113" s="15"/>
      <c r="U113" s="16"/>
      <c r="V113" s="20">
        <v>1529.8500000000001</v>
      </c>
    </row>
    <row r="114" spans="1:22">
      <c r="A114" s="8" t="s">
        <v>56</v>
      </c>
      <c r="B114" s="9"/>
      <c r="C114" s="9"/>
      <c r="D114" s="9"/>
      <c r="E114" s="9" t="s">
        <v>59</v>
      </c>
      <c r="F114" s="9" t="s">
        <v>15</v>
      </c>
      <c r="G114" s="9"/>
      <c r="H114" s="8"/>
      <c r="I114" s="8"/>
      <c r="J114" s="35"/>
      <c r="K114" s="36"/>
      <c r="L114" s="19">
        <v>22.19</v>
      </c>
      <c r="M114" s="8"/>
      <c r="N114" s="8">
        <v>21.15</v>
      </c>
      <c r="O114" s="13"/>
      <c r="P114" s="13">
        <v>72.5</v>
      </c>
      <c r="Q114" s="18"/>
      <c r="R114" s="14">
        <v>1473.71</v>
      </c>
      <c r="S114" s="15"/>
      <c r="T114" s="15"/>
      <c r="U114" s="16"/>
      <c r="V114" s="20">
        <v>1473.71</v>
      </c>
    </row>
    <row r="115" spans="1:22">
      <c r="A115" s="8" t="s">
        <v>56</v>
      </c>
      <c r="B115" s="9"/>
      <c r="C115" s="9"/>
      <c r="D115" s="9"/>
      <c r="E115" s="9" t="s">
        <v>60</v>
      </c>
      <c r="F115" s="9" t="s">
        <v>15</v>
      </c>
      <c r="G115" s="9"/>
      <c r="H115" s="8"/>
      <c r="I115" s="8"/>
      <c r="J115" s="35"/>
      <c r="K115" s="36"/>
      <c r="L115" s="19">
        <v>19.14</v>
      </c>
      <c r="M115" s="8">
        <v>0.1</v>
      </c>
      <c r="N115" s="8">
        <v>9</v>
      </c>
      <c r="O115" s="13"/>
      <c r="P115" s="13">
        <v>87.5</v>
      </c>
      <c r="Q115" s="18"/>
      <c r="R115" s="14">
        <v>1557.01</v>
      </c>
      <c r="S115" s="15"/>
      <c r="T115" s="15"/>
      <c r="U115" s="16"/>
      <c r="V115" s="20">
        <v>1557.01</v>
      </c>
    </row>
    <row r="116" spans="1:22">
      <c r="A116" s="8" t="s">
        <v>56</v>
      </c>
      <c r="B116" s="9"/>
      <c r="C116" s="9"/>
      <c r="D116" s="9"/>
      <c r="E116" s="9" t="s">
        <v>61</v>
      </c>
      <c r="F116" s="9" t="s">
        <v>15</v>
      </c>
      <c r="G116" s="9"/>
      <c r="H116" s="8"/>
      <c r="I116" s="8"/>
      <c r="J116" s="35"/>
      <c r="K116" s="36"/>
      <c r="L116" s="19">
        <v>14.07</v>
      </c>
      <c r="M116" s="8">
        <v>0.7</v>
      </c>
      <c r="N116" s="8">
        <v>23.1</v>
      </c>
      <c r="O116" s="13"/>
      <c r="P116" s="13">
        <v>55.25</v>
      </c>
      <c r="Q116" s="18"/>
      <c r="R116" s="14">
        <v>1139.5300000000002</v>
      </c>
      <c r="S116" s="15"/>
      <c r="T116" s="15"/>
      <c r="U116" s="16"/>
      <c r="V116" s="20">
        <v>1139.5300000000002</v>
      </c>
    </row>
    <row r="117" spans="1:22">
      <c r="A117" s="8" t="s">
        <v>56</v>
      </c>
      <c r="B117" s="9"/>
      <c r="C117" s="9"/>
      <c r="D117" s="9"/>
      <c r="E117" s="9" t="s">
        <v>62</v>
      </c>
      <c r="F117" s="9" t="s">
        <v>15</v>
      </c>
      <c r="G117" s="9"/>
      <c r="H117" s="8"/>
      <c r="I117" s="8"/>
      <c r="J117" s="35"/>
      <c r="K117" s="36"/>
      <c r="L117" s="19">
        <v>7.25</v>
      </c>
      <c r="M117" s="8">
        <v>0.4</v>
      </c>
      <c r="N117" s="8">
        <v>5.7</v>
      </c>
      <c r="O117" s="13"/>
      <c r="P117" s="13">
        <v>69</v>
      </c>
      <c r="Q117" s="18"/>
      <c r="R117" s="14">
        <v>1111.6000000000001</v>
      </c>
      <c r="S117" s="15"/>
      <c r="T117" s="15"/>
      <c r="U117" s="16"/>
      <c r="V117" s="20">
        <v>1111.6000000000001</v>
      </c>
    </row>
    <row r="118" spans="1:22">
      <c r="A118" s="8" t="s">
        <v>56</v>
      </c>
      <c r="B118" s="9"/>
      <c r="C118" s="9"/>
      <c r="D118" s="9"/>
      <c r="E118" s="9" t="s">
        <v>63</v>
      </c>
      <c r="F118" s="9" t="s">
        <v>15</v>
      </c>
      <c r="G118" s="9"/>
      <c r="H118" s="8"/>
      <c r="I118" s="8"/>
      <c r="J118" s="35"/>
      <c r="K118" s="36"/>
      <c r="L118" s="19">
        <v>8.6999999999999993</v>
      </c>
      <c r="M118" s="8">
        <v>3.8</v>
      </c>
      <c r="N118" s="8">
        <v>5.7</v>
      </c>
      <c r="O118" s="13"/>
      <c r="P118" s="13">
        <v>76.5</v>
      </c>
      <c r="Q118" s="18"/>
      <c r="R118" s="14">
        <v>1272.6000000000001</v>
      </c>
      <c r="S118" s="15"/>
      <c r="T118" s="15"/>
      <c r="U118" s="16"/>
      <c r="V118" s="20">
        <v>1272.6000000000001</v>
      </c>
    </row>
    <row r="119" spans="1:22">
      <c r="A119" s="8" t="s">
        <v>56</v>
      </c>
      <c r="B119" s="9"/>
      <c r="C119" s="9"/>
      <c r="D119" s="9"/>
      <c r="E119" s="9" t="s">
        <v>64</v>
      </c>
      <c r="F119" s="9" t="s">
        <v>15</v>
      </c>
      <c r="G119" s="9"/>
      <c r="H119" s="8"/>
      <c r="I119" s="8"/>
      <c r="J119" s="35"/>
      <c r="K119" s="36"/>
      <c r="L119" s="19">
        <v>4.6399999999999997</v>
      </c>
      <c r="M119" s="8">
        <v>0.6</v>
      </c>
      <c r="N119" s="8">
        <v>13.5</v>
      </c>
      <c r="O119" s="13"/>
      <c r="P119" s="13">
        <v>46</v>
      </c>
      <c r="Q119" s="18"/>
      <c r="R119" s="14">
        <v>809.76</v>
      </c>
      <c r="S119" s="15"/>
      <c r="T119" s="15"/>
      <c r="U119" s="16"/>
      <c r="V119" s="20">
        <v>809.76</v>
      </c>
    </row>
    <row r="120" spans="1:22">
      <c r="A120" s="8" t="s">
        <v>56</v>
      </c>
      <c r="B120" s="9"/>
      <c r="C120" s="9"/>
      <c r="D120" s="9"/>
      <c r="E120" s="9" t="s">
        <v>65</v>
      </c>
      <c r="F120" s="9" t="s">
        <v>15</v>
      </c>
      <c r="G120" s="9"/>
      <c r="H120" s="8"/>
      <c r="I120" s="8"/>
      <c r="J120" s="35"/>
      <c r="K120" s="36"/>
      <c r="L120" s="19">
        <v>0.57999999999999996</v>
      </c>
      <c r="M120" s="8"/>
      <c r="N120" s="8">
        <v>2.4</v>
      </c>
      <c r="O120" s="13"/>
      <c r="P120" s="13">
        <v>43</v>
      </c>
      <c r="Q120" s="18"/>
      <c r="R120" s="14">
        <v>626.92000000000007</v>
      </c>
      <c r="S120" s="15"/>
      <c r="T120" s="15"/>
      <c r="U120" s="16"/>
      <c r="V120" s="20">
        <v>626.92000000000007</v>
      </c>
    </row>
    <row r="121" spans="1:22">
      <c r="A121" s="8" t="s">
        <v>56</v>
      </c>
      <c r="B121" s="9"/>
      <c r="C121" s="9"/>
      <c r="D121" s="9"/>
      <c r="E121" s="9" t="s">
        <v>66</v>
      </c>
      <c r="F121" s="9" t="s">
        <v>15</v>
      </c>
      <c r="G121" s="9"/>
      <c r="H121" s="8"/>
      <c r="I121" s="8"/>
      <c r="J121" s="35"/>
      <c r="K121" s="36"/>
      <c r="L121" s="19">
        <v>2</v>
      </c>
      <c r="M121" s="8"/>
      <c r="N121" s="8"/>
      <c r="O121" s="13"/>
      <c r="P121" s="13">
        <v>38</v>
      </c>
      <c r="Q121" s="18"/>
      <c r="R121" s="14">
        <v>560</v>
      </c>
      <c r="S121" s="15"/>
      <c r="T121" s="15"/>
      <c r="U121" s="16"/>
      <c r="V121" s="20">
        <v>560</v>
      </c>
    </row>
    <row r="122" spans="1:22">
      <c r="A122" s="8" t="s">
        <v>56</v>
      </c>
      <c r="B122" s="9"/>
      <c r="C122" s="9"/>
      <c r="D122" s="9"/>
      <c r="E122" s="9" t="s">
        <v>68</v>
      </c>
      <c r="F122" s="9" t="s">
        <v>15</v>
      </c>
      <c r="G122" s="9"/>
      <c r="H122" s="8"/>
      <c r="I122" s="8"/>
      <c r="J122" s="35"/>
      <c r="K122" s="36"/>
      <c r="L122" s="19">
        <v>1.1599999999999999</v>
      </c>
      <c r="M122" s="8"/>
      <c r="N122" s="8">
        <v>3.83</v>
      </c>
      <c r="O122" s="13"/>
      <c r="P122" s="13">
        <v>35</v>
      </c>
      <c r="Q122" s="18"/>
      <c r="R122" s="14">
        <v>533.05000000000007</v>
      </c>
      <c r="S122" s="15"/>
      <c r="T122" s="15"/>
      <c r="U122" s="16"/>
      <c r="V122" s="20">
        <v>533.05000000000007</v>
      </c>
    </row>
    <row r="123" spans="1:22">
      <c r="A123" s="8" t="s">
        <v>56</v>
      </c>
      <c r="B123" s="9"/>
      <c r="C123" s="9"/>
      <c r="D123" s="9"/>
      <c r="E123" s="9" t="s">
        <v>69</v>
      </c>
      <c r="F123" s="9" t="s">
        <v>15</v>
      </c>
      <c r="G123" s="9"/>
      <c r="H123" s="8"/>
      <c r="I123" s="8"/>
      <c r="J123" s="35"/>
      <c r="K123" s="36"/>
      <c r="L123" s="19">
        <v>3.19</v>
      </c>
      <c r="M123" s="8"/>
      <c r="N123" s="8">
        <v>17.55</v>
      </c>
      <c r="O123" s="13"/>
      <c r="P123" s="13">
        <v>48</v>
      </c>
      <c r="Q123" s="18"/>
      <c r="R123" s="14">
        <v>839.51</v>
      </c>
      <c r="S123" s="15"/>
      <c r="T123" s="15"/>
      <c r="U123" s="16"/>
      <c r="V123" s="20">
        <v>839.51</v>
      </c>
    </row>
    <row r="124" spans="1:22">
      <c r="A124" s="8" t="s">
        <v>56</v>
      </c>
      <c r="B124" s="9"/>
      <c r="C124" s="9"/>
      <c r="D124" s="9"/>
      <c r="E124" s="9" t="s">
        <v>54</v>
      </c>
      <c r="F124" s="9" t="s">
        <v>15</v>
      </c>
      <c r="G124" s="9"/>
      <c r="H124" s="8"/>
      <c r="I124" s="8"/>
      <c r="J124" s="35"/>
      <c r="K124" s="36"/>
      <c r="L124" s="19">
        <v>13.92</v>
      </c>
      <c r="M124" s="8">
        <v>0.4</v>
      </c>
      <c r="N124" s="8">
        <v>31.58</v>
      </c>
      <c r="O124" s="13"/>
      <c r="P124" s="13">
        <v>93</v>
      </c>
      <c r="Q124" s="18"/>
      <c r="R124" s="14">
        <v>1722.1399999999999</v>
      </c>
      <c r="S124" s="15"/>
      <c r="T124" s="15"/>
      <c r="U124" s="16"/>
      <c r="V124" s="20">
        <v>1722.1399999999999</v>
      </c>
    </row>
    <row r="125" spans="1:22">
      <c r="A125" s="8" t="s">
        <v>56</v>
      </c>
      <c r="B125" s="9"/>
      <c r="C125" s="9"/>
      <c r="D125" s="9"/>
      <c r="E125" s="9" t="s">
        <v>67</v>
      </c>
      <c r="F125" s="9" t="s">
        <v>16</v>
      </c>
      <c r="G125" s="9"/>
      <c r="H125" s="8"/>
      <c r="I125" s="8"/>
      <c r="J125" s="35"/>
      <c r="K125" s="36"/>
      <c r="L125" s="19"/>
      <c r="M125" s="8"/>
      <c r="N125" s="8">
        <v>1</v>
      </c>
      <c r="O125" s="13"/>
      <c r="P125" s="13">
        <v>11</v>
      </c>
      <c r="Q125" s="18"/>
      <c r="R125" s="14">
        <v>161</v>
      </c>
      <c r="S125" s="15"/>
      <c r="T125" s="15"/>
      <c r="U125" s="16"/>
      <c r="V125" s="20">
        <v>161</v>
      </c>
    </row>
    <row r="126" spans="1:22">
      <c r="A126" s="8" t="s">
        <v>56</v>
      </c>
      <c r="B126" s="9"/>
      <c r="C126" s="9"/>
      <c r="D126" s="9"/>
      <c r="E126" s="9" t="s">
        <v>59</v>
      </c>
      <c r="F126" s="9" t="s">
        <v>16</v>
      </c>
      <c r="G126" s="9"/>
      <c r="H126" s="8"/>
      <c r="I126" s="8"/>
      <c r="J126" s="35"/>
      <c r="K126" s="36"/>
      <c r="L126" s="19">
        <v>4</v>
      </c>
      <c r="M126" s="8"/>
      <c r="N126" s="8">
        <v>7</v>
      </c>
      <c r="O126" s="13"/>
      <c r="P126" s="13">
        <v>10</v>
      </c>
      <c r="Q126" s="18"/>
      <c r="R126" s="14">
        <v>245</v>
      </c>
      <c r="S126" s="15"/>
      <c r="T126" s="15"/>
      <c r="U126" s="16"/>
      <c r="V126" s="20">
        <v>245</v>
      </c>
    </row>
    <row r="127" spans="1:22">
      <c r="A127" s="8" t="s">
        <v>56</v>
      </c>
      <c r="B127" s="9"/>
      <c r="C127" s="9"/>
      <c r="D127" s="9"/>
      <c r="E127" s="9" t="s">
        <v>60</v>
      </c>
      <c r="F127" s="9" t="s">
        <v>16</v>
      </c>
      <c r="G127" s="9"/>
      <c r="H127" s="8"/>
      <c r="I127" s="8"/>
      <c r="J127" s="35"/>
      <c r="K127" s="36"/>
      <c r="L127" s="19"/>
      <c r="M127" s="8"/>
      <c r="N127" s="8">
        <v>2</v>
      </c>
      <c r="O127" s="13"/>
      <c r="P127" s="13">
        <v>14</v>
      </c>
      <c r="Q127" s="18"/>
      <c r="R127" s="14">
        <v>210</v>
      </c>
      <c r="S127" s="15"/>
      <c r="T127" s="15"/>
      <c r="U127" s="16"/>
      <c r="V127" s="20">
        <v>210</v>
      </c>
    </row>
    <row r="128" spans="1:22">
      <c r="A128" s="8" t="s">
        <v>56</v>
      </c>
      <c r="B128" s="9"/>
      <c r="C128" s="9"/>
      <c r="D128" s="9"/>
      <c r="E128" s="9" t="s">
        <v>61</v>
      </c>
      <c r="F128" s="9" t="s">
        <v>16</v>
      </c>
      <c r="G128" s="9"/>
      <c r="H128" s="8"/>
      <c r="I128" s="8"/>
      <c r="J128" s="35"/>
      <c r="K128" s="36"/>
      <c r="L128" s="19"/>
      <c r="M128" s="8"/>
      <c r="N128" s="8"/>
      <c r="O128" s="13"/>
      <c r="P128" s="13"/>
      <c r="Q128" s="18"/>
      <c r="R128" s="14">
        <v>0</v>
      </c>
      <c r="S128" s="15"/>
      <c r="T128" s="15"/>
      <c r="U128" s="16"/>
      <c r="V128" s="20">
        <v>0</v>
      </c>
    </row>
    <row r="129" spans="1:22">
      <c r="A129" s="8" t="s">
        <v>56</v>
      </c>
      <c r="B129" s="9"/>
      <c r="C129" s="9"/>
      <c r="D129" s="9"/>
      <c r="E129" s="9" t="s">
        <v>62</v>
      </c>
      <c r="F129" s="9" t="s">
        <v>16</v>
      </c>
      <c r="G129" s="9"/>
      <c r="H129" s="8"/>
      <c r="I129" s="8"/>
      <c r="J129" s="35"/>
      <c r="K129" s="36"/>
      <c r="L129" s="19"/>
      <c r="M129" s="8"/>
      <c r="N129" s="8"/>
      <c r="O129" s="13"/>
      <c r="P129" s="13"/>
      <c r="Q129" s="18"/>
      <c r="R129" s="14">
        <v>0</v>
      </c>
      <c r="S129" s="15"/>
      <c r="T129" s="15"/>
      <c r="U129" s="16"/>
      <c r="V129" s="20">
        <v>0</v>
      </c>
    </row>
    <row r="130" spans="1:22">
      <c r="A130" s="8" t="s">
        <v>56</v>
      </c>
      <c r="B130" s="9"/>
      <c r="C130" s="9"/>
      <c r="D130" s="9"/>
      <c r="E130" s="9" t="s">
        <v>63</v>
      </c>
      <c r="F130" s="9" t="s">
        <v>16</v>
      </c>
      <c r="G130" s="9"/>
      <c r="H130" s="8"/>
      <c r="I130" s="8"/>
      <c r="J130" s="35"/>
      <c r="K130" s="36"/>
      <c r="L130" s="19"/>
      <c r="M130" s="8"/>
      <c r="N130" s="8">
        <v>2</v>
      </c>
      <c r="O130" s="13"/>
      <c r="P130" s="13">
        <v>3</v>
      </c>
      <c r="Q130" s="18"/>
      <c r="R130" s="14">
        <v>56</v>
      </c>
      <c r="S130" s="15"/>
      <c r="T130" s="15"/>
      <c r="U130" s="16"/>
      <c r="V130" s="20">
        <v>56</v>
      </c>
    </row>
    <row r="131" spans="1:22">
      <c r="A131" s="8" t="s">
        <v>56</v>
      </c>
      <c r="B131" s="9"/>
      <c r="C131" s="9"/>
      <c r="D131" s="9"/>
      <c r="E131" s="9" t="s">
        <v>64</v>
      </c>
      <c r="F131" s="9" t="s">
        <v>16</v>
      </c>
      <c r="G131" s="9"/>
      <c r="H131" s="8"/>
      <c r="I131" s="8"/>
      <c r="J131" s="35"/>
      <c r="K131" s="36"/>
      <c r="L131" s="19"/>
      <c r="M131" s="8"/>
      <c r="N131" s="8">
        <v>4</v>
      </c>
      <c r="O131" s="13"/>
      <c r="P131" s="13">
        <v>6</v>
      </c>
      <c r="Q131" s="18"/>
      <c r="R131" s="14">
        <v>112</v>
      </c>
      <c r="S131" s="15"/>
      <c r="T131" s="15"/>
      <c r="U131" s="16"/>
      <c r="V131" s="20">
        <v>112</v>
      </c>
    </row>
    <row r="132" spans="1:22">
      <c r="A132" s="8" t="s">
        <v>56</v>
      </c>
      <c r="B132" s="9"/>
      <c r="C132" s="9"/>
      <c r="D132" s="9"/>
      <c r="E132" s="9" t="s">
        <v>65</v>
      </c>
      <c r="F132" s="9" t="s">
        <v>16</v>
      </c>
      <c r="G132" s="9"/>
      <c r="H132" s="8"/>
      <c r="I132" s="8"/>
      <c r="J132" s="35"/>
      <c r="K132" s="36"/>
      <c r="L132" s="19"/>
      <c r="M132" s="8"/>
      <c r="N132" s="8">
        <v>7</v>
      </c>
      <c r="O132" s="13"/>
      <c r="P132" s="13">
        <v>3</v>
      </c>
      <c r="Q132" s="18"/>
      <c r="R132" s="14">
        <v>91</v>
      </c>
      <c r="S132" s="15"/>
      <c r="T132" s="15"/>
      <c r="U132" s="16"/>
      <c r="V132" s="20">
        <v>91</v>
      </c>
    </row>
    <row r="133" spans="1:22">
      <c r="A133" s="8" t="s">
        <v>56</v>
      </c>
      <c r="B133" s="9"/>
      <c r="C133" s="9"/>
      <c r="D133" s="9"/>
      <c r="E133" s="9" t="s">
        <v>66</v>
      </c>
      <c r="F133" s="9" t="s">
        <v>16</v>
      </c>
      <c r="G133" s="9"/>
      <c r="H133" s="8"/>
      <c r="I133" s="8"/>
      <c r="J133" s="35"/>
      <c r="K133" s="36"/>
      <c r="L133" s="19"/>
      <c r="M133" s="8"/>
      <c r="N133" s="8">
        <v>4</v>
      </c>
      <c r="O133" s="13"/>
      <c r="P133" s="13">
        <v>1</v>
      </c>
      <c r="Q133" s="18"/>
      <c r="R133" s="14">
        <v>42</v>
      </c>
      <c r="S133" s="15"/>
      <c r="T133" s="15"/>
      <c r="U133" s="16"/>
      <c r="V133" s="20">
        <v>42</v>
      </c>
    </row>
    <row r="134" spans="1:22">
      <c r="A134" s="8" t="s">
        <v>56</v>
      </c>
      <c r="B134" s="9"/>
      <c r="C134" s="9"/>
      <c r="D134" s="9"/>
      <c r="E134" s="9" t="s">
        <v>68</v>
      </c>
      <c r="F134" s="9" t="s">
        <v>16</v>
      </c>
      <c r="G134" s="9"/>
      <c r="H134" s="8"/>
      <c r="I134" s="8"/>
      <c r="J134" s="35"/>
      <c r="K134" s="36"/>
      <c r="L134" s="19"/>
      <c r="M134" s="8">
        <v>1</v>
      </c>
      <c r="N134" s="8"/>
      <c r="O134" s="13"/>
      <c r="P134" s="13">
        <v>1</v>
      </c>
      <c r="Q134" s="18"/>
      <c r="R134" s="14">
        <v>24.5</v>
      </c>
      <c r="S134" s="15"/>
      <c r="T134" s="15"/>
      <c r="U134" s="16"/>
      <c r="V134" s="20">
        <v>24.5</v>
      </c>
    </row>
    <row r="135" spans="1:22">
      <c r="A135" s="8" t="s">
        <v>56</v>
      </c>
      <c r="B135" s="9"/>
      <c r="C135" s="9"/>
      <c r="D135" s="9"/>
      <c r="E135" s="9" t="s">
        <v>69</v>
      </c>
      <c r="F135" s="9" t="s">
        <v>16</v>
      </c>
      <c r="G135" s="9"/>
      <c r="H135" s="8"/>
      <c r="I135" s="8"/>
      <c r="J135" s="35"/>
      <c r="K135" s="36"/>
      <c r="L135" s="19">
        <v>1</v>
      </c>
      <c r="M135" s="8">
        <v>1</v>
      </c>
      <c r="N135" s="8">
        <v>2</v>
      </c>
      <c r="O135" s="13"/>
      <c r="P135" s="13"/>
      <c r="Q135" s="18"/>
      <c r="R135" s="14">
        <v>38.5</v>
      </c>
      <c r="S135" s="15"/>
      <c r="T135" s="15"/>
      <c r="U135" s="16"/>
      <c r="V135" s="20">
        <v>38.5</v>
      </c>
    </row>
    <row r="136" spans="1:22">
      <c r="A136" s="8" t="s">
        <v>56</v>
      </c>
      <c r="B136" s="9"/>
      <c r="C136" s="9"/>
      <c r="D136" s="9"/>
      <c r="E136" s="9" t="s">
        <v>54</v>
      </c>
      <c r="F136" s="9" t="s">
        <v>16</v>
      </c>
      <c r="G136" s="9"/>
      <c r="H136" s="8"/>
      <c r="I136" s="8"/>
      <c r="J136" s="35"/>
      <c r="K136" s="36"/>
      <c r="L136" s="19">
        <v>1</v>
      </c>
      <c r="M136" s="8"/>
      <c r="N136" s="8">
        <v>2</v>
      </c>
      <c r="O136" s="13"/>
      <c r="P136" s="13"/>
      <c r="Q136" s="18"/>
      <c r="R136" s="14">
        <v>28</v>
      </c>
      <c r="S136" s="15"/>
      <c r="T136" s="15"/>
      <c r="U136" s="16"/>
      <c r="V136" s="20">
        <v>28</v>
      </c>
    </row>
    <row r="137" spans="1:22">
      <c r="A137" s="8"/>
      <c r="B137" s="9"/>
      <c r="C137" s="9"/>
      <c r="D137" s="9"/>
      <c r="E137" s="9"/>
      <c r="F137" s="9"/>
      <c r="G137" s="9"/>
      <c r="H137" s="8"/>
      <c r="I137" s="8"/>
      <c r="J137" s="35"/>
      <c r="K137" s="36"/>
      <c r="L137" s="19"/>
      <c r="M137" s="8"/>
      <c r="N137" s="8"/>
      <c r="O137" s="13"/>
      <c r="P137" s="13"/>
      <c r="Q137" s="18"/>
      <c r="R137" s="14"/>
      <c r="S137" s="15"/>
      <c r="T137" s="15"/>
      <c r="U137" s="16"/>
      <c r="V137" s="20"/>
    </row>
    <row r="138" spans="1:22">
      <c r="A138" s="8"/>
      <c r="B138" s="9"/>
      <c r="C138" s="9"/>
      <c r="D138" s="9"/>
      <c r="E138" s="9"/>
      <c r="F138" s="9"/>
      <c r="G138" s="9"/>
      <c r="H138" s="8"/>
      <c r="I138" s="8"/>
      <c r="J138" s="35"/>
      <c r="K138" s="36"/>
      <c r="L138" s="19"/>
      <c r="M138" s="8"/>
      <c r="N138" s="8"/>
      <c r="O138" s="13"/>
      <c r="P138" s="13"/>
      <c r="Q138" s="18"/>
      <c r="R138" s="14"/>
      <c r="S138" s="15"/>
      <c r="T138" s="15"/>
      <c r="U138" s="16"/>
      <c r="V138" s="20"/>
    </row>
    <row r="139" spans="1:22">
      <c r="A139" s="8"/>
      <c r="B139" s="9"/>
      <c r="C139" s="9"/>
      <c r="D139" s="9"/>
      <c r="E139" s="9"/>
      <c r="F139" s="9"/>
      <c r="G139" s="9"/>
      <c r="H139" s="8"/>
      <c r="I139" s="8"/>
      <c r="J139" s="35"/>
      <c r="K139" s="36"/>
      <c r="L139" s="19"/>
      <c r="M139" s="8"/>
      <c r="N139" s="8"/>
      <c r="O139" s="13"/>
      <c r="P139" s="13"/>
      <c r="Q139" s="18"/>
      <c r="R139" s="14"/>
      <c r="S139" s="15"/>
      <c r="T139" s="15"/>
      <c r="U139" s="16"/>
      <c r="V139" s="20"/>
    </row>
    <row r="140" spans="1:22">
      <c r="A140" s="8"/>
      <c r="B140" s="9"/>
      <c r="C140" s="9"/>
      <c r="D140" s="9"/>
      <c r="E140" s="9"/>
      <c r="F140" s="9"/>
      <c r="G140" s="9"/>
      <c r="H140" s="8"/>
      <c r="I140" s="8"/>
      <c r="J140" s="35"/>
      <c r="K140" s="36"/>
      <c r="L140" s="19"/>
      <c r="M140" s="8"/>
      <c r="N140" s="8"/>
      <c r="O140" s="13"/>
      <c r="P140" s="13"/>
      <c r="Q140" s="18"/>
      <c r="R140" s="14"/>
      <c r="S140" s="15"/>
      <c r="T140" s="15"/>
      <c r="U140" s="16"/>
      <c r="V140" s="20"/>
    </row>
    <row r="141" spans="1:22">
      <c r="A141" s="8"/>
      <c r="B141" s="9"/>
      <c r="C141" s="9"/>
      <c r="D141" s="9"/>
      <c r="E141" s="9"/>
      <c r="F141" s="9"/>
      <c r="G141" s="9"/>
      <c r="H141" s="8"/>
      <c r="I141" s="8"/>
      <c r="J141" s="35"/>
      <c r="K141" s="36"/>
      <c r="L141" s="19"/>
      <c r="M141" s="8"/>
      <c r="N141" s="8"/>
      <c r="O141" s="13"/>
      <c r="P141" s="13"/>
      <c r="Q141" s="18"/>
      <c r="R141" s="14"/>
      <c r="S141" s="15"/>
      <c r="T141" s="15"/>
      <c r="U141" s="16"/>
      <c r="V141" s="20"/>
    </row>
    <row r="142" spans="1:22">
      <c r="A142" s="8"/>
      <c r="B142" s="9"/>
      <c r="C142" s="9"/>
      <c r="D142" s="9"/>
      <c r="E142" s="9"/>
      <c r="F142" s="9"/>
      <c r="G142" s="9"/>
      <c r="H142" s="8"/>
      <c r="I142" s="8"/>
      <c r="J142" s="35"/>
      <c r="K142" s="36"/>
      <c r="L142" s="19"/>
      <c r="M142" s="8"/>
      <c r="N142" s="8"/>
      <c r="O142" s="13"/>
      <c r="P142" s="13"/>
      <c r="Q142" s="18"/>
      <c r="R142" s="14"/>
      <c r="S142" s="15"/>
      <c r="T142" s="15"/>
      <c r="U142" s="16"/>
      <c r="V142" s="20"/>
    </row>
    <row r="143" spans="1:22">
      <c r="A143" s="8"/>
      <c r="B143" s="9"/>
      <c r="C143" s="9"/>
      <c r="D143" s="9"/>
      <c r="E143" s="9"/>
      <c r="F143" s="9"/>
      <c r="G143" s="9"/>
      <c r="H143" s="8"/>
      <c r="I143" s="8"/>
      <c r="J143" s="35"/>
      <c r="K143" s="36"/>
      <c r="L143" s="19"/>
      <c r="M143" s="8"/>
      <c r="N143" s="8"/>
      <c r="O143" s="13"/>
      <c r="P143" s="13"/>
      <c r="Q143" s="18"/>
      <c r="R143" s="14"/>
      <c r="S143" s="15"/>
      <c r="T143" s="15"/>
      <c r="U143" s="16"/>
      <c r="V143" s="20"/>
    </row>
    <row r="144" spans="1:22">
      <c r="A144" s="8"/>
      <c r="B144" s="9"/>
      <c r="C144" s="9"/>
      <c r="D144" s="9"/>
      <c r="E144" s="9"/>
      <c r="F144" s="9"/>
      <c r="G144" s="9"/>
      <c r="H144" s="8"/>
      <c r="I144" s="8"/>
      <c r="J144" s="35"/>
      <c r="K144" s="36"/>
      <c r="L144" s="19"/>
      <c r="M144" s="8"/>
      <c r="N144" s="8"/>
      <c r="O144" s="13"/>
      <c r="P144" s="13"/>
      <c r="Q144" s="18"/>
      <c r="R144" s="14"/>
      <c r="S144" s="15"/>
      <c r="T144" s="15"/>
      <c r="U144" s="16"/>
      <c r="V144" s="20"/>
    </row>
    <row r="145" spans="1:22">
      <c r="A145" s="8"/>
      <c r="B145" s="9"/>
      <c r="C145" s="9"/>
      <c r="D145" s="9"/>
      <c r="E145" s="9"/>
      <c r="F145" s="9"/>
      <c r="G145" s="9"/>
      <c r="H145" s="8"/>
      <c r="I145" s="8"/>
      <c r="J145" s="35"/>
      <c r="K145" s="36"/>
      <c r="L145" s="19"/>
      <c r="M145" s="8"/>
      <c r="N145" s="8"/>
      <c r="O145" s="13"/>
      <c r="P145" s="13"/>
      <c r="Q145" s="18"/>
      <c r="R145" s="14"/>
      <c r="S145" s="15"/>
      <c r="T145" s="15"/>
      <c r="U145" s="16"/>
      <c r="V145" s="20"/>
    </row>
    <row r="146" spans="1:22">
      <c r="A146" s="8"/>
      <c r="B146" s="9"/>
      <c r="C146" s="9"/>
      <c r="D146" s="9"/>
      <c r="E146" s="9"/>
      <c r="F146" s="9"/>
      <c r="G146" s="9"/>
      <c r="H146" s="8"/>
      <c r="I146" s="8"/>
      <c r="J146" s="35"/>
      <c r="K146" s="36"/>
      <c r="L146" s="19"/>
      <c r="M146" s="8"/>
      <c r="N146" s="8"/>
      <c r="O146" s="13"/>
      <c r="P146" s="13"/>
      <c r="Q146" s="18"/>
      <c r="R146" s="14"/>
      <c r="S146" s="15"/>
      <c r="T146" s="15"/>
      <c r="U146" s="16"/>
      <c r="V146" s="20"/>
    </row>
    <row r="147" spans="1:22">
      <c r="A147" s="8"/>
      <c r="B147" s="9"/>
      <c r="C147" s="9"/>
      <c r="D147" s="9"/>
      <c r="E147" s="9"/>
      <c r="F147" s="9"/>
      <c r="G147" s="9"/>
      <c r="H147" s="8"/>
      <c r="I147" s="8"/>
      <c r="J147" s="35"/>
      <c r="K147" s="36"/>
      <c r="L147" s="19"/>
      <c r="M147" s="8"/>
      <c r="N147" s="8"/>
      <c r="O147" s="13"/>
      <c r="P147" s="13"/>
      <c r="Q147" s="18"/>
      <c r="R147" s="14"/>
      <c r="S147" s="15"/>
      <c r="T147" s="15"/>
      <c r="U147" s="16"/>
      <c r="V147" s="20"/>
    </row>
    <row r="148" spans="1:22">
      <c r="A148" s="8"/>
      <c r="B148" s="9"/>
      <c r="C148" s="9"/>
      <c r="D148" s="9"/>
      <c r="E148" s="9"/>
      <c r="F148" s="9"/>
      <c r="G148" s="9"/>
      <c r="H148" s="8"/>
      <c r="I148" s="8"/>
      <c r="J148" s="35"/>
      <c r="K148" s="36"/>
      <c r="L148" s="19"/>
      <c r="M148" s="8"/>
      <c r="N148" s="8"/>
      <c r="O148" s="13"/>
      <c r="P148" s="13"/>
      <c r="Q148" s="18"/>
      <c r="R148" s="14"/>
      <c r="S148" s="15"/>
      <c r="T148" s="15"/>
      <c r="U148" s="16"/>
      <c r="V148" s="20"/>
    </row>
    <row r="149" spans="1:22">
      <c r="A149" s="8"/>
      <c r="B149" s="9"/>
      <c r="C149" s="9"/>
      <c r="D149" s="9"/>
      <c r="E149" s="9"/>
      <c r="F149" s="9"/>
      <c r="G149" s="9"/>
      <c r="H149" s="8"/>
      <c r="I149" s="8"/>
      <c r="J149" s="35"/>
      <c r="K149" s="36"/>
      <c r="L149" s="19"/>
      <c r="M149" s="8"/>
      <c r="N149" s="8"/>
      <c r="O149" s="13"/>
      <c r="P149" s="13"/>
      <c r="Q149" s="18"/>
      <c r="R149" s="14"/>
      <c r="S149" s="15"/>
      <c r="T149" s="15"/>
      <c r="U149" s="16"/>
      <c r="V149" s="20"/>
    </row>
    <row r="150" spans="1:22">
      <c r="A150" s="8"/>
      <c r="B150" s="9"/>
      <c r="C150" s="9"/>
      <c r="D150" s="9"/>
      <c r="E150" s="9"/>
      <c r="F150" s="9"/>
      <c r="G150" s="9"/>
      <c r="H150" s="8"/>
      <c r="I150" s="8"/>
      <c r="J150" s="35"/>
      <c r="K150" s="36"/>
      <c r="L150" s="19"/>
      <c r="M150" s="8"/>
      <c r="N150" s="8"/>
      <c r="O150" s="13"/>
      <c r="P150" s="13"/>
      <c r="Q150" s="18"/>
      <c r="R150" s="14"/>
      <c r="S150" s="15"/>
      <c r="T150" s="15"/>
      <c r="U150" s="16"/>
      <c r="V150" s="20"/>
    </row>
    <row r="151" spans="1:22">
      <c r="A151" s="8"/>
      <c r="B151" s="9"/>
      <c r="C151" s="9"/>
      <c r="D151" s="9"/>
      <c r="E151" s="9"/>
      <c r="F151" s="9"/>
      <c r="G151" s="9"/>
      <c r="H151" s="8"/>
      <c r="I151" s="8"/>
      <c r="J151" s="35"/>
      <c r="K151" s="36"/>
      <c r="L151" s="19"/>
      <c r="M151" s="8"/>
      <c r="N151" s="8"/>
      <c r="O151" s="13"/>
      <c r="P151" s="13"/>
      <c r="Q151" s="18"/>
      <c r="R151" s="14"/>
      <c r="S151" s="15"/>
      <c r="T151" s="15"/>
      <c r="U151" s="16"/>
      <c r="V151" s="20"/>
    </row>
    <row r="152" spans="1:22">
      <c r="A152" s="8"/>
      <c r="B152" s="9"/>
      <c r="C152" s="9"/>
      <c r="D152" s="9"/>
      <c r="E152" s="9"/>
      <c r="F152" s="9"/>
      <c r="G152" s="9"/>
      <c r="H152" s="8"/>
      <c r="I152" s="8"/>
      <c r="J152" s="35"/>
      <c r="K152" s="36"/>
      <c r="L152" s="19"/>
      <c r="M152" s="8"/>
      <c r="N152" s="8"/>
      <c r="O152" s="13"/>
      <c r="P152" s="13"/>
      <c r="Q152" s="18"/>
      <c r="R152" s="14"/>
      <c r="S152" s="15"/>
      <c r="T152" s="15"/>
      <c r="U152" s="16"/>
      <c r="V152" s="20"/>
    </row>
    <row r="153" spans="1:22">
      <c r="A153" s="8"/>
      <c r="B153" s="9"/>
      <c r="C153" s="9"/>
      <c r="D153" s="9"/>
      <c r="E153" s="9"/>
      <c r="F153" s="9"/>
      <c r="G153" s="9"/>
      <c r="H153" s="8"/>
      <c r="I153" s="8"/>
      <c r="J153" s="35"/>
      <c r="K153" s="36"/>
      <c r="L153" s="19"/>
      <c r="M153" s="8"/>
      <c r="N153" s="8"/>
      <c r="O153" s="13"/>
      <c r="P153" s="13"/>
      <c r="Q153" s="18"/>
      <c r="R153" s="14"/>
      <c r="S153" s="15"/>
      <c r="T153" s="15"/>
      <c r="U153" s="16"/>
      <c r="V153" s="20"/>
    </row>
    <row r="154" spans="1:22">
      <c r="A154" s="8"/>
      <c r="B154" s="9"/>
      <c r="C154" s="9"/>
      <c r="D154" s="9"/>
      <c r="E154" s="9"/>
      <c r="F154" s="9"/>
      <c r="G154" s="9"/>
      <c r="H154" s="8"/>
      <c r="I154" s="8"/>
      <c r="J154" s="35"/>
      <c r="K154" s="36"/>
      <c r="L154" s="19"/>
      <c r="M154" s="8"/>
      <c r="N154" s="8"/>
      <c r="O154" s="13"/>
      <c r="P154" s="13"/>
      <c r="Q154" s="18"/>
      <c r="R154" s="14"/>
      <c r="S154" s="15"/>
      <c r="T154" s="15"/>
      <c r="U154" s="16"/>
      <c r="V154" s="20"/>
    </row>
    <row r="155" spans="1:22">
      <c r="A155" s="8"/>
      <c r="B155" s="9"/>
      <c r="C155" s="9"/>
      <c r="D155" s="9"/>
      <c r="E155" s="9"/>
      <c r="F155" s="9"/>
      <c r="G155" s="9"/>
      <c r="H155" s="8"/>
      <c r="I155" s="8"/>
      <c r="J155" s="35"/>
      <c r="K155" s="36"/>
      <c r="L155" s="19"/>
      <c r="M155" s="8"/>
      <c r="N155" s="8"/>
      <c r="O155" s="13"/>
      <c r="P155" s="13"/>
      <c r="Q155" s="18"/>
      <c r="R155" s="14"/>
      <c r="S155" s="15"/>
      <c r="T155" s="15"/>
      <c r="U155" s="16"/>
      <c r="V155" s="20"/>
    </row>
    <row r="156" spans="1:22">
      <c r="A156" s="8"/>
      <c r="B156" s="9"/>
      <c r="C156" s="9"/>
      <c r="D156" s="9"/>
      <c r="E156" s="9"/>
      <c r="F156" s="9"/>
      <c r="G156" s="9"/>
      <c r="H156" s="8"/>
      <c r="I156" s="8"/>
      <c r="J156" s="35"/>
      <c r="K156" s="36"/>
      <c r="L156" s="19"/>
      <c r="M156" s="8"/>
      <c r="N156" s="8"/>
      <c r="O156" s="13"/>
      <c r="P156" s="13"/>
      <c r="Q156" s="18"/>
      <c r="R156" s="14"/>
      <c r="S156" s="15"/>
      <c r="T156" s="15"/>
      <c r="U156" s="16"/>
      <c r="V156" s="20"/>
    </row>
    <row r="157" spans="1:22">
      <c r="A157" s="8"/>
      <c r="B157" s="9"/>
      <c r="C157" s="9"/>
      <c r="D157" s="9"/>
      <c r="E157" s="9"/>
      <c r="F157" s="9"/>
      <c r="G157" s="9"/>
      <c r="H157" s="8"/>
      <c r="I157" s="8"/>
      <c r="J157" s="35"/>
      <c r="K157" s="36"/>
      <c r="L157" s="19"/>
      <c r="M157" s="8"/>
      <c r="N157" s="8"/>
      <c r="O157" s="13"/>
      <c r="P157" s="13"/>
      <c r="Q157" s="18"/>
      <c r="R157" s="14"/>
      <c r="S157" s="15"/>
      <c r="T157" s="15"/>
      <c r="U157" s="16"/>
      <c r="V157" s="20"/>
    </row>
    <row r="158" spans="1:22">
      <c r="A158" s="8"/>
      <c r="B158" s="9"/>
      <c r="C158" s="9"/>
      <c r="D158" s="9"/>
      <c r="E158" s="9"/>
      <c r="F158" s="9"/>
      <c r="G158" s="9"/>
      <c r="H158" s="8"/>
      <c r="I158" s="8"/>
      <c r="J158" s="35"/>
      <c r="K158" s="36"/>
      <c r="L158" s="19"/>
      <c r="M158" s="8"/>
      <c r="N158" s="8"/>
      <c r="O158" s="13"/>
      <c r="P158" s="13"/>
      <c r="Q158" s="18"/>
      <c r="R158" s="14"/>
      <c r="S158" s="15"/>
      <c r="T158" s="15"/>
      <c r="U158" s="16"/>
      <c r="V158" s="20"/>
    </row>
    <row r="159" spans="1:22">
      <c r="A159" s="8"/>
      <c r="B159" s="9"/>
      <c r="C159" s="9"/>
      <c r="D159" s="9"/>
      <c r="E159" s="9"/>
      <c r="F159" s="9"/>
      <c r="G159" s="9"/>
      <c r="H159" s="8"/>
      <c r="I159" s="8"/>
      <c r="J159" s="35"/>
      <c r="K159" s="36"/>
      <c r="L159" s="19"/>
      <c r="M159" s="8"/>
      <c r="N159" s="8"/>
      <c r="O159" s="13"/>
      <c r="P159" s="13"/>
      <c r="Q159" s="18"/>
      <c r="R159" s="14"/>
      <c r="S159" s="15"/>
      <c r="T159" s="15"/>
      <c r="U159" s="16"/>
      <c r="V159" s="20"/>
    </row>
    <row r="160" spans="1:22">
      <c r="A160" s="8"/>
      <c r="B160" s="9"/>
      <c r="C160" s="9"/>
      <c r="D160" s="9"/>
      <c r="E160" s="9"/>
      <c r="F160" s="9"/>
      <c r="G160" s="9"/>
      <c r="H160" s="8"/>
      <c r="I160" s="8"/>
      <c r="J160" s="35"/>
      <c r="K160" s="36"/>
      <c r="L160" s="19"/>
      <c r="M160" s="8"/>
      <c r="N160" s="8"/>
      <c r="O160" s="13"/>
      <c r="P160" s="13"/>
      <c r="Q160" s="18"/>
      <c r="R160" s="14"/>
      <c r="S160" s="15"/>
      <c r="T160" s="15"/>
      <c r="U160" s="16"/>
      <c r="V160" s="20"/>
    </row>
    <row r="161" spans="1:22">
      <c r="A161" s="8"/>
      <c r="B161" s="9"/>
      <c r="C161" s="9"/>
      <c r="D161" s="9"/>
      <c r="E161" s="9"/>
      <c r="F161" s="9"/>
      <c r="G161" s="9"/>
      <c r="H161" s="8"/>
      <c r="I161" s="8"/>
      <c r="J161" s="35"/>
      <c r="K161" s="36"/>
      <c r="L161" s="19"/>
      <c r="M161" s="8"/>
      <c r="N161" s="8"/>
      <c r="O161" s="13"/>
      <c r="P161" s="13"/>
      <c r="Q161" s="18"/>
      <c r="R161" s="14"/>
      <c r="S161" s="15"/>
      <c r="T161" s="15"/>
      <c r="U161" s="16"/>
      <c r="V161" s="20"/>
    </row>
    <row r="162" spans="1:22">
      <c r="A162" s="8"/>
      <c r="B162" s="9"/>
      <c r="C162" s="9"/>
      <c r="D162" s="9"/>
      <c r="E162" s="9"/>
      <c r="F162" s="9"/>
      <c r="G162" s="9"/>
      <c r="H162" s="8"/>
      <c r="I162" s="8"/>
      <c r="J162" s="35"/>
      <c r="K162" s="36"/>
      <c r="L162" s="19"/>
      <c r="M162" s="8"/>
      <c r="N162" s="8"/>
      <c r="O162" s="13"/>
      <c r="P162" s="13"/>
      <c r="Q162" s="18"/>
      <c r="R162" s="14"/>
      <c r="S162" s="15"/>
      <c r="T162" s="15"/>
      <c r="U162" s="16"/>
      <c r="V162" s="20"/>
    </row>
    <row r="163" spans="1:22">
      <c r="A163" s="8"/>
      <c r="B163" s="9"/>
      <c r="C163" s="9"/>
      <c r="D163" s="9"/>
      <c r="E163" s="9"/>
      <c r="F163" s="9"/>
      <c r="G163" s="9"/>
      <c r="H163" s="8"/>
      <c r="I163" s="8"/>
      <c r="J163" s="35"/>
      <c r="K163" s="36"/>
      <c r="L163" s="19"/>
      <c r="M163" s="8"/>
      <c r="N163" s="8"/>
      <c r="O163" s="13"/>
      <c r="P163" s="13"/>
      <c r="Q163" s="18"/>
      <c r="R163" s="14"/>
      <c r="S163" s="15"/>
      <c r="T163" s="15"/>
      <c r="U163" s="16"/>
      <c r="V163" s="20"/>
    </row>
    <row r="164" spans="1:22">
      <c r="A164" s="8"/>
      <c r="B164" s="9"/>
      <c r="C164" s="9"/>
      <c r="D164" s="9"/>
      <c r="E164" s="9"/>
      <c r="F164" s="9"/>
      <c r="G164" s="9"/>
      <c r="H164" s="8"/>
      <c r="I164" s="8"/>
      <c r="J164" s="35"/>
      <c r="K164" s="36"/>
      <c r="L164" s="19"/>
      <c r="M164" s="8"/>
      <c r="N164" s="8"/>
      <c r="O164" s="13"/>
      <c r="P164" s="13"/>
      <c r="Q164" s="18"/>
      <c r="R164" s="14"/>
      <c r="S164" s="15"/>
      <c r="T164" s="15"/>
      <c r="U164" s="16"/>
      <c r="V164" s="20"/>
    </row>
    <row r="165" spans="1:22">
      <c r="A165" s="8"/>
      <c r="B165" s="9"/>
      <c r="C165" s="9"/>
      <c r="D165" s="9"/>
      <c r="E165" s="9"/>
      <c r="F165" s="9"/>
      <c r="G165" s="9"/>
      <c r="H165" s="8"/>
      <c r="I165" s="8"/>
      <c r="J165" s="35"/>
      <c r="K165" s="36"/>
      <c r="L165" s="19"/>
      <c r="M165" s="8"/>
      <c r="N165" s="8"/>
      <c r="O165" s="13"/>
      <c r="P165" s="13"/>
      <c r="Q165" s="18"/>
      <c r="R165" s="14"/>
      <c r="S165" s="15"/>
      <c r="T165" s="15"/>
      <c r="U165" s="16"/>
      <c r="V165" s="20"/>
    </row>
    <row r="166" spans="1:22">
      <c r="A166" s="8"/>
      <c r="B166" s="9"/>
      <c r="C166" s="9"/>
      <c r="D166" s="9"/>
      <c r="E166" s="9"/>
      <c r="F166" s="9"/>
      <c r="G166" s="9"/>
      <c r="H166" s="8"/>
      <c r="I166" s="8"/>
      <c r="J166" s="35"/>
      <c r="K166" s="36"/>
      <c r="L166" s="19"/>
      <c r="M166" s="8"/>
      <c r="N166" s="8"/>
      <c r="O166" s="13"/>
      <c r="P166" s="13"/>
      <c r="Q166" s="18"/>
      <c r="R166" s="14"/>
      <c r="S166" s="15"/>
      <c r="T166" s="15"/>
      <c r="U166" s="16"/>
      <c r="V166" s="20"/>
    </row>
    <row r="167" spans="1:22">
      <c r="A167" s="8"/>
      <c r="B167" s="9"/>
      <c r="C167" s="9"/>
      <c r="D167" s="9"/>
      <c r="E167" s="9"/>
      <c r="F167" s="9"/>
      <c r="G167" s="9"/>
      <c r="H167" s="8"/>
      <c r="I167" s="8"/>
      <c r="J167" s="35"/>
      <c r="K167" s="36"/>
      <c r="L167" s="19"/>
      <c r="M167" s="8"/>
      <c r="N167" s="8"/>
      <c r="O167" s="13"/>
      <c r="P167" s="13"/>
      <c r="Q167" s="18"/>
      <c r="R167" s="14"/>
      <c r="S167" s="15"/>
      <c r="T167" s="15"/>
      <c r="U167" s="16"/>
      <c r="V167" s="20"/>
    </row>
    <row r="168" spans="1:22">
      <c r="A168" s="8"/>
      <c r="B168" s="9"/>
      <c r="C168" s="9"/>
      <c r="D168" s="9"/>
      <c r="E168" s="9"/>
      <c r="F168" s="9"/>
      <c r="G168" s="9"/>
      <c r="H168" s="8"/>
      <c r="I168" s="8"/>
      <c r="J168" s="35"/>
      <c r="K168" s="36"/>
      <c r="L168" s="19"/>
      <c r="M168" s="8"/>
      <c r="N168" s="8"/>
      <c r="O168" s="13"/>
      <c r="P168" s="13"/>
      <c r="Q168" s="18"/>
      <c r="R168" s="14"/>
      <c r="S168" s="15"/>
      <c r="T168" s="15"/>
      <c r="U168" s="16"/>
      <c r="V168" s="20"/>
    </row>
    <row r="169" spans="1:22">
      <c r="A169" s="8"/>
      <c r="B169" s="9"/>
      <c r="C169" s="9"/>
      <c r="D169" s="9"/>
      <c r="E169" s="9"/>
      <c r="F169" s="9"/>
      <c r="G169" s="9"/>
      <c r="H169" s="8"/>
      <c r="I169" s="8"/>
      <c r="J169" s="35"/>
      <c r="K169" s="36"/>
      <c r="L169" s="19"/>
      <c r="M169" s="8"/>
      <c r="N169" s="8"/>
      <c r="O169" s="13"/>
      <c r="P169" s="13"/>
      <c r="Q169" s="18"/>
      <c r="R169" s="14"/>
      <c r="S169" s="15"/>
      <c r="T169" s="15"/>
      <c r="U169" s="16"/>
      <c r="V169" s="20"/>
    </row>
    <row r="170" spans="1:22">
      <c r="A170" s="8"/>
      <c r="B170" s="9"/>
      <c r="C170" s="9"/>
      <c r="D170" s="9"/>
      <c r="E170" s="9"/>
      <c r="F170" s="9"/>
      <c r="G170" s="9"/>
      <c r="H170" s="8"/>
      <c r="I170" s="8"/>
      <c r="J170" s="35"/>
      <c r="K170" s="36"/>
      <c r="L170" s="19"/>
      <c r="M170" s="8"/>
      <c r="N170" s="8"/>
      <c r="O170" s="13"/>
      <c r="P170" s="13"/>
      <c r="Q170" s="18"/>
      <c r="R170" s="14"/>
      <c r="S170" s="15"/>
      <c r="T170" s="15"/>
      <c r="U170" s="16"/>
      <c r="V170" s="20"/>
    </row>
    <row r="171" spans="1:22">
      <c r="A171" s="8"/>
      <c r="B171" s="9"/>
      <c r="C171" s="9"/>
      <c r="D171" s="9"/>
      <c r="E171" s="9"/>
      <c r="F171" s="9"/>
      <c r="G171" s="9"/>
      <c r="H171" s="8"/>
      <c r="I171" s="8"/>
      <c r="J171" s="35"/>
      <c r="K171" s="36"/>
      <c r="L171" s="19"/>
      <c r="M171" s="8"/>
      <c r="N171" s="8"/>
      <c r="O171" s="13"/>
      <c r="P171" s="13"/>
      <c r="Q171" s="18"/>
      <c r="R171" s="14"/>
      <c r="S171" s="15"/>
      <c r="T171" s="15"/>
      <c r="U171" s="16"/>
      <c r="V171" s="20"/>
    </row>
    <row r="172" spans="1:22">
      <c r="A172" s="8"/>
      <c r="B172" s="9"/>
      <c r="C172" s="9"/>
      <c r="D172" s="9"/>
      <c r="E172" s="9"/>
      <c r="F172" s="9"/>
      <c r="G172" s="9"/>
      <c r="H172" s="8"/>
      <c r="I172" s="8"/>
      <c r="J172" s="35"/>
      <c r="K172" s="36"/>
      <c r="L172" s="19"/>
      <c r="M172" s="8"/>
      <c r="N172" s="8"/>
      <c r="O172" s="13"/>
      <c r="P172" s="13"/>
      <c r="Q172" s="18"/>
      <c r="R172" s="14"/>
      <c r="S172" s="15"/>
      <c r="T172" s="15"/>
      <c r="U172" s="16"/>
      <c r="V172" s="20"/>
    </row>
    <row r="173" spans="1:22">
      <c r="A173" s="8"/>
      <c r="B173" s="9"/>
      <c r="C173" s="9"/>
      <c r="D173" s="9"/>
      <c r="E173" s="9"/>
      <c r="F173" s="9"/>
      <c r="G173" s="9"/>
      <c r="H173" s="8"/>
      <c r="I173" s="8"/>
      <c r="J173" s="35"/>
      <c r="K173" s="36"/>
      <c r="L173" s="19"/>
      <c r="M173" s="8"/>
      <c r="N173" s="8"/>
      <c r="O173" s="13"/>
      <c r="P173" s="13"/>
      <c r="Q173" s="18"/>
      <c r="R173" s="14"/>
      <c r="S173" s="15"/>
      <c r="T173" s="15"/>
      <c r="U173" s="16"/>
      <c r="V173" s="20"/>
    </row>
    <row r="174" spans="1:22">
      <c r="A174" s="8"/>
      <c r="B174" s="9"/>
      <c r="C174" s="9"/>
      <c r="D174" s="9"/>
      <c r="E174" s="9"/>
      <c r="F174" s="9"/>
      <c r="G174" s="9"/>
      <c r="H174" s="8"/>
      <c r="I174" s="8"/>
      <c r="J174" s="35"/>
      <c r="K174" s="36"/>
      <c r="L174" s="19"/>
      <c r="M174" s="8"/>
      <c r="N174" s="8"/>
      <c r="O174" s="13"/>
      <c r="P174" s="13"/>
      <c r="Q174" s="18"/>
      <c r="R174" s="14"/>
      <c r="S174" s="15"/>
      <c r="T174" s="15"/>
      <c r="U174" s="16"/>
      <c r="V174" s="20"/>
    </row>
    <row r="175" spans="1:22">
      <c r="A175" s="8"/>
      <c r="B175" s="9"/>
      <c r="C175" s="9"/>
      <c r="D175" s="9"/>
      <c r="E175" s="9"/>
      <c r="F175" s="9"/>
      <c r="G175" s="9"/>
      <c r="H175" s="8"/>
      <c r="I175" s="8"/>
      <c r="J175" s="35"/>
      <c r="K175" s="36"/>
      <c r="L175" s="19"/>
      <c r="M175" s="8"/>
      <c r="N175" s="8"/>
      <c r="O175" s="13"/>
      <c r="P175" s="13"/>
      <c r="Q175" s="18"/>
      <c r="R175" s="14"/>
      <c r="S175" s="15"/>
      <c r="T175" s="15"/>
      <c r="U175" s="16"/>
      <c r="V175" s="20"/>
    </row>
    <row r="176" spans="1:22">
      <c r="A176" s="8"/>
      <c r="B176" s="9"/>
      <c r="C176" s="9"/>
      <c r="D176" s="9"/>
      <c r="E176" s="9"/>
      <c r="F176" s="9"/>
      <c r="G176" s="9"/>
      <c r="H176" s="8"/>
      <c r="I176" s="8"/>
      <c r="J176" s="35"/>
      <c r="K176" s="36"/>
      <c r="L176" s="19"/>
      <c r="M176" s="8"/>
      <c r="N176" s="8"/>
      <c r="O176" s="13"/>
      <c r="P176" s="13"/>
      <c r="Q176" s="18"/>
      <c r="R176" s="14"/>
      <c r="S176" s="15"/>
      <c r="T176" s="15"/>
      <c r="U176" s="16"/>
      <c r="V176" s="20"/>
    </row>
    <row r="177" spans="1:22">
      <c r="A177" s="8"/>
      <c r="B177" s="9"/>
      <c r="C177" s="9"/>
      <c r="D177" s="9"/>
      <c r="E177" s="9"/>
      <c r="F177" s="9"/>
      <c r="G177" s="9"/>
      <c r="H177" s="8"/>
      <c r="I177" s="8"/>
      <c r="J177" s="35"/>
      <c r="K177" s="36"/>
      <c r="L177" s="19"/>
      <c r="M177" s="8"/>
      <c r="N177" s="8"/>
      <c r="O177" s="13"/>
      <c r="P177" s="13"/>
      <c r="Q177" s="18"/>
      <c r="R177" s="14"/>
      <c r="S177" s="15"/>
      <c r="T177" s="15"/>
      <c r="U177" s="16"/>
      <c r="V177" s="20"/>
    </row>
    <row r="178" spans="1:22">
      <c r="A178" s="8"/>
      <c r="B178" s="9"/>
      <c r="C178" s="9"/>
      <c r="D178" s="9"/>
      <c r="E178" s="9"/>
      <c r="F178" s="9"/>
      <c r="G178" s="9"/>
      <c r="H178" s="8"/>
      <c r="I178" s="8"/>
      <c r="J178" s="35"/>
      <c r="K178" s="36"/>
      <c r="L178" s="19"/>
      <c r="M178" s="8"/>
      <c r="N178" s="8"/>
      <c r="O178" s="13"/>
      <c r="P178" s="13"/>
      <c r="Q178" s="18"/>
      <c r="R178" s="14"/>
      <c r="S178" s="15"/>
      <c r="T178" s="15"/>
      <c r="U178" s="16"/>
      <c r="V178" s="20"/>
    </row>
    <row r="179" spans="1:22">
      <c r="A179" s="8"/>
      <c r="B179" s="9"/>
      <c r="C179" s="9"/>
      <c r="D179" s="9"/>
      <c r="E179" s="9"/>
      <c r="F179" s="9"/>
      <c r="G179" s="9"/>
      <c r="H179" s="8"/>
      <c r="I179" s="8"/>
      <c r="J179" s="35"/>
      <c r="K179" s="36"/>
      <c r="L179" s="19"/>
      <c r="M179" s="8"/>
      <c r="N179" s="8"/>
      <c r="O179" s="13"/>
      <c r="P179" s="13"/>
      <c r="Q179" s="18"/>
      <c r="R179" s="14"/>
      <c r="S179" s="15"/>
      <c r="T179" s="15"/>
      <c r="U179" s="16"/>
      <c r="V179" s="20"/>
    </row>
    <row r="180" spans="1:22">
      <c r="A180" s="8"/>
      <c r="B180" s="9"/>
      <c r="C180" s="9"/>
      <c r="D180" s="9"/>
      <c r="E180" s="9"/>
      <c r="F180" s="9"/>
      <c r="G180" s="9"/>
      <c r="H180" s="8"/>
      <c r="I180" s="8"/>
      <c r="J180" s="35"/>
      <c r="K180" s="36"/>
      <c r="L180" s="19"/>
      <c r="M180" s="8"/>
      <c r="N180" s="8"/>
      <c r="O180" s="13"/>
      <c r="P180" s="13"/>
      <c r="Q180" s="18"/>
      <c r="R180" s="14"/>
      <c r="S180" s="15"/>
      <c r="T180" s="15"/>
      <c r="U180" s="16"/>
      <c r="V180" s="20"/>
    </row>
    <row r="181" spans="1:22">
      <c r="A181" s="8"/>
      <c r="B181" s="9"/>
      <c r="C181" s="9"/>
      <c r="D181" s="9"/>
      <c r="E181" s="9"/>
      <c r="F181" s="9"/>
      <c r="G181" s="9"/>
      <c r="H181" s="8"/>
      <c r="I181" s="8"/>
      <c r="J181" s="35"/>
      <c r="K181" s="36"/>
      <c r="L181" s="19"/>
      <c r="M181" s="8"/>
      <c r="N181" s="8"/>
      <c r="O181" s="13"/>
      <c r="P181" s="13"/>
      <c r="Q181" s="18"/>
      <c r="R181" s="14"/>
      <c r="S181" s="15"/>
      <c r="T181" s="15"/>
      <c r="U181" s="16"/>
      <c r="V181" s="20"/>
    </row>
    <row r="182" spans="1:22">
      <c r="A182" s="8"/>
      <c r="B182" s="9"/>
      <c r="C182" s="9"/>
      <c r="D182" s="9"/>
      <c r="E182" s="9"/>
      <c r="F182" s="9"/>
      <c r="G182" s="9"/>
      <c r="H182" s="8"/>
      <c r="I182" s="8"/>
      <c r="J182" s="35"/>
      <c r="K182" s="36"/>
      <c r="L182" s="19"/>
      <c r="M182" s="8"/>
      <c r="N182" s="8"/>
      <c r="O182" s="13"/>
      <c r="P182" s="13"/>
      <c r="Q182" s="18"/>
      <c r="R182" s="14"/>
      <c r="S182" s="15"/>
      <c r="T182" s="15"/>
      <c r="U182" s="16"/>
      <c r="V182" s="20"/>
    </row>
    <row r="183" spans="1:22">
      <c r="A183" s="8"/>
      <c r="B183" s="9"/>
      <c r="C183" s="9"/>
      <c r="D183" s="9"/>
      <c r="E183" s="9"/>
      <c r="F183" s="9"/>
      <c r="G183" s="9"/>
      <c r="H183" s="8"/>
      <c r="I183" s="8"/>
      <c r="J183" s="35"/>
      <c r="K183" s="36"/>
      <c r="L183" s="19"/>
      <c r="M183" s="8"/>
      <c r="N183" s="8"/>
      <c r="O183" s="13"/>
      <c r="P183" s="13"/>
      <c r="Q183" s="18"/>
      <c r="R183" s="14"/>
      <c r="S183" s="15"/>
      <c r="T183" s="15"/>
      <c r="U183" s="16"/>
      <c r="V183" s="20"/>
    </row>
    <row r="184" spans="1:22">
      <c r="A184" s="8"/>
      <c r="B184" s="9"/>
      <c r="C184" s="9"/>
      <c r="D184" s="9"/>
      <c r="E184" s="9"/>
      <c r="F184" s="9"/>
      <c r="G184" s="9"/>
      <c r="H184" s="8"/>
      <c r="I184" s="8"/>
      <c r="J184" s="35"/>
      <c r="K184" s="36"/>
      <c r="L184" s="19"/>
      <c r="M184" s="8"/>
      <c r="N184" s="8"/>
      <c r="O184" s="13"/>
      <c r="P184" s="13"/>
      <c r="Q184" s="18"/>
      <c r="R184" s="14"/>
      <c r="S184" s="15"/>
      <c r="T184" s="15"/>
      <c r="U184" s="16"/>
      <c r="V184" s="20"/>
    </row>
    <row r="185" spans="1:22">
      <c r="A185" s="8"/>
      <c r="B185" s="9"/>
      <c r="C185" s="9"/>
      <c r="D185" s="9"/>
      <c r="E185" s="9"/>
      <c r="F185" s="9"/>
      <c r="G185" s="9"/>
      <c r="H185" s="8"/>
      <c r="I185" s="8"/>
      <c r="J185" s="35"/>
      <c r="K185" s="36"/>
      <c r="L185" s="19"/>
      <c r="M185" s="8"/>
      <c r="N185" s="8"/>
      <c r="O185" s="13"/>
      <c r="P185" s="13"/>
      <c r="Q185" s="18"/>
      <c r="R185" s="14"/>
      <c r="S185" s="15"/>
      <c r="T185" s="15"/>
      <c r="U185" s="16"/>
      <c r="V185" s="20"/>
    </row>
    <row r="186" spans="1:22">
      <c r="A186" s="8"/>
      <c r="B186" s="9"/>
      <c r="C186" s="9"/>
      <c r="D186" s="9"/>
      <c r="E186" s="9"/>
      <c r="F186" s="9"/>
      <c r="G186" s="9"/>
      <c r="H186" s="8"/>
      <c r="I186" s="8"/>
      <c r="J186" s="35"/>
      <c r="K186" s="36"/>
      <c r="L186" s="19"/>
      <c r="M186" s="8"/>
      <c r="N186" s="8"/>
      <c r="O186" s="13"/>
      <c r="P186" s="13"/>
      <c r="Q186" s="18"/>
      <c r="R186" s="14"/>
      <c r="S186" s="15"/>
      <c r="T186" s="15"/>
      <c r="U186" s="16"/>
      <c r="V186" s="20"/>
    </row>
    <row r="187" spans="1:22">
      <c r="A187" s="8"/>
      <c r="B187" s="9"/>
      <c r="C187" s="9"/>
      <c r="D187" s="9"/>
      <c r="E187" s="9"/>
      <c r="F187" s="9"/>
      <c r="G187" s="9"/>
      <c r="H187" s="8"/>
      <c r="I187" s="8"/>
      <c r="J187" s="35"/>
      <c r="K187" s="36"/>
      <c r="L187" s="19"/>
      <c r="M187" s="8"/>
      <c r="N187" s="8"/>
      <c r="O187" s="13"/>
      <c r="P187" s="13"/>
      <c r="Q187" s="18"/>
      <c r="R187" s="14"/>
      <c r="S187" s="15"/>
      <c r="T187" s="15"/>
      <c r="U187" s="16"/>
      <c r="V187" s="20"/>
    </row>
    <row r="188" spans="1:22">
      <c r="A188" s="8"/>
      <c r="B188" s="9"/>
      <c r="C188" s="9"/>
      <c r="D188" s="9"/>
      <c r="E188" s="9"/>
      <c r="F188" s="9"/>
      <c r="G188" s="9"/>
      <c r="H188" s="8"/>
      <c r="I188" s="8"/>
      <c r="J188" s="35"/>
      <c r="K188" s="36"/>
      <c r="L188" s="19"/>
      <c r="M188" s="8"/>
      <c r="N188" s="8"/>
      <c r="O188" s="13"/>
      <c r="P188" s="13"/>
      <c r="Q188" s="18"/>
      <c r="R188" s="14"/>
      <c r="S188" s="15"/>
      <c r="T188" s="15"/>
      <c r="U188" s="16"/>
      <c r="V188" s="20"/>
    </row>
    <row r="189" spans="1:22">
      <c r="A189" s="8"/>
      <c r="B189" s="9"/>
      <c r="C189" s="9"/>
      <c r="D189" s="9"/>
      <c r="E189" s="9"/>
      <c r="F189" s="9"/>
      <c r="G189" s="9"/>
      <c r="H189" s="8"/>
      <c r="I189" s="8"/>
      <c r="J189" s="35"/>
      <c r="K189" s="36"/>
      <c r="L189" s="19"/>
      <c r="M189" s="8"/>
      <c r="N189" s="8"/>
      <c r="O189" s="13"/>
      <c r="P189" s="13"/>
      <c r="Q189" s="18"/>
      <c r="R189" s="14"/>
      <c r="S189" s="15"/>
      <c r="T189" s="15"/>
      <c r="U189" s="16"/>
      <c r="V189" s="20"/>
    </row>
    <row r="190" spans="1:22">
      <c r="A190" s="8"/>
      <c r="B190" s="9"/>
      <c r="C190" s="9"/>
      <c r="D190" s="9"/>
      <c r="E190" s="9"/>
      <c r="F190" s="9"/>
      <c r="G190" s="9"/>
      <c r="H190" s="8"/>
      <c r="I190" s="8"/>
      <c r="J190" s="35"/>
      <c r="K190" s="36"/>
      <c r="L190" s="19"/>
      <c r="M190" s="8"/>
      <c r="N190" s="8"/>
      <c r="O190" s="13"/>
      <c r="P190" s="13"/>
      <c r="Q190" s="18"/>
      <c r="R190" s="14"/>
      <c r="S190" s="15"/>
      <c r="T190" s="15"/>
      <c r="U190" s="16"/>
      <c r="V190" s="20"/>
    </row>
    <row r="191" spans="1:22">
      <c r="A191" s="8"/>
      <c r="B191" s="9"/>
      <c r="C191" s="9"/>
      <c r="D191" s="9"/>
      <c r="E191" s="9"/>
      <c r="F191" s="9"/>
      <c r="G191" s="9"/>
      <c r="H191" s="8"/>
      <c r="I191" s="8"/>
      <c r="J191" s="35"/>
      <c r="K191" s="36"/>
      <c r="L191" s="19"/>
      <c r="M191" s="8"/>
      <c r="N191" s="8"/>
      <c r="O191" s="13"/>
      <c r="P191" s="13"/>
      <c r="Q191" s="18"/>
      <c r="R191" s="14"/>
      <c r="S191" s="15"/>
      <c r="T191" s="15"/>
      <c r="U191" s="16"/>
      <c r="V191" s="20"/>
    </row>
    <row r="192" spans="1:22">
      <c r="A192" s="8"/>
      <c r="B192" s="9"/>
      <c r="C192" s="9"/>
      <c r="D192" s="9"/>
      <c r="E192" s="9"/>
      <c r="F192" s="9"/>
      <c r="G192" s="9"/>
      <c r="H192" s="8"/>
      <c r="I192" s="8"/>
      <c r="J192" s="35"/>
      <c r="K192" s="36"/>
      <c r="L192" s="19"/>
      <c r="M192" s="8"/>
      <c r="N192" s="8"/>
      <c r="O192" s="13"/>
      <c r="P192" s="13"/>
      <c r="Q192" s="18"/>
      <c r="R192" s="14"/>
      <c r="S192" s="15"/>
      <c r="T192" s="15"/>
      <c r="U192" s="16"/>
      <c r="V192" s="20"/>
    </row>
    <row r="193" spans="1:22">
      <c r="A193" s="8"/>
      <c r="B193" s="9"/>
      <c r="C193" s="9"/>
      <c r="D193" s="9"/>
      <c r="E193" s="9"/>
      <c r="F193" s="9"/>
      <c r="G193" s="9"/>
      <c r="H193" s="8"/>
      <c r="I193" s="8"/>
      <c r="J193" s="35"/>
      <c r="K193" s="36"/>
      <c r="L193" s="19"/>
      <c r="M193" s="8"/>
      <c r="N193" s="8"/>
      <c r="O193" s="13"/>
      <c r="P193" s="13"/>
      <c r="Q193" s="18"/>
      <c r="R193" s="14"/>
      <c r="S193" s="15"/>
      <c r="T193" s="15"/>
      <c r="U193" s="16"/>
      <c r="V193" s="20"/>
    </row>
    <row r="194" spans="1:22">
      <c r="A194" s="8"/>
      <c r="B194" s="9"/>
      <c r="C194" s="9"/>
      <c r="D194" s="9"/>
      <c r="E194" s="9"/>
      <c r="F194" s="9"/>
      <c r="G194" s="9"/>
      <c r="H194" s="8"/>
      <c r="I194" s="8"/>
      <c r="J194" s="35"/>
      <c r="K194" s="36"/>
      <c r="L194" s="19"/>
      <c r="M194" s="8"/>
      <c r="N194" s="8"/>
      <c r="O194" s="13"/>
      <c r="P194" s="13"/>
      <c r="Q194" s="18"/>
      <c r="R194" s="14"/>
      <c r="S194" s="15"/>
      <c r="T194" s="15"/>
      <c r="U194" s="16"/>
      <c r="V194" s="20"/>
    </row>
    <row r="195" spans="1:22">
      <c r="A195" s="8"/>
      <c r="B195" s="9"/>
      <c r="C195" s="9"/>
      <c r="D195" s="9"/>
      <c r="E195" s="9"/>
      <c r="F195" s="9"/>
      <c r="G195" s="9"/>
      <c r="H195" s="8"/>
      <c r="I195" s="8"/>
      <c r="J195" s="35"/>
      <c r="K195" s="36"/>
      <c r="L195" s="19"/>
      <c r="M195" s="8"/>
      <c r="N195" s="8"/>
      <c r="O195" s="13"/>
      <c r="P195" s="13"/>
      <c r="Q195" s="18"/>
      <c r="R195" s="14"/>
      <c r="S195" s="15"/>
      <c r="T195" s="15"/>
      <c r="U195" s="16"/>
      <c r="V195" s="20"/>
    </row>
    <row r="196" spans="1:22">
      <c r="A196" s="8"/>
      <c r="B196" s="9"/>
      <c r="C196" s="9"/>
      <c r="D196" s="9"/>
      <c r="E196" s="9"/>
      <c r="F196" s="9"/>
      <c r="G196" s="9"/>
      <c r="H196" s="8"/>
      <c r="I196" s="8"/>
      <c r="J196" s="35"/>
      <c r="K196" s="36"/>
      <c r="L196" s="19"/>
      <c r="M196" s="8"/>
      <c r="N196" s="8"/>
      <c r="O196" s="13"/>
      <c r="P196" s="13"/>
      <c r="Q196" s="18"/>
      <c r="R196" s="14"/>
      <c r="S196" s="15"/>
      <c r="T196" s="15"/>
      <c r="U196" s="16"/>
      <c r="V196" s="20"/>
    </row>
    <row r="197" spans="1:22">
      <c r="A197" s="8"/>
      <c r="B197" s="9"/>
      <c r="C197" s="9"/>
      <c r="D197" s="9"/>
      <c r="E197" s="9"/>
      <c r="F197" s="9"/>
      <c r="G197" s="9"/>
      <c r="H197" s="8"/>
      <c r="I197" s="8"/>
      <c r="J197" s="35"/>
      <c r="K197" s="36"/>
      <c r="L197" s="19"/>
      <c r="M197" s="8"/>
      <c r="N197" s="8"/>
      <c r="O197" s="13"/>
      <c r="P197" s="13"/>
      <c r="Q197" s="18"/>
      <c r="R197" s="14"/>
      <c r="S197" s="15"/>
      <c r="T197" s="15"/>
      <c r="U197" s="16"/>
      <c r="V197" s="20"/>
    </row>
    <row r="198" spans="1:22">
      <c r="A198" s="8"/>
      <c r="B198" s="9"/>
      <c r="C198" s="9"/>
      <c r="D198" s="9"/>
      <c r="E198" s="9"/>
      <c r="F198" s="9"/>
      <c r="G198" s="9"/>
      <c r="H198" s="8"/>
      <c r="I198" s="8"/>
      <c r="J198" s="35"/>
      <c r="K198" s="36"/>
      <c r="L198" s="19"/>
      <c r="M198" s="8"/>
      <c r="N198" s="8"/>
      <c r="O198" s="13"/>
      <c r="P198" s="13"/>
      <c r="Q198" s="18"/>
      <c r="R198" s="14"/>
      <c r="S198" s="15"/>
      <c r="T198" s="15"/>
      <c r="U198" s="16"/>
      <c r="V198" s="20"/>
    </row>
    <row r="199" spans="1:22">
      <c r="A199" s="8"/>
      <c r="B199" s="9"/>
      <c r="C199" s="9"/>
      <c r="D199" s="9"/>
      <c r="E199" s="9"/>
      <c r="F199" s="9"/>
      <c r="G199" s="9"/>
      <c r="H199" s="8"/>
      <c r="I199" s="8"/>
      <c r="J199" s="35"/>
      <c r="K199" s="36"/>
      <c r="L199" s="19"/>
      <c r="M199" s="8"/>
      <c r="N199" s="8"/>
      <c r="O199" s="13"/>
      <c r="P199" s="13"/>
      <c r="Q199" s="18"/>
      <c r="R199" s="14"/>
      <c r="S199" s="15"/>
      <c r="T199" s="15"/>
      <c r="U199" s="16"/>
      <c r="V199" s="20"/>
    </row>
    <row r="200" spans="1:22">
      <c r="A200" s="8"/>
      <c r="B200" s="9"/>
      <c r="C200" s="9"/>
      <c r="D200" s="9"/>
      <c r="E200" s="9"/>
      <c r="F200" s="9"/>
      <c r="G200" s="9"/>
      <c r="H200" s="8"/>
      <c r="I200" s="8"/>
      <c r="J200" s="35"/>
      <c r="K200" s="36"/>
      <c r="L200" s="19"/>
      <c r="M200" s="8"/>
      <c r="N200" s="8"/>
      <c r="O200" s="13"/>
      <c r="P200" s="13"/>
      <c r="Q200" s="18"/>
      <c r="R200" s="14"/>
      <c r="S200" s="15"/>
      <c r="T200" s="15"/>
      <c r="U200" s="16"/>
      <c r="V200" s="20"/>
    </row>
    <row r="201" spans="1:22">
      <c r="A201" s="8"/>
      <c r="B201" s="9"/>
      <c r="C201" s="9"/>
      <c r="D201" s="9"/>
      <c r="E201" s="9"/>
      <c r="F201" s="9"/>
      <c r="G201" s="9"/>
      <c r="H201" s="8"/>
      <c r="I201" s="8"/>
      <c r="J201" s="35"/>
      <c r="K201" s="36"/>
      <c r="L201" s="19"/>
      <c r="M201" s="8"/>
      <c r="N201" s="8"/>
      <c r="O201" s="13"/>
      <c r="P201" s="13"/>
      <c r="Q201" s="18"/>
      <c r="R201" s="14"/>
      <c r="S201" s="15"/>
      <c r="T201" s="15"/>
      <c r="U201" s="16"/>
      <c r="V201" s="20"/>
    </row>
    <row r="202" spans="1:22">
      <c r="A202" s="8"/>
      <c r="B202" s="9"/>
      <c r="C202" s="9"/>
      <c r="D202" s="9"/>
      <c r="E202" s="9"/>
      <c r="F202" s="9"/>
      <c r="G202" s="9"/>
      <c r="H202" s="8"/>
      <c r="I202" s="8"/>
      <c r="J202" s="35"/>
      <c r="K202" s="36"/>
      <c r="L202" s="19"/>
      <c r="M202" s="8"/>
      <c r="N202" s="8"/>
      <c r="O202" s="13"/>
      <c r="P202" s="13"/>
      <c r="Q202" s="18"/>
      <c r="R202" s="14"/>
      <c r="S202" s="15"/>
      <c r="T202" s="15"/>
      <c r="U202" s="16"/>
      <c r="V202" s="20"/>
    </row>
    <row r="203" spans="1:22">
      <c r="A203" s="8"/>
      <c r="B203" s="9"/>
      <c r="C203" s="9"/>
      <c r="D203" s="9"/>
      <c r="E203" s="9"/>
      <c r="F203" s="9"/>
      <c r="G203" s="9"/>
      <c r="H203" s="8"/>
      <c r="I203" s="8"/>
      <c r="J203" s="35"/>
      <c r="K203" s="36"/>
      <c r="L203" s="19"/>
      <c r="M203" s="8"/>
      <c r="N203" s="8"/>
      <c r="O203" s="13"/>
      <c r="P203" s="13"/>
      <c r="Q203" s="18"/>
      <c r="R203" s="14"/>
      <c r="S203" s="15"/>
      <c r="T203" s="15"/>
      <c r="U203" s="16"/>
      <c r="V203" s="20"/>
    </row>
    <row r="204" spans="1:22">
      <c r="A204" s="8"/>
      <c r="B204" s="9"/>
      <c r="C204" s="9"/>
      <c r="D204" s="9"/>
      <c r="E204" s="9"/>
      <c r="F204" s="9"/>
      <c r="G204" s="9"/>
      <c r="H204" s="8"/>
      <c r="I204" s="8"/>
      <c r="J204" s="35"/>
      <c r="K204" s="36"/>
      <c r="L204" s="19"/>
      <c r="M204" s="8"/>
      <c r="N204" s="8"/>
      <c r="O204" s="13"/>
      <c r="P204" s="13"/>
      <c r="Q204" s="18"/>
      <c r="R204" s="14"/>
      <c r="S204" s="15"/>
      <c r="T204" s="15"/>
      <c r="U204" s="16"/>
      <c r="V204" s="20"/>
    </row>
    <row r="205" spans="1:22">
      <c r="A205" s="8"/>
      <c r="B205" s="9"/>
      <c r="C205" s="9"/>
      <c r="D205" s="9"/>
      <c r="E205" s="9"/>
      <c r="F205" s="9"/>
      <c r="G205" s="9"/>
      <c r="H205" s="8"/>
      <c r="I205" s="8"/>
      <c r="J205" s="35"/>
      <c r="K205" s="36"/>
      <c r="L205" s="19"/>
      <c r="M205" s="8"/>
      <c r="N205" s="8"/>
      <c r="O205" s="13"/>
      <c r="P205" s="13"/>
      <c r="Q205" s="18"/>
      <c r="R205" s="14"/>
      <c r="S205" s="15"/>
      <c r="T205" s="15"/>
      <c r="U205" s="16"/>
      <c r="V205" s="20"/>
    </row>
    <row r="206" spans="1:22">
      <c r="A206" s="8"/>
      <c r="B206" s="9"/>
      <c r="C206" s="9"/>
      <c r="D206" s="9"/>
      <c r="E206" s="9"/>
      <c r="F206" s="9"/>
      <c r="G206" s="9"/>
      <c r="H206" s="8"/>
      <c r="I206" s="8"/>
      <c r="J206" s="35"/>
      <c r="K206" s="36"/>
      <c r="L206" s="19"/>
      <c r="M206" s="8"/>
      <c r="N206" s="8"/>
      <c r="O206" s="13"/>
      <c r="P206" s="13"/>
      <c r="Q206" s="18"/>
      <c r="R206" s="14"/>
      <c r="S206" s="15"/>
      <c r="T206" s="15"/>
      <c r="U206" s="16"/>
      <c r="V206" s="20"/>
    </row>
    <row r="207" spans="1:22">
      <c r="A207" s="8"/>
      <c r="B207" s="9"/>
      <c r="C207" s="9"/>
      <c r="D207" s="9"/>
      <c r="E207" s="9"/>
      <c r="F207" s="9"/>
      <c r="G207" s="9"/>
      <c r="H207" s="8"/>
      <c r="I207" s="8"/>
      <c r="J207" s="35"/>
      <c r="K207" s="36"/>
      <c r="L207" s="19"/>
      <c r="M207" s="8"/>
      <c r="N207" s="8"/>
      <c r="O207" s="13"/>
      <c r="P207" s="13"/>
      <c r="Q207" s="18"/>
      <c r="R207" s="14"/>
      <c r="S207" s="15"/>
      <c r="T207" s="15"/>
      <c r="U207" s="16"/>
      <c r="V207" s="20"/>
    </row>
    <row r="208" spans="1:22">
      <c r="A208" s="8"/>
      <c r="B208" s="9"/>
      <c r="C208" s="9"/>
      <c r="D208" s="9"/>
      <c r="E208" s="9"/>
      <c r="F208" s="9"/>
      <c r="G208" s="9"/>
      <c r="H208" s="8"/>
      <c r="I208" s="8"/>
      <c r="J208" s="35"/>
      <c r="K208" s="36"/>
      <c r="L208" s="19"/>
      <c r="M208" s="8"/>
      <c r="N208" s="8"/>
      <c r="O208" s="13"/>
      <c r="P208" s="13"/>
      <c r="Q208" s="18"/>
      <c r="R208" s="14"/>
      <c r="S208" s="15"/>
      <c r="T208" s="15"/>
      <c r="U208" s="16"/>
      <c r="V208" s="20"/>
    </row>
    <row r="209" spans="1:22">
      <c r="A209" s="8"/>
      <c r="B209" s="9"/>
      <c r="C209" s="9"/>
      <c r="D209" s="9"/>
      <c r="E209" s="9"/>
      <c r="F209" s="9"/>
      <c r="G209" s="9"/>
      <c r="H209" s="8"/>
      <c r="I209" s="8"/>
      <c r="J209" s="35"/>
      <c r="K209" s="36"/>
      <c r="L209" s="19"/>
      <c r="M209" s="8"/>
      <c r="N209" s="8"/>
      <c r="O209" s="13"/>
      <c r="P209" s="13"/>
      <c r="Q209" s="18"/>
      <c r="R209" s="14"/>
      <c r="S209" s="15"/>
      <c r="T209" s="15"/>
      <c r="U209" s="16"/>
      <c r="V209" s="20"/>
    </row>
    <row r="210" spans="1:22">
      <c r="A210" s="8"/>
      <c r="B210" s="9"/>
      <c r="C210" s="9"/>
      <c r="D210" s="9"/>
      <c r="E210" s="9"/>
      <c r="F210" s="9"/>
      <c r="G210" s="9"/>
      <c r="H210" s="8"/>
      <c r="I210" s="8"/>
      <c r="J210" s="35"/>
      <c r="K210" s="36"/>
      <c r="L210" s="19"/>
      <c r="M210" s="8"/>
      <c r="N210" s="8"/>
      <c r="O210" s="13"/>
      <c r="P210" s="13"/>
      <c r="Q210" s="18"/>
      <c r="R210" s="14"/>
      <c r="S210" s="15"/>
      <c r="T210" s="15"/>
      <c r="U210" s="16"/>
      <c r="V210" s="20"/>
    </row>
    <row r="211" spans="1:22">
      <c r="A211" s="8"/>
      <c r="B211" s="9"/>
      <c r="C211" s="9"/>
      <c r="D211" s="9"/>
      <c r="E211" s="9"/>
      <c r="F211" s="9"/>
      <c r="G211" s="9"/>
      <c r="H211" s="8"/>
      <c r="I211" s="8"/>
      <c r="J211" s="35"/>
      <c r="K211" s="36"/>
      <c r="L211" s="19"/>
      <c r="M211" s="8"/>
      <c r="N211" s="8"/>
      <c r="O211" s="13"/>
      <c r="P211" s="13"/>
      <c r="Q211" s="18"/>
      <c r="R211" s="14"/>
      <c r="S211" s="15"/>
      <c r="T211" s="15"/>
      <c r="U211" s="16"/>
      <c r="V211" s="20"/>
    </row>
    <row r="212" spans="1:22">
      <c r="A212" s="8"/>
      <c r="B212" s="9"/>
      <c r="C212" s="9"/>
      <c r="D212" s="9"/>
      <c r="E212" s="9"/>
      <c r="F212" s="9"/>
      <c r="G212" s="9"/>
      <c r="H212" s="8"/>
      <c r="I212" s="8"/>
      <c r="J212" s="35"/>
      <c r="K212" s="36"/>
      <c r="L212" s="19"/>
      <c r="M212" s="8"/>
      <c r="N212" s="8"/>
      <c r="O212" s="13"/>
      <c r="P212" s="13"/>
      <c r="Q212" s="18"/>
      <c r="R212" s="14"/>
      <c r="S212" s="15"/>
      <c r="T212" s="15"/>
      <c r="U212" s="16"/>
      <c r="V212" s="20"/>
    </row>
    <row r="213" spans="1:22">
      <c r="A213" s="8"/>
      <c r="B213" s="9"/>
      <c r="C213" s="9"/>
      <c r="D213" s="9"/>
      <c r="E213" s="9"/>
      <c r="F213" s="9"/>
      <c r="G213" s="9"/>
      <c r="H213" s="8"/>
      <c r="I213" s="8"/>
      <c r="J213" s="35"/>
      <c r="K213" s="36"/>
      <c r="L213" s="19"/>
      <c r="M213" s="8"/>
      <c r="N213" s="8"/>
      <c r="O213" s="13"/>
      <c r="P213" s="13"/>
      <c r="Q213" s="18"/>
      <c r="R213" s="14"/>
      <c r="S213" s="15"/>
      <c r="T213" s="15"/>
      <c r="U213" s="16"/>
      <c r="V213" s="20"/>
    </row>
    <row r="214" spans="1:22">
      <c r="A214" s="8"/>
      <c r="B214" s="9"/>
      <c r="C214" s="9"/>
      <c r="D214" s="9"/>
      <c r="E214" s="9"/>
      <c r="F214" s="9"/>
      <c r="G214" s="9"/>
      <c r="H214" s="8"/>
      <c r="I214" s="8"/>
      <c r="J214" s="35"/>
      <c r="K214" s="36"/>
      <c r="L214" s="19"/>
      <c r="M214" s="8"/>
      <c r="N214" s="8"/>
      <c r="O214" s="13"/>
      <c r="P214" s="13"/>
      <c r="Q214" s="18"/>
      <c r="R214" s="14"/>
      <c r="S214" s="15"/>
      <c r="T214" s="15"/>
      <c r="U214" s="16"/>
      <c r="V214" s="20"/>
    </row>
    <row r="215" spans="1:22">
      <c r="A215" s="8"/>
      <c r="B215" s="9"/>
      <c r="C215" s="9"/>
      <c r="D215" s="9"/>
      <c r="E215" s="9"/>
      <c r="F215" s="9"/>
      <c r="G215" s="9"/>
      <c r="H215" s="8"/>
      <c r="I215" s="8"/>
      <c r="J215" s="35"/>
      <c r="K215" s="36"/>
      <c r="L215" s="19"/>
      <c r="M215" s="8"/>
      <c r="N215" s="8"/>
      <c r="O215" s="13"/>
      <c r="P215" s="13"/>
      <c r="Q215" s="18"/>
      <c r="R215" s="14"/>
      <c r="S215" s="15"/>
      <c r="T215" s="15"/>
      <c r="U215" s="16"/>
      <c r="V215" s="20"/>
    </row>
    <row r="216" spans="1:22">
      <c r="A216" s="8"/>
      <c r="B216" s="9"/>
      <c r="C216" s="9"/>
      <c r="D216" s="9"/>
      <c r="E216" s="9"/>
      <c r="F216" s="9"/>
      <c r="G216" s="9"/>
      <c r="H216" s="8"/>
      <c r="I216" s="8"/>
      <c r="J216" s="35"/>
      <c r="K216" s="36"/>
      <c r="L216" s="19"/>
      <c r="M216" s="8"/>
      <c r="N216" s="8"/>
      <c r="O216" s="13"/>
      <c r="P216" s="13"/>
      <c r="Q216" s="18"/>
      <c r="R216" s="14"/>
      <c r="S216" s="15"/>
      <c r="T216" s="15"/>
      <c r="U216" s="16"/>
      <c r="V216" s="20"/>
    </row>
    <row r="217" spans="1:22">
      <c r="A217" s="8"/>
      <c r="B217" s="9"/>
      <c r="C217" s="9"/>
      <c r="D217" s="9"/>
      <c r="E217" s="9"/>
      <c r="F217" s="9"/>
      <c r="G217" s="9"/>
      <c r="H217" s="8"/>
      <c r="I217" s="8"/>
      <c r="J217" s="35"/>
      <c r="K217" s="36"/>
      <c r="L217" s="19"/>
      <c r="M217" s="8"/>
      <c r="N217" s="8"/>
      <c r="O217" s="13"/>
      <c r="P217" s="13"/>
      <c r="Q217" s="18"/>
      <c r="R217" s="14"/>
      <c r="S217" s="15"/>
      <c r="T217" s="15"/>
      <c r="U217" s="16"/>
      <c r="V217" s="20"/>
    </row>
    <row r="218" spans="1:22">
      <c r="A218" s="8"/>
      <c r="B218" s="9"/>
      <c r="C218" s="9"/>
      <c r="D218" s="9"/>
      <c r="E218" s="9"/>
      <c r="F218" s="9"/>
      <c r="G218" s="9"/>
      <c r="H218" s="8"/>
      <c r="I218" s="8"/>
      <c r="J218" s="35"/>
      <c r="K218" s="36"/>
      <c r="L218" s="19"/>
      <c r="M218" s="8"/>
      <c r="N218" s="8"/>
      <c r="O218" s="13"/>
      <c r="P218" s="13"/>
      <c r="Q218" s="18"/>
      <c r="R218" s="14"/>
      <c r="S218" s="15"/>
      <c r="T218" s="15"/>
      <c r="U218" s="16"/>
      <c r="V218" s="20"/>
    </row>
    <row r="219" spans="1:22">
      <c r="A219" s="8"/>
      <c r="B219" s="9"/>
      <c r="C219" s="9"/>
      <c r="D219" s="9"/>
      <c r="E219" s="9"/>
      <c r="F219" s="9"/>
      <c r="G219" s="9"/>
      <c r="H219" s="8"/>
      <c r="I219" s="8"/>
      <c r="J219" s="35"/>
      <c r="K219" s="36"/>
      <c r="L219" s="19"/>
      <c r="M219" s="8"/>
      <c r="N219" s="8"/>
      <c r="O219" s="13"/>
      <c r="P219" s="13"/>
      <c r="Q219" s="18"/>
      <c r="R219" s="14"/>
      <c r="S219" s="15"/>
      <c r="T219" s="15"/>
      <c r="U219" s="16"/>
      <c r="V219" s="20"/>
    </row>
    <row r="220" spans="1:22">
      <c r="A220" s="8"/>
      <c r="B220" s="9"/>
      <c r="C220" s="9"/>
      <c r="D220" s="9"/>
      <c r="E220" s="9"/>
      <c r="F220" s="9"/>
      <c r="G220" s="9"/>
      <c r="H220" s="8"/>
      <c r="I220" s="8"/>
      <c r="J220" s="35"/>
      <c r="K220" s="36"/>
      <c r="L220" s="19"/>
      <c r="M220" s="8"/>
      <c r="N220" s="8"/>
      <c r="O220" s="13"/>
      <c r="P220" s="13"/>
      <c r="Q220" s="18"/>
      <c r="R220" s="14"/>
      <c r="S220" s="15"/>
      <c r="T220" s="15"/>
      <c r="U220" s="16"/>
      <c r="V220" s="20"/>
    </row>
    <row r="221" spans="1:22">
      <c r="A221" s="8"/>
      <c r="B221" s="9"/>
      <c r="C221" s="9"/>
      <c r="D221" s="9"/>
      <c r="E221" s="9"/>
      <c r="F221" s="9"/>
      <c r="G221" s="9"/>
      <c r="H221" s="8"/>
      <c r="I221" s="8"/>
      <c r="J221" s="35"/>
      <c r="K221" s="36"/>
      <c r="L221" s="19"/>
      <c r="M221" s="8"/>
      <c r="N221" s="8"/>
      <c r="O221" s="13"/>
      <c r="P221" s="13"/>
      <c r="Q221" s="18"/>
      <c r="R221" s="14"/>
      <c r="S221" s="15"/>
      <c r="T221" s="15"/>
      <c r="U221" s="16"/>
      <c r="V221" s="20"/>
    </row>
    <row r="222" spans="1:22">
      <c r="A222" s="8"/>
      <c r="B222" s="9"/>
      <c r="C222" s="9"/>
      <c r="D222" s="9"/>
      <c r="E222" s="9"/>
      <c r="F222" s="9"/>
      <c r="G222" s="9"/>
      <c r="H222" s="8"/>
      <c r="I222" s="8"/>
      <c r="J222" s="35"/>
      <c r="K222" s="36"/>
      <c r="L222" s="19"/>
      <c r="M222" s="8"/>
      <c r="N222" s="8"/>
      <c r="O222" s="13"/>
      <c r="P222" s="13"/>
      <c r="Q222" s="18"/>
      <c r="R222" s="14"/>
      <c r="S222" s="15"/>
      <c r="T222" s="15"/>
      <c r="U222" s="16"/>
      <c r="V222" s="20"/>
    </row>
    <row r="223" spans="1:22">
      <c r="A223" s="8"/>
      <c r="B223" s="9"/>
      <c r="C223" s="9"/>
      <c r="D223" s="9"/>
      <c r="E223" s="9"/>
      <c r="F223" s="9"/>
      <c r="G223" s="9"/>
      <c r="H223" s="8"/>
      <c r="I223" s="8"/>
      <c r="J223" s="35"/>
      <c r="K223" s="36"/>
      <c r="L223" s="19"/>
      <c r="M223" s="8"/>
      <c r="N223" s="8"/>
      <c r="O223" s="13"/>
      <c r="P223" s="13"/>
      <c r="Q223" s="18"/>
      <c r="R223" s="14"/>
      <c r="S223" s="15"/>
      <c r="T223" s="15"/>
      <c r="U223" s="16"/>
      <c r="V223" s="20"/>
    </row>
    <row r="224" spans="1:22">
      <c r="A224" s="8"/>
      <c r="B224" s="9"/>
      <c r="C224" s="9"/>
      <c r="D224" s="9"/>
      <c r="E224" s="9"/>
      <c r="F224" s="9"/>
      <c r="G224" s="9"/>
      <c r="H224" s="8"/>
      <c r="I224" s="8"/>
      <c r="J224" s="35"/>
      <c r="K224" s="36"/>
      <c r="L224" s="19"/>
      <c r="M224" s="8"/>
      <c r="N224" s="8"/>
      <c r="O224" s="13"/>
      <c r="P224" s="13"/>
      <c r="Q224" s="18"/>
      <c r="R224" s="14"/>
      <c r="S224" s="15"/>
      <c r="T224" s="15"/>
      <c r="U224" s="16"/>
      <c r="V224" s="20"/>
    </row>
    <row r="225" spans="1:22">
      <c r="A225" s="8"/>
      <c r="B225" s="9"/>
      <c r="C225" s="9"/>
      <c r="D225" s="9"/>
      <c r="E225" s="9"/>
      <c r="F225" s="9"/>
      <c r="G225" s="9"/>
      <c r="H225" s="8"/>
      <c r="I225" s="8"/>
      <c r="J225" s="35"/>
      <c r="K225" s="36"/>
      <c r="L225" s="19"/>
      <c r="M225" s="8"/>
      <c r="N225" s="8"/>
      <c r="O225" s="13"/>
      <c r="P225" s="13"/>
      <c r="Q225" s="18"/>
      <c r="R225" s="14"/>
      <c r="S225" s="15"/>
      <c r="T225" s="15"/>
      <c r="U225" s="16"/>
      <c r="V225" s="20"/>
    </row>
    <row r="226" spans="1:22">
      <c r="A226" s="8"/>
      <c r="B226" s="9"/>
      <c r="C226" s="9"/>
      <c r="D226" s="9"/>
      <c r="E226" s="9"/>
      <c r="F226" s="9"/>
      <c r="G226" s="9"/>
      <c r="H226" s="8"/>
      <c r="I226" s="8"/>
      <c r="J226" s="35"/>
      <c r="K226" s="36"/>
      <c r="L226" s="19"/>
      <c r="M226" s="8"/>
      <c r="N226" s="8"/>
      <c r="O226" s="13"/>
      <c r="P226" s="13"/>
      <c r="Q226" s="18"/>
      <c r="R226" s="14"/>
      <c r="S226" s="15"/>
      <c r="T226" s="15"/>
      <c r="U226" s="16"/>
      <c r="V226" s="20"/>
    </row>
    <row r="227" spans="1:22">
      <c r="A227" s="8"/>
      <c r="B227" s="9"/>
      <c r="C227" s="9"/>
      <c r="D227" s="9"/>
      <c r="E227" s="9"/>
      <c r="F227" s="9"/>
      <c r="G227" s="9"/>
      <c r="H227" s="8"/>
      <c r="I227" s="8"/>
      <c r="J227" s="35"/>
      <c r="K227" s="36"/>
      <c r="L227" s="19"/>
      <c r="M227" s="8"/>
      <c r="N227" s="8"/>
      <c r="O227" s="13"/>
      <c r="P227" s="13"/>
      <c r="Q227" s="18"/>
      <c r="R227" s="14"/>
      <c r="S227" s="15"/>
      <c r="T227" s="15"/>
      <c r="U227" s="16"/>
      <c r="V227" s="20"/>
    </row>
    <row r="228" spans="1:22">
      <c r="A228" s="8"/>
      <c r="B228" s="9"/>
      <c r="C228" s="9"/>
      <c r="D228" s="9"/>
      <c r="E228" s="9"/>
      <c r="F228" s="9"/>
      <c r="G228" s="9"/>
      <c r="H228" s="8"/>
      <c r="I228" s="8"/>
      <c r="J228" s="35"/>
      <c r="K228" s="36"/>
      <c r="L228" s="19"/>
      <c r="M228" s="8"/>
      <c r="N228" s="8"/>
      <c r="O228" s="13"/>
      <c r="P228" s="13"/>
      <c r="Q228" s="18"/>
      <c r="R228" s="14"/>
      <c r="S228" s="15"/>
      <c r="T228" s="15"/>
      <c r="U228" s="16"/>
      <c r="V228" s="20"/>
    </row>
    <row r="229" spans="1:22">
      <c r="A229" s="8"/>
      <c r="B229" s="9"/>
      <c r="C229" s="9"/>
      <c r="D229" s="9"/>
      <c r="E229" s="9"/>
      <c r="F229" s="9"/>
      <c r="G229" s="9"/>
      <c r="H229" s="8"/>
      <c r="I229" s="8"/>
      <c r="J229" s="35"/>
      <c r="K229" s="36"/>
      <c r="L229" s="19"/>
      <c r="M229" s="8"/>
      <c r="N229" s="8"/>
      <c r="O229" s="13"/>
      <c r="P229" s="13"/>
      <c r="Q229" s="18"/>
      <c r="R229" s="14"/>
      <c r="S229" s="15"/>
      <c r="T229" s="15"/>
      <c r="U229" s="16"/>
      <c r="V229" s="20"/>
    </row>
    <row r="230" spans="1:22">
      <c r="A230" s="8"/>
      <c r="B230" s="9"/>
      <c r="C230" s="9"/>
      <c r="D230" s="9"/>
      <c r="E230" s="9"/>
      <c r="F230" s="9"/>
      <c r="G230" s="9"/>
      <c r="H230" s="8"/>
      <c r="I230" s="8"/>
      <c r="J230" s="35"/>
      <c r="K230" s="36"/>
      <c r="L230" s="19"/>
      <c r="M230" s="8"/>
      <c r="N230" s="8"/>
      <c r="O230" s="13"/>
      <c r="P230" s="13"/>
      <c r="Q230" s="18"/>
      <c r="R230" s="14"/>
      <c r="S230" s="15"/>
      <c r="T230" s="15"/>
      <c r="U230" s="16"/>
      <c r="V230" s="20"/>
    </row>
    <row r="231" spans="1:22">
      <c r="A231" s="8"/>
      <c r="B231" s="9"/>
      <c r="C231" s="9"/>
      <c r="D231" s="9"/>
      <c r="E231" s="9"/>
      <c r="F231" s="9"/>
      <c r="G231" s="9"/>
      <c r="H231" s="8"/>
      <c r="I231" s="8"/>
      <c r="J231" s="35"/>
      <c r="K231" s="36"/>
      <c r="L231" s="19"/>
      <c r="M231" s="8"/>
      <c r="N231" s="8"/>
      <c r="O231" s="13"/>
      <c r="P231" s="13"/>
      <c r="Q231" s="18"/>
      <c r="R231" s="14"/>
      <c r="S231" s="15"/>
      <c r="T231" s="15"/>
      <c r="U231" s="16"/>
      <c r="V231" s="20"/>
    </row>
    <row r="232" spans="1:22">
      <c r="A232" s="8"/>
      <c r="B232" s="9"/>
      <c r="C232" s="9"/>
      <c r="D232" s="9"/>
      <c r="E232" s="9"/>
      <c r="F232" s="9"/>
      <c r="G232" s="9"/>
      <c r="H232" s="8"/>
      <c r="I232" s="8"/>
      <c r="J232" s="35"/>
      <c r="K232" s="36"/>
      <c r="L232" s="19"/>
      <c r="M232" s="8"/>
      <c r="N232" s="8"/>
      <c r="O232" s="13"/>
      <c r="P232" s="13"/>
      <c r="Q232" s="18"/>
      <c r="R232" s="14"/>
      <c r="S232" s="15"/>
      <c r="T232" s="15"/>
      <c r="U232" s="16"/>
      <c r="V232" s="20"/>
    </row>
    <row r="233" spans="1:22">
      <c r="A233" s="8"/>
      <c r="B233" s="9"/>
      <c r="C233" s="9"/>
      <c r="D233" s="9"/>
      <c r="E233" s="9"/>
      <c r="F233" s="9"/>
      <c r="G233" s="9"/>
      <c r="H233" s="8"/>
      <c r="I233" s="8"/>
      <c r="J233" s="35"/>
      <c r="K233" s="36"/>
      <c r="L233" s="19"/>
      <c r="M233" s="8"/>
      <c r="N233" s="8"/>
      <c r="O233" s="13"/>
      <c r="P233" s="13"/>
      <c r="Q233" s="18"/>
      <c r="R233" s="14"/>
      <c r="S233" s="15"/>
      <c r="T233" s="15"/>
      <c r="U233" s="16"/>
      <c r="V233" s="20"/>
    </row>
    <row r="234" spans="1:22">
      <c r="A234" s="8"/>
      <c r="B234" s="9"/>
      <c r="C234" s="9"/>
      <c r="D234" s="9"/>
      <c r="E234" s="9"/>
      <c r="F234" s="9"/>
      <c r="G234" s="9"/>
      <c r="H234" s="8"/>
      <c r="I234" s="8"/>
      <c r="J234" s="35"/>
      <c r="K234" s="36"/>
      <c r="L234" s="19"/>
      <c r="M234" s="8"/>
      <c r="N234" s="8"/>
      <c r="O234" s="13"/>
      <c r="P234" s="13"/>
      <c r="Q234" s="18"/>
      <c r="R234" s="14"/>
      <c r="S234" s="15"/>
      <c r="T234" s="15"/>
      <c r="U234" s="16"/>
      <c r="V234" s="20"/>
    </row>
    <row r="235" spans="1:22">
      <c r="A235" s="8"/>
      <c r="B235" s="9"/>
      <c r="C235" s="9"/>
      <c r="D235" s="9"/>
      <c r="E235" s="9"/>
      <c r="F235" s="9"/>
      <c r="G235" s="9"/>
      <c r="H235" s="8"/>
      <c r="I235" s="8"/>
      <c r="J235" s="35"/>
      <c r="K235" s="36"/>
      <c r="L235" s="19"/>
      <c r="M235" s="8"/>
      <c r="N235" s="8"/>
      <c r="O235" s="13"/>
      <c r="P235" s="13"/>
      <c r="Q235" s="18"/>
      <c r="R235" s="14"/>
      <c r="S235" s="15"/>
      <c r="T235" s="15"/>
      <c r="U235" s="16"/>
      <c r="V235" s="20"/>
    </row>
    <row r="236" spans="1:22">
      <c r="A236" s="8"/>
      <c r="B236" s="9"/>
      <c r="C236" s="9"/>
      <c r="D236" s="9"/>
      <c r="E236" s="9"/>
      <c r="F236" s="9"/>
      <c r="G236" s="9"/>
      <c r="H236" s="8"/>
      <c r="I236" s="8"/>
      <c r="J236" s="35"/>
      <c r="K236" s="36"/>
      <c r="L236" s="19"/>
      <c r="M236" s="8"/>
      <c r="N236" s="8"/>
      <c r="O236" s="13"/>
      <c r="P236" s="13"/>
      <c r="Q236" s="18"/>
      <c r="R236" s="14"/>
      <c r="S236" s="15"/>
      <c r="T236" s="15"/>
      <c r="U236" s="16"/>
      <c r="V236" s="20"/>
    </row>
    <row r="237" spans="1:22">
      <c r="A237" s="8"/>
      <c r="B237" s="9"/>
      <c r="C237" s="9"/>
      <c r="D237" s="9"/>
      <c r="E237" s="9"/>
      <c r="F237" s="9"/>
      <c r="G237" s="9"/>
      <c r="H237" s="8"/>
      <c r="I237" s="8"/>
      <c r="J237" s="35"/>
      <c r="K237" s="36"/>
      <c r="L237" s="19"/>
      <c r="M237" s="8"/>
      <c r="N237" s="8"/>
      <c r="O237" s="13"/>
      <c r="P237" s="13"/>
      <c r="Q237" s="18"/>
      <c r="R237" s="14"/>
      <c r="S237" s="15"/>
      <c r="T237" s="15"/>
      <c r="U237" s="16"/>
      <c r="V237" s="20"/>
    </row>
    <row r="238" spans="1:22">
      <c r="A238" s="8"/>
      <c r="B238" s="9"/>
      <c r="C238" s="9"/>
      <c r="D238" s="9"/>
      <c r="E238" s="9"/>
      <c r="F238" s="9"/>
      <c r="G238" s="9"/>
      <c r="H238" s="8"/>
      <c r="I238" s="8"/>
      <c r="J238" s="35"/>
      <c r="K238" s="36"/>
      <c r="L238" s="19"/>
      <c r="M238" s="8"/>
      <c r="N238" s="8"/>
      <c r="O238" s="13"/>
      <c r="P238" s="13"/>
      <c r="Q238" s="18"/>
      <c r="R238" s="14"/>
      <c r="S238" s="15"/>
      <c r="T238" s="15"/>
      <c r="U238" s="16"/>
      <c r="V238" s="20"/>
    </row>
    <row r="239" spans="1:22">
      <c r="A239" s="8"/>
      <c r="B239" s="9"/>
      <c r="C239" s="9"/>
      <c r="D239" s="9"/>
      <c r="E239" s="9"/>
      <c r="F239" s="9"/>
      <c r="G239" s="9"/>
      <c r="H239" s="8"/>
      <c r="I239" s="8"/>
      <c r="J239" s="35"/>
      <c r="K239" s="36"/>
      <c r="L239" s="19"/>
      <c r="M239" s="8"/>
      <c r="N239" s="8"/>
      <c r="O239" s="13"/>
      <c r="P239" s="13"/>
      <c r="Q239" s="18"/>
      <c r="R239" s="14"/>
      <c r="S239" s="15"/>
      <c r="T239" s="15"/>
      <c r="U239" s="16"/>
      <c r="V239" s="20"/>
    </row>
    <row r="240" spans="1:22">
      <c r="A240" s="8"/>
      <c r="B240" s="9"/>
      <c r="C240" s="9"/>
      <c r="D240" s="9"/>
      <c r="E240" s="9"/>
      <c r="F240" s="9"/>
      <c r="G240" s="9"/>
      <c r="H240" s="8"/>
      <c r="I240" s="8"/>
      <c r="J240" s="35"/>
      <c r="K240" s="36"/>
      <c r="L240" s="19"/>
      <c r="M240" s="8"/>
      <c r="N240" s="8"/>
      <c r="O240" s="13"/>
      <c r="P240" s="13"/>
      <c r="Q240" s="18"/>
      <c r="R240" s="14"/>
      <c r="S240" s="15"/>
      <c r="T240" s="15"/>
      <c r="U240" s="16"/>
      <c r="V240" s="20"/>
    </row>
    <row r="241" spans="1:22">
      <c r="A241" s="8"/>
      <c r="B241" s="9"/>
      <c r="C241" s="9"/>
      <c r="D241" s="9"/>
      <c r="E241" s="9"/>
      <c r="F241" s="9"/>
      <c r="G241" s="9"/>
      <c r="H241" s="8"/>
      <c r="I241" s="8"/>
      <c r="J241" s="35"/>
      <c r="K241" s="36"/>
      <c r="L241" s="19"/>
      <c r="M241" s="8"/>
      <c r="N241" s="8"/>
      <c r="O241" s="13"/>
      <c r="P241" s="13"/>
      <c r="Q241" s="18"/>
      <c r="R241" s="14"/>
      <c r="S241" s="15"/>
      <c r="T241" s="15"/>
      <c r="U241" s="16"/>
      <c r="V241" s="20"/>
    </row>
    <row r="242" spans="1:22">
      <c r="A242" s="8"/>
      <c r="B242" s="9"/>
      <c r="C242" s="9"/>
      <c r="D242" s="9"/>
      <c r="E242" s="9"/>
      <c r="F242" s="9"/>
      <c r="G242" s="9"/>
      <c r="H242" s="8"/>
      <c r="I242" s="8"/>
      <c r="J242" s="35"/>
      <c r="K242" s="36"/>
      <c r="L242" s="19"/>
      <c r="M242" s="8"/>
      <c r="N242" s="8"/>
      <c r="O242" s="13"/>
      <c r="P242" s="13"/>
      <c r="Q242" s="18"/>
      <c r="R242" s="14"/>
      <c r="S242" s="15"/>
      <c r="T242" s="15"/>
      <c r="U242" s="16"/>
      <c r="V242" s="20"/>
    </row>
    <row r="243" spans="1:22">
      <c r="A243" s="8"/>
      <c r="B243" s="9"/>
      <c r="C243" s="9"/>
      <c r="D243" s="9"/>
      <c r="E243" s="9"/>
      <c r="F243" s="9"/>
      <c r="G243" s="9"/>
      <c r="H243" s="8"/>
      <c r="I243" s="8"/>
      <c r="J243" s="35"/>
      <c r="K243" s="36"/>
      <c r="L243" s="19"/>
      <c r="M243" s="8"/>
      <c r="N243" s="8"/>
      <c r="O243" s="13"/>
      <c r="P243" s="13"/>
      <c r="Q243" s="18"/>
      <c r="R243" s="14"/>
      <c r="S243" s="15"/>
      <c r="T243" s="15"/>
      <c r="U243" s="16"/>
      <c r="V243" s="20"/>
    </row>
    <row r="244" spans="1:22">
      <c r="A244" s="8"/>
      <c r="B244" s="9"/>
      <c r="C244" s="9"/>
      <c r="D244" s="9"/>
      <c r="E244" s="9"/>
      <c r="F244" s="9"/>
      <c r="G244" s="9"/>
      <c r="H244" s="8"/>
      <c r="I244" s="8"/>
      <c r="J244" s="35"/>
      <c r="K244" s="36"/>
      <c r="L244" s="19"/>
      <c r="M244" s="8"/>
      <c r="N244" s="8"/>
      <c r="O244" s="13"/>
      <c r="P244" s="13"/>
      <c r="Q244" s="18"/>
      <c r="R244" s="14"/>
      <c r="S244" s="15"/>
      <c r="T244" s="15"/>
      <c r="U244" s="16"/>
      <c r="V244" s="20"/>
    </row>
    <row r="245" spans="1:22">
      <c r="A245" s="8"/>
      <c r="B245" s="9"/>
      <c r="C245" s="9"/>
      <c r="D245" s="9"/>
      <c r="E245" s="9"/>
      <c r="F245" s="9"/>
      <c r="G245" s="9"/>
      <c r="H245" s="8"/>
      <c r="I245" s="8"/>
      <c r="J245" s="35"/>
      <c r="K245" s="36"/>
      <c r="L245" s="19"/>
      <c r="M245" s="8"/>
      <c r="N245" s="8"/>
      <c r="O245" s="13"/>
      <c r="P245" s="13"/>
      <c r="Q245" s="18"/>
      <c r="R245" s="14"/>
      <c r="S245" s="15"/>
      <c r="T245" s="15"/>
      <c r="U245" s="16"/>
      <c r="V245" s="20"/>
    </row>
    <row r="246" spans="1:22">
      <c r="A246" s="8"/>
      <c r="B246" s="9"/>
      <c r="C246" s="9"/>
      <c r="D246" s="9"/>
      <c r="E246" s="9"/>
      <c r="F246" s="9"/>
      <c r="G246" s="9"/>
      <c r="H246" s="8"/>
      <c r="I246" s="8"/>
      <c r="J246" s="35"/>
      <c r="K246" s="36"/>
      <c r="L246" s="19"/>
      <c r="M246" s="8"/>
      <c r="N246" s="8"/>
      <c r="O246" s="13"/>
      <c r="P246" s="13"/>
      <c r="Q246" s="18"/>
      <c r="R246" s="14"/>
      <c r="S246" s="15"/>
      <c r="T246" s="15"/>
      <c r="U246" s="16"/>
      <c r="V246" s="20"/>
    </row>
    <row r="247" spans="1:22">
      <c r="A247" s="8"/>
      <c r="B247" s="9"/>
      <c r="C247" s="9"/>
      <c r="D247" s="9"/>
      <c r="E247" s="9"/>
      <c r="F247" s="9"/>
      <c r="G247" s="9"/>
      <c r="H247" s="8"/>
      <c r="I247" s="8"/>
      <c r="J247" s="35"/>
      <c r="K247" s="36"/>
      <c r="L247" s="19"/>
      <c r="M247" s="8"/>
      <c r="N247" s="8"/>
      <c r="O247" s="13"/>
      <c r="P247" s="13"/>
      <c r="Q247" s="18"/>
      <c r="R247" s="14"/>
      <c r="S247" s="15"/>
      <c r="T247" s="15"/>
      <c r="U247" s="16"/>
      <c r="V247" s="20"/>
    </row>
    <row r="248" spans="1:22">
      <c r="A248" s="8"/>
      <c r="B248" s="9"/>
      <c r="C248" s="9"/>
      <c r="D248" s="9"/>
      <c r="E248" s="9"/>
      <c r="F248" s="9"/>
      <c r="G248" s="9"/>
      <c r="H248" s="8"/>
      <c r="I248" s="8"/>
      <c r="J248" s="35"/>
      <c r="K248" s="36"/>
      <c r="L248" s="19"/>
      <c r="M248" s="8"/>
      <c r="N248" s="8"/>
      <c r="O248" s="13"/>
      <c r="P248" s="13"/>
      <c r="Q248" s="18"/>
      <c r="R248" s="14"/>
      <c r="S248" s="15"/>
      <c r="T248" s="15"/>
      <c r="U248" s="16"/>
      <c r="V248" s="20"/>
    </row>
    <row r="249" spans="1:22">
      <c r="A249" s="8"/>
      <c r="B249" s="9"/>
      <c r="C249" s="9"/>
      <c r="D249" s="9"/>
      <c r="E249" s="9"/>
      <c r="F249" s="9"/>
      <c r="G249" s="9"/>
      <c r="H249" s="8"/>
      <c r="I249" s="8"/>
      <c r="J249" s="35"/>
      <c r="K249" s="36"/>
      <c r="L249" s="19"/>
      <c r="M249" s="8"/>
      <c r="N249" s="8"/>
      <c r="O249" s="13"/>
      <c r="P249" s="13"/>
      <c r="Q249" s="18"/>
      <c r="R249" s="14"/>
      <c r="S249" s="15"/>
      <c r="T249" s="15"/>
      <c r="U249" s="16"/>
      <c r="V249" s="20"/>
    </row>
    <row r="250" spans="1:22">
      <c r="A250" s="8"/>
      <c r="B250" s="9"/>
      <c r="C250" s="9"/>
      <c r="D250" s="9"/>
      <c r="E250" s="9"/>
      <c r="F250" s="9"/>
      <c r="G250" s="9"/>
      <c r="H250" s="8"/>
      <c r="I250" s="8"/>
      <c r="J250" s="35"/>
      <c r="K250" s="36"/>
      <c r="L250" s="19"/>
      <c r="M250" s="8"/>
      <c r="N250" s="8"/>
      <c r="O250" s="13"/>
      <c r="P250" s="13"/>
      <c r="Q250" s="18"/>
      <c r="R250" s="14"/>
      <c r="S250" s="15"/>
      <c r="T250" s="15"/>
      <c r="U250" s="16"/>
      <c r="V250" s="20"/>
    </row>
    <row r="251" spans="1:22">
      <c r="A251" s="8"/>
      <c r="B251" s="9"/>
      <c r="C251" s="9"/>
      <c r="D251" s="9"/>
      <c r="E251" s="9"/>
      <c r="F251" s="9"/>
      <c r="G251" s="9"/>
      <c r="H251" s="8"/>
      <c r="I251" s="8"/>
      <c r="J251" s="35"/>
      <c r="K251" s="36"/>
      <c r="L251" s="19"/>
      <c r="M251" s="8"/>
      <c r="N251" s="8"/>
      <c r="O251" s="13"/>
      <c r="P251" s="13"/>
      <c r="Q251" s="18"/>
      <c r="R251" s="14"/>
      <c r="S251" s="15"/>
      <c r="T251" s="15"/>
      <c r="U251" s="16"/>
      <c r="V251" s="20"/>
    </row>
    <row r="252" spans="1:22">
      <c r="A252" s="8"/>
      <c r="B252" s="9"/>
      <c r="C252" s="9"/>
      <c r="D252" s="9"/>
      <c r="E252" s="9"/>
      <c r="F252" s="9"/>
      <c r="G252" s="9"/>
      <c r="H252" s="8"/>
      <c r="I252" s="8"/>
      <c r="J252" s="35"/>
      <c r="K252" s="36"/>
      <c r="L252" s="19"/>
      <c r="M252" s="8"/>
      <c r="N252" s="8"/>
      <c r="O252" s="13"/>
      <c r="P252" s="13"/>
      <c r="Q252" s="18"/>
      <c r="R252" s="14"/>
      <c r="S252" s="15"/>
      <c r="T252" s="15"/>
      <c r="U252" s="16"/>
      <c r="V252" s="20"/>
    </row>
    <row r="253" spans="1:22">
      <c r="A253" s="8"/>
      <c r="B253" s="9"/>
      <c r="C253" s="9"/>
      <c r="D253" s="9"/>
      <c r="E253" s="9"/>
      <c r="F253" s="9"/>
      <c r="G253" s="9"/>
      <c r="H253" s="8"/>
      <c r="I253" s="8"/>
      <c r="J253" s="35"/>
      <c r="K253" s="36"/>
      <c r="L253" s="19"/>
      <c r="M253" s="8"/>
      <c r="N253" s="8"/>
      <c r="O253" s="13"/>
      <c r="P253" s="13"/>
      <c r="Q253" s="18"/>
      <c r="R253" s="14"/>
      <c r="S253" s="15"/>
      <c r="T253" s="15"/>
      <c r="U253" s="16"/>
      <c r="V253" s="20"/>
    </row>
    <row r="254" spans="1:22">
      <c r="A254" s="8"/>
      <c r="B254" s="9"/>
      <c r="C254" s="9"/>
      <c r="D254" s="9"/>
      <c r="E254" s="9"/>
      <c r="F254" s="9"/>
      <c r="G254" s="9"/>
      <c r="H254" s="8"/>
      <c r="I254" s="8"/>
      <c r="J254" s="35"/>
      <c r="K254" s="36"/>
      <c r="L254" s="19"/>
      <c r="M254" s="8"/>
      <c r="N254" s="8"/>
      <c r="O254" s="13"/>
      <c r="P254" s="13"/>
      <c r="Q254" s="18"/>
      <c r="R254" s="14"/>
      <c r="S254" s="15"/>
      <c r="T254" s="15"/>
      <c r="U254" s="16"/>
      <c r="V254" s="20"/>
    </row>
    <row r="255" spans="1:22">
      <c r="A255" s="8"/>
      <c r="B255" s="9"/>
      <c r="C255" s="9"/>
      <c r="D255" s="9"/>
      <c r="E255" s="9"/>
      <c r="F255" s="9"/>
      <c r="G255" s="9"/>
      <c r="H255" s="8"/>
      <c r="I255" s="8"/>
      <c r="J255" s="35"/>
      <c r="K255" s="36"/>
      <c r="L255" s="19"/>
      <c r="M255" s="8"/>
      <c r="N255" s="8"/>
      <c r="O255" s="13"/>
      <c r="P255" s="13"/>
      <c r="Q255" s="18"/>
      <c r="R255" s="14"/>
      <c r="S255" s="15"/>
      <c r="T255" s="15"/>
      <c r="U255" s="16"/>
      <c r="V255" s="20"/>
    </row>
    <row r="256" spans="1:22">
      <c r="A256" s="8"/>
      <c r="B256" s="9"/>
      <c r="C256" s="9"/>
      <c r="D256" s="9"/>
      <c r="E256" s="9"/>
      <c r="F256" s="9"/>
      <c r="G256" s="9"/>
      <c r="H256" s="8"/>
      <c r="I256" s="8"/>
      <c r="J256" s="35"/>
      <c r="K256" s="36"/>
      <c r="L256" s="19"/>
      <c r="M256" s="8"/>
      <c r="N256" s="8"/>
      <c r="O256" s="13"/>
      <c r="P256" s="13"/>
      <c r="Q256" s="18"/>
      <c r="R256" s="14"/>
      <c r="S256" s="15"/>
      <c r="T256" s="15"/>
      <c r="U256" s="16"/>
      <c r="V256" s="20"/>
    </row>
    <row r="257" spans="1:22">
      <c r="A257" s="8"/>
      <c r="B257" s="9"/>
      <c r="C257" s="9"/>
      <c r="D257" s="9"/>
      <c r="E257" s="9"/>
      <c r="F257" s="9"/>
      <c r="G257" s="9"/>
      <c r="H257" s="8"/>
      <c r="I257" s="8"/>
      <c r="J257" s="35"/>
      <c r="K257" s="36"/>
      <c r="L257" s="19"/>
      <c r="M257" s="8"/>
      <c r="N257" s="8"/>
      <c r="O257" s="13"/>
      <c r="P257" s="13"/>
      <c r="Q257" s="18"/>
      <c r="R257" s="14"/>
      <c r="S257" s="15"/>
      <c r="T257" s="15"/>
      <c r="U257" s="16"/>
      <c r="V257" s="20"/>
    </row>
    <row r="258" spans="1:22">
      <c r="A258" s="8"/>
      <c r="B258" s="9"/>
      <c r="C258" s="9"/>
      <c r="D258" s="9"/>
      <c r="E258" s="9"/>
      <c r="F258" s="9"/>
      <c r="G258" s="9"/>
      <c r="H258" s="8"/>
      <c r="I258" s="8"/>
      <c r="J258" s="35"/>
      <c r="K258" s="36"/>
      <c r="L258" s="19"/>
      <c r="M258" s="8"/>
      <c r="N258" s="8"/>
      <c r="O258" s="13"/>
      <c r="P258" s="13"/>
      <c r="Q258" s="18"/>
      <c r="R258" s="14"/>
      <c r="S258" s="15"/>
      <c r="T258" s="15"/>
      <c r="U258" s="16"/>
      <c r="V258" s="20"/>
    </row>
    <row r="259" spans="1:22">
      <c r="A259" s="8"/>
      <c r="B259" s="9"/>
      <c r="C259" s="9"/>
      <c r="D259" s="9"/>
      <c r="E259" s="9"/>
      <c r="F259" s="9"/>
      <c r="G259" s="9"/>
      <c r="H259" s="8"/>
      <c r="I259" s="8"/>
      <c r="J259" s="35"/>
      <c r="K259" s="36"/>
      <c r="L259" s="19"/>
      <c r="M259" s="8"/>
      <c r="N259" s="8"/>
      <c r="O259" s="13"/>
      <c r="P259" s="13"/>
      <c r="Q259" s="18"/>
      <c r="R259" s="14"/>
      <c r="S259" s="15"/>
      <c r="T259" s="15"/>
      <c r="U259" s="16"/>
      <c r="V259" s="20"/>
    </row>
    <row r="260" spans="1:22">
      <c r="A260" s="8"/>
      <c r="B260" s="9"/>
      <c r="C260" s="9"/>
      <c r="D260" s="9"/>
      <c r="E260" s="9"/>
      <c r="F260" s="9"/>
      <c r="G260" s="9"/>
      <c r="H260" s="8"/>
      <c r="I260" s="8"/>
      <c r="J260" s="35"/>
      <c r="K260" s="36"/>
      <c r="L260" s="19"/>
      <c r="M260" s="8"/>
      <c r="N260" s="8"/>
      <c r="O260" s="13"/>
      <c r="P260" s="13"/>
      <c r="Q260" s="18"/>
      <c r="R260" s="14"/>
      <c r="S260" s="15"/>
      <c r="T260" s="15"/>
      <c r="U260" s="16"/>
      <c r="V260" s="20"/>
    </row>
    <row r="261" spans="1:22">
      <c r="A261" s="8"/>
      <c r="B261" s="9"/>
      <c r="C261" s="9"/>
      <c r="D261" s="9"/>
      <c r="E261" s="9"/>
      <c r="F261" s="9"/>
      <c r="G261" s="9"/>
      <c r="H261" s="8"/>
      <c r="I261" s="8"/>
      <c r="J261" s="35"/>
      <c r="K261" s="36"/>
      <c r="L261" s="19"/>
      <c r="M261" s="8"/>
      <c r="N261" s="8"/>
      <c r="O261" s="13"/>
      <c r="P261" s="13"/>
      <c r="Q261" s="18"/>
      <c r="R261" s="14"/>
      <c r="S261" s="15"/>
      <c r="T261" s="15"/>
      <c r="U261" s="16"/>
      <c r="V261" s="20"/>
    </row>
    <row r="262" spans="1:22">
      <c r="A262" s="8"/>
      <c r="B262" s="9"/>
      <c r="C262" s="9"/>
      <c r="D262" s="9"/>
      <c r="E262" s="9"/>
      <c r="F262" s="9"/>
      <c r="G262" s="9"/>
      <c r="H262" s="8"/>
      <c r="I262" s="8"/>
      <c r="J262" s="35"/>
      <c r="K262" s="36"/>
      <c r="L262" s="19"/>
      <c r="M262" s="8"/>
      <c r="N262" s="8"/>
      <c r="O262" s="13"/>
      <c r="P262" s="13"/>
      <c r="Q262" s="18"/>
      <c r="R262" s="14"/>
      <c r="S262" s="15"/>
      <c r="T262" s="15"/>
      <c r="U262" s="16"/>
      <c r="V262" s="20"/>
    </row>
    <row r="263" spans="1:22">
      <c r="A263" s="8"/>
      <c r="B263" s="9"/>
      <c r="C263" s="9"/>
      <c r="D263" s="9"/>
      <c r="E263" s="9"/>
      <c r="F263" s="9"/>
      <c r="G263" s="9"/>
      <c r="H263" s="8"/>
      <c r="I263" s="8"/>
      <c r="J263" s="35"/>
      <c r="K263" s="36"/>
      <c r="L263" s="19"/>
      <c r="M263" s="8"/>
      <c r="N263" s="8"/>
      <c r="O263" s="13"/>
      <c r="P263" s="13"/>
      <c r="Q263" s="18"/>
      <c r="R263" s="14"/>
      <c r="S263" s="15"/>
      <c r="T263" s="15"/>
      <c r="U263" s="16"/>
      <c r="V263" s="20"/>
    </row>
    <row r="264" spans="1:22">
      <c r="A264" s="8"/>
      <c r="B264" s="9"/>
      <c r="C264" s="9"/>
      <c r="D264" s="9"/>
      <c r="E264" s="9"/>
      <c r="F264" s="9"/>
      <c r="G264" s="9"/>
      <c r="H264" s="8"/>
      <c r="I264" s="8"/>
      <c r="J264" s="35"/>
      <c r="K264" s="36"/>
      <c r="L264" s="19"/>
      <c r="M264" s="8"/>
      <c r="N264" s="8"/>
      <c r="O264" s="13"/>
      <c r="P264" s="13"/>
      <c r="Q264" s="18"/>
      <c r="R264" s="14"/>
      <c r="S264" s="15"/>
      <c r="T264" s="15"/>
      <c r="U264" s="16"/>
      <c r="V264" s="20"/>
    </row>
    <row r="265" spans="1:22">
      <c r="A265" s="8"/>
      <c r="B265" s="9"/>
      <c r="C265" s="9"/>
      <c r="D265" s="9"/>
      <c r="E265" s="9"/>
      <c r="F265" s="9"/>
      <c r="G265" s="9"/>
      <c r="H265" s="8"/>
      <c r="I265" s="8"/>
      <c r="J265" s="35"/>
      <c r="K265" s="36"/>
      <c r="L265" s="19"/>
      <c r="M265" s="8"/>
      <c r="N265" s="8"/>
      <c r="O265" s="13"/>
      <c r="P265" s="13"/>
      <c r="Q265" s="18"/>
      <c r="R265" s="14"/>
      <c r="S265" s="15"/>
      <c r="T265" s="15"/>
      <c r="U265" s="16"/>
      <c r="V265" s="20"/>
    </row>
    <row r="266" spans="1:22">
      <c r="A266" s="8"/>
      <c r="B266" s="9"/>
      <c r="C266" s="9"/>
      <c r="D266" s="9"/>
      <c r="E266" s="9"/>
      <c r="F266" s="9"/>
      <c r="G266" s="9"/>
      <c r="H266" s="8"/>
      <c r="I266" s="8"/>
      <c r="J266" s="35"/>
      <c r="K266" s="36"/>
      <c r="L266" s="19"/>
      <c r="M266" s="8"/>
      <c r="N266" s="8"/>
      <c r="O266" s="13"/>
      <c r="P266" s="13"/>
      <c r="Q266" s="18"/>
      <c r="R266" s="14"/>
      <c r="S266" s="15"/>
      <c r="T266" s="15"/>
      <c r="U266" s="16"/>
      <c r="V266" s="20"/>
    </row>
    <row r="267" spans="1:22">
      <c r="A267" s="8"/>
      <c r="B267" s="9"/>
      <c r="C267" s="9"/>
      <c r="D267" s="9"/>
      <c r="E267" s="9"/>
      <c r="F267" s="9"/>
      <c r="G267" s="9"/>
      <c r="H267" s="8"/>
      <c r="I267" s="8"/>
      <c r="J267" s="35"/>
      <c r="K267" s="36"/>
      <c r="L267" s="19"/>
      <c r="M267" s="8"/>
      <c r="N267" s="8"/>
      <c r="O267" s="13"/>
      <c r="P267" s="13"/>
      <c r="Q267" s="18"/>
      <c r="R267" s="14"/>
      <c r="S267" s="15"/>
      <c r="T267" s="15"/>
      <c r="U267" s="16"/>
      <c r="V267" s="20"/>
    </row>
    <row r="268" spans="1:22">
      <c r="A268" s="8"/>
      <c r="B268" s="9"/>
      <c r="C268" s="9"/>
      <c r="D268" s="9"/>
      <c r="E268" s="9"/>
      <c r="F268" s="9"/>
      <c r="G268" s="9"/>
      <c r="H268" s="8"/>
      <c r="I268" s="8"/>
      <c r="J268" s="35"/>
      <c r="K268" s="36"/>
      <c r="L268" s="19"/>
      <c r="M268" s="8"/>
      <c r="N268" s="8"/>
      <c r="O268" s="13"/>
      <c r="P268" s="13"/>
      <c r="Q268" s="18"/>
      <c r="R268" s="14"/>
      <c r="S268" s="15"/>
      <c r="T268" s="15"/>
      <c r="U268" s="16"/>
      <c r="V268" s="20"/>
    </row>
    <row r="269" spans="1:22">
      <c r="A269" s="8"/>
      <c r="B269" s="9"/>
      <c r="C269" s="9"/>
      <c r="D269" s="9"/>
      <c r="E269" s="9"/>
      <c r="F269" s="9"/>
      <c r="G269" s="9"/>
      <c r="H269" s="8"/>
      <c r="I269" s="8"/>
      <c r="J269" s="35"/>
      <c r="K269" s="36"/>
      <c r="L269" s="19"/>
      <c r="M269" s="8"/>
      <c r="N269" s="8"/>
      <c r="O269" s="13"/>
      <c r="P269" s="13"/>
      <c r="Q269" s="18"/>
      <c r="R269" s="14"/>
      <c r="S269" s="15"/>
      <c r="T269" s="15"/>
      <c r="U269" s="16"/>
      <c r="V269" s="20"/>
    </row>
    <row r="270" spans="1:22">
      <c r="A270" s="8"/>
      <c r="B270" s="9"/>
      <c r="C270" s="9"/>
      <c r="D270" s="9"/>
      <c r="E270" s="9"/>
      <c r="F270" s="9"/>
      <c r="G270" s="9"/>
      <c r="H270" s="8"/>
      <c r="I270" s="8"/>
      <c r="J270" s="35"/>
      <c r="K270" s="36"/>
      <c r="L270" s="19"/>
      <c r="M270" s="8"/>
      <c r="N270" s="8"/>
      <c r="O270" s="13"/>
      <c r="P270" s="13"/>
      <c r="Q270" s="18"/>
      <c r="R270" s="14"/>
      <c r="S270" s="15"/>
      <c r="T270" s="15"/>
      <c r="U270" s="16"/>
      <c r="V270" s="20"/>
    </row>
    <row r="271" spans="1:22">
      <c r="A271" s="8"/>
      <c r="B271" s="9"/>
      <c r="C271" s="9"/>
      <c r="D271" s="9"/>
      <c r="E271" s="9"/>
      <c r="F271" s="9"/>
      <c r="G271" s="9"/>
      <c r="H271" s="8"/>
      <c r="I271" s="8"/>
      <c r="J271" s="35"/>
      <c r="K271" s="36"/>
      <c r="L271" s="19"/>
      <c r="M271" s="8"/>
      <c r="N271" s="8"/>
      <c r="O271" s="13"/>
      <c r="P271" s="13"/>
      <c r="Q271" s="18"/>
      <c r="R271" s="14"/>
      <c r="S271" s="15"/>
      <c r="T271" s="15"/>
      <c r="U271" s="16"/>
      <c r="V271" s="20"/>
    </row>
    <row r="272" spans="1:22">
      <c r="A272" s="8"/>
      <c r="B272" s="9"/>
      <c r="C272" s="9"/>
      <c r="D272" s="9"/>
      <c r="E272" s="9"/>
      <c r="F272" s="9"/>
      <c r="G272" s="9"/>
      <c r="H272" s="8"/>
      <c r="I272" s="8"/>
      <c r="J272" s="35"/>
      <c r="K272" s="36"/>
      <c r="L272" s="19"/>
      <c r="M272" s="8"/>
      <c r="N272" s="8"/>
      <c r="O272" s="13"/>
      <c r="P272" s="13"/>
      <c r="Q272" s="18"/>
      <c r="R272" s="14"/>
      <c r="S272" s="15"/>
      <c r="T272" s="15"/>
      <c r="U272" s="16"/>
      <c r="V272" s="20"/>
    </row>
    <row r="273" spans="1:22">
      <c r="A273" s="8"/>
      <c r="B273" s="9"/>
      <c r="C273" s="9"/>
      <c r="D273" s="9"/>
      <c r="E273" s="9"/>
      <c r="F273" s="9"/>
      <c r="G273" s="9"/>
      <c r="H273" s="8"/>
      <c r="I273" s="8"/>
      <c r="J273" s="35"/>
      <c r="K273" s="36"/>
      <c r="L273" s="19"/>
      <c r="M273" s="8"/>
      <c r="N273" s="8"/>
      <c r="O273" s="13"/>
      <c r="P273" s="13"/>
      <c r="Q273" s="18"/>
      <c r="R273" s="14"/>
      <c r="S273" s="15"/>
      <c r="T273" s="15"/>
      <c r="U273" s="16"/>
      <c r="V273" s="20"/>
    </row>
    <row r="274" spans="1:22">
      <c r="A274" s="8"/>
      <c r="B274" s="9"/>
      <c r="C274" s="9"/>
      <c r="D274" s="9"/>
      <c r="E274" s="9"/>
      <c r="F274" s="9"/>
      <c r="G274" s="9"/>
      <c r="H274" s="8"/>
      <c r="I274" s="8"/>
      <c r="J274" s="35"/>
      <c r="K274" s="36"/>
      <c r="L274" s="19"/>
      <c r="M274" s="8"/>
      <c r="N274" s="8"/>
      <c r="O274" s="13"/>
      <c r="P274" s="13"/>
      <c r="Q274" s="18"/>
      <c r="R274" s="14"/>
      <c r="S274" s="15"/>
      <c r="T274" s="15"/>
      <c r="U274" s="16"/>
      <c r="V274" s="20"/>
    </row>
    <row r="275" spans="1:22">
      <c r="A275" s="8"/>
      <c r="B275" s="9"/>
      <c r="C275" s="9"/>
      <c r="D275" s="9"/>
      <c r="E275" s="9"/>
      <c r="F275" s="9"/>
      <c r="G275" s="9"/>
      <c r="H275" s="8"/>
      <c r="I275" s="8"/>
      <c r="J275" s="35"/>
      <c r="K275" s="36"/>
      <c r="L275" s="19"/>
      <c r="M275" s="8"/>
      <c r="N275" s="8"/>
      <c r="O275" s="13"/>
      <c r="P275" s="13"/>
      <c r="Q275" s="18"/>
      <c r="R275" s="14"/>
      <c r="S275" s="15"/>
      <c r="T275" s="15"/>
      <c r="U275" s="16"/>
      <c r="V275" s="20"/>
    </row>
    <row r="276" spans="1:22">
      <c r="A276" s="8"/>
      <c r="B276" s="9"/>
      <c r="C276" s="9"/>
      <c r="D276" s="9"/>
      <c r="E276" s="9"/>
      <c r="F276" s="9"/>
      <c r="G276" s="9"/>
      <c r="H276" s="8"/>
      <c r="I276" s="8"/>
      <c r="J276" s="35"/>
      <c r="K276" s="36"/>
      <c r="L276" s="19"/>
      <c r="M276" s="8"/>
      <c r="N276" s="8"/>
      <c r="O276" s="13"/>
      <c r="P276" s="13"/>
      <c r="Q276" s="18"/>
      <c r="R276" s="14"/>
      <c r="S276" s="15"/>
      <c r="T276" s="15"/>
      <c r="U276" s="16"/>
      <c r="V276" s="20"/>
    </row>
    <row r="277" spans="1:22">
      <c r="A277" s="8"/>
      <c r="B277" s="9"/>
      <c r="C277" s="9"/>
      <c r="D277" s="9"/>
      <c r="E277" s="9"/>
      <c r="F277" s="9"/>
      <c r="G277" s="9"/>
      <c r="H277" s="8"/>
      <c r="I277" s="8"/>
      <c r="J277" s="35"/>
      <c r="K277" s="36"/>
      <c r="L277" s="19"/>
      <c r="M277" s="8"/>
      <c r="N277" s="8"/>
      <c r="O277" s="13"/>
      <c r="P277" s="13"/>
      <c r="Q277" s="18"/>
      <c r="R277" s="14"/>
      <c r="S277" s="15"/>
      <c r="T277" s="15"/>
      <c r="U277" s="16"/>
      <c r="V277" s="20"/>
    </row>
    <row r="278" spans="1:22">
      <c r="A278" s="8"/>
      <c r="B278" s="9"/>
      <c r="C278" s="9"/>
      <c r="D278" s="9"/>
      <c r="E278" s="9"/>
      <c r="F278" s="9"/>
      <c r="G278" s="9"/>
      <c r="H278" s="8"/>
      <c r="I278" s="8"/>
      <c r="J278" s="35"/>
      <c r="K278" s="36"/>
      <c r="L278" s="19"/>
      <c r="M278" s="8"/>
      <c r="N278" s="8"/>
      <c r="O278" s="13"/>
      <c r="P278" s="13"/>
      <c r="Q278" s="18"/>
      <c r="R278" s="14"/>
      <c r="S278" s="15"/>
      <c r="T278" s="15"/>
      <c r="U278" s="16"/>
      <c r="V278" s="20"/>
    </row>
    <row r="279" spans="1:22">
      <c r="A279" s="8"/>
      <c r="B279" s="9"/>
      <c r="C279" s="9"/>
      <c r="D279" s="9"/>
      <c r="E279" s="9"/>
      <c r="F279" s="9"/>
      <c r="G279" s="9"/>
      <c r="H279" s="8"/>
      <c r="I279" s="8"/>
      <c r="J279" s="35"/>
      <c r="K279" s="36"/>
      <c r="L279" s="19"/>
      <c r="M279" s="8"/>
      <c r="N279" s="8"/>
      <c r="O279" s="13"/>
      <c r="P279" s="13"/>
      <c r="Q279" s="18"/>
      <c r="R279" s="14"/>
      <c r="S279" s="15"/>
      <c r="T279" s="15"/>
      <c r="U279" s="16"/>
      <c r="V279" s="20"/>
    </row>
    <row r="280" spans="1:22">
      <c r="A280" s="8"/>
      <c r="B280" s="9"/>
      <c r="C280" s="9"/>
      <c r="D280" s="9"/>
      <c r="E280" s="9"/>
      <c r="F280" s="9"/>
      <c r="G280" s="9"/>
      <c r="H280" s="8"/>
      <c r="I280" s="8"/>
      <c r="J280" s="35"/>
      <c r="K280" s="36"/>
      <c r="L280" s="19"/>
      <c r="M280" s="8"/>
      <c r="N280" s="8"/>
      <c r="O280" s="13"/>
      <c r="P280" s="13"/>
      <c r="Q280" s="18"/>
      <c r="R280" s="14"/>
      <c r="S280" s="15"/>
      <c r="T280" s="15"/>
      <c r="U280" s="16"/>
      <c r="V280" s="20"/>
    </row>
    <row r="281" spans="1:22">
      <c r="A281" s="8"/>
      <c r="B281" s="9"/>
      <c r="C281" s="9"/>
      <c r="D281" s="9"/>
      <c r="E281" s="9"/>
      <c r="F281" s="9"/>
      <c r="G281" s="9"/>
      <c r="H281" s="8"/>
      <c r="I281" s="8"/>
      <c r="J281" s="35"/>
      <c r="K281" s="36"/>
      <c r="L281" s="19"/>
      <c r="M281" s="8"/>
      <c r="N281" s="8"/>
      <c r="O281" s="13"/>
      <c r="P281" s="13"/>
      <c r="Q281" s="18"/>
      <c r="R281" s="14"/>
      <c r="S281" s="15"/>
      <c r="T281" s="15"/>
      <c r="U281" s="16"/>
      <c r="V281" s="20"/>
    </row>
    <row r="282" spans="1:22">
      <c r="A282" s="8"/>
      <c r="B282" s="9"/>
      <c r="C282" s="9"/>
      <c r="D282" s="9"/>
      <c r="E282" s="9"/>
      <c r="F282" s="9"/>
      <c r="G282" s="9"/>
      <c r="H282" s="8"/>
      <c r="I282" s="8"/>
      <c r="J282" s="35"/>
      <c r="K282" s="36"/>
      <c r="L282" s="19"/>
      <c r="M282" s="8"/>
      <c r="N282" s="8"/>
      <c r="O282" s="13"/>
      <c r="P282" s="13"/>
      <c r="Q282" s="18"/>
      <c r="R282" s="14"/>
      <c r="S282" s="15"/>
      <c r="T282" s="15"/>
      <c r="U282" s="16"/>
      <c r="V282" s="20"/>
    </row>
    <row r="283" spans="1:22">
      <c r="A283" s="8"/>
      <c r="B283" s="9"/>
      <c r="C283" s="9"/>
      <c r="D283" s="9"/>
      <c r="E283" s="9"/>
      <c r="F283" s="9"/>
      <c r="G283" s="9"/>
      <c r="H283" s="8"/>
      <c r="I283" s="8"/>
      <c r="J283" s="35"/>
      <c r="K283" s="36"/>
      <c r="L283" s="19"/>
      <c r="M283" s="8"/>
      <c r="N283" s="8"/>
      <c r="O283" s="13"/>
      <c r="P283" s="13"/>
      <c r="Q283" s="18"/>
      <c r="R283" s="14"/>
      <c r="S283" s="15"/>
      <c r="T283" s="15"/>
      <c r="U283" s="16"/>
      <c r="V283" s="20"/>
    </row>
    <row r="284" spans="1:22">
      <c r="A284" s="8"/>
      <c r="B284" s="9"/>
      <c r="C284" s="9"/>
      <c r="D284" s="9"/>
      <c r="E284" s="9"/>
      <c r="F284" s="9"/>
      <c r="G284" s="9"/>
      <c r="H284" s="8"/>
      <c r="I284" s="8"/>
      <c r="J284" s="35"/>
      <c r="K284" s="36"/>
      <c r="L284" s="19"/>
      <c r="M284" s="8"/>
      <c r="N284" s="8"/>
      <c r="O284" s="13"/>
      <c r="P284" s="13"/>
      <c r="Q284" s="18"/>
      <c r="R284" s="14"/>
      <c r="S284" s="15"/>
      <c r="T284" s="15"/>
      <c r="U284" s="16"/>
      <c r="V284" s="20"/>
    </row>
    <row r="285" spans="1:22">
      <c r="A285" s="8"/>
      <c r="B285" s="9"/>
      <c r="C285" s="9"/>
      <c r="D285" s="9"/>
      <c r="E285" s="9"/>
      <c r="F285" s="9"/>
      <c r="G285" s="9"/>
      <c r="H285" s="8"/>
      <c r="I285" s="8"/>
      <c r="J285" s="35"/>
      <c r="K285" s="36"/>
      <c r="L285" s="19"/>
      <c r="M285" s="8"/>
      <c r="N285" s="8"/>
      <c r="O285" s="13"/>
      <c r="P285" s="13"/>
      <c r="Q285" s="18"/>
      <c r="R285" s="14"/>
      <c r="S285" s="15"/>
      <c r="T285" s="15"/>
      <c r="U285" s="16"/>
      <c r="V285" s="20"/>
    </row>
    <row r="286" spans="1:22">
      <c r="A286" s="8"/>
      <c r="B286" s="9"/>
      <c r="C286" s="9"/>
      <c r="D286" s="9"/>
      <c r="E286" s="9"/>
      <c r="F286" s="9"/>
      <c r="G286" s="9"/>
      <c r="H286" s="8"/>
      <c r="I286" s="8"/>
      <c r="J286" s="35"/>
      <c r="K286" s="36"/>
      <c r="L286" s="19"/>
      <c r="M286" s="8"/>
      <c r="N286" s="8"/>
      <c r="O286" s="13"/>
      <c r="P286" s="13"/>
      <c r="Q286" s="18"/>
      <c r="R286" s="14"/>
      <c r="S286" s="15"/>
      <c r="T286" s="15"/>
      <c r="U286" s="16"/>
      <c r="V286" s="20"/>
    </row>
    <row r="287" spans="1:22">
      <c r="A287" s="8"/>
      <c r="B287" s="9"/>
      <c r="C287" s="9"/>
      <c r="D287" s="9"/>
      <c r="E287" s="9"/>
      <c r="F287" s="9"/>
      <c r="G287" s="9"/>
      <c r="H287" s="8"/>
      <c r="I287" s="8"/>
      <c r="J287" s="35"/>
      <c r="K287" s="36"/>
      <c r="L287" s="19"/>
      <c r="M287" s="8"/>
      <c r="N287" s="8"/>
      <c r="O287" s="13"/>
      <c r="P287" s="13"/>
      <c r="Q287" s="18"/>
      <c r="R287" s="14"/>
      <c r="S287" s="15"/>
      <c r="T287" s="15"/>
      <c r="U287" s="16"/>
      <c r="V287" s="20"/>
    </row>
    <row r="288" spans="1:22">
      <c r="A288" s="8"/>
      <c r="B288" s="9"/>
      <c r="C288" s="9"/>
      <c r="D288" s="9"/>
      <c r="E288" s="9"/>
      <c r="F288" s="9"/>
      <c r="G288" s="9"/>
      <c r="H288" s="8"/>
      <c r="I288" s="8"/>
      <c r="J288" s="35"/>
      <c r="K288" s="36"/>
      <c r="L288" s="19"/>
      <c r="M288" s="8"/>
      <c r="N288" s="8"/>
      <c r="O288" s="13"/>
      <c r="P288" s="13"/>
      <c r="Q288" s="18"/>
      <c r="R288" s="14"/>
      <c r="S288" s="15"/>
      <c r="T288" s="15"/>
      <c r="U288" s="16"/>
      <c r="V288" s="20"/>
    </row>
    <row r="289" spans="1:22">
      <c r="A289" s="8"/>
      <c r="B289" s="9"/>
      <c r="C289" s="9"/>
      <c r="D289" s="9"/>
      <c r="E289" s="9"/>
      <c r="F289" s="9"/>
      <c r="G289" s="9"/>
      <c r="H289" s="8"/>
      <c r="I289" s="8"/>
      <c r="J289" s="35"/>
      <c r="K289" s="36"/>
      <c r="L289" s="19"/>
      <c r="M289" s="8"/>
      <c r="N289" s="8"/>
      <c r="O289" s="13"/>
      <c r="P289" s="13"/>
      <c r="Q289" s="18"/>
      <c r="R289" s="14"/>
      <c r="S289" s="15"/>
      <c r="T289" s="15"/>
      <c r="U289" s="16"/>
      <c r="V289" s="20"/>
    </row>
    <row r="290" spans="1:22">
      <c r="A290" s="8"/>
      <c r="B290" s="9"/>
      <c r="C290" s="9"/>
      <c r="D290" s="9"/>
      <c r="E290" s="9"/>
      <c r="F290" s="9"/>
      <c r="G290" s="9"/>
      <c r="H290" s="8"/>
      <c r="I290" s="8"/>
      <c r="J290" s="35"/>
      <c r="K290" s="36"/>
      <c r="L290" s="19"/>
      <c r="M290" s="8"/>
      <c r="N290" s="8"/>
      <c r="O290" s="13"/>
      <c r="P290" s="13"/>
      <c r="Q290" s="18"/>
      <c r="R290" s="14"/>
      <c r="S290" s="15"/>
      <c r="T290" s="15"/>
      <c r="U290" s="16"/>
      <c r="V290" s="20"/>
    </row>
    <row r="291" spans="1:22">
      <c r="A291" s="8"/>
      <c r="B291" s="9"/>
      <c r="C291" s="9"/>
      <c r="D291" s="9"/>
      <c r="E291" s="9"/>
      <c r="F291" s="9"/>
      <c r="G291" s="9"/>
      <c r="H291" s="8"/>
      <c r="I291" s="8"/>
      <c r="J291" s="35"/>
      <c r="K291" s="36"/>
      <c r="L291" s="19"/>
      <c r="M291" s="8"/>
      <c r="N291" s="8"/>
      <c r="O291" s="13"/>
      <c r="P291" s="13"/>
      <c r="Q291" s="18"/>
      <c r="R291" s="14"/>
      <c r="S291" s="15"/>
      <c r="T291" s="15"/>
      <c r="U291" s="16"/>
      <c r="V291" s="20"/>
    </row>
    <row r="292" spans="1:22">
      <c r="A292" s="8"/>
      <c r="B292" s="9"/>
      <c r="C292" s="9"/>
      <c r="D292" s="9"/>
      <c r="E292" s="9"/>
      <c r="F292" s="9"/>
      <c r="G292" s="9"/>
      <c r="H292" s="8"/>
      <c r="I292" s="8"/>
      <c r="J292" s="35"/>
      <c r="K292" s="36"/>
      <c r="L292" s="19"/>
      <c r="M292" s="8"/>
      <c r="N292" s="8"/>
      <c r="O292" s="13"/>
      <c r="P292" s="13"/>
      <c r="Q292" s="18"/>
      <c r="R292" s="14"/>
      <c r="S292" s="15"/>
      <c r="T292" s="15"/>
      <c r="U292" s="16"/>
      <c r="V292" s="20"/>
    </row>
    <row r="293" spans="1:22">
      <c r="A293" s="8"/>
      <c r="B293" s="9"/>
      <c r="C293" s="9"/>
      <c r="D293" s="9"/>
      <c r="E293" s="9"/>
      <c r="F293" s="9"/>
      <c r="G293" s="9"/>
      <c r="H293" s="8"/>
      <c r="I293" s="8"/>
      <c r="J293" s="35"/>
      <c r="K293" s="36"/>
      <c r="L293" s="19"/>
      <c r="M293" s="8"/>
      <c r="N293" s="8"/>
      <c r="O293" s="13"/>
      <c r="P293" s="13"/>
      <c r="Q293" s="18"/>
      <c r="R293" s="14"/>
      <c r="S293" s="15"/>
      <c r="T293" s="15"/>
      <c r="U293" s="16"/>
      <c r="V293" s="20"/>
    </row>
    <row r="294" spans="1:22">
      <c r="A294" s="8"/>
      <c r="B294" s="9"/>
      <c r="C294" s="9"/>
      <c r="D294" s="9"/>
      <c r="E294" s="9"/>
      <c r="F294" s="9"/>
      <c r="G294" s="9"/>
      <c r="H294" s="8"/>
      <c r="I294" s="8"/>
      <c r="J294" s="35"/>
      <c r="K294" s="36"/>
      <c r="L294" s="19"/>
      <c r="M294" s="8"/>
      <c r="N294" s="8"/>
      <c r="O294" s="13"/>
      <c r="P294" s="13"/>
      <c r="Q294" s="18"/>
      <c r="R294" s="14"/>
      <c r="S294" s="15"/>
      <c r="T294" s="15"/>
      <c r="U294" s="16"/>
      <c r="V294" s="20"/>
    </row>
    <row r="295" spans="1:22">
      <c r="A295" s="8"/>
      <c r="B295" s="9"/>
      <c r="C295" s="9"/>
      <c r="D295" s="9"/>
      <c r="E295" s="9"/>
      <c r="F295" s="9"/>
      <c r="G295" s="9"/>
      <c r="H295" s="8"/>
      <c r="I295" s="8"/>
      <c r="J295" s="35"/>
      <c r="K295" s="36"/>
      <c r="L295" s="19"/>
      <c r="M295" s="8"/>
      <c r="N295" s="8"/>
      <c r="O295" s="13"/>
      <c r="P295" s="13"/>
      <c r="Q295" s="18"/>
      <c r="R295" s="14"/>
      <c r="S295" s="15"/>
      <c r="T295" s="15"/>
      <c r="U295" s="16"/>
      <c r="V295" s="20"/>
    </row>
    <row r="296" spans="1:22">
      <c r="A296" s="8"/>
      <c r="B296" s="9"/>
      <c r="C296" s="9"/>
      <c r="D296" s="9"/>
      <c r="E296" s="9"/>
      <c r="F296" s="9"/>
      <c r="G296" s="9"/>
      <c r="H296" s="8"/>
      <c r="I296" s="8"/>
      <c r="J296" s="35"/>
      <c r="K296" s="36"/>
      <c r="L296" s="19"/>
      <c r="M296" s="8"/>
      <c r="N296" s="8"/>
      <c r="O296" s="13"/>
      <c r="P296" s="13"/>
      <c r="Q296" s="18"/>
      <c r="R296" s="14"/>
      <c r="S296" s="15"/>
      <c r="T296" s="15"/>
      <c r="U296" s="16"/>
      <c r="V296" s="20"/>
    </row>
    <row r="297" spans="1:22">
      <c r="A297" s="8"/>
      <c r="B297" s="9"/>
      <c r="C297" s="9"/>
      <c r="D297" s="9"/>
      <c r="E297" s="9"/>
      <c r="F297" s="9"/>
      <c r="G297" s="9"/>
      <c r="H297" s="8"/>
      <c r="I297" s="8"/>
      <c r="J297" s="35"/>
      <c r="K297" s="36"/>
      <c r="L297" s="19"/>
      <c r="M297" s="8"/>
      <c r="N297" s="8"/>
      <c r="O297" s="13"/>
      <c r="P297" s="13"/>
      <c r="Q297" s="18"/>
      <c r="R297" s="14"/>
      <c r="S297" s="15"/>
      <c r="T297" s="15"/>
      <c r="U297" s="16"/>
      <c r="V297" s="20"/>
    </row>
    <row r="298" spans="1:22">
      <c r="A298" s="8"/>
      <c r="B298" s="9"/>
      <c r="C298" s="9"/>
      <c r="D298" s="9"/>
      <c r="E298" s="9"/>
      <c r="F298" s="9"/>
      <c r="G298" s="9"/>
      <c r="H298" s="8"/>
      <c r="I298" s="8"/>
      <c r="J298" s="35"/>
      <c r="K298" s="36"/>
      <c r="L298" s="19"/>
      <c r="M298" s="8"/>
      <c r="N298" s="8"/>
      <c r="O298" s="13"/>
      <c r="P298" s="13"/>
      <c r="Q298" s="18"/>
      <c r="R298" s="14"/>
      <c r="S298" s="15"/>
      <c r="T298" s="15"/>
      <c r="U298" s="16"/>
      <c r="V298" s="20"/>
    </row>
    <row r="299" spans="1:22">
      <c r="A299" s="8"/>
      <c r="B299" s="9"/>
      <c r="C299" s="9"/>
      <c r="D299" s="9"/>
      <c r="E299" s="9"/>
      <c r="F299" s="9"/>
      <c r="G299" s="9"/>
      <c r="H299" s="8"/>
      <c r="I299" s="8"/>
      <c r="J299" s="35"/>
      <c r="K299" s="36"/>
      <c r="L299" s="19"/>
      <c r="M299" s="8"/>
      <c r="N299" s="8"/>
      <c r="O299" s="13"/>
      <c r="P299" s="13"/>
      <c r="Q299" s="18"/>
      <c r="R299" s="14"/>
      <c r="S299" s="15"/>
      <c r="T299" s="15"/>
      <c r="U299" s="16"/>
      <c r="V299" s="20"/>
    </row>
    <row r="300" spans="1:22">
      <c r="A300" s="8"/>
      <c r="B300" s="9"/>
      <c r="C300" s="9"/>
      <c r="D300" s="9"/>
      <c r="E300" s="9"/>
      <c r="F300" s="9"/>
      <c r="G300" s="9"/>
      <c r="H300" s="8"/>
      <c r="I300" s="8"/>
      <c r="J300" s="35"/>
      <c r="K300" s="36"/>
      <c r="L300" s="19"/>
      <c r="M300" s="8"/>
      <c r="N300" s="8"/>
      <c r="O300" s="13"/>
      <c r="P300" s="13"/>
      <c r="Q300" s="18"/>
      <c r="R300" s="14"/>
      <c r="S300" s="15"/>
      <c r="T300" s="15"/>
      <c r="U300" s="16"/>
      <c r="V300" s="20"/>
    </row>
    <row r="301" spans="1:22">
      <c r="A301" s="8"/>
      <c r="B301" s="9"/>
      <c r="C301" s="9"/>
      <c r="D301" s="9"/>
      <c r="E301" s="9"/>
      <c r="F301" s="9"/>
      <c r="G301" s="9"/>
      <c r="H301" s="8"/>
      <c r="I301" s="8"/>
      <c r="J301" s="35"/>
      <c r="K301" s="36"/>
      <c r="L301" s="19"/>
      <c r="M301" s="8"/>
      <c r="N301" s="8"/>
      <c r="O301" s="13"/>
      <c r="P301" s="13"/>
      <c r="Q301" s="18"/>
      <c r="R301" s="14"/>
      <c r="S301" s="15"/>
      <c r="T301" s="15"/>
      <c r="U301" s="16"/>
      <c r="V301" s="20"/>
    </row>
    <row r="302" spans="1:22">
      <c r="A302" s="8"/>
      <c r="B302" s="9"/>
      <c r="C302" s="9"/>
      <c r="D302" s="9"/>
      <c r="E302" s="9"/>
      <c r="F302" s="9"/>
      <c r="G302" s="9"/>
      <c r="H302" s="8"/>
      <c r="I302" s="8"/>
      <c r="J302" s="35"/>
      <c r="K302" s="36"/>
      <c r="L302" s="19"/>
      <c r="M302" s="8"/>
      <c r="N302" s="8"/>
      <c r="O302" s="13"/>
      <c r="P302" s="13"/>
      <c r="Q302" s="18"/>
      <c r="R302" s="14"/>
      <c r="S302" s="15"/>
      <c r="T302" s="15"/>
      <c r="U302" s="16"/>
      <c r="V302" s="20"/>
    </row>
    <row r="303" spans="1:22">
      <c r="A303" s="8"/>
      <c r="B303" s="9"/>
      <c r="C303" s="9"/>
      <c r="D303" s="9"/>
      <c r="E303" s="9"/>
      <c r="F303" s="9"/>
      <c r="G303" s="9"/>
      <c r="H303" s="8"/>
      <c r="I303" s="8"/>
      <c r="J303" s="35"/>
      <c r="K303" s="36"/>
      <c r="L303" s="19"/>
      <c r="M303" s="8"/>
      <c r="N303" s="8"/>
      <c r="O303" s="13"/>
      <c r="P303" s="13"/>
      <c r="Q303" s="18"/>
      <c r="R303" s="14"/>
      <c r="S303" s="15"/>
      <c r="T303" s="15"/>
      <c r="U303" s="16"/>
      <c r="V303" s="20"/>
    </row>
    <row r="304" spans="1:22">
      <c r="A304" s="8"/>
      <c r="B304" s="9"/>
      <c r="C304" s="9"/>
      <c r="D304" s="9"/>
      <c r="E304" s="9"/>
      <c r="F304" s="9"/>
      <c r="G304" s="9"/>
      <c r="H304" s="8"/>
      <c r="I304" s="8"/>
      <c r="J304" s="35"/>
      <c r="K304" s="36"/>
      <c r="L304" s="19"/>
      <c r="M304" s="8"/>
      <c r="N304" s="8"/>
      <c r="O304" s="13"/>
      <c r="P304" s="13"/>
      <c r="Q304" s="18"/>
      <c r="R304" s="14"/>
      <c r="S304" s="15"/>
      <c r="T304" s="15"/>
      <c r="U304" s="16"/>
      <c r="V304" s="20"/>
    </row>
    <row r="305" spans="1:22">
      <c r="A305" s="8"/>
      <c r="B305" s="9"/>
      <c r="C305" s="9"/>
      <c r="D305" s="9"/>
      <c r="E305" s="9"/>
      <c r="F305" s="9"/>
      <c r="G305" s="9"/>
      <c r="H305" s="8"/>
      <c r="I305" s="8"/>
      <c r="J305" s="35"/>
      <c r="K305" s="36"/>
      <c r="L305" s="19"/>
      <c r="M305" s="8"/>
      <c r="N305" s="8"/>
      <c r="O305" s="13"/>
      <c r="P305" s="13"/>
      <c r="Q305" s="18"/>
      <c r="R305" s="14"/>
      <c r="S305" s="15"/>
      <c r="T305" s="15"/>
      <c r="U305" s="16"/>
      <c r="V305" s="20"/>
    </row>
    <row r="306" spans="1:22">
      <c r="A306" s="8"/>
      <c r="B306" s="9"/>
      <c r="C306" s="9"/>
      <c r="D306" s="9"/>
      <c r="E306" s="9"/>
      <c r="F306" s="9"/>
      <c r="G306" s="9"/>
      <c r="H306" s="8"/>
      <c r="I306" s="8"/>
      <c r="J306" s="35"/>
      <c r="K306" s="36"/>
      <c r="L306" s="19"/>
      <c r="M306" s="8"/>
      <c r="N306" s="8"/>
      <c r="O306" s="13"/>
      <c r="P306" s="13"/>
      <c r="Q306" s="18"/>
      <c r="R306" s="14"/>
      <c r="S306" s="15"/>
      <c r="T306" s="15"/>
      <c r="U306" s="16"/>
      <c r="V306" s="20"/>
    </row>
    <row r="307" spans="1:22">
      <c r="A307" s="8"/>
      <c r="B307" s="9"/>
      <c r="C307" s="9"/>
      <c r="D307" s="9"/>
      <c r="E307" s="9"/>
      <c r="F307" s="9"/>
      <c r="G307" s="9"/>
      <c r="H307" s="8"/>
      <c r="I307" s="8"/>
      <c r="J307" s="35"/>
      <c r="K307" s="36"/>
      <c r="L307" s="19"/>
      <c r="M307" s="8"/>
      <c r="N307" s="8"/>
      <c r="O307" s="13"/>
      <c r="P307" s="13"/>
      <c r="Q307" s="18"/>
      <c r="R307" s="14"/>
      <c r="S307" s="15"/>
      <c r="T307" s="15"/>
      <c r="U307" s="16"/>
      <c r="V307" s="20"/>
    </row>
    <row r="308" spans="1:22">
      <c r="A308" s="8"/>
      <c r="B308" s="9"/>
      <c r="C308" s="9"/>
      <c r="D308" s="9"/>
      <c r="E308" s="9"/>
      <c r="F308" s="9"/>
      <c r="G308" s="9"/>
      <c r="H308" s="8"/>
      <c r="I308" s="8"/>
      <c r="J308" s="35"/>
      <c r="K308" s="36"/>
      <c r="L308" s="19"/>
      <c r="M308" s="8"/>
      <c r="N308" s="8"/>
      <c r="O308" s="13"/>
      <c r="P308" s="13"/>
      <c r="Q308" s="18"/>
      <c r="R308" s="14"/>
      <c r="S308" s="15"/>
      <c r="T308" s="15"/>
      <c r="U308" s="16"/>
      <c r="V308" s="20"/>
    </row>
    <row r="309" spans="1:22">
      <c r="A309" s="8"/>
      <c r="B309" s="9"/>
      <c r="C309" s="9"/>
      <c r="D309" s="9"/>
      <c r="E309" s="9"/>
      <c r="F309" s="9"/>
      <c r="G309" s="9"/>
      <c r="H309" s="8"/>
      <c r="I309" s="8"/>
      <c r="J309" s="35"/>
      <c r="K309" s="36"/>
      <c r="L309" s="19"/>
      <c r="M309" s="8"/>
      <c r="N309" s="8"/>
      <c r="O309" s="13"/>
      <c r="P309" s="13"/>
      <c r="Q309" s="18"/>
      <c r="R309" s="14"/>
      <c r="S309" s="15"/>
      <c r="T309" s="15"/>
      <c r="U309" s="16"/>
      <c r="V309" s="20"/>
    </row>
    <row r="310" spans="1:22">
      <c r="A310" s="8"/>
      <c r="B310" s="9"/>
      <c r="C310" s="9"/>
      <c r="D310" s="9"/>
      <c r="E310" s="9"/>
      <c r="F310" s="9"/>
      <c r="G310" s="9"/>
      <c r="H310" s="8"/>
      <c r="I310" s="8"/>
      <c r="J310" s="35"/>
      <c r="K310" s="36"/>
      <c r="L310" s="19"/>
      <c r="M310" s="8"/>
      <c r="N310" s="8"/>
      <c r="O310" s="13"/>
      <c r="P310" s="13"/>
      <c r="Q310" s="18"/>
      <c r="R310" s="14"/>
      <c r="S310" s="15"/>
      <c r="T310" s="15"/>
      <c r="U310" s="16"/>
      <c r="V310" s="20"/>
    </row>
    <row r="311" spans="1:22">
      <c r="A311" s="8"/>
      <c r="B311" s="9"/>
      <c r="C311" s="9"/>
      <c r="D311" s="9"/>
      <c r="E311" s="9"/>
      <c r="F311" s="9"/>
      <c r="G311" s="9"/>
      <c r="H311" s="8"/>
      <c r="I311" s="8"/>
      <c r="J311" s="35"/>
      <c r="K311" s="36"/>
      <c r="L311" s="19"/>
      <c r="M311" s="8"/>
      <c r="N311" s="8"/>
      <c r="O311" s="13"/>
      <c r="P311" s="13"/>
      <c r="Q311" s="18"/>
      <c r="R311" s="14"/>
      <c r="S311" s="15"/>
      <c r="T311" s="15"/>
      <c r="U311" s="16"/>
      <c r="V311" s="20"/>
    </row>
    <row r="312" spans="1:22">
      <c r="A312" s="8"/>
      <c r="B312" s="9"/>
      <c r="C312" s="9"/>
      <c r="D312" s="9"/>
      <c r="E312" s="9"/>
      <c r="F312" s="9"/>
      <c r="G312" s="9"/>
      <c r="H312" s="8"/>
      <c r="I312" s="8"/>
      <c r="J312" s="35"/>
      <c r="K312" s="36"/>
      <c r="L312" s="19"/>
      <c r="M312" s="8"/>
      <c r="N312" s="8"/>
      <c r="O312" s="13"/>
      <c r="P312" s="13"/>
      <c r="Q312" s="18"/>
      <c r="R312" s="14"/>
      <c r="S312" s="15"/>
      <c r="T312" s="15"/>
      <c r="U312" s="16"/>
      <c r="V312" s="20"/>
    </row>
    <row r="313" spans="1:22">
      <c r="A313" s="8"/>
      <c r="B313" s="9"/>
      <c r="C313" s="9"/>
      <c r="D313" s="9"/>
      <c r="E313" s="9"/>
      <c r="F313" s="9"/>
      <c r="G313" s="9"/>
      <c r="H313" s="8"/>
      <c r="I313" s="8"/>
      <c r="J313" s="35"/>
      <c r="K313" s="36"/>
      <c r="L313" s="19"/>
      <c r="M313" s="8"/>
      <c r="N313" s="8"/>
      <c r="O313" s="13"/>
      <c r="P313" s="13"/>
      <c r="Q313" s="18"/>
      <c r="R313" s="14"/>
      <c r="S313" s="15"/>
      <c r="T313" s="15"/>
      <c r="U313" s="16"/>
      <c r="V313" s="20"/>
    </row>
    <row r="314" spans="1:22">
      <c r="A314" s="8"/>
      <c r="B314" s="9"/>
      <c r="C314" s="9"/>
      <c r="D314" s="9"/>
      <c r="E314" s="9"/>
      <c r="F314" s="9"/>
      <c r="G314" s="9"/>
      <c r="H314" s="8"/>
      <c r="I314" s="8"/>
      <c r="J314" s="35"/>
      <c r="K314" s="36"/>
      <c r="L314" s="19"/>
      <c r="M314" s="8"/>
      <c r="N314" s="8"/>
      <c r="O314" s="13"/>
      <c r="P314" s="13"/>
      <c r="Q314" s="18"/>
      <c r="R314" s="14"/>
      <c r="S314" s="15"/>
      <c r="T314" s="15"/>
      <c r="U314" s="16"/>
      <c r="V314" s="20"/>
    </row>
    <row r="315" spans="1:22">
      <c r="A315" s="8"/>
      <c r="B315" s="9"/>
      <c r="C315" s="9"/>
      <c r="D315" s="9"/>
      <c r="E315" s="9"/>
      <c r="F315" s="9"/>
      <c r="G315" s="9"/>
      <c r="H315" s="8"/>
      <c r="I315" s="8"/>
      <c r="J315" s="35"/>
      <c r="K315" s="36"/>
      <c r="L315" s="19"/>
      <c r="M315" s="8"/>
      <c r="N315" s="8"/>
      <c r="O315" s="13"/>
      <c r="P315" s="13"/>
      <c r="Q315" s="18"/>
      <c r="R315" s="14"/>
      <c r="S315" s="15"/>
      <c r="T315" s="15"/>
      <c r="U315" s="16"/>
      <c r="V315" s="20"/>
    </row>
    <row r="316" spans="1:22">
      <c r="A316" s="8"/>
      <c r="B316" s="9"/>
      <c r="C316" s="9"/>
      <c r="D316" s="9"/>
      <c r="E316" s="9"/>
      <c r="F316" s="9"/>
      <c r="G316" s="9"/>
      <c r="H316" s="8"/>
      <c r="I316" s="8"/>
      <c r="J316" s="35"/>
      <c r="K316" s="36"/>
      <c r="L316" s="19"/>
      <c r="M316" s="8"/>
      <c r="N316" s="8"/>
      <c r="O316" s="13"/>
      <c r="P316" s="13"/>
      <c r="Q316" s="18"/>
      <c r="R316" s="14"/>
      <c r="S316" s="15"/>
      <c r="T316" s="15"/>
      <c r="U316" s="16"/>
      <c r="V316" s="20"/>
    </row>
    <row r="317" spans="1:22">
      <c r="A317" s="8"/>
      <c r="B317" s="9"/>
      <c r="C317" s="9"/>
      <c r="D317" s="9"/>
      <c r="E317" s="9"/>
      <c r="F317" s="9"/>
      <c r="G317" s="9"/>
      <c r="H317" s="8"/>
      <c r="I317" s="8"/>
      <c r="J317" s="35"/>
      <c r="K317" s="36"/>
      <c r="L317" s="19"/>
      <c r="M317" s="8"/>
      <c r="N317" s="8"/>
      <c r="O317" s="13"/>
      <c r="P317" s="13"/>
      <c r="Q317" s="18"/>
      <c r="R317" s="14"/>
      <c r="S317" s="15"/>
      <c r="T317" s="15"/>
      <c r="U317" s="16"/>
      <c r="V317" s="20"/>
    </row>
    <row r="318" spans="1:22">
      <c r="A318" s="8"/>
      <c r="B318" s="9"/>
      <c r="C318" s="9"/>
      <c r="D318" s="9"/>
      <c r="E318" s="9"/>
      <c r="F318" s="9"/>
      <c r="G318" s="9"/>
      <c r="H318" s="8"/>
      <c r="I318" s="8"/>
      <c r="J318" s="35"/>
      <c r="K318" s="36"/>
      <c r="L318" s="19"/>
      <c r="M318" s="8"/>
      <c r="N318" s="8"/>
      <c r="O318" s="13"/>
      <c r="P318" s="13"/>
      <c r="Q318" s="18"/>
      <c r="R318" s="14"/>
      <c r="S318" s="15"/>
      <c r="T318" s="15"/>
      <c r="U318" s="16"/>
      <c r="V318" s="20"/>
    </row>
    <row r="319" spans="1:22">
      <c r="A319" s="8"/>
      <c r="B319" s="9"/>
      <c r="C319" s="9"/>
      <c r="D319" s="9"/>
      <c r="E319" s="9"/>
      <c r="F319" s="9"/>
      <c r="G319" s="9"/>
      <c r="H319" s="8"/>
      <c r="I319" s="8"/>
      <c r="J319" s="35"/>
      <c r="K319" s="36"/>
      <c r="L319" s="19"/>
      <c r="M319" s="8"/>
      <c r="N319" s="8"/>
      <c r="O319" s="13"/>
      <c r="P319" s="13"/>
      <c r="Q319" s="18"/>
      <c r="R319" s="14"/>
      <c r="S319" s="15"/>
      <c r="T319" s="15"/>
      <c r="U319" s="16"/>
      <c r="V319" s="20"/>
    </row>
    <row r="320" spans="1:22">
      <c r="A320" s="8"/>
      <c r="B320" s="9"/>
      <c r="C320" s="9"/>
      <c r="D320" s="9"/>
      <c r="E320" s="9"/>
      <c r="F320" s="9"/>
      <c r="G320" s="9"/>
      <c r="H320" s="8"/>
      <c r="I320" s="8"/>
      <c r="J320" s="35"/>
      <c r="K320" s="36"/>
      <c r="L320" s="19"/>
      <c r="M320" s="8"/>
      <c r="N320" s="8"/>
      <c r="O320" s="13"/>
      <c r="P320" s="13"/>
      <c r="Q320" s="18"/>
      <c r="R320" s="14"/>
      <c r="S320" s="15"/>
      <c r="T320" s="15"/>
      <c r="U320" s="16"/>
      <c r="V320" s="20"/>
    </row>
    <row r="321" spans="1:22">
      <c r="A321" s="8"/>
      <c r="B321" s="9"/>
      <c r="C321" s="9"/>
      <c r="D321" s="9"/>
      <c r="E321" s="9"/>
      <c r="F321" s="9"/>
      <c r="G321" s="9"/>
      <c r="H321" s="8"/>
      <c r="I321" s="8"/>
      <c r="J321" s="35"/>
      <c r="K321" s="36"/>
      <c r="L321" s="19"/>
      <c r="M321" s="8"/>
      <c r="N321" s="8"/>
      <c r="O321" s="13"/>
      <c r="P321" s="13"/>
      <c r="Q321" s="18"/>
      <c r="R321" s="14"/>
      <c r="S321" s="15"/>
      <c r="T321" s="15"/>
      <c r="U321" s="16"/>
      <c r="V321" s="20"/>
    </row>
    <row r="322" spans="1:22">
      <c r="A322" s="8"/>
      <c r="B322" s="9"/>
      <c r="C322" s="9"/>
      <c r="D322" s="9"/>
      <c r="E322" s="9"/>
      <c r="F322" s="9"/>
      <c r="G322" s="9"/>
      <c r="H322" s="8"/>
      <c r="I322" s="8"/>
      <c r="J322" s="35"/>
      <c r="K322" s="36"/>
      <c r="L322" s="19"/>
      <c r="M322" s="8"/>
      <c r="N322" s="8"/>
      <c r="O322" s="13"/>
      <c r="P322" s="13"/>
      <c r="Q322" s="18"/>
      <c r="R322" s="14"/>
      <c r="S322" s="15"/>
      <c r="T322" s="15"/>
      <c r="U322" s="16"/>
      <c r="V322" s="20"/>
    </row>
    <row r="323" spans="1:22">
      <c r="A323" s="8"/>
      <c r="B323" s="9"/>
      <c r="C323" s="9"/>
      <c r="D323" s="9"/>
      <c r="E323" s="9"/>
      <c r="F323" s="9"/>
      <c r="G323" s="9"/>
      <c r="H323" s="8"/>
      <c r="I323" s="8"/>
      <c r="J323" s="35"/>
      <c r="K323" s="36"/>
      <c r="L323" s="19"/>
      <c r="M323" s="8"/>
      <c r="N323" s="8"/>
      <c r="O323" s="13"/>
      <c r="P323" s="13"/>
      <c r="Q323" s="18"/>
      <c r="R323" s="14"/>
      <c r="S323" s="15"/>
      <c r="T323" s="15"/>
      <c r="U323" s="16"/>
      <c r="V323" s="20"/>
    </row>
    <row r="324" spans="1:22">
      <c r="A324" s="8"/>
      <c r="B324" s="9"/>
      <c r="C324" s="9"/>
      <c r="D324" s="9"/>
      <c r="E324" s="9"/>
      <c r="F324" s="9"/>
      <c r="G324" s="9"/>
      <c r="H324" s="8"/>
      <c r="I324" s="8"/>
      <c r="J324" s="35"/>
      <c r="K324" s="36"/>
      <c r="L324" s="19"/>
      <c r="M324" s="8"/>
      <c r="N324" s="8"/>
      <c r="O324" s="13"/>
      <c r="P324" s="13"/>
      <c r="Q324" s="18"/>
      <c r="R324" s="14"/>
      <c r="S324" s="15"/>
      <c r="T324" s="15"/>
      <c r="U324" s="16"/>
      <c r="V324" s="20"/>
    </row>
    <row r="325" spans="1:22">
      <c r="A325" s="8"/>
      <c r="B325" s="9"/>
      <c r="C325" s="9"/>
      <c r="D325" s="9"/>
      <c r="E325" s="9"/>
      <c r="F325" s="9"/>
      <c r="G325" s="9"/>
      <c r="H325" s="8"/>
      <c r="I325" s="8"/>
      <c r="J325" s="35"/>
      <c r="K325" s="36"/>
      <c r="L325" s="19"/>
      <c r="M325" s="8"/>
      <c r="N325" s="8"/>
      <c r="O325" s="13"/>
      <c r="P325" s="13"/>
      <c r="Q325" s="18"/>
      <c r="R325" s="14"/>
      <c r="S325" s="15"/>
      <c r="T325" s="15"/>
      <c r="U325" s="16"/>
      <c r="V325" s="20"/>
    </row>
    <row r="326" spans="1:22">
      <c r="A326" s="8"/>
      <c r="B326" s="9"/>
      <c r="C326" s="9"/>
      <c r="D326" s="9"/>
      <c r="E326" s="9"/>
      <c r="F326" s="9"/>
      <c r="G326" s="9"/>
      <c r="H326" s="8"/>
      <c r="I326" s="8"/>
      <c r="J326" s="35"/>
      <c r="K326" s="36"/>
      <c r="L326" s="19"/>
      <c r="M326" s="8"/>
      <c r="N326" s="8"/>
      <c r="O326" s="13"/>
      <c r="P326" s="13"/>
      <c r="Q326" s="18"/>
      <c r="R326" s="14"/>
      <c r="S326" s="15"/>
      <c r="T326" s="15"/>
      <c r="U326" s="16"/>
      <c r="V326" s="20"/>
    </row>
    <row r="327" spans="1:22">
      <c r="A327" s="8"/>
      <c r="B327" s="9"/>
      <c r="C327" s="9"/>
      <c r="D327" s="9"/>
      <c r="E327" s="9"/>
      <c r="F327" s="9"/>
      <c r="G327" s="9"/>
      <c r="H327" s="8"/>
      <c r="I327" s="8"/>
      <c r="J327" s="35"/>
      <c r="K327" s="36"/>
      <c r="L327" s="19"/>
      <c r="M327" s="8"/>
      <c r="N327" s="8"/>
      <c r="O327" s="13"/>
      <c r="P327" s="13"/>
      <c r="Q327" s="18"/>
      <c r="R327" s="14"/>
      <c r="S327" s="15"/>
      <c r="T327" s="15"/>
      <c r="U327" s="16"/>
      <c r="V327" s="20"/>
    </row>
    <row r="328" spans="1:22">
      <c r="A328" s="8"/>
      <c r="B328" s="9"/>
      <c r="C328" s="9"/>
      <c r="D328" s="9"/>
      <c r="E328" s="9"/>
      <c r="F328" s="9"/>
      <c r="G328" s="9"/>
      <c r="H328" s="8"/>
      <c r="I328" s="8"/>
      <c r="J328" s="35"/>
      <c r="K328" s="36"/>
      <c r="L328" s="19"/>
      <c r="M328" s="8"/>
      <c r="N328" s="8"/>
      <c r="O328" s="13"/>
      <c r="P328" s="13"/>
      <c r="Q328" s="18"/>
      <c r="R328" s="14"/>
      <c r="S328" s="15"/>
      <c r="T328" s="15"/>
      <c r="U328" s="16"/>
      <c r="V328" s="20"/>
    </row>
    <row r="329" spans="1:22">
      <c r="A329" s="8"/>
      <c r="B329" s="9"/>
      <c r="C329" s="9"/>
      <c r="D329" s="9"/>
      <c r="E329" s="9"/>
      <c r="F329" s="9"/>
      <c r="G329" s="9"/>
      <c r="H329" s="8"/>
      <c r="I329" s="8"/>
      <c r="J329" s="35"/>
      <c r="K329" s="36"/>
      <c r="L329" s="19"/>
      <c r="M329" s="8"/>
      <c r="N329" s="8"/>
      <c r="O329" s="13"/>
      <c r="P329" s="13"/>
      <c r="Q329" s="18"/>
      <c r="R329" s="14"/>
      <c r="S329" s="15"/>
      <c r="T329" s="15"/>
      <c r="U329" s="16"/>
      <c r="V329" s="20"/>
    </row>
    <row r="330" spans="1:22">
      <c r="A330" s="8"/>
      <c r="B330" s="9"/>
      <c r="C330" s="9"/>
      <c r="D330" s="9"/>
      <c r="E330" s="9"/>
      <c r="F330" s="9"/>
      <c r="G330" s="9"/>
      <c r="H330" s="8"/>
      <c r="I330" s="8"/>
      <c r="J330" s="35"/>
      <c r="K330" s="36"/>
      <c r="L330" s="19"/>
      <c r="M330" s="8"/>
      <c r="N330" s="8"/>
      <c r="O330" s="13"/>
      <c r="P330" s="13"/>
      <c r="Q330" s="18"/>
      <c r="R330" s="14"/>
      <c r="S330" s="15"/>
      <c r="T330" s="15"/>
      <c r="U330" s="16"/>
      <c r="V330" s="20"/>
    </row>
    <row r="331" spans="1:22">
      <c r="A331" s="8"/>
      <c r="B331" s="9"/>
      <c r="C331" s="9"/>
      <c r="D331" s="9"/>
      <c r="E331" s="9"/>
      <c r="F331" s="9"/>
      <c r="G331" s="9"/>
      <c r="H331" s="8"/>
      <c r="I331" s="8"/>
      <c r="J331" s="35"/>
      <c r="K331" s="36"/>
      <c r="L331" s="19"/>
      <c r="M331" s="8"/>
      <c r="N331" s="8"/>
      <c r="O331" s="13"/>
      <c r="P331" s="13"/>
      <c r="Q331" s="18"/>
      <c r="R331" s="14"/>
      <c r="S331" s="15"/>
      <c r="T331" s="15"/>
      <c r="U331" s="16"/>
      <c r="V331" s="20"/>
    </row>
    <row r="332" spans="1:22">
      <c r="A332" s="8"/>
      <c r="B332" s="9"/>
      <c r="C332" s="9"/>
      <c r="D332" s="9"/>
      <c r="E332" s="9"/>
      <c r="F332" s="9"/>
      <c r="G332" s="9"/>
      <c r="H332" s="8"/>
      <c r="I332" s="8"/>
      <c r="J332" s="35"/>
      <c r="K332" s="36"/>
      <c r="L332" s="19"/>
      <c r="M332" s="8"/>
      <c r="N332" s="8"/>
      <c r="O332" s="13"/>
      <c r="P332" s="13"/>
      <c r="Q332" s="18"/>
      <c r="R332" s="14"/>
      <c r="S332" s="15"/>
      <c r="T332" s="15"/>
      <c r="U332" s="16"/>
      <c r="V332" s="20"/>
    </row>
    <row r="333" spans="1:22">
      <c r="A333" s="8"/>
      <c r="B333" s="9"/>
      <c r="C333" s="9"/>
      <c r="D333" s="9"/>
      <c r="E333" s="9"/>
      <c r="F333" s="9"/>
      <c r="G333" s="9"/>
      <c r="H333" s="8"/>
      <c r="I333" s="8"/>
      <c r="J333" s="35"/>
      <c r="K333" s="36"/>
      <c r="L333" s="19"/>
      <c r="M333" s="8"/>
      <c r="N333" s="8"/>
      <c r="O333" s="13"/>
      <c r="P333" s="13"/>
      <c r="Q333" s="18"/>
      <c r="R333" s="14"/>
      <c r="S333" s="15"/>
      <c r="T333" s="15"/>
      <c r="U333" s="16"/>
      <c r="V333" s="20"/>
    </row>
    <row r="334" spans="1:22">
      <c r="A334" s="8"/>
      <c r="B334" s="9"/>
      <c r="C334" s="9"/>
      <c r="D334" s="9"/>
      <c r="E334" s="9"/>
      <c r="F334" s="9"/>
      <c r="G334" s="9"/>
      <c r="H334" s="8"/>
      <c r="I334" s="8"/>
      <c r="J334" s="35"/>
      <c r="K334" s="36"/>
      <c r="L334" s="19"/>
      <c r="M334" s="8"/>
      <c r="N334" s="8"/>
      <c r="O334" s="13"/>
      <c r="P334" s="13"/>
      <c r="Q334" s="18"/>
      <c r="R334" s="14"/>
      <c r="S334" s="15"/>
      <c r="T334" s="15"/>
      <c r="U334" s="16"/>
      <c r="V334" s="20"/>
    </row>
    <row r="335" spans="1:22">
      <c r="A335" s="8"/>
      <c r="B335" s="9"/>
      <c r="C335" s="9"/>
      <c r="D335" s="9"/>
      <c r="E335" s="9"/>
      <c r="F335" s="9"/>
      <c r="G335" s="9"/>
      <c r="H335" s="8"/>
      <c r="I335" s="8"/>
      <c r="J335" s="35"/>
      <c r="K335" s="36"/>
      <c r="L335" s="19"/>
      <c r="M335" s="8"/>
      <c r="N335" s="8"/>
      <c r="O335" s="13"/>
      <c r="P335" s="13"/>
      <c r="Q335" s="18"/>
      <c r="R335" s="14"/>
      <c r="S335" s="15"/>
      <c r="T335" s="15"/>
      <c r="U335" s="16"/>
      <c r="V335" s="20"/>
    </row>
    <row r="336" spans="1:22">
      <c r="A336" s="8"/>
      <c r="B336" s="9"/>
      <c r="C336" s="9"/>
      <c r="D336" s="9"/>
      <c r="E336" s="9"/>
      <c r="F336" s="9"/>
      <c r="G336" s="9"/>
      <c r="H336" s="8"/>
      <c r="I336" s="8"/>
      <c r="J336" s="35"/>
      <c r="K336" s="36"/>
      <c r="L336" s="19"/>
      <c r="M336" s="8"/>
      <c r="N336" s="8"/>
      <c r="O336" s="13"/>
      <c r="P336" s="13"/>
      <c r="Q336" s="18"/>
      <c r="R336" s="14"/>
      <c r="S336" s="15"/>
      <c r="T336" s="15"/>
      <c r="U336" s="16"/>
      <c r="V336" s="20"/>
    </row>
    <row r="337" spans="1:22">
      <c r="A337" s="8"/>
      <c r="B337" s="9"/>
      <c r="C337" s="9"/>
      <c r="D337" s="9"/>
      <c r="E337" s="9"/>
      <c r="F337" s="9"/>
      <c r="G337" s="9"/>
      <c r="H337" s="8"/>
      <c r="I337" s="8"/>
      <c r="J337" s="35"/>
      <c r="K337" s="36"/>
      <c r="L337" s="19"/>
      <c r="M337" s="8"/>
      <c r="N337" s="8"/>
      <c r="O337" s="13"/>
      <c r="P337" s="13"/>
      <c r="Q337" s="18"/>
      <c r="R337" s="14"/>
      <c r="S337" s="15"/>
      <c r="T337" s="15"/>
      <c r="U337" s="16"/>
      <c r="V337" s="20"/>
    </row>
    <row r="338" spans="1:22">
      <c r="A338" s="8"/>
      <c r="B338" s="9"/>
      <c r="C338" s="9"/>
      <c r="D338" s="9"/>
      <c r="E338" s="9"/>
      <c r="F338" s="9"/>
      <c r="G338" s="9"/>
      <c r="H338" s="8"/>
      <c r="I338" s="8"/>
      <c r="J338" s="35"/>
      <c r="K338" s="36"/>
      <c r="L338" s="19"/>
      <c r="M338" s="8"/>
      <c r="N338" s="8"/>
      <c r="O338" s="13"/>
      <c r="P338" s="13"/>
      <c r="Q338" s="18"/>
      <c r="R338" s="14"/>
      <c r="S338" s="15"/>
      <c r="T338" s="15"/>
      <c r="U338" s="16"/>
      <c r="V338" s="20"/>
    </row>
    <row r="339" spans="1:22">
      <c r="A339" s="8"/>
      <c r="B339" s="9"/>
      <c r="C339" s="9"/>
      <c r="D339" s="9"/>
      <c r="E339" s="9"/>
      <c r="F339" s="9"/>
      <c r="G339" s="9"/>
      <c r="H339" s="8"/>
      <c r="I339" s="8"/>
      <c r="J339" s="35"/>
      <c r="K339" s="36"/>
      <c r="L339" s="19"/>
      <c r="M339" s="8"/>
      <c r="N339" s="8"/>
      <c r="O339" s="13"/>
      <c r="P339" s="13"/>
      <c r="Q339" s="18"/>
      <c r="R339" s="14"/>
      <c r="S339" s="15"/>
      <c r="T339" s="15"/>
      <c r="U339" s="16"/>
      <c r="V339" s="20"/>
    </row>
    <row r="340" spans="1:22">
      <c r="A340" s="8"/>
      <c r="B340" s="9"/>
      <c r="C340" s="9"/>
      <c r="D340" s="9"/>
      <c r="E340" s="9"/>
      <c r="F340" s="9"/>
      <c r="G340" s="9"/>
      <c r="H340" s="8"/>
      <c r="I340" s="8"/>
      <c r="J340" s="35"/>
      <c r="K340" s="36"/>
      <c r="L340" s="19"/>
      <c r="M340" s="8"/>
      <c r="N340" s="8"/>
      <c r="O340" s="13"/>
      <c r="P340" s="13"/>
      <c r="Q340" s="18"/>
      <c r="R340" s="14"/>
      <c r="S340" s="15"/>
      <c r="T340" s="15"/>
      <c r="U340" s="16"/>
      <c r="V340" s="20"/>
    </row>
    <row r="341" spans="1:22">
      <c r="A341" s="8"/>
      <c r="B341" s="9"/>
      <c r="C341" s="9"/>
      <c r="D341" s="9"/>
      <c r="E341" s="9"/>
      <c r="F341" s="9"/>
      <c r="G341" s="9"/>
      <c r="H341" s="8"/>
      <c r="I341" s="8"/>
      <c r="J341" s="35"/>
      <c r="K341" s="36"/>
      <c r="L341" s="19"/>
      <c r="M341" s="8"/>
      <c r="N341" s="8"/>
      <c r="O341" s="13"/>
      <c r="P341" s="13"/>
      <c r="Q341" s="18"/>
      <c r="R341" s="14"/>
      <c r="S341" s="15"/>
      <c r="T341" s="15"/>
      <c r="U341" s="16"/>
      <c r="V341" s="20"/>
    </row>
    <row r="342" spans="1:22">
      <c r="A342" s="8"/>
      <c r="B342" s="9"/>
      <c r="C342" s="9"/>
      <c r="D342" s="9"/>
      <c r="E342" s="9"/>
      <c r="F342" s="9"/>
      <c r="G342" s="9"/>
      <c r="H342" s="8"/>
      <c r="I342" s="8"/>
      <c r="J342" s="35"/>
      <c r="K342" s="36"/>
      <c r="L342" s="19"/>
      <c r="M342" s="8"/>
      <c r="N342" s="8"/>
      <c r="O342" s="13"/>
      <c r="P342" s="13"/>
      <c r="Q342" s="18"/>
      <c r="R342" s="14"/>
      <c r="S342" s="15"/>
      <c r="T342" s="15"/>
      <c r="U342" s="16"/>
      <c r="V342" s="20"/>
    </row>
    <row r="343" spans="1:22">
      <c r="A343" s="8"/>
      <c r="B343" s="9"/>
      <c r="C343" s="9"/>
      <c r="D343" s="9"/>
      <c r="E343" s="9"/>
      <c r="F343" s="9"/>
      <c r="G343" s="9"/>
      <c r="H343" s="8"/>
      <c r="I343" s="8"/>
      <c r="J343" s="35"/>
      <c r="K343" s="36"/>
      <c r="L343" s="19"/>
      <c r="M343" s="8"/>
      <c r="N343" s="8"/>
      <c r="O343" s="13"/>
      <c r="P343" s="13"/>
      <c r="Q343" s="18"/>
      <c r="R343" s="14"/>
      <c r="S343" s="15"/>
      <c r="T343" s="15"/>
      <c r="U343" s="16"/>
      <c r="V343" s="20"/>
    </row>
    <row r="344" spans="1:22">
      <c r="A344" s="8"/>
      <c r="B344" s="9"/>
      <c r="C344" s="9"/>
      <c r="D344" s="9"/>
      <c r="E344" s="9"/>
      <c r="F344" s="9"/>
      <c r="G344" s="9"/>
      <c r="H344" s="8"/>
      <c r="I344" s="8"/>
      <c r="J344" s="35"/>
      <c r="K344" s="36"/>
      <c r="L344" s="19"/>
      <c r="M344" s="8"/>
      <c r="N344" s="8"/>
      <c r="O344" s="13"/>
      <c r="P344" s="13"/>
      <c r="Q344" s="18"/>
      <c r="R344" s="14"/>
      <c r="S344" s="15"/>
      <c r="T344" s="15"/>
      <c r="U344" s="16"/>
      <c r="V344" s="20"/>
    </row>
    <row r="345" spans="1:22">
      <c r="A345" s="8"/>
      <c r="B345" s="9"/>
      <c r="C345" s="9"/>
      <c r="D345" s="9"/>
      <c r="E345" s="9"/>
      <c r="F345" s="9"/>
      <c r="G345" s="9"/>
      <c r="H345" s="8"/>
      <c r="I345" s="8"/>
      <c r="J345" s="35"/>
      <c r="K345" s="36"/>
      <c r="L345" s="19"/>
      <c r="M345" s="8"/>
      <c r="N345" s="8"/>
      <c r="O345" s="13"/>
      <c r="P345" s="13"/>
      <c r="Q345" s="18"/>
      <c r="R345" s="14"/>
      <c r="S345" s="15"/>
      <c r="T345" s="15"/>
      <c r="U345" s="16"/>
      <c r="V345" s="20"/>
    </row>
    <row r="346" spans="1:22">
      <c r="A346" s="8"/>
      <c r="B346" s="9"/>
      <c r="C346" s="9"/>
      <c r="D346" s="9"/>
      <c r="E346" s="9"/>
      <c r="F346" s="9"/>
      <c r="G346" s="9"/>
      <c r="H346" s="8"/>
      <c r="I346" s="8"/>
      <c r="J346" s="35"/>
      <c r="K346" s="36"/>
      <c r="L346" s="19"/>
      <c r="M346" s="8"/>
      <c r="N346" s="8"/>
      <c r="O346" s="13"/>
      <c r="P346" s="13"/>
      <c r="Q346" s="18"/>
      <c r="R346" s="14"/>
      <c r="S346" s="15"/>
      <c r="T346" s="15"/>
      <c r="U346" s="16"/>
      <c r="V346" s="20"/>
    </row>
    <row r="347" spans="1:22">
      <c r="A347" s="8"/>
      <c r="B347" s="9"/>
      <c r="C347" s="9"/>
      <c r="D347" s="9"/>
      <c r="E347" s="9"/>
      <c r="F347" s="9"/>
      <c r="G347" s="9"/>
      <c r="H347" s="8"/>
      <c r="I347" s="8"/>
      <c r="J347" s="35"/>
      <c r="K347" s="36"/>
      <c r="L347" s="19"/>
      <c r="M347" s="8"/>
      <c r="N347" s="8"/>
      <c r="O347" s="13"/>
      <c r="P347" s="13"/>
      <c r="Q347" s="18"/>
      <c r="R347" s="14"/>
      <c r="S347" s="15"/>
      <c r="T347" s="15"/>
      <c r="U347" s="16"/>
      <c r="V347" s="20"/>
    </row>
    <row r="348" spans="1:22">
      <c r="A348" s="8"/>
      <c r="B348" s="9"/>
      <c r="C348" s="9"/>
      <c r="D348" s="9"/>
      <c r="E348" s="9"/>
      <c r="F348" s="9"/>
      <c r="G348" s="9"/>
      <c r="H348" s="8"/>
      <c r="I348" s="8"/>
      <c r="J348" s="35"/>
      <c r="K348" s="36"/>
      <c r="L348" s="19"/>
      <c r="M348" s="8"/>
      <c r="N348" s="8"/>
      <c r="O348" s="13"/>
      <c r="P348" s="13"/>
      <c r="Q348" s="18"/>
      <c r="R348" s="14"/>
      <c r="S348" s="15"/>
      <c r="T348" s="15"/>
      <c r="U348" s="16"/>
      <c r="V348" s="20"/>
    </row>
    <row r="349" spans="1:22">
      <c r="A349" s="8"/>
      <c r="B349" s="9"/>
      <c r="C349" s="9"/>
      <c r="D349" s="9"/>
      <c r="E349" s="9"/>
      <c r="F349" s="9"/>
      <c r="G349" s="9"/>
      <c r="H349" s="8"/>
      <c r="I349" s="8"/>
      <c r="J349" s="35"/>
      <c r="K349" s="36"/>
      <c r="L349" s="19"/>
      <c r="M349" s="8"/>
      <c r="N349" s="8"/>
      <c r="O349" s="13"/>
      <c r="P349" s="13"/>
      <c r="Q349" s="18"/>
      <c r="R349" s="14"/>
      <c r="S349" s="15"/>
      <c r="T349" s="15"/>
      <c r="U349" s="16"/>
      <c r="V349" s="20"/>
    </row>
    <row r="350" spans="1:22">
      <c r="A350" s="8"/>
      <c r="B350" s="9"/>
      <c r="C350" s="9"/>
      <c r="D350" s="9"/>
      <c r="E350" s="9"/>
      <c r="F350" s="9"/>
      <c r="G350" s="9"/>
      <c r="H350" s="8"/>
      <c r="I350" s="8"/>
      <c r="J350" s="35"/>
      <c r="K350" s="36"/>
      <c r="L350" s="19"/>
      <c r="M350" s="8"/>
      <c r="N350" s="8"/>
      <c r="O350" s="13"/>
      <c r="P350" s="13"/>
      <c r="Q350" s="18"/>
      <c r="R350" s="14"/>
      <c r="S350" s="15"/>
      <c r="T350" s="15"/>
      <c r="U350" s="16"/>
      <c r="V350" s="20"/>
    </row>
    <row r="351" spans="1:22">
      <c r="A351" s="8"/>
      <c r="B351" s="9"/>
      <c r="C351" s="9"/>
      <c r="D351" s="9"/>
      <c r="E351" s="9"/>
      <c r="F351" s="9"/>
      <c r="G351" s="9"/>
      <c r="H351" s="8"/>
      <c r="I351" s="8"/>
      <c r="J351" s="35"/>
      <c r="K351" s="36"/>
      <c r="L351" s="19"/>
      <c r="M351" s="8"/>
      <c r="N351" s="8"/>
      <c r="O351" s="13"/>
      <c r="P351" s="13"/>
      <c r="Q351" s="18"/>
      <c r="R351" s="14"/>
      <c r="S351" s="15"/>
      <c r="T351" s="15"/>
      <c r="U351" s="16"/>
      <c r="V351" s="20"/>
    </row>
    <row r="352" spans="1:22">
      <c r="A352" s="8"/>
      <c r="B352" s="9"/>
      <c r="C352" s="9"/>
      <c r="D352" s="9"/>
      <c r="E352" s="9"/>
      <c r="F352" s="9"/>
      <c r="G352" s="9"/>
      <c r="H352" s="8"/>
      <c r="I352" s="8"/>
      <c r="J352" s="35"/>
      <c r="K352" s="36"/>
      <c r="L352" s="19"/>
      <c r="M352" s="8"/>
      <c r="N352" s="8"/>
      <c r="O352" s="13"/>
      <c r="P352" s="13"/>
      <c r="Q352" s="18"/>
      <c r="R352" s="14"/>
      <c r="S352" s="15"/>
      <c r="T352" s="15"/>
      <c r="U352" s="16"/>
      <c r="V352" s="20"/>
    </row>
    <row r="353" spans="1:22">
      <c r="A353" s="8"/>
      <c r="B353" s="9"/>
      <c r="C353" s="9"/>
      <c r="D353" s="9"/>
      <c r="E353" s="9"/>
      <c r="F353" s="9"/>
      <c r="G353" s="9"/>
      <c r="H353" s="8"/>
      <c r="I353" s="8"/>
      <c r="J353" s="35"/>
      <c r="K353" s="36"/>
      <c r="L353" s="19"/>
      <c r="M353" s="8"/>
      <c r="N353" s="8"/>
      <c r="O353" s="13"/>
      <c r="P353" s="13"/>
      <c r="Q353" s="18"/>
      <c r="R353" s="14"/>
      <c r="S353" s="15"/>
      <c r="T353" s="15"/>
      <c r="U353" s="16"/>
      <c r="V353" s="20"/>
    </row>
    <row r="354" spans="1:22">
      <c r="A354" s="8"/>
      <c r="B354" s="9"/>
      <c r="C354" s="9"/>
      <c r="D354" s="9"/>
      <c r="E354" s="9"/>
      <c r="F354" s="9"/>
      <c r="G354" s="9"/>
      <c r="H354" s="8"/>
      <c r="I354" s="8"/>
      <c r="J354" s="35"/>
      <c r="K354" s="36"/>
      <c r="L354" s="19"/>
      <c r="M354" s="8"/>
      <c r="N354" s="8"/>
      <c r="O354" s="13"/>
      <c r="P354" s="13"/>
      <c r="Q354" s="18"/>
      <c r="R354" s="14"/>
      <c r="S354" s="15"/>
      <c r="T354" s="15"/>
      <c r="U354" s="16"/>
      <c r="V354" s="20"/>
    </row>
    <row r="355" spans="1:22">
      <c r="A355" s="8"/>
      <c r="B355" s="9"/>
      <c r="C355" s="9"/>
      <c r="D355" s="9"/>
      <c r="E355" s="9"/>
      <c r="F355" s="9"/>
      <c r="G355" s="9"/>
      <c r="H355" s="8"/>
      <c r="I355" s="8"/>
      <c r="J355" s="35"/>
      <c r="K355" s="36"/>
      <c r="L355" s="19"/>
      <c r="M355" s="8"/>
      <c r="N355" s="8"/>
      <c r="O355" s="13"/>
      <c r="P355" s="13"/>
      <c r="Q355" s="18"/>
      <c r="R355" s="14"/>
      <c r="S355" s="15"/>
      <c r="T355" s="15"/>
      <c r="U355" s="16"/>
      <c r="V355" s="20"/>
    </row>
    <row r="356" spans="1:22">
      <c r="A356" s="8"/>
      <c r="B356" s="9"/>
      <c r="C356" s="9"/>
      <c r="D356" s="9"/>
      <c r="E356" s="9"/>
      <c r="F356" s="9"/>
      <c r="G356" s="9"/>
      <c r="H356" s="8"/>
      <c r="I356" s="8"/>
      <c r="J356" s="35"/>
      <c r="K356" s="36"/>
      <c r="L356" s="19"/>
      <c r="M356" s="8"/>
      <c r="N356" s="8"/>
      <c r="O356" s="13"/>
      <c r="P356" s="13"/>
      <c r="Q356" s="18"/>
      <c r="R356" s="14"/>
      <c r="S356" s="15"/>
      <c r="T356" s="15"/>
      <c r="U356" s="16"/>
      <c r="V356" s="20"/>
    </row>
    <row r="357" spans="1:22">
      <c r="A357" s="8"/>
      <c r="B357" s="9"/>
      <c r="C357" s="9"/>
      <c r="D357" s="9"/>
      <c r="E357" s="9"/>
      <c r="F357" s="9"/>
      <c r="G357" s="9"/>
      <c r="H357" s="8"/>
      <c r="I357" s="8"/>
      <c r="J357" s="35"/>
      <c r="K357" s="36"/>
      <c r="L357" s="19"/>
      <c r="M357" s="8"/>
      <c r="N357" s="8"/>
      <c r="O357" s="13"/>
      <c r="P357" s="13"/>
      <c r="Q357" s="18"/>
      <c r="R357" s="14"/>
      <c r="S357" s="15"/>
      <c r="T357" s="15"/>
      <c r="U357" s="16"/>
      <c r="V357" s="20"/>
    </row>
    <row r="358" spans="1:22">
      <c r="A358" s="8"/>
      <c r="B358" s="9"/>
      <c r="C358" s="9"/>
      <c r="D358" s="9"/>
      <c r="E358" s="9"/>
      <c r="F358" s="9"/>
      <c r="G358" s="9"/>
      <c r="H358" s="8"/>
      <c r="I358" s="8"/>
      <c r="J358" s="35"/>
      <c r="K358" s="36"/>
      <c r="L358" s="19"/>
      <c r="M358" s="8"/>
      <c r="N358" s="8"/>
      <c r="O358" s="13"/>
      <c r="P358" s="13"/>
      <c r="Q358" s="18"/>
      <c r="R358" s="14"/>
      <c r="S358" s="15"/>
      <c r="T358" s="15"/>
      <c r="U358" s="16"/>
      <c r="V358" s="20"/>
    </row>
    <row r="359" spans="1:22">
      <c r="A359" s="8"/>
      <c r="B359" s="9"/>
      <c r="C359" s="9"/>
      <c r="D359" s="9"/>
      <c r="E359" s="9"/>
      <c r="F359" s="9"/>
      <c r="G359" s="9"/>
      <c r="H359" s="8"/>
      <c r="I359" s="8"/>
      <c r="J359" s="35"/>
      <c r="K359" s="36"/>
      <c r="L359" s="19"/>
      <c r="M359" s="8"/>
      <c r="N359" s="8"/>
      <c r="O359" s="13"/>
      <c r="P359" s="13"/>
      <c r="Q359" s="18"/>
      <c r="R359" s="14"/>
      <c r="S359" s="15"/>
      <c r="T359" s="15"/>
      <c r="U359" s="16"/>
      <c r="V359" s="20"/>
    </row>
    <row r="360" spans="1:22">
      <c r="A360" s="8"/>
      <c r="B360" s="9"/>
      <c r="C360" s="9"/>
      <c r="D360" s="9"/>
      <c r="E360" s="9"/>
      <c r="F360" s="9"/>
      <c r="G360" s="9"/>
      <c r="H360" s="8"/>
      <c r="I360" s="8"/>
      <c r="J360" s="35"/>
      <c r="K360" s="36"/>
      <c r="L360" s="19"/>
      <c r="M360" s="8"/>
      <c r="N360" s="8"/>
      <c r="O360" s="13"/>
      <c r="P360" s="13"/>
      <c r="Q360" s="18"/>
      <c r="R360" s="14"/>
      <c r="S360" s="15"/>
      <c r="T360" s="15"/>
      <c r="U360" s="16"/>
      <c r="V360" s="20"/>
    </row>
    <row r="361" spans="1:22">
      <c r="A361" s="8"/>
      <c r="B361" s="9"/>
      <c r="C361" s="9"/>
      <c r="D361" s="9"/>
      <c r="E361" s="9"/>
      <c r="F361" s="9"/>
      <c r="G361" s="9"/>
      <c r="H361" s="8"/>
      <c r="I361" s="8"/>
      <c r="J361" s="35"/>
      <c r="K361" s="36"/>
      <c r="L361" s="19"/>
      <c r="M361" s="8"/>
      <c r="N361" s="8"/>
      <c r="O361" s="13"/>
      <c r="P361" s="13"/>
      <c r="Q361" s="18"/>
      <c r="R361" s="14"/>
      <c r="S361" s="15"/>
      <c r="T361" s="15"/>
      <c r="U361" s="16"/>
      <c r="V361" s="20"/>
    </row>
    <row r="362" spans="1:22">
      <c r="A362" s="8"/>
      <c r="B362" s="9"/>
      <c r="C362" s="9"/>
      <c r="D362" s="9"/>
      <c r="E362" s="9"/>
      <c r="F362" s="9"/>
      <c r="G362" s="9"/>
      <c r="H362" s="8"/>
      <c r="I362" s="8"/>
      <c r="J362" s="35"/>
      <c r="K362" s="36"/>
      <c r="L362" s="19"/>
      <c r="M362" s="8"/>
      <c r="N362" s="8"/>
      <c r="O362" s="13"/>
      <c r="P362" s="13"/>
      <c r="Q362" s="18"/>
      <c r="R362" s="14"/>
      <c r="S362" s="15"/>
      <c r="T362" s="15"/>
      <c r="U362" s="16"/>
      <c r="V362" s="20"/>
    </row>
    <row r="363" spans="1:22">
      <c r="A363" s="8"/>
      <c r="B363" s="9"/>
      <c r="C363" s="9"/>
      <c r="D363" s="9"/>
      <c r="E363" s="9"/>
      <c r="F363" s="9"/>
      <c r="G363" s="9"/>
      <c r="H363" s="8"/>
      <c r="I363" s="8"/>
      <c r="J363" s="35"/>
      <c r="K363" s="36"/>
      <c r="L363" s="19"/>
      <c r="M363" s="8"/>
      <c r="N363" s="8"/>
      <c r="O363" s="13"/>
      <c r="P363" s="13"/>
      <c r="Q363" s="18"/>
      <c r="R363" s="14"/>
      <c r="S363" s="15"/>
      <c r="T363" s="15"/>
      <c r="U363" s="16"/>
      <c r="V363" s="20"/>
    </row>
    <row r="364" spans="1:22">
      <c r="A364" s="8"/>
      <c r="B364" s="9"/>
      <c r="C364" s="9"/>
      <c r="D364" s="9"/>
      <c r="E364" s="9"/>
      <c r="F364" s="9"/>
      <c r="G364" s="9"/>
      <c r="H364" s="8"/>
      <c r="I364" s="8"/>
      <c r="J364" s="35"/>
      <c r="K364" s="36"/>
      <c r="L364" s="19"/>
      <c r="M364" s="8"/>
      <c r="N364" s="8"/>
      <c r="O364" s="13"/>
      <c r="P364" s="13"/>
      <c r="Q364" s="18"/>
      <c r="R364" s="14"/>
      <c r="S364" s="15"/>
      <c r="T364" s="15"/>
      <c r="U364" s="16"/>
      <c r="V364" s="20"/>
    </row>
    <row r="365" spans="1:22">
      <c r="A365" s="8"/>
      <c r="B365" s="9"/>
      <c r="C365" s="9"/>
      <c r="D365" s="9"/>
      <c r="E365" s="9"/>
      <c r="F365" s="9"/>
      <c r="G365" s="9"/>
      <c r="H365" s="8"/>
      <c r="I365" s="8"/>
      <c r="J365" s="35"/>
      <c r="K365" s="36"/>
      <c r="L365" s="19"/>
      <c r="M365" s="8"/>
      <c r="N365" s="8"/>
      <c r="O365" s="13"/>
      <c r="P365" s="13"/>
      <c r="Q365" s="18"/>
      <c r="R365" s="14"/>
      <c r="S365" s="15"/>
      <c r="T365" s="15"/>
      <c r="U365" s="16"/>
      <c r="V365" s="20"/>
    </row>
    <row r="366" spans="1:22">
      <c r="A366" s="8"/>
      <c r="B366" s="9"/>
      <c r="C366" s="9"/>
      <c r="D366" s="9"/>
      <c r="E366" s="9"/>
      <c r="F366" s="9"/>
      <c r="G366" s="9"/>
      <c r="H366" s="8"/>
      <c r="I366" s="8"/>
      <c r="J366" s="35"/>
      <c r="K366" s="36"/>
      <c r="L366" s="19"/>
      <c r="M366" s="8"/>
      <c r="N366" s="8"/>
      <c r="O366" s="13"/>
      <c r="P366" s="13"/>
      <c r="Q366" s="18"/>
      <c r="R366" s="14"/>
      <c r="S366" s="15"/>
      <c r="T366" s="15"/>
      <c r="U366" s="16"/>
      <c r="V366" s="20"/>
    </row>
    <row r="367" spans="1:22">
      <c r="A367" s="8"/>
      <c r="B367" s="9"/>
      <c r="C367" s="9"/>
      <c r="D367" s="9"/>
      <c r="E367" s="9"/>
      <c r="F367" s="9"/>
      <c r="G367" s="9"/>
      <c r="H367" s="8"/>
      <c r="I367" s="8"/>
      <c r="J367" s="35"/>
      <c r="K367" s="36"/>
      <c r="L367" s="19"/>
      <c r="M367" s="8"/>
      <c r="N367" s="8"/>
      <c r="O367" s="13"/>
      <c r="P367" s="13"/>
      <c r="Q367" s="18"/>
      <c r="R367" s="14"/>
      <c r="S367" s="15"/>
      <c r="T367" s="15"/>
      <c r="U367" s="16"/>
      <c r="V367" s="20"/>
    </row>
    <row r="368" spans="1:22">
      <c r="A368" s="8"/>
      <c r="B368" s="9"/>
      <c r="C368" s="9"/>
      <c r="D368" s="9"/>
      <c r="E368" s="9"/>
      <c r="F368" s="9"/>
      <c r="G368" s="9"/>
      <c r="H368" s="8"/>
      <c r="I368" s="8"/>
      <c r="J368" s="35"/>
      <c r="K368" s="36"/>
      <c r="L368" s="19"/>
      <c r="M368" s="8"/>
      <c r="N368" s="8"/>
      <c r="O368" s="13"/>
      <c r="P368" s="13"/>
      <c r="Q368" s="18"/>
      <c r="R368" s="14"/>
      <c r="S368" s="15"/>
      <c r="T368" s="15"/>
      <c r="U368" s="16"/>
      <c r="V368" s="20"/>
    </row>
    <row r="369" spans="1:22">
      <c r="A369" s="8"/>
      <c r="B369" s="9"/>
      <c r="C369" s="9"/>
      <c r="D369" s="9"/>
      <c r="E369" s="9"/>
      <c r="F369" s="9"/>
      <c r="G369" s="9"/>
      <c r="H369" s="8"/>
      <c r="I369" s="8"/>
      <c r="J369" s="35"/>
      <c r="K369" s="36"/>
      <c r="L369" s="19"/>
      <c r="M369" s="8"/>
      <c r="N369" s="8"/>
      <c r="O369" s="13"/>
      <c r="P369" s="13"/>
      <c r="Q369" s="18"/>
      <c r="R369" s="14"/>
      <c r="S369" s="15"/>
      <c r="T369" s="15"/>
      <c r="U369" s="16"/>
      <c r="V369" s="20"/>
    </row>
    <row r="370" spans="1:22">
      <c r="A370" s="8"/>
      <c r="B370" s="9"/>
      <c r="C370" s="9"/>
      <c r="D370" s="9"/>
      <c r="E370" s="9"/>
      <c r="F370" s="9"/>
      <c r="G370" s="9"/>
      <c r="H370" s="8"/>
      <c r="I370" s="8"/>
      <c r="J370" s="35"/>
      <c r="K370" s="36"/>
      <c r="L370" s="19"/>
      <c r="M370" s="8"/>
      <c r="N370" s="8"/>
      <c r="O370" s="13"/>
      <c r="P370" s="13"/>
      <c r="Q370" s="18"/>
      <c r="R370" s="14"/>
      <c r="S370" s="15"/>
      <c r="T370" s="15"/>
      <c r="U370" s="16"/>
      <c r="V370" s="20"/>
    </row>
    <row r="371" spans="1:22">
      <c r="A371" s="8"/>
      <c r="B371" s="9"/>
      <c r="C371" s="9"/>
      <c r="D371" s="9"/>
      <c r="E371" s="9"/>
      <c r="F371" s="9"/>
      <c r="G371" s="9"/>
      <c r="H371" s="8"/>
      <c r="I371" s="8"/>
      <c r="J371" s="35"/>
      <c r="K371" s="36"/>
      <c r="L371" s="19"/>
      <c r="M371" s="8"/>
      <c r="N371" s="8"/>
      <c r="O371" s="13"/>
      <c r="P371" s="13"/>
      <c r="Q371" s="18"/>
      <c r="R371" s="14"/>
      <c r="S371" s="15"/>
      <c r="T371" s="15"/>
      <c r="U371" s="16"/>
      <c r="V371" s="20"/>
    </row>
    <row r="372" spans="1:22">
      <c r="A372" s="8"/>
      <c r="B372" s="9"/>
      <c r="C372" s="9"/>
      <c r="D372" s="9"/>
      <c r="E372" s="9"/>
      <c r="F372" s="9"/>
      <c r="G372" s="9"/>
      <c r="H372" s="8"/>
      <c r="I372" s="8"/>
      <c r="J372" s="35"/>
      <c r="K372" s="36"/>
      <c r="L372" s="19"/>
      <c r="M372" s="8"/>
      <c r="N372" s="8"/>
      <c r="O372" s="13"/>
      <c r="P372" s="13"/>
      <c r="Q372" s="18"/>
      <c r="R372" s="14"/>
      <c r="S372" s="15"/>
      <c r="T372" s="15"/>
      <c r="U372" s="16"/>
      <c r="V372" s="20"/>
    </row>
    <row r="373" spans="1:22">
      <c r="A373" s="8"/>
      <c r="B373" s="9"/>
      <c r="C373" s="9"/>
      <c r="D373" s="9"/>
      <c r="E373" s="9"/>
      <c r="F373" s="9"/>
      <c r="G373" s="9"/>
      <c r="H373" s="8"/>
      <c r="I373" s="8"/>
      <c r="J373" s="35"/>
      <c r="K373" s="36"/>
      <c r="L373" s="19"/>
      <c r="M373" s="8"/>
      <c r="N373" s="8"/>
      <c r="O373" s="13"/>
      <c r="P373" s="13"/>
      <c r="Q373" s="18"/>
      <c r="R373" s="14"/>
      <c r="S373" s="15"/>
      <c r="T373" s="15"/>
      <c r="U373" s="16"/>
      <c r="V373" s="20"/>
    </row>
    <row r="374" spans="1:22">
      <c r="A374" s="8"/>
      <c r="B374" s="9"/>
      <c r="C374" s="9"/>
      <c r="D374" s="9"/>
      <c r="E374" s="9"/>
      <c r="F374" s="9"/>
      <c r="G374" s="9"/>
      <c r="H374" s="8"/>
      <c r="I374" s="8"/>
      <c r="J374" s="35"/>
      <c r="K374" s="36"/>
      <c r="L374" s="19"/>
      <c r="M374" s="8"/>
      <c r="N374" s="8"/>
      <c r="O374" s="13"/>
      <c r="P374" s="13"/>
      <c r="Q374" s="18"/>
      <c r="R374" s="14"/>
      <c r="S374" s="15"/>
      <c r="T374" s="15"/>
      <c r="U374" s="16"/>
      <c r="V374" s="20"/>
    </row>
    <row r="375" spans="1:22">
      <c r="A375" s="8"/>
      <c r="B375" s="9"/>
      <c r="C375" s="9"/>
      <c r="D375" s="9"/>
      <c r="E375" s="9"/>
      <c r="F375" s="9"/>
      <c r="G375" s="9"/>
      <c r="H375" s="8"/>
      <c r="I375" s="8"/>
      <c r="J375" s="35"/>
      <c r="K375" s="36"/>
      <c r="L375" s="19"/>
      <c r="M375" s="8"/>
      <c r="N375" s="8"/>
      <c r="O375" s="13"/>
      <c r="P375" s="13"/>
      <c r="Q375" s="18"/>
      <c r="R375" s="14"/>
      <c r="S375" s="15"/>
      <c r="T375" s="15"/>
      <c r="U375" s="16"/>
      <c r="V375" s="20"/>
    </row>
    <row r="376" spans="1:22">
      <c r="A376" s="8"/>
      <c r="B376" s="9"/>
      <c r="C376" s="9"/>
      <c r="D376" s="9"/>
      <c r="E376" s="9"/>
      <c r="F376" s="9"/>
      <c r="G376" s="9"/>
      <c r="H376" s="8"/>
      <c r="I376" s="8"/>
      <c r="J376" s="35"/>
      <c r="K376" s="36"/>
      <c r="L376" s="19"/>
      <c r="M376" s="8"/>
      <c r="N376" s="8"/>
      <c r="O376" s="13"/>
      <c r="P376" s="13"/>
      <c r="Q376" s="18"/>
      <c r="R376" s="14"/>
      <c r="S376" s="15"/>
      <c r="T376" s="15"/>
      <c r="U376" s="16"/>
      <c r="V376" s="20"/>
    </row>
    <row r="377" spans="1:22">
      <c r="A377" s="8"/>
      <c r="B377" s="9"/>
      <c r="C377" s="9"/>
      <c r="D377" s="9"/>
      <c r="E377" s="9"/>
      <c r="F377" s="9"/>
      <c r="G377" s="9"/>
      <c r="H377" s="8"/>
      <c r="I377" s="8"/>
      <c r="J377" s="35"/>
      <c r="K377" s="36"/>
      <c r="L377" s="19"/>
      <c r="M377" s="8"/>
      <c r="N377" s="8"/>
      <c r="O377" s="13"/>
      <c r="P377" s="13"/>
      <c r="Q377" s="18"/>
      <c r="R377" s="14"/>
      <c r="S377" s="15"/>
      <c r="T377" s="15"/>
      <c r="U377" s="16"/>
      <c r="V377" s="20"/>
    </row>
    <row r="378" spans="1:22">
      <c r="A378" s="8"/>
      <c r="B378" s="9"/>
      <c r="C378" s="9"/>
      <c r="D378" s="9"/>
      <c r="E378" s="9"/>
      <c r="F378" s="9"/>
      <c r="G378" s="9"/>
      <c r="H378" s="8"/>
      <c r="I378" s="8"/>
      <c r="J378" s="35"/>
      <c r="K378" s="36"/>
      <c r="L378" s="19"/>
      <c r="M378" s="8"/>
      <c r="N378" s="8"/>
      <c r="O378" s="13"/>
      <c r="P378" s="13"/>
      <c r="Q378" s="18"/>
      <c r="R378" s="14"/>
      <c r="S378" s="15"/>
      <c r="T378" s="15"/>
      <c r="U378" s="16"/>
      <c r="V378" s="20"/>
    </row>
    <row r="379" spans="1:22">
      <c r="A379" s="8"/>
      <c r="B379" s="9"/>
      <c r="C379" s="9"/>
      <c r="D379" s="9"/>
      <c r="E379" s="9"/>
      <c r="F379" s="9"/>
      <c r="G379" s="9"/>
      <c r="H379" s="8"/>
      <c r="I379" s="8"/>
      <c r="J379" s="35"/>
      <c r="K379" s="36"/>
      <c r="L379" s="19"/>
      <c r="M379" s="8"/>
      <c r="N379" s="8"/>
      <c r="O379" s="13"/>
      <c r="P379" s="13"/>
      <c r="Q379" s="18"/>
      <c r="R379" s="14"/>
      <c r="S379" s="15"/>
      <c r="T379" s="15"/>
      <c r="U379" s="16"/>
      <c r="V379" s="20"/>
    </row>
    <row r="380" spans="1:22">
      <c r="A380" s="8"/>
      <c r="B380" s="9"/>
      <c r="C380" s="9"/>
      <c r="D380" s="9"/>
      <c r="E380" s="9"/>
      <c r="F380" s="9"/>
      <c r="G380" s="9"/>
      <c r="H380" s="8"/>
      <c r="I380" s="8"/>
      <c r="J380" s="35"/>
      <c r="K380" s="36"/>
      <c r="L380" s="19"/>
      <c r="M380" s="8"/>
      <c r="N380" s="8"/>
      <c r="O380" s="13"/>
      <c r="P380" s="13"/>
      <c r="Q380" s="18"/>
      <c r="R380" s="14"/>
      <c r="S380" s="15"/>
      <c r="T380" s="15"/>
      <c r="U380" s="16"/>
      <c r="V380" s="20"/>
    </row>
    <row r="381" spans="1:22">
      <c r="A381" s="8"/>
      <c r="B381" s="9"/>
      <c r="C381" s="9"/>
      <c r="D381" s="9"/>
      <c r="E381" s="9"/>
      <c r="F381" s="9"/>
      <c r="G381" s="9"/>
      <c r="H381" s="8"/>
      <c r="I381" s="8"/>
      <c r="J381" s="35"/>
      <c r="K381" s="36"/>
      <c r="L381" s="19"/>
      <c r="M381" s="8"/>
      <c r="N381" s="8"/>
      <c r="O381" s="13"/>
      <c r="P381" s="13"/>
      <c r="Q381" s="18"/>
      <c r="R381" s="14"/>
      <c r="S381" s="15"/>
      <c r="T381" s="15"/>
      <c r="U381" s="16"/>
      <c r="V381" s="20"/>
    </row>
    <row r="382" spans="1:22">
      <c r="A382" s="8"/>
      <c r="B382" s="9"/>
      <c r="C382" s="9"/>
      <c r="D382" s="9"/>
      <c r="E382" s="9"/>
      <c r="F382" s="9"/>
      <c r="G382" s="9"/>
      <c r="H382" s="8"/>
      <c r="I382" s="8"/>
      <c r="J382" s="35"/>
      <c r="K382" s="36"/>
      <c r="L382" s="19"/>
      <c r="M382" s="8"/>
      <c r="N382" s="8"/>
      <c r="O382" s="13"/>
      <c r="P382" s="13"/>
      <c r="Q382" s="18"/>
      <c r="R382" s="14"/>
      <c r="S382" s="15"/>
      <c r="T382" s="15"/>
      <c r="U382" s="16"/>
      <c r="V382" s="20"/>
    </row>
    <row r="383" spans="1:22">
      <c r="A383" s="8"/>
      <c r="B383" s="9"/>
      <c r="C383" s="9"/>
      <c r="D383" s="9"/>
      <c r="E383" s="9"/>
      <c r="F383" s="9"/>
      <c r="G383" s="9"/>
      <c r="H383" s="8"/>
      <c r="I383" s="8"/>
      <c r="J383" s="35"/>
      <c r="K383" s="36"/>
      <c r="L383" s="19"/>
      <c r="M383" s="8"/>
      <c r="N383" s="8"/>
      <c r="O383" s="13"/>
      <c r="P383" s="13"/>
      <c r="Q383" s="18"/>
      <c r="R383" s="14"/>
      <c r="S383" s="15"/>
      <c r="T383" s="15"/>
      <c r="U383" s="16"/>
      <c r="V383" s="20"/>
    </row>
    <row r="384" spans="1:22">
      <c r="A384" s="8"/>
      <c r="B384" s="9"/>
      <c r="C384" s="9"/>
      <c r="D384" s="9"/>
      <c r="E384" s="9"/>
      <c r="F384" s="9"/>
      <c r="G384" s="9"/>
      <c r="H384" s="8"/>
      <c r="I384" s="8"/>
      <c r="J384" s="35"/>
      <c r="K384" s="36"/>
      <c r="L384" s="19"/>
      <c r="M384" s="8"/>
      <c r="N384" s="8"/>
      <c r="O384" s="13"/>
      <c r="P384" s="13"/>
      <c r="Q384" s="18"/>
      <c r="R384" s="14"/>
      <c r="S384" s="15"/>
      <c r="T384" s="15"/>
      <c r="U384" s="16"/>
      <c r="V384" s="20"/>
    </row>
    <row r="385" spans="1:22">
      <c r="A385" s="8"/>
      <c r="B385" s="9"/>
      <c r="C385" s="9"/>
      <c r="D385" s="9"/>
      <c r="E385" s="9"/>
      <c r="F385" s="9"/>
      <c r="G385" s="9"/>
      <c r="H385" s="8"/>
      <c r="I385" s="8"/>
      <c r="J385" s="35"/>
      <c r="K385" s="36"/>
      <c r="L385" s="19"/>
      <c r="M385" s="8"/>
      <c r="N385" s="8"/>
      <c r="O385" s="13"/>
      <c r="P385" s="13"/>
      <c r="Q385" s="18"/>
      <c r="R385" s="14"/>
      <c r="S385" s="15"/>
      <c r="T385" s="15"/>
      <c r="U385" s="16"/>
      <c r="V385" s="20"/>
    </row>
    <row r="386" spans="1:22">
      <c r="A386" s="8"/>
      <c r="B386" s="9"/>
      <c r="C386" s="9"/>
      <c r="D386" s="9"/>
      <c r="E386" s="9"/>
      <c r="F386" s="9"/>
      <c r="G386" s="9"/>
      <c r="H386" s="8"/>
      <c r="I386" s="8"/>
      <c r="J386" s="35"/>
      <c r="K386" s="36"/>
      <c r="L386" s="19"/>
      <c r="M386" s="8"/>
      <c r="N386" s="8"/>
      <c r="O386" s="13"/>
      <c r="P386" s="13"/>
      <c r="Q386" s="18"/>
      <c r="R386" s="14"/>
      <c r="S386" s="15"/>
      <c r="T386" s="15"/>
      <c r="U386" s="16"/>
      <c r="V386" s="20"/>
    </row>
    <row r="387" spans="1:22">
      <c r="A387" s="8"/>
      <c r="B387" s="9"/>
      <c r="C387" s="9"/>
      <c r="D387" s="9"/>
      <c r="E387" s="9"/>
      <c r="F387" s="9"/>
      <c r="G387" s="9"/>
      <c r="H387" s="8"/>
      <c r="I387" s="8"/>
      <c r="J387" s="35"/>
      <c r="K387" s="36"/>
      <c r="L387" s="19"/>
      <c r="M387" s="8"/>
      <c r="N387" s="8"/>
      <c r="O387" s="13"/>
      <c r="P387" s="13"/>
      <c r="Q387" s="18"/>
      <c r="R387" s="14"/>
      <c r="S387" s="15"/>
      <c r="T387" s="15"/>
      <c r="U387" s="16"/>
      <c r="V387" s="20"/>
    </row>
    <row r="388" spans="1:22">
      <c r="A388" s="8"/>
      <c r="B388" s="9"/>
      <c r="C388" s="9"/>
      <c r="D388" s="9"/>
      <c r="E388" s="9"/>
      <c r="F388" s="9"/>
      <c r="G388" s="9"/>
      <c r="H388" s="8"/>
      <c r="I388" s="8"/>
      <c r="J388" s="35"/>
      <c r="K388" s="36"/>
      <c r="L388" s="19"/>
      <c r="M388" s="8"/>
      <c r="N388" s="8"/>
      <c r="O388" s="13"/>
      <c r="P388" s="13"/>
      <c r="Q388" s="18"/>
      <c r="R388" s="14"/>
      <c r="S388" s="15"/>
      <c r="T388" s="15"/>
      <c r="U388" s="16"/>
      <c r="V388" s="20"/>
    </row>
    <row r="389" spans="1:22">
      <c r="A389" s="8"/>
      <c r="B389" s="9"/>
      <c r="C389" s="9"/>
      <c r="D389" s="9"/>
      <c r="E389" s="9"/>
      <c r="F389" s="9"/>
      <c r="G389" s="9"/>
      <c r="H389" s="8"/>
      <c r="I389" s="8"/>
      <c r="J389" s="35"/>
      <c r="K389" s="36"/>
      <c r="L389" s="19"/>
      <c r="M389" s="8"/>
      <c r="N389" s="8"/>
      <c r="O389" s="13"/>
      <c r="P389" s="13"/>
      <c r="Q389" s="18"/>
      <c r="R389" s="14"/>
      <c r="S389" s="15"/>
      <c r="T389" s="15"/>
      <c r="U389" s="16"/>
      <c r="V389" s="20"/>
    </row>
    <row r="390" spans="1:22">
      <c r="A390" s="8"/>
      <c r="B390" s="9"/>
      <c r="C390" s="9"/>
      <c r="D390" s="9"/>
      <c r="E390" s="9"/>
      <c r="F390" s="9"/>
      <c r="G390" s="9"/>
      <c r="H390" s="8"/>
      <c r="I390" s="8"/>
      <c r="J390" s="35"/>
      <c r="K390" s="36"/>
      <c r="L390" s="19"/>
      <c r="M390" s="8"/>
      <c r="N390" s="8"/>
      <c r="O390" s="13"/>
      <c r="P390" s="13"/>
      <c r="Q390" s="18"/>
      <c r="R390" s="14"/>
      <c r="S390" s="15"/>
      <c r="T390" s="15"/>
      <c r="U390" s="16"/>
      <c r="V390" s="20"/>
    </row>
    <row r="391" spans="1:22">
      <c r="A391" s="8"/>
      <c r="B391" s="9"/>
      <c r="C391" s="9"/>
      <c r="D391" s="9"/>
      <c r="E391" s="9"/>
      <c r="F391" s="9"/>
      <c r="G391" s="9"/>
      <c r="H391" s="8"/>
      <c r="I391" s="8"/>
      <c r="J391" s="35"/>
      <c r="K391" s="36"/>
      <c r="L391" s="19"/>
      <c r="M391" s="8"/>
      <c r="N391" s="8"/>
      <c r="O391" s="13"/>
      <c r="P391" s="13"/>
      <c r="Q391" s="18"/>
      <c r="R391" s="14"/>
      <c r="S391" s="15"/>
      <c r="T391" s="15"/>
      <c r="U391" s="16"/>
      <c r="V391" s="20"/>
    </row>
    <row r="392" spans="1:22">
      <c r="A392" s="8"/>
      <c r="B392" s="9"/>
      <c r="C392" s="9"/>
      <c r="D392" s="9"/>
      <c r="E392" s="9"/>
      <c r="F392" s="9"/>
      <c r="G392" s="9"/>
      <c r="H392" s="8"/>
      <c r="I392" s="8"/>
      <c r="J392" s="35"/>
      <c r="K392" s="36"/>
      <c r="L392" s="19"/>
      <c r="M392" s="8"/>
      <c r="N392" s="8"/>
      <c r="O392" s="13"/>
      <c r="P392" s="13"/>
      <c r="Q392" s="18"/>
      <c r="R392" s="14"/>
      <c r="S392" s="15"/>
      <c r="T392" s="15"/>
      <c r="U392" s="16"/>
      <c r="V392" s="20"/>
    </row>
    <row r="393" spans="1:22">
      <c r="A393" s="8"/>
      <c r="B393" s="9"/>
      <c r="C393" s="9"/>
      <c r="D393" s="9"/>
      <c r="E393" s="9"/>
      <c r="F393" s="9"/>
      <c r="G393" s="9"/>
      <c r="H393" s="8"/>
      <c r="I393" s="8"/>
      <c r="J393" s="35"/>
      <c r="K393" s="36"/>
      <c r="L393" s="19"/>
      <c r="M393" s="8"/>
      <c r="N393" s="8"/>
      <c r="O393" s="13"/>
      <c r="P393" s="13"/>
      <c r="Q393" s="18"/>
      <c r="R393" s="14"/>
      <c r="S393" s="15"/>
      <c r="T393" s="15"/>
      <c r="U393" s="16"/>
      <c r="V393" s="20"/>
    </row>
    <row r="394" spans="1:22">
      <c r="A394" s="8"/>
      <c r="B394" s="9"/>
      <c r="C394" s="9"/>
      <c r="D394" s="9"/>
      <c r="E394" s="9"/>
      <c r="F394" s="9"/>
      <c r="G394" s="9"/>
      <c r="H394" s="8"/>
      <c r="I394" s="8"/>
      <c r="J394" s="35"/>
      <c r="K394" s="36"/>
      <c r="L394" s="19"/>
      <c r="M394" s="8"/>
      <c r="N394" s="8"/>
      <c r="O394" s="13"/>
      <c r="P394" s="13"/>
      <c r="Q394" s="18"/>
      <c r="R394" s="14"/>
      <c r="S394" s="15"/>
      <c r="T394" s="15"/>
      <c r="U394" s="16"/>
      <c r="V394" s="20"/>
    </row>
    <row r="395" spans="1:22">
      <c r="A395" s="8"/>
      <c r="B395" s="9"/>
      <c r="C395" s="9"/>
      <c r="D395" s="9"/>
      <c r="E395" s="9"/>
      <c r="F395" s="9"/>
      <c r="G395" s="9"/>
      <c r="H395" s="8"/>
      <c r="I395" s="8"/>
      <c r="J395" s="35"/>
      <c r="K395" s="36"/>
      <c r="L395" s="19"/>
      <c r="M395" s="8"/>
      <c r="N395" s="8"/>
      <c r="O395" s="13"/>
      <c r="P395" s="13"/>
      <c r="Q395" s="18"/>
      <c r="R395" s="14"/>
      <c r="S395" s="15"/>
      <c r="T395" s="15"/>
      <c r="U395" s="16"/>
      <c r="V395" s="20"/>
    </row>
    <row r="396" spans="1:22">
      <c r="A396" s="8"/>
      <c r="B396" s="9"/>
      <c r="C396" s="9"/>
      <c r="D396" s="9"/>
      <c r="E396" s="9"/>
      <c r="F396" s="9"/>
      <c r="G396" s="9"/>
      <c r="H396" s="8"/>
      <c r="I396" s="8"/>
      <c r="J396" s="35"/>
      <c r="K396" s="36"/>
      <c r="L396" s="19"/>
      <c r="M396" s="8"/>
      <c r="N396" s="8"/>
      <c r="O396" s="13"/>
      <c r="P396" s="13"/>
      <c r="Q396" s="18"/>
      <c r="R396" s="14"/>
      <c r="S396" s="15"/>
      <c r="T396" s="15"/>
      <c r="U396" s="16"/>
      <c r="V396" s="20"/>
    </row>
    <row r="397" spans="1:22">
      <c r="A397" s="8"/>
      <c r="B397" s="9"/>
      <c r="C397" s="9"/>
      <c r="D397" s="9"/>
      <c r="E397" s="9"/>
      <c r="F397" s="9"/>
      <c r="G397" s="9"/>
      <c r="H397" s="8"/>
      <c r="I397" s="8"/>
      <c r="J397" s="35"/>
      <c r="K397" s="36"/>
      <c r="L397" s="19"/>
      <c r="M397" s="8"/>
      <c r="N397" s="8"/>
      <c r="O397" s="13"/>
      <c r="P397" s="13"/>
      <c r="Q397" s="18"/>
      <c r="R397" s="14"/>
      <c r="S397" s="15"/>
      <c r="T397" s="15"/>
      <c r="U397" s="16"/>
      <c r="V397" s="20"/>
    </row>
    <row r="398" spans="1:22">
      <c r="A398" s="8"/>
      <c r="B398" s="9"/>
      <c r="C398" s="9"/>
      <c r="D398" s="9"/>
      <c r="E398" s="9"/>
      <c r="F398" s="9"/>
      <c r="G398" s="9"/>
      <c r="H398" s="8"/>
      <c r="I398" s="8"/>
      <c r="J398" s="35"/>
      <c r="K398" s="36"/>
      <c r="L398" s="19"/>
      <c r="M398" s="8"/>
      <c r="N398" s="8"/>
      <c r="O398" s="13"/>
      <c r="P398" s="13"/>
      <c r="Q398" s="18"/>
      <c r="R398" s="14"/>
      <c r="S398" s="15"/>
      <c r="T398" s="15"/>
      <c r="U398" s="16"/>
      <c r="V398" s="20"/>
    </row>
    <row r="399" spans="1:22">
      <c r="A399" s="8"/>
      <c r="B399" s="9"/>
      <c r="C399" s="9"/>
      <c r="D399" s="9"/>
      <c r="E399" s="9"/>
      <c r="F399" s="9"/>
      <c r="G399" s="9"/>
      <c r="H399" s="8"/>
      <c r="I399" s="8"/>
      <c r="J399" s="35"/>
      <c r="K399" s="36"/>
      <c r="L399" s="19"/>
      <c r="M399" s="8"/>
      <c r="N399" s="8"/>
      <c r="O399" s="13"/>
      <c r="P399" s="13"/>
      <c r="Q399" s="18"/>
      <c r="R399" s="14"/>
      <c r="S399" s="15"/>
      <c r="T399" s="15"/>
      <c r="U399" s="16"/>
      <c r="V399" s="20"/>
    </row>
    <row r="400" spans="1:22">
      <c r="A400" s="8"/>
      <c r="B400" s="9"/>
      <c r="C400" s="9"/>
      <c r="D400" s="9"/>
      <c r="E400" s="9"/>
      <c r="F400" s="9"/>
      <c r="G400" s="9"/>
      <c r="H400" s="8"/>
      <c r="I400" s="8"/>
      <c r="J400" s="35"/>
      <c r="K400" s="36"/>
      <c r="L400" s="19"/>
      <c r="M400" s="8"/>
      <c r="N400" s="8"/>
      <c r="O400" s="13"/>
      <c r="P400" s="13"/>
      <c r="Q400" s="18"/>
      <c r="R400" s="14"/>
      <c r="S400" s="15"/>
      <c r="T400" s="15"/>
      <c r="U400" s="16"/>
      <c r="V400" s="20"/>
    </row>
    <row r="401" spans="1:22">
      <c r="A401" s="8"/>
      <c r="B401" s="9"/>
      <c r="C401" s="9"/>
      <c r="D401" s="9"/>
      <c r="E401" s="9"/>
      <c r="F401" s="9"/>
      <c r="G401" s="9"/>
      <c r="H401" s="8"/>
      <c r="I401" s="8"/>
      <c r="J401" s="35"/>
      <c r="K401" s="36"/>
      <c r="L401" s="19"/>
      <c r="M401" s="8"/>
      <c r="N401" s="8"/>
      <c r="O401" s="13"/>
      <c r="P401" s="13"/>
      <c r="Q401" s="18"/>
      <c r="R401" s="14"/>
      <c r="S401" s="15"/>
      <c r="T401" s="15"/>
      <c r="U401" s="16"/>
      <c r="V401" s="20"/>
    </row>
    <row r="402" spans="1:22">
      <c r="A402" s="8"/>
      <c r="B402" s="9"/>
      <c r="C402" s="9"/>
      <c r="D402" s="9"/>
      <c r="E402" s="9"/>
      <c r="F402" s="9"/>
      <c r="G402" s="9"/>
      <c r="H402" s="8"/>
      <c r="I402" s="8"/>
      <c r="J402" s="35"/>
      <c r="K402" s="36"/>
      <c r="L402" s="19"/>
      <c r="M402" s="8"/>
      <c r="N402" s="8"/>
      <c r="O402" s="13"/>
      <c r="P402" s="13"/>
      <c r="Q402" s="18"/>
      <c r="R402" s="14"/>
      <c r="S402" s="15"/>
      <c r="T402" s="15"/>
      <c r="U402" s="16"/>
      <c r="V402" s="20"/>
    </row>
    <row r="403" spans="1:22">
      <c r="A403" s="8"/>
      <c r="B403" s="9"/>
      <c r="C403" s="9"/>
      <c r="D403" s="9"/>
      <c r="E403" s="9"/>
      <c r="F403" s="9"/>
      <c r="G403" s="9"/>
      <c r="H403" s="8"/>
      <c r="I403" s="8"/>
      <c r="J403" s="35"/>
      <c r="K403" s="36"/>
      <c r="L403" s="19"/>
      <c r="M403" s="8"/>
      <c r="N403" s="8"/>
      <c r="O403" s="13"/>
      <c r="P403" s="13"/>
      <c r="Q403" s="18"/>
      <c r="R403" s="14"/>
      <c r="S403" s="15"/>
      <c r="T403" s="15"/>
      <c r="U403" s="16"/>
      <c r="V403" s="20"/>
    </row>
    <row r="404" spans="1:22">
      <c r="A404" s="8"/>
      <c r="B404" s="9"/>
      <c r="C404" s="9"/>
      <c r="D404" s="9"/>
      <c r="E404" s="9"/>
      <c r="F404" s="9"/>
      <c r="G404" s="9"/>
      <c r="H404" s="8"/>
      <c r="I404" s="8"/>
      <c r="J404" s="35"/>
      <c r="K404" s="36"/>
      <c r="L404" s="19"/>
      <c r="M404" s="8"/>
      <c r="N404" s="8"/>
      <c r="O404" s="13"/>
      <c r="P404" s="13"/>
      <c r="Q404" s="18"/>
      <c r="R404" s="14"/>
      <c r="S404" s="15"/>
      <c r="T404" s="15"/>
      <c r="U404" s="16"/>
      <c r="V404" s="20"/>
    </row>
    <row r="405" spans="1:22">
      <c r="A405" s="8"/>
      <c r="B405" s="9"/>
      <c r="C405" s="9"/>
      <c r="D405" s="9"/>
      <c r="E405" s="9"/>
      <c r="F405" s="9"/>
      <c r="G405" s="9"/>
      <c r="H405" s="8"/>
      <c r="I405" s="8"/>
      <c r="J405" s="35"/>
      <c r="K405" s="36"/>
      <c r="L405" s="19"/>
      <c r="M405" s="8"/>
      <c r="N405" s="8"/>
      <c r="O405" s="13"/>
      <c r="P405" s="13"/>
      <c r="Q405" s="18"/>
      <c r="R405" s="14"/>
      <c r="S405" s="15"/>
      <c r="T405" s="15"/>
      <c r="U405" s="16"/>
      <c r="V405" s="20"/>
    </row>
    <row r="406" spans="1:22">
      <c r="A406" s="8"/>
      <c r="B406" s="9"/>
      <c r="C406" s="9"/>
      <c r="D406" s="9"/>
      <c r="E406" s="9"/>
      <c r="F406" s="9"/>
      <c r="G406" s="9"/>
      <c r="H406" s="8"/>
      <c r="I406" s="8"/>
      <c r="J406" s="35"/>
      <c r="K406" s="36"/>
      <c r="L406" s="19"/>
      <c r="M406" s="8"/>
      <c r="N406" s="8"/>
      <c r="O406" s="13"/>
      <c r="P406" s="13"/>
      <c r="Q406" s="18"/>
      <c r="R406" s="14"/>
      <c r="S406" s="15"/>
      <c r="T406" s="15"/>
      <c r="U406" s="16"/>
      <c r="V406" s="20"/>
    </row>
    <row r="407" spans="1:22">
      <c r="A407" s="8"/>
      <c r="B407" s="9"/>
      <c r="C407" s="9"/>
      <c r="D407" s="9"/>
      <c r="E407" s="9"/>
      <c r="F407" s="9"/>
      <c r="G407" s="9"/>
      <c r="H407" s="8"/>
      <c r="I407" s="8"/>
      <c r="J407" s="35"/>
      <c r="K407" s="36"/>
      <c r="L407" s="19"/>
      <c r="M407" s="8"/>
      <c r="N407" s="8"/>
      <c r="O407" s="13"/>
      <c r="P407" s="13"/>
      <c r="Q407" s="18"/>
      <c r="R407" s="14"/>
      <c r="S407" s="15"/>
      <c r="T407" s="15"/>
      <c r="U407" s="16"/>
      <c r="V407" s="20"/>
    </row>
    <row r="408" spans="1:22">
      <c r="A408" s="8"/>
      <c r="B408" s="9"/>
      <c r="C408" s="9"/>
      <c r="D408" s="9"/>
      <c r="E408" s="9"/>
      <c r="F408" s="9"/>
      <c r="G408" s="9"/>
      <c r="H408" s="8"/>
      <c r="I408" s="8"/>
      <c r="J408" s="35"/>
      <c r="K408" s="36"/>
      <c r="L408" s="19"/>
      <c r="M408" s="8"/>
      <c r="N408" s="8"/>
      <c r="O408" s="13"/>
      <c r="P408" s="13"/>
      <c r="Q408" s="18"/>
      <c r="R408" s="14"/>
      <c r="S408" s="15"/>
      <c r="T408" s="15"/>
      <c r="U408" s="16"/>
      <c r="V408" s="20"/>
    </row>
    <row r="409" spans="1:22">
      <c r="A409" s="8"/>
      <c r="B409" s="9"/>
      <c r="C409" s="9"/>
      <c r="D409" s="9"/>
      <c r="E409" s="9"/>
      <c r="F409" s="9"/>
      <c r="G409" s="9"/>
      <c r="H409" s="8"/>
      <c r="I409" s="8"/>
      <c r="J409" s="35"/>
      <c r="K409" s="36"/>
      <c r="L409" s="19"/>
      <c r="M409" s="8"/>
      <c r="N409" s="8"/>
      <c r="O409" s="13"/>
      <c r="P409" s="13"/>
      <c r="Q409" s="18"/>
      <c r="R409" s="14"/>
      <c r="S409" s="15"/>
      <c r="T409" s="15"/>
      <c r="U409" s="16"/>
      <c r="V409" s="20"/>
    </row>
    <row r="410" spans="1:22">
      <c r="A410" s="8"/>
      <c r="B410" s="9"/>
      <c r="C410" s="9"/>
      <c r="D410" s="9"/>
      <c r="E410" s="9"/>
      <c r="F410" s="9"/>
      <c r="G410" s="9"/>
      <c r="H410" s="8"/>
      <c r="I410" s="8"/>
      <c r="J410" s="35"/>
      <c r="K410" s="36"/>
      <c r="L410" s="19"/>
      <c r="M410" s="8"/>
      <c r="N410" s="8"/>
      <c r="O410" s="13"/>
      <c r="P410" s="13"/>
      <c r="Q410" s="18"/>
      <c r="R410" s="14"/>
      <c r="S410" s="15"/>
      <c r="T410" s="15"/>
      <c r="U410" s="16"/>
      <c r="V410" s="20"/>
    </row>
    <row r="411" spans="1:22">
      <c r="A411" s="8"/>
      <c r="B411" s="9"/>
      <c r="C411" s="9"/>
      <c r="D411" s="9"/>
      <c r="E411" s="9"/>
      <c r="F411" s="9"/>
      <c r="G411" s="9"/>
      <c r="H411" s="8"/>
      <c r="I411" s="8"/>
      <c r="J411" s="35"/>
      <c r="K411" s="36"/>
      <c r="L411" s="19"/>
      <c r="M411" s="8"/>
      <c r="N411" s="8"/>
      <c r="O411" s="13"/>
      <c r="P411" s="13"/>
      <c r="Q411" s="18"/>
      <c r="R411" s="14"/>
      <c r="S411" s="15"/>
      <c r="T411" s="15"/>
      <c r="U411" s="16"/>
      <c r="V411" s="20"/>
    </row>
    <row r="412" spans="1:22">
      <c r="A412" s="8"/>
      <c r="B412" s="9"/>
      <c r="C412" s="9"/>
      <c r="D412" s="9"/>
      <c r="E412" s="9"/>
      <c r="F412" s="9"/>
      <c r="G412" s="9"/>
      <c r="H412" s="8"/>
      <c r="I412" s="8"/>
      <c r="J412" s="35"/>
      <c r="K412" s="36"/>
      <c r="L412" s="19"/>
      <c r="M412" s="8"/>
      <c r="N412" s="8"/>
      <c r="O412" s="13"/>
      <c r="P412" s="13"/>
      <c r="Q412" s="18"/>
      <c r="R412" s="14"/>
      <c r="S412" s="15"/>
      <c r="T412" s="15"/>
      <c r="U412" s="16"/>
      <c r="V412" s="20"/>
    </row>
    <row r="413" spans="1:22">
      <c r="A413" s="8"/>
      <c r="B413" s="9"/>
      <c r="C413" s="9"/>
      <c r="D413" s="9"/>
      <c r="E413" s="9"/>
      <c r="F413" s="9"/>
      <c r="G413" s="9"/>
      <c r="H413" s="8"/>
      <c r="I413" s="8"/>
      <c r="J413" s="35"/>
      <c r="K413" s="36"/>
      <c r="L413" s="19"/>
      <c r="M413" s="8"/>
      <c r="N413" s="8"/>
      <c r="O413" s="13"/>
      <c r="P413" s="13"/>
      <c r="Q413" s="18"/>
      <c r="R413" s="14"/>
      <c r="S413" s="15"/>
      <c r="T413" s="15"/>
      <c r="U413" s="16"/>
      <c r="V413" s="20"/>
    </row>
    <row r="414" spans="1:22">
      <c r="A414" s="8"/>
      <c r="B414" s="9"/>
      <c r="C414" s="9"/>
      <c r="D414" s="9"/>
      <c r="E414" s="9"/>
      <c r="F414" s="9"/>
      <c r="G414" s="9"/>
      <c r="H414" s="8"/>
      <c r="I414" s="8"/>
      <c r="J414" s="35"/>
      <c r="K414" s="36"/>
      <c r="L414" s="19"/>
      <c r="M414" s="8"/>
      <c r="N414" s="8"/>
      <c r="O414" s="13"/>
      <c r="P414" s="13"/>
      <c r="Q414" s="18"/>
      <c r="R414" s="14"/>
      <c r="S414" s="15"/>
      <c r="T414" s="15"/>
      <c r="U414" s="16"/>
      <c r="V414" s="20"/>
    </row>
    <row r="415" spans="1:22">
      <c r="A415" s="8"/>
      <c r="B415" s="9"/>
      <c r="C415" s="9"/>
      <c r="D415" s="9"/>
      <c r="E415" s="9"/>
      <c r="F415" s="9"/>
      <c r="G415" s="9"/>
      <c r="H415" s="8"/>
      <c r="I415" s="8"/>
      <c r="J415" s="35"/>
      <c r="K415" s="36"/>
      <c r="L415" s="19"/>
      <c r="M415" s="8"/>
      <c r="N415" s="8"/>
      <c r="O415" s="13"/>
      <c r="P415" s="13"/>
      <c r="Q415" s="18"/>
      <c r="R415" s="14"/>
      <c r="S415" s="15"/>
      <c r="T415" s="15"/>
      <c r="U415" s="16"/>
      <c r="V415" s="20"/>
    </row>
    <row r="416" spans="1:22">
      <c r="A416" s="8"/>
      <c r="B416" s="9"/>
      <c r="C416" s="9"/>
      <c r="D416" s="9"/>
      <c r="E416" s="9"/>
      <c r="F416" s="9"/>
      <c r="G416" s="9"/>
      <c r="H416" s="8"/>
      <c r="I416" s="8"/>
      <c r="J416" s="35"/>
      <c r="K416" s="36"/>
      <c r="L416" s="19"/>
      <c r="M416" s="8"/>
      <c r="N416" s="8"/>
      <c r="O416" s="13"/>
      <c r="P416" s="13"/>
      <c r="Q416" s="18"/>
      <c r="R416" s="14"/>
      <c r="S416" s="15"/>
      <c r="T416" s="15"/>
      <c r="U416" s="16"/>
      <c r="V416" s="20"/>
    </row>
    <row r="417" spans="1:22">
      <c r="A417" s="8"/>
      <c r="B417" s="9"/>
      <c r="C417" s="9"/>
      <c r="D417" s="9"/>
      <c r="E417" s="9"/>
      <c r="F417" s="9"/>
      <c r="G417" s="9"/>
      <c r="H417" s="8"/>
      <c r="I417" s="8"/>
      <c r="J417" s="35"/>
      <c r="K417" s="36"/>
      <c r="L417" s="19"/>
      <c r="M417" s="8"/>
      <c r="N417" s="8"/>
      <c r="O417" s="13"/>
      <c r="P417" s="13"/>
      <c r="Q417" s="18"/>
      <c r="R417" s="14"/>
      <c r="S417" s="15"/>
      <c r="T417" s="15"/>
      <c r="U417" s="16"/>
      <c r="V417" s="20"/>
    </row>
    <row r="418" spans="1:22">
      <c r="A418" s="8"/>
      <c r="B418" s="9"/>
      <c r="C418" s="9"/>
      <c r="D418" s="9"/>
      <c r="E418" s="9"/>
      <c r="F418" s="9"/>
      <c r="G418" s="9"/>
      <c r="H418" s="8"/>
      <c r="I418" s="8"/>
      <c r="J418" s="35"/>
      <c r="K418" s="36"/>
      <c r="L418" s="19"/>
      <c r="M418" s="8"/>
      <c r="N418" s="8"/>
      <c r="O418" s="13"/>
      <c r="P418" s="13"/>
      <c r="Q418" s="18"/>
      <c r="R418" s="14"/>
      <c r="S418" s="15"/>
      <c r="T418" s="15"/>
      <c r="U418" s="16"/>
      <c r="V418" s="20"/>
    </row>
    <row r="419" spans="1:22">
      <c r="A419" s="8"/>
      <c r="B419" s="9"/>
      <c r="C419" s="9"/>
      <c r="D419" s="9"/>
      <c r="E419" s="9"/>
      <c r="F419" s="9"/>
      <c r="G419" s="9"/>
      <c r="H419" s="8"/>
      <c r="I419" s="8"/>
      <c r="J419" s="35"/>
      <c r="K419" s="36"/>
      <c r="L419" s="19"/>
      <c r="M419" s="8"/>
      <c r="N419" s="8"/>
      <c r="O419" s="13"/>
      <c r="P419" s="13"/>
      <c r="Q419" s="18"/>
      <c r="R419" s="14"/>
      <c r="S419" s="15"/>
      <c r="T419" s="15"/>
      <c r="U419" s="16"/>
      <c r="V419" s="20"/>
    </row>
    <row r="420" spans="1:22">
      <c r="A420" s="8"/>
      <c r="B420" s="9"/>
      <c r="C420" s="9"/>
      <c r="D420" s="9"/>
      <c r="E420" s="9"/>
      <c r="F420" s="9"/>
      <c r="G420" s="9"/>
      <c r="H420" s="8"/>
      <c r="I420" s="8"/>
      <c r="J420" s="35"/>
      <c r="K420" s="36"/>
      <c r="L420" s="19"/>
      <c r="M420" s="8"/>
      <c r="N420" s="8"/>
      <c r="O420" s="13"/>
      <c r="P420" s="13"/>
      <c r="Q420" s="18"/>
      <c r="R420" s="14"/>
      <c r="S420" s="15"/>
      <c r="T420" s="15"/>
      <c r="U420" s="16"/>
      <c r="V420" s="20"/>
    </row>
    <row r="421" spans="1:22">
      <c r="A421" s="8"/>
      <c r="B421" s="9"/>
      <c r="C421" s="9"/>
      <c r="D421" s="9"/>
      <c r="E421" s="9"/>
      <c r="F421" s="9"/>
      <c r="G421" s="9"/>
      <c r="H421" s="8"/>
      <c r="I421" s="8"/>
      <c r="J421" s="35"/>
      <c r="K421" s="36"/>
      <c r="L421" s="19"/>
      <c r="M421" s="8"/>
      <c r="N421" s="8"/>
      <c r="O421" s="13"/>
      <c r="P421" s="13"/>
      <c r="Q421" s="18"/>
      <c r="R421" s="14"/>
      <c r="S421" s="15"/>
      <c r="T421" s="15"/>
      <c r="U421" s="16"/>
      <c r="V421" s="20"/>
    </row>
    <row r="422" spans="1:22">
      <c r="A422" s="8"/>
      <c r="B422" s="9"/>
      <c r="C422" s="9"/>
      <c r="D422" s="9"/>
      <c r="E422" s="9"/>
      <c r="F422" s="9"/>
      <c r="G422" s="9"/>
      <c r="H422" s="8"/>
      <c r="I422" s="8"/>
      <c r="J422" s="35"/>
      <c r="K422" s="36"/>
      <c r="L422" s="19"/>
      <c r="M422" s="8"/>
      <c r="N422" s="8"/>
      <c r="O422" s="13"/>
      <c r="P422" s="13"/>
      <c r="Q422" s="18"/>
      <c r="R422" s="14"/>
      <c r="S422" s="15"/>
      <c r="T422" s="15"/>
      <c r="U422" s="16"/>
      <c r="V422" s="20"/>
    </row>
    <row r="423" spans="1:22">
      <c r="A423" s="8"/>
      <c r="B423" s="9"/>
      <c r="C423" s="9"/>
      <c r="D423" s="9"/>
      <c r="E423" s="9"/>
      <c r="F423" s="9"/>
      <c r="G423" s="9"/>
      <c r="H423" s="8"/>
      <c r="I423" s="8"/>
      <c r="J423" s="35"/>
      <c r="K423" s="36"/>
      <c r="L423" s="19"/>
      <c r="M423" s="8"/>
      <c r="N423" s="8"/>
      <c r="O423" s="13"/>
      <c r="P423" s="13"/>
      <c r="Q423" s="18"/>
      <c r="R423" s="14"/>
      <c r="S423" s="15"/>
      <c r="T423" s="15"/>
      <c r="U423" s="16"/>
      <c r="V423" s="20"/>
    </row>
    <row r="424" spans="1:22">
      <c r="A424" s="8"/>
      <c r="B424" s="9"/>
      <c r="C424" s="9"/>
      <c r="D424" s="9"/>
      <c r="E424" s="9"/>
      <c r="F424" s="9"/>
      <c r="G424" s="9"/>
      <c r="H424" s="8"/>
      <c r="I424" s="8"/>
      <c r="J424" s="35"/>
      <c r="K424" s="36"/>
      <c r="L424" s="19"/>
      <c r="M424" s="8"/>
      <c r="N424" s="8"/>
      <c r="O424" s="13"/>
      <c r="P424" s="13"/>
      <c r="Q424" s="18"/>
      <c r="R424" s="14"/>
      <c r="S424" s="15"/>
      <c r="T424" s="15"/>
      <c r="U424" s="16"/>
      <c r="V424" s="20"/>
    </row>
    <row r="425" spans="1:22">
      <c r="A425" s="8"/>
      <c r="B425" s="9"/>
      <c r="C425" s="9"/>
      <c r="D425" s="9"/>
      <c r="E425" s="9"/>
      <c r="F425" s="9"/>
      <c r="G425" s="9"/>
      <c r="H425" s="8"/>
      <c r="I425" s="8"/>
      <c r="J425" s="35"/>
      <c r="K425" s="36"/>
      <c r="L425" s="19"/>
      <c r="M425" s="8"/>
      <c r="N425" s="8"/>
      <c r="O425" s="13"/>
      <c r="P425" s="13"/>
      <c r="Q425" s="18"/>
      <c r="R425" s="14"/>
      <c r="S425" s="15"/>
      <c r="T425" s="15"/>
      <c r="U425" s="16"/>
      <c r="V425" s="20"/>
    </row>
    <row r="426" spans="1:22">
      <c r="A426" s="8"/>
      <c r="B426" s="9"/>
      <c r="C426" s="9"/>
      <c r="D426" s="9"/>
      <c r="E426" s="9"/>
      <c r="F426" s="9"/>
      <c r="G426" s="9"/>
      <c r="H426" s="8"/>
      <c r="I426" s="8"/>
      <c r="J426" s="35"/>
      <c r="K426" s="36"/>
      <c r="L426" s="19"/>
      <c r="M426" s="8"/>
      <c r="N426" s="8"/>
      <c r="O426" s="13"/>
      <c r="P426" s="13"/>
      <c r="Q426" s="18"/>
      <c r="R426" s="14"/>
      <c r="S426" s="15"/>
      <c r="T426" s="15"/>
      <c r="U426" s="16"/>
      <c r="V426" s="20"/>
    </row>
    <row r="427" spans="1:22">
      <c r="A427" s="8"/>
      <c r="B427" s="9"/>
      <c r="C427" s="9"/>
      <c r="D427" s="9"/>
      <c r="E427" s="9"/>
      <c r="F427" s="9"/>
      <c r="G427" s="9"/>
      <c r="H427" s="8"/>
      <c r="I427" s="8"/>
      <c r="J427" s="35"/>
      <c r="K427" s="36"/>
      <c r="L427" s="19"/>
      <c r="M427" s="8"/>
      <c r="N427" s="8"/>
      <c r="O427" s="13"/>
      <c r="P427" s="13"/>
      <c r="Q427" s="18"/>
      <c r="R427" s="14"/>
      <c r="S427" s="15"/>
      <c r="T427" s="15"/>
      <c r="U427" s="16"/>
      <c r="V427" s="20"/>
    </row>
    <row r="428" spans="1:22">
      <c r="A428" s="8"/>
      <c r="B428" s="9"/>
      <c r="C428" s="9"/>
      <c r="D428" s="9"/>
      <c r="E428" s="9"/>
      <c r="F428" s="9"/>
      <c r="G428" s="9"/>
      <c r="H428" s="8"/>
      <c r="I428" s="8"/>
      <c r="J428" s="35"/>
      <c r="K428" s="36"/>
      <c r="L428" s="19"/>
      <c r="M428" s="8"/>
      <c r="N428" s="8"/>
      <c r="O428" s="13"/>
      <c r="P428" s="13"/>
      <c r="Q428" s="18"/>
      <c r="R428" s="14"/>
      <c r="S428" s="15"/>
      <c r="T428" s="15"/>
      <c r="U428" s="16"/>
      <c r="V428" s="20"/>
    </row>
    <row r="429" spans="1:22">
      <c r="A429" s="8"/>
      <c r="B429" s="9"/>
      <c r="C429" s="9"/>
      <c r="D429" s="9"/>
      <c r="E429" s="9"/>
      <c r="F429" s="9"/>
      <c r="G429" s="9"/>
      <c r="H429" s="8"/>
      <c r="I429" s="8"/>
      <c r="J429" s="35"/>
      <c r="K429" s="36"/>
      <c r="L429" s="19"/>
      <c r="M429" s="8"/>
      <c r="N429" s="8"/>
      <c r="O429" s="13"/>
      <c r="P429" s="13"/>
      <c r="Q429" s="18"/>
      <c r="R429" s="14"/>
      <c r="S429" s="15"/>
      <c r="T429" s="15"/>
      <c r="U429" s="16"/>
      <c r="V429" s="20"/>
    </row>
    <row r="430" spans="1:22">
      <c r="A430" s="8"/>
      <c r="B430" s="9"/>
      <c r="C430" s="9"/>
      <c r="D430" s="9"/>
      <c r="E430" s="9"/>
      <c r="F430" s="9"/>
      <c r="G430" s="9"/>
      <c r="H430" s="8"/>
      <c r="I430" s="8"/>
      <c r="J430" s="35"/>
      <c r="K430" s="36"/>
      <c r="L430" s="19"/>
      <c r="M430" s="8"/>
      <c r="N430" s="8"/>
      <c r="O430" s="13"/>
      <c r="P430" s="13"/>
      <c r="Q430" s="18"/>
      <c r="R430" s="14"/>
      <c r="S430" s="15"/>
      <c r="T430" s="15"/>
      <c r="U430" s="16"/>
      <c r="V430" s="20"/>
    </row>
    <row r="431" spans="1:22">
      <c r="A431" s="8"/>
      <c r="B431" s="9"/>
      <c r="C431" s="9"/>
      <c r="D431" s="9"/>
      <c r="E431" s="9"/>
      <c r="F431" s="9"/>
      <c r="G431" s="9"/>
      <c r="H431" s="8"/>
      <c r="I431" s="8"/>
      <c r="J431" s="35"/>
      <c r="K431" s="36"/>
      <c r="L431" s="19"/>
      <c r="M431" s="8"/>
      <c r="N431" s="8"/>
      <c r="O431" s="13"/>
      <c r="P431" s="13"/>
      <c r="Q431" s="18"/>
      <c r="R431" s="14"/>
      <c r="S431" s="15"/>
      <c r="T431" s="15"/>
      <c r="U431" s="16"/>
      <c r="V431" s="20"/>
    </row>
    <row r="432" spans="1:22">
      <c r="A432" s="8"/>
      <c r="B432" s="9"/>
      <c r="C432" s="9"/>
      <c r="D432" s="9"/>
      <c r="E432" s="9"/>
      <c r="F432" s="9"/>
      <c r="G432" s="9"/>
      <c r="H432" s="8"/>
      <c r="I432" s="8"/>
      <c r="J432" s="35"/>
      <c r="K432" s="36"/>
      <c r="L432" s="19"/>
      <c r="M432" s="8"/>
      <c r="N432" s="8"/>
      <c r="O432" s="13"/>
      <c r="P432" s="13"/>
      <c r="Q432" s="18"/>
      <c r="R432" s="14"/>
      <c r="S432" s="15"/>
      <c r="T432" s="15"/>
      <c r="U432" s="16"/>
      <c r="V432" s="20"/>
    </row>
    <row r="433" spans="1:22">
      <c r="A433" s="8"/>
      <c r="B433" s="9"/>
      <c r="C433" s="9"/>
      <c r="D433" s="9"/>
      <c r="E433" s="9"/>
      <c r="F433" s="9"/>
      <c r="G433" s="9"/>
      <c r="H433" s="8"/>
      <c r="I433" s="8"/>
      <c r="J433" s="35"/>
      <c r="K433" s="36"/>
      <c r="L433" s="19"/>
      <c r="M433" s="8"/>
      <c r="N433" s="8"/>
      <c r="O433" s="13"/>
      <c r="P433" s="13"/>
      <c r="Q433" s="18"/>
      <c r="R433" s="14"/>
      <c r="S433" s="15"/>
      <c r="T433" s="15"/>
      <c r="U433" s="16"/>
      <c r="V433" s="20"/>
    </row>
    <row r="434" spans="1:22">
      <c r="A434" s="8"/>
      <c r="B434" s="9"/>
      <c r="C434" s="9"/>
      <c r="D434" s="9"/>
      <c r="E434" s="9"/>
      <c r="F434" s="9"/>
      <c r="G434" s="9"/>
      <c r="H434" s="8"/>
      <c r="I434" s="8"/>
      <c r="J434" s="35"/>
      <c r="K434" s="36"/>
      <c r="L434" s="19"/>
      <c r="M434" s="8"/>
      <c r="N434" s="8"/>
      <c r="O434" s="13"/>
      <c r="P434" s="13"/>
      <c r="Q434" s="18"/>
      <c r="R434" s="14"/>
      <c r="S434" s="15"/>
      <c r="T434" s="15"/>
      <c r="U434" s="16"/>
      <c r="V434" s="20"/>
    </row>
    <row r="435" spans="1:22">
      <c r="A435" s="8"/>
      <c r="B435" s="9"/>
      <c r="C435" s="9"/>
      <c r="D435" s="9"/>
      <c r="E435" s="9"/>
      <c r="F435" s="9"/>
      <c r="G435" s="9"/>
      <c r="H435" s="8"/>
      <c r="I435" s="8"/>
      <c r="J435" s="35"/>
      <c r="K435" s="36"/>
      <c r="L435" s="19"/>
      <c r="M435" s="8"/>
      <c r="N435" s="8"/>
      <c r="O435" s="13"/>
      <c r="P435" s="13"/>
      <c r="Q435" s="18"/>
      <c r="R435" s="14"/>
      <c r="S435" s="15"/>
      <c r="T435" s="15"/>
      <c r="U435" s="16"/>
      <c r="V435" s="20"/>
    </row>
    <row r="436" spans="1:22">
      <c r="A436" s="8"/>
      <c r="B436" s="9"/>
      <c r="C436" s="9"/>
      <c r="D436" s="9"/>
      <c r="E436" s="9"/>
      <c r="F436" s="9"/>
      <c r="G436" s="9"/>
      <c r="H436" s="8"/>
      <c r="I436" s="8"/>
      <c r="J436" s="35"/>
      <c r="K436" s="36"/>
      <c r="L436" s="19"/>
      <c r="M436" s="8"/>
      <c r="N436" s="8"/>
      <c r="O436" s="13"/>
      <c r="P436" s="13"/>
      <c r="Q436" s="18"/>
      <c r="R436" s="14"/>
      <c r="S436" s="15"/>
      <c r="T436" s="15"/>
      <c r="U436" s="16"/>
      <c r="V436" s="20"/>
    </row>
    <row r="437" spans="1:22">
      <c r="A437" s="8"/>
      <c r="B437" s="9"/>
      <c r="C437" s="9"/>
      <c r="D437" s="9"/>
      <c r="E437" s="9"/>
      <c r="F437" s="9"/>
      <c r="G437" s="9"/>
      <c r="H437" s="8"/>
      <c r="I437" s="8"/>
      <c r="J437" s="35"/>
      <c r="K437" s="36"/>
      <c r="L437" s="19"/>
      <c r="M437" s="8"/>
      <c r="N437" s="8"/>
      <c r="O437" s="13"/>
      <c r="P437" s="13"/>
      <c r="Q437" s="18"/>
      <c r="R437" s="14"/>
      <c r="S437" s="15"/>
      <c r="T437" s="15"/>
      <c r="U437" s="16"/>
      <c r="V437" s="20"/>
    </row>
    <row r="438" spans="1:22">
      <c r="A438" s="8"/>
      <c r="B438" s="9"/>
      <c r="C438" s="9"/>
      <c r="D438" s="9"/>
      <c r="E438" s="9"/>
      <c r="F438" s="9"/>
      <c r="G438" s="9"/>
      <c r="H438" s="8"/>
      <c r="I438" s="8"/>
      <c r="J438" s="35"/>
      <c r="K438" s="36"/>
      <c r="L438" s="19"/>
      <c r="M438" s="8"/>
      <c r="N438" s="8"/>
      <c r="O438" s="13"/>
      <c r="P438" s="13"/>
      <c r="Q438" s="18"/>
      <c r="R438" s="14"/>
      <c r="S438" s="15"/>
      <c r="T438" s="15"/>
      <c r="U438" s="16"/>
      <c r="V438" s="20"/>
    </row>
    <row r="439" spans="1:22">
      <c r="A439" s="8"/>
      <c r="B439" s="9"/>
      <c r="C439" s="9"/>
      <c r="D439" s="9"/>
      <c r="E439" s="9"/>
      <c r="F439" s="9"/>
      <c r="G439" s="9"/>
      <c r="H439" s="8"/>
      <c r="I439" s="8"/>
      <c r="J439" s="35"/>
      <c r="K439" s="36"/>
      <c r="L439" s="19"/>
      <c r="M439" s="8"/>
      <c r="N439" s="8"/>
      <c r="O439" s="13"/>
      <c r="P439" s="13"/>
      <c r="Q439" s="18"/>
      <c r="R439" s="14"/>
      <c r="S439" s="15"/>
      <c r="T439" s="15"/>
      <c r="U439" s="16"/>
      <c r="V439" s="20"/>
    </row>
    <row r="440" spans="1:22">
      <c r="A440" s="8"/>
      <c r="B440" s="9"/>
      <c r="C440" s="9"/>
      <c r="D440" s="9"/>
      <c r="E440" s="9"/>
      <c r="F440" s="9"/>
      <c r="G440" s="9"/>
      <c r="H440" s="8"/>
      <c r="I440" s="8"/>
      <c r="J440" s="35"/>
      <c r="K440" s="36"/>
      <c r="L440" s="19"/>
      <c r="M440" s="8"/>
      <c r="N440" s="8"/>
      <c r="O440" s="13"/>
      <c r="P440" s="13"/>
      <c r="Q440" s="18"/>
      <c r="R440" s="14"/>
      <c r="S440" s="15"/>
      <c r="T440" s="15"/>
      <c r="U440" s="16"/>
      <c r="V440" s="20"/>
    </row>
    <row r="441" spans="1:22">
      <c r="A441" s="8"/>
      <c r="B441" s="9"/>
      <c r="C441" s="9"/>
      <c r="D441" s="9"/>
      <c r="E441" s="9"/>
      <c r="F441" s="9"/>
      <c r="G441" s="9"/>
      <c r="H441" s="8"/>
      <c r="I441" s="8"/>
      <c r="J441" s="35"/>
      <c r="K441" s="36"/>
      <c r="L441" s="19"/>
      <c r="M441" s="8"/>
      <c r="N441" s="8"/>
      <c r="O441" s="13"/>
      <c r="P441" s="13"/>
      <c r="Q441" s="18"/>
      <c r="R441" s="14"/>
      <c r="S441" s="15"/>
      <c r="T441" s="15"/>
      <c r="U441" s="16"/>
      <c r="V441" s="20"/>
    </row>
    <row r="442" spans="1:22">
      <c r="A442" s="8"/>
      <c r="B442" s="9"/>
      <c r="C442" s="9"/>
      <c r="D442" s="9"/>
      <c r="E442" s="9"/>
      <c r="F442" s="9"/>
      <c r="G442" s="9"/>
      <c r="H442" s="8"/>
      <c r="I442" s="8"/>
      <c r="J442" s="35"/>
      <c r="K442" s="36"/>
      <c r="L442" s="19"/>
      <c r="M442" s="8"/>
      <c r="N442" s="8"/>
      <c r="O442" s="13"/>
      <c r="P442" s="13"/>
      <c r="Q442" s="18"/>
      <c r="R442" s="14"/>
      <c r="S442" s="15"/>
      <c r="T442" s="15"/>
      <c r="U442" s="16"/>
      <c r="V442" s="20"/>
    </row>
    <row r="443" spans="1:22">
      <c r="A443" s="8"/>
      <c r="B443" s="9"/>
      <c r="C443" s="9"/>
      <c r="D443" s="9"/>
      <c r="E443" s="9"/>
      <c r="F443" s="9"/>
      <c r="G443" s="9"/>
      <c r="H443" s="8"/>
      <c r="I443" s="8"/>
      <c r="J443" s="35"/>
      <c r="K443" s="36"/>
      <c r="L443" s="19"/>
      <c r="M443" s="8"/>
      <c r="N443" s="8"/>
      <c r="O443" s="13"/>
      <c r="P443" s="13"/>
      <c r="Q443" s="18"/>
      <c r="R443" s="14"/>
      <c r="S443" s="15"/>
      <c r="T443" s="15"/>
      <c r="U443" s="16"/>
      <c r="V443" s="20"/>
    </row>
    <row r="444" spans="1:22">
      <c r="A444" s="8"/>
      <c r="B444" s="9"/>
      <c r="C444" s="9"/>
      <c r="D444" s="9"/>
      <c r="E444" s="9"/>
      <c r="F444" s="9"/>
      <c r="G444" s="9"/>
      <c r="H444" s="8"/>
      <c r="I444" s="8"/>
      <c r="J444" s="35"/>
      <c r="K444" s="36"/>
      <c r="L444" s="19"/>
      <c r="M444" s="8"/>
      <c r="N444" s="8"/>
      <c r="O444" s="13"/>
      <c r="P444" s="13"/>
      <c r="Q444" s="18"/>
      <c r="R444" s="14"/>
      <c r="S444" s="15"/>
      <c r="T444" s="15"/>
      <c r="U444" s="16"/>
      <c r="V444" s="20"/>
    </row>
    <row r="445" spans="1:22">
      <c r="A445" s="8"/>
      <c r="B445" s="9"/>
      <c r="C445" s="9"/>
      <c r="D445" s="9"/>
      <c r="E445" s="9"/>
      <c r="F445" s="9"/>
      <c r="G445" s="9"/>
      <c r="H445" s="8"/>
      <c r="I445" s="8"/>
      <c r="J445" s="35"/>
      <c r="K445" s="36"/>
      <c r="L445" s="19"/>
      <c r="M445" s="8"/>
      <c r="N445" s="8"/>
      <c r="O445" s="13"/>
      <c r="P445" s="13"/>
      <c r="Q445" s="18"/>
      <c r="R445" s="14"/>
      <c r="S445" s="15"/>
      <c r="T445" s="15"/>
      <c r="U445" s="16"/>
      <c r="V445" s="20"/>
    </row>
    <row r="446" spans="1:22">
      <c r="A446" s="8"/>
      <c r="B446" s="9"/>
      <c r="C446" s="9"/>
      <c r="D446" s="9"/>
      <c r="E446" s="9"/>
      <c r="F446" s="9"/>
      <c r="G446" s="9"/>
      <c r="H446" s="8"/>
      <c r="I446" s="8"/>
      <c r="J446" s="35"/>
      <c r="K446" s="36"/>
      <c r="L446" s="19"/>
      <c r="M446" s="8"/>
      <c r="N446" s="8"/>
      <c r="O446" s="13"/>
      <c r="P446" s="13"/>
      <c r="Q446" s="18"/>
      <c r="R446" s="14"/>
      <c r="S446" s="15"/>
      <c r="T446" s="15"/>
      <c r="U446" s="16"/>
      <c r="V446" s="20"/>
    </row>
    <row r="447" spans="1:22">
      <c r="A447" s="8"/>
      <c r="B447" s="9"/>
      <c r="C447" s="9"/>
      <c r="D447" s="9"/>
      <c r="E447" s="9"/>
      <c r="F447" s="9"/>
      <c r="G447" s="9"/>
      <c r="H447" s="8"/>
      <c r="I447" s="8"/>
      <c r="J447" s="35"/>
      <c r="K447" s="36"/>
      <c r="L447" s="19"/>
      <c r="M447" s="8"/>
      <c r="N447" s="8"/>
      <c r="O447" s="13"/>
      <c r="P447" s="13"/>
      <c r="Q447" s="18"/>
      <c r="R447" s="14"/>
      <c r="S447" s="15"/>
      <c r="T447" s="15"/>
      <c r="U447" s="16"/>
      <c r="V447" s="20"/>
    </row>
    <row r="448" spans="1:22">
      <c r="A448" s="8"/>
      <c r="B448" s="9"/>
      <c r="C448" s="9"/>
      <c r="D448" s="9"/>
      <c r="E448" s="9"/>
      <c r="F448" s="9"/>
      <c r="G448" s="9"/>
      <c r="H448" s="8"/>
      <c r="I448" s="8"/>
      <c r="J448" s="35"/>
      <c r="K448" s="36"/>
      <c r="L448" s="19"/>
      <c r="M448" s="8"/>
      <c r="N448" s="8"/>
      <c r="O448" s="13"/>
      <c r="P448" s="13"/>
      <c r="Q448" s="18"/>
      <c r="R448" s="14"/>
      <c r="S448" s="15"/>
      <c r="T448" s="15"/>
      <c r="U448" s="16"/>
      <c r="V448" s="20"/>
    </row>
    <row r="449" spans="1:22">
      <c r="A449" s="8"/>
      <c r="B449" s="9"/>
      <c r="C449" s="9"/>
      <c r="D449" s="9"/>
      <c r="E449" s="9"/>
      <c r="F449" s="9"/>
      <c r="G449" s="9"/>
      <c r="H449" s="8"/>
      <c r="I449" s="8"/>
      <c r="J449" s="35"/>
      <c r="K449" s="36"/>
      <c r="L449" s="19"/>
      <c r="M449" s="8"/>
      <c r="N449" s="8"/>
      <c r="O449" s="13"/>
      <c r="P449" s="13"/>
      <c r="Q449" s="18"/>
      <c r="R449" s="14"/>
      <c r="S449" s="15"/>
      <c r="T449" s="15"/>
      <c r="U449" s="16"/>
      <c r="V449" s="20"/>
    </row>
    <row r="450" spans="1:22">
      <c r="A450" s="8"/>
      <c r="B450" s="9"/>
      <c r="C450" s="9"/>
      <c r="D450" s="9"/>
      <c r="E450" s="9"/>
      <c r="F450" s="9"/>
      <c r="G450" s="9"/>
      <c r="H450" s="8"/>
      <c r="I450" s="8"/>
      <c r="J450" s="35"/>
      <c r="K450" s="36"/>
      <c r="L450" s="19"/>
      <c r="M450" s="8"/>
      <c r="N450" s="8"/>
      <c r="O450" s="13"/>
      <c r="P450" s="13"/>
      <c r="Q450" s="18"/>
      <c r="R450" s="14"/>
      <c r="S450" s="15"/>
      <c r="T450" s="15"/>
      <c r="U450" s="16"/>
      <c r="V450" s="20"/>
    </row>
    <row r="451" spans="1:22">
      <c r="A451" s="8"/>
      <c r="B451" s="9"/>
      <c r="C451" s="9"/>
      <c r="D451" s="9"/>
      <c r="E451" s="9"/>
      <c r="F451" s="9"/>
      <c r="G451" s="9"/>
      <c r="H451" s="8"/>
      <c r="I451" s="8"/>
      <c r="J451" s="35"/>
      <c r="K451" s="36"/>
      <c r="L451" s="19"/>
      <c r="M451" s="8"/>
      <c r="N451" s="8"/>
      <c r="O451" s="13"/>
      <c r="P451" s="13"/>
      <c r="Q451" s="18"/>
      <c r="R451" s="14"/>
      <c r="S451" s="15"/>
      <c r="T451" s="15"/>
      <c r="U451" s="16"/>
      <c r="V451" s="20"/>
    </row>
    <row r="452" spans="1:22">
      <c r="A452" s="8"/>
      <c r="B452" s="9"/>
      <c r="C452" s="9"/>
      <c r="D452" s="9"/>
      <c r="E452" s="9"/>
      <c r="F452" s="9"/>
      <c r="G452" s="9"/>
      <c r="H452" s="8"/>
      <c r="I452" s="8"/>
      <c r="J452" s="35"/>
      <c r="K452" s="36"/>
      <c r="L452" s="19"/>
      <c r="M452" s="8"/>
      <c r="N452" s="8"/>
      <c r="O452" s="13"/>
      <c r="P452" s="13"/>
      <c r="Q452" s="18"/>
      <c r="R452" s="14"/>
      <c r="S452" s="15"/>
      <c r="T452" s="15"/>
      <c r="U452" s="16"/>
      <c r="V452" s="20"/>
    </row>
    <row r="453" spans="1:22">
      <c r="A453" s="8"/>
      <c r="B453" s="9"/>
      <c r="C453" s="9"/>
      <c r="D453" s="9"/>
      <c r="E453" s="9"/>
      <c r="F453" s="9"/>
      <c r="G453" s="9"/>
      <c r="H453" s="8"/>
      <c r="I453" s="8"/>
      <c r="J453" s="35"/>
      <c r="K453" s="36"/>
      <c r="L453" s="19"/>
      <c r="M453" s="8"/>
      <c r="N453" s="8"/>
      <c r="O453" s="13"/>
      <c r="P453" s="13"/>
      <c r="Q453" s="18"/>
      <c r="R453" s="14"/>
      <c r="S453" s="15"/>
      <c r="T453" s="15"/>
      <c r="U453" s="16"/>
      <c r="V453" s="20"/>
    </row>
    <row r="454" spans="1:22">
      <c r="A454" s="8"/>
      <c r="B454" s="9"/>
      <c r="C454" s="9"/>
      <c r="D454" s="9"/>
      <c r="E454" s="9"/>
      <c r="F454" s="9"/>
      <c r="G454" s="9"/>
      <c r="H454" s="8"/>
      <c r="I454" s="8"/>
      <c r="J454" s="35"/>
      <c r="K454" s="36"/>
      <c r="L454" s="19"/>
      <c r="M454" s="8"/>
      <c r="N454" s="8"/>
      <c r="O454" s="13"/>
      <c r="P454" s="13"/>
      <c r="Q454" s="18"/>
      <c r="R454" s="14"/>
      <c r="S454" s="15"/>
      <c r="T454" s="15"/>
      <c r="U454" s="16"/>
      <c r="V454" s="20"/>
    </row>
    <row r="455" spans="1:22">
      <c r="A455" s="8"/>
      <c r="B455" s="9"/>
      <c r="C455" s="9"/>
      <c r="D455" s="9"/>
      <c r="E455" s="9"/>
      <c r="F455" s="9"/>
      <c r="G455" s="9"/>
      <c r="H455" s="8"/>
      <c r="I455" s="8"/>
      <c r="J455" s="35"/>
      <c r="K455" s="36"/>
      <c r="L455" s="19"/>
      <c r="M455" s="8"/>
      <c r="N455" s="8"/>
      <c r="O455" s="13"/>
      <c r="P455" s="13"/>
      <c r="Q455" s="18"/>
      <c r="R455" s="14"/>
      <c r="S455" s="15"/>
      <c r="T455" s="15"/>
      <c r="U455" s="16"/>
      <c r="V455" s="20"/>
    </row>
    <row r="456" spans="1:22">
      <c r="A456" s="8"/>
      <c r="B456" s="9"/>
      <c r="C456" s="9"/>
      <c r="D456" s="9"/>
      <c r="E456" s="9"/>
      <c r="F456" s="9"/>
      <c r="G456" s="9"/>
      <c r="H456" s="8"/>
      <c r="I456" s="8"/>
      <c r="J456" s="35"/>
      <c r="K456" s="36"/>
      <c r="L456" s="19"/>
      <c r="M456" s="8"/>
      <c r="N456" s="8"/>
      <c r="O456" s="13"/>
      <c r="P456" s="13"/>
      <c r="Q456" s="18"/>
      <c r="R456" s="14"/>
      <c r="S456" s="15"/>
      <c r="T456" s="15"/>
      <c r="U456" s="16"/>
      <c r="V456" s="20"/>
    </row>
    <row r="457" spans="1:22">
      <c r="A457" s="8"/>
      <c r="B457" s="9"/>
      <c r="C457" s="9"/>
      <c r="D457" s="9"/>
      <c r="E457" s="9"/>
      <c r="F457" s="9"/>
      <c r="G457" s="9"/>
      <c r="H457" s="8"/>
      <c r="I457" s="8"/>
      <c r="J457" s="35"/>
      <c r="K457" s="36"/>
      <c r="L457" s="19"/>
      <c r="M457" s="8"/>
      <c r="N457" s="8"/>
      <c r="O457" s="13"/>
      <c r="P457" s="13"/>
      <c r="Q457" s="18"/>
      <c r="R457" s="14"/>
      <c r="S457" s="15"/>
      <c r="T457" s="15"/>
      <c r="U457" s="16"/>
      <c r="V457" s="20"/>
    </row>
    <row r="458" spans="1:22">
      <c r="A458" s="8"/>
      <c r="B458" s="9"/>
      <c r="C458" s="9"/>
      <c r="D458" s="9"/>
      <c r="E458" s="9"/>
      <c r="F458" s="9"/>
      <c r="G458" s="9"/>
      <c r="H458" s="8"/>
      <c r="I458" s="8"/>
      <c r="J458" s="35"/>
      <c r="K458" s="36"/>
      <c r="L458" s="19"/>
      <c r="M458" s="8"/>
      <c r="N458" s="8"/>
      <c r="O458" s="13"/>
      <c r="P458" s="13"/>
      <c r="Q458" s="18"/>
      <c r="R458" s="14"/>
      <c r="S458" s="15"/>
      <c r="T458" s="15"/>
      <c r="U458" s="16"/>
      <c r="V458" s="20"/>
    </row>
    <row r="459" spans="1:22">
      <c r="A459" s="8"/>
      <c r="B459" s="9"/>
      <c r="C459" s="9"/>
      <c r="D459" s="9"/>
      <c r="E459" s="9"/>
      <c r="F459" s="9"/>
      <c r="G459" s="9"/>
      <c r="H459" s="8"/>
      <c r="I459" s="8"/>
      <c r="J459" s="35"/>
      <c r="K459" s="36"/>
      <c r="L459" s="19"/>
      <c r="M459" s="8"/>
      <c r="N459" s="8"/>
      <c r="O459" s="13"/>
      <c r="P459" s="13"/>
      <c r="Q459" s="18"/>
      <c r="R459" s="14"/>
      <c r="S459" s="15"/>
      <c r="T459" s="15"/>
      <c r="U459" s="16"/>
      <c r="V459" s="20"/>
    </row>
    <row r="460" spans="1:22">
      <c r="A460" s="8"/>
      <c r="B460" s="9"/>
      <c r="C460" s="9"/>
      <c r="D460" s="9"/>
      <c r="E460" s="9"/>
      <c r="F460" s="9"/>
      <c r="G460" s="9"/>
      <c r="H460" s="8"/>
      <c r="I460" s="8"/>
      <c r="J460" s="35"/>
      <c r="K460" s="36"/>
      <c r="L460" s="19"/>
      <c r="M460" s="8"/>
      <c r="N460" s="8"/>
      <c r="O460" s="13"/>
      <c r="P460" s="13"/>
      <c r="Q460" s="18"/>
      <c r="R460" s="14"/>
      <c r="S460" s="15"/>
      <c r="T460" s="15"/>
      <c r="U460" s="16"/>
      <c r="V460" s="20"/>
    </row>
    <row r="461" spans="1:22">
      <c r="A461" s="8"/>
      <c r="B461" s="9"/>
      <c r="C461" s="9"/>
      <c r="D461" s="9"/>
      <c r="E461" s="9"/>
      <c r="F461" s="9"/>
      <c r="G461" s="9"/>
      <c r="H461" s="8"/>
      <c r="I461" s="8"/>
      <c r="J461" s="35"/>
      <c r="K461" s="36"/>
      <c r="L461" s="19"/>
      <c r="M461" s="8"/>
      <c r="N461" s="8"/>
      <c r="O461" s="13"/>
      <c r="P461" s="13"/>
      <c r="Q461" s="18"/>
      <c r="R461" s="14"/>
      <c r="S461" s="15"/>
      <c r="T461" s="15"/>
      <c r="U461" s="16"/>
      <c r="V461" s="20"/>
    </row>
    <row r="462" spans="1:22">
      <c r="A462" s="8"/>
      <c r="B462" s="9"/>
      <c r="C462" s="9"/>
      <c r="D462" s="9"/>
      <c r="E462" s="9"/>
      <c r="F462" s="9"/>
      <c r="G462" s="9"/>
      <c r="H462" s="8"/>
      <c r="I462" s="8"/>
      <c r="J462" s="35"/>
      <c r="K462" s="36"/>
      <c r="L462" s="19"/>
      <c r="M462" s="8"/>
      <c r="N462" s="8"/>
      <c r="O462" s="13"/>
      <c r="P462" s="13"/>
      <c r="Q462" s="18"/>
      <c r="R462" s="14"/>
      <c r="S462" s="15"/>
      <c r="T462" s="15"/>
      <c r="U462" s="16"/>
      <c r="V462" s="20"/>
    </row>
    <row r="463" spans="1:22">
      <c r="A463" s="8"/>
      <c r="B463" s="9"/>
      <c r="C463" s="9"/>
      <c r="D463" s="9"/>
      <c r="E463" s="9"/>
      <c r="F463" s="9"/>
      <c r="G463" s="9"/>
      <c r="H463" s="8"/>
      <c r="I463" s="8"/>
      <c r="J463" s="35"/>
      <c r="K463" s="36"/>
      <c r="L463" s="19"/>
      <c r="M463" s="8"/>
      <c r="N463" s="8"/>
      <c r="O463" s="13"/>
      <c r="P463" s="13"/>
      <c r="Q463" s="18"/>
      <c r="R463" s="14"/>
      <c r="S463" s="15"/>
      <c r="T463" s="15"/>
      <c r="U463" s="16"/>
      <c r="V463" s="20"/>
    </row>
    <row r="464" spans="1:22">
      <c r="A464" s="8"/>
      <c r="B464" s="9"/>
      <c r="C464" s="9"/>
      <c r="D464" s="9"/>
      <c r="E464" s="9"/>
      <c r="F464" s="9"/>
      <c r="G464" s="9"/>
      <c r="H464" s="8"/>
      <c r="I464" s="8"/>
      <c r="J464" s="35"/>
      <c r="K464" s="36"/>
      <c r="L464" s="19"/>
      <c r="M464" s="8"/>
      <c r="N464" s="8"/>
      <c r="O464" s="13"/>
      <c r="P464" s="13"/>
      <c r="Q464" s="18"/>
      <c r="R464" s="14"/>
      <c r="S464" s="15"/>
      <c r="T464" s="15"/>
      <c r="U464" s="16"/>
      <c r="V464" s="20"/>
    </row>
    <row r="465" spans="1:22">
      <c r="A465" s="8"/>
      <c r="B465" s="9"/>
      <c r="C465" s="9"/>
      <c r="D465" s="9"/>
      <c r="E465" s="9"/>
      <c r="F465" s="9"/>
      <c r="G465" s="9"/>
      <c r="H465" s="8"/>
      <c r="I465" s="8"/>
      <c r="J465" s="35"/>
      <c r="K465" s="36"/>
      <c r="L465" s="19"/>
      <c r="M465" s="8"/>
      <c r="N465" s="8"/>
      <c r="O465" s="13"/>
      <c r="P465" s="13"/>
      <c r="Q465" s="18"/>
      <c r="R465" s="14"/>
      <c r="S465" s="15"/>
      <c r="T465" s="15"/>
      <c r="U465" s="16"/>
      <c r="V465" s="20"/>
    </row>
    <row r="466" spans="1:22">
      <c r="A466" s="8"/>
      <c r="B466" s="9"/>
      <c r="C466" s="9"/>
      <c r="D466" s="9"/>
      <c r="E466" s="9"/>
      <c r="F466" s="9"/>
      <c r="G466" s="9"/>
      <c r="H466" s="8"/>
      <c r="I466" s="8"/>
      <c r="J466" s="35"/>
      <c r="K466" s="36"/>
      <c r="L466" s="19"/>
      <c r="M466" s="8"/>
      <c r="N466" s="8"/>
      <c r="O466" s="13"/>
      <c r="P466" s="13"/>
      <c r="Q466" s="18"/>
      <c r="R466" s="14"/>
      <c r="S466" s="15"/>
      <c r="T466" s="15"/>
      <c r="U466" s="16"/>
      <c r="V466" s="20"/>
    </row>
    <row r="467" spans="1:22">
      <c r="A467" s="8"/>
      <c r="B467" s="9"/>
      <c r="C467" s="9"/>
      <c r="D467" s="9"/>
      <c r="E467" s="9"/>
      <c r="F467" s="9"/>
      <c r="G467" s="9"/>
      <c r="H467" s="8"/>
      <c r="I467" s="8"/>
      <c r="J467" s="35"/>
      <c r="K467" s="36"/>
      <c r="L467" s="19"/>
      <c r="M467" s="8"/>
      <c r="N467" s="8"/>
      <c r="O467" s="13"/>
      <c r="P467" s="13"/>
      <c r="Q467" s="18"/>
      <c r="R467" s="14"/>
      <c r="S467" s="15"/>
      <c r="T467" s="15"/>
      <c r="U467" s="16"/>
      <c r="V467" s="20"/>
    </row>
    <row r="468" spans="1:22">
      <c r="A468" s="8"/>
      <c r="B468" s="9"/>
      <c r="C468" s="9"/>
      <c r="D468" s="9"/>
      <c r="E468" s="9"/>
      <c r="F468" s="9"/>
      <c r="G468" s="9"/>
      <c r="H468" s="8"/>
      <c r="I468" s="8"/>
      <c r="J468" s="35"/>
      <c r="K468" s="36"/>
      <c r="L468" s="19"/>
      <c r="M468" s="8"/>
      <c r="N468" s="8"/>
      <c r="O468" s="13"/>
      <c r="P468" s="13"/>
      <c r="Q468" s="18"/>
      <c r="R468" s="14"/>
      <c r="S468" s="15"/>
      <c r="T468" s="15"/>
      <c r="U468" s="16"/>
      <c r="V468" s="20"/>
    </row>
    <row r="469" spans="1:22">
      <c r="A469" s="8"/>
      <c r="B469" s="9"/>
      <c r="C469" s="9"/>
      <c r="D469" s="9"/>
      <c r="E469" s="9"/>
      <c r="F469" s="9"/>
      <c r="G469" s="9"/>
      <c r="H469" s="8"/>
      <c r="I469" s="8"/>
      <c r="J469" s="35"/>
      <c r="K469" s="36"/>
      <c r="L469" s="19"/>
      <c r="M469" s="8"/>
      <c r="N469" s="8"/>
      <c r="O469" s="13"/>
      <c r="P469" s="13"/>
      <c r="Q469" s="18"/>
      <c r="R469" s="14"/>
      <c r="S469" s="15"/>
      <c r="T469" s="15"/>
      <c r="U469" s="16"/>
      <c r="V469" s="20"/>
    </row>
    <row r="470" spans="1:22">
      <c r="A470" s="8"/>
      <c r="B470" s="9"/>
      <c r="C470" s="9"/>
      <c r="D470" s="9"/>
      <c r="E470" s="9"/>
      <c r="F470" s="9"/>
      <c r="G470" s="9"/>
      <c r="H470" s="8"/>
      <c r="I470" s="8"/>
      <c r="J470" s="35"/>
      <c r="K470" s="36"/>
      <c r="L470" s="19"/>
      <c r="M470" s="8"/>
      <c r="N470" s="8"/>
      <c r="O470" s="13"/>
      <c r="P470" s="13"/>
      <c r="Q470" s="18"/>
      <c r="R470" s="14"/>
      <c r="S470" s="15"/>
      <c r="T470" s="15"/>
      <c r="U470" s="16"/>
      <c r="V470" s="20"/>
    </row>
    <row r="471" spans="1:22">
      <c r="A471" s="8"/>
      <c r="B471" s="9"/>
      <c r="C471" s="9"/>
      <c r="D471" s="9"/>
      <c r="E471" s="9"/>
      <c r="F471" s="9"/>
      <c r="G471" s="9"/>
      <c r="H471" s="8"/>
      <c r="I471" s="8"/>
      <c r="J471" s="35"/>
      <c r="K471" s="36"/>
      <c r="L471" s="19"/>
      <c r="M471" s="8"/>
      <c r="N471" s="8"/>
      <c r="O471" s="13"/>
      <c r="P471" s="13"/>
      <c r="Q471" s="18"/>
      <c r="R471" s="14"/>
      <c r="S471" s="15"/>
      <c r="T471" s="15"/>
      <c r="U471" s="16"/>
      <c r="V471" s="20"/>
    </row>
    <row r="472" spans="1:22">
      <c r="A472" s="8"/>
      <c r="B472" s="9"/>
      <c r="C472" s="9"/>
      <c r="D472" s="9"/>
      <c r="E472" s="9"/>
      <c r="F472" s="9"/>
      <c r="G472" s="9"/>
      <c r="H472" s="8"/>
      <c r="I472" s="8"/>
      <c r="J472" s="35"/>
      <c r="K472" s="36"/>
      <c r="L472" s="19"/>
      <c r="M472" s="8"/>
      <c r="N472" s="8"/>
      <c r="O472" s="13"/>
      <c r="P472" s="13"/>
      <c r="Q472" s="18"/>
      <c r="R472" s="14"/>
      <c r="S472" s="15"/>
      <c r="T472" s="15"/>
      <c r="U472" s="16"/>
      <c r="V472" s="20"/>
    </row>
    <row r="473" spans="1:22">
      <c r="A473" s="8"/>
      <c r="B473" s="9"/>
      <c r="C473" s="9"/>
      <c r="D473" s="9"/>
      <c r="E473" s="9"/>
      <c r="F473" s="9"/>
      <c r="G473" s="9"/>
      <c r="H473" s="8"/>
      <c r="I473" s="8"/>
      <c r="J473" s="35"/>
      <c r="K473" s="36"/>
      <c r="L473" s="19"/>
      <c r="M473" s="8"/>
      <c r="N473" s="8"/>
      <c r="O473" s="13"/>
      <c r="P473" s="13"/>
      <c r="Q473" s="18"/>
      <c r="R473" s="14"/>
      <c r="S473" s="15"/>
      <c r="T473" s="15"/>
      <c r="U473" s="16"/>
      <c r="V473" s="20"/>
    </row>
    <row r="474" spans="1:22">
      <c r="A474" s="8"/>
      <c r="B474" s="9"/>
      <c r="C474" s="9"/>
      <c r="D474" s="9"/>
      <c r="E474" s="9"/>
      <c r="F474" s="9"/>
      <c r="G474" s="9"/>
      <c r="H474" s="8"/>
      <c r="I474" s="8"/>
      <c r="J474" s="35"/>
      <c r="K474" s="36"/>
      <c r="L474" s="19"/>
      <c r="M474" s="8"/>
      <c r="N474" s="8"/>
      <c r="O474" s="13"/>
      <c r="P474" s="13"/>
      <c r="Q474" s="18"/>
      <c r="R474" s="14"/>
      <c r="S474" s="15"/>
      <c r="T474" s="15"/>
      <c r="U474" s="16"/>
      <c r="V474" s="20"/>
    </row>
    <row r="475" spans="1:22">
      <c r="A475" s="8"/>
      <c r="B475" s="9"/>
      <c r="C475" s="9"/>
      <c r="D475" s="9"/>
      <c r="E475" s="9"/>
      <c r="F475" s="9"/>
      <c r="G475" s="9"/>
      <c r="H475" s="8"/>
      <c r="I475" s="8"/>
      <c r="J475" s="35"/>
      <c r="K475" s="36"/>
      <c r="L475" s="19"/>
      <c r="M475" s="8"/>
      <c r="N475" s="8"/>
      <c r="O475" s="13"/>
      <c r="P475" s="13"/>
      <c r="Q475" s="18"/>
      <c r="R475" s="14"/>
      <c r="S475" s="15"/>
      <c r="T475" s="15"/>
      <c r="U475" s="16"/>
      <c r="V475" s="20"/>
    </row>
    <row r="476" spans="1:22">
      <c r="A476" s="8"/>
      <c r="B476" s="9"/>
      <c r="C476" s="9"/>
      <c r="D476" s="9"/>
      <c r="E476" s="9"/>
      <c r="F476" s="9"/>
      <c r="G476" s="9"/>
      <c r="H476" s="8"/>
      <c r="I476" s="8"/>
      <c r="J476" s="35"/>
      <c r="K476" s="36"/>
      <c r="L476" s="19"/>
      <c r="M476" s="8"/>
      <c r="N476" s="8"/>
      <c r="O476" s="13"/>
      <c r="P476" s="13"/>
      <c r="Q476" s="18"/>
      <c r="R476" s="14"/>
      <c r="S476" s="15"/>
      <c r="T476" s="15"/>
      <c r="U476" s="16"/>
      <c r="V476" s="20"/>
    </row>
    <row r="477" spans="1:22">
      <c r="A477" s="8"/>
      <c r="B477" s="9"/>
      <c r="C477" s="9"/>
      <c r="D477" s="9"/>
      <c r="E477" s="9"/>
      <c r="F477" s="9"/>
      <c r="G477" s="9"/>
      <c r="H477" s="8"/>
      <c r="I477" s="8"/>
      <c r="J477" s="35"/>
      <c r="K477" s="36"/>
      <c r="L477" s="19"/>
      <c r="M477" s="8"/>
      <c r="N477" s="8"/>
      <c r="O477" s="13"/>
      <c r="P477" s="13"/>
      <c r="Q477" s="18"/>
      <c r="R477" s="14"/>
      <c r="S477" s="15"/>
      <c r="T477" s="15"/>
      <c r="U477" s="16"/>
      <c r="V477" s="20"/>
    </row>
    <row r="478" spans="1:22">
      <c r="A478" s="8"/>
      <c r="B478" s="9"/>
      <c r="C478" s="9"/>
      <c r="D478" s="9"/>
      <c r="E478" s="9"/>
      <c r="F478" s="9"/>
      <c r="G478" s="9"/>
      <c r="H478" s="8"/>
      <c r="I478" s="8"/>
      <c r="J478" s="35"/>
      <c r="K478" s="36"/>
      <c r="L478" s="19"/>
      <c r="M478" s="8"/>
      <c r="N478" s="8"/>
      <c r="O478" s="13"/>
      <c r="P478" s="13"/>
      <c r="Q478" s="18"/>
      <c r="R478" s="14"/>
      <c r="S478" s="15"/>
      <c r="T478" s="15"/>
      <c r="U478" s="16"/>
      <c r="V478" s="20"/>
    </row>
    <row r="479" spans="1:22">
      <c r="A479" s="8"/>
      <c r="B479" s="9"/>
      <c r="C479" s="9"/>
      <c r="D479" s="9"/>
      <c r="E479" s="9"/>
      <c r="F479" s="9"/>
      <c r="G479" s="9"/>
      <c r="H479" s="8"/>
      <c r="I479" s="8"/>
      <c r="J479" s="35"/>
      <c r="K479" s="36"/>
      <c r="L479" s="19"/>
      <c r="M479" s="8"/>
      <c r="N479" s="8"/>
      <c r="O479" s="13"/>
      <c r="P479" s="13"/>
      <c r="Q479" s="18"/>
      <c r="R479" s="14"/>
      <c r="S479" s="15"/>
      <c r="T479" s="15"/>
      <c r="U479" s="16"/>
      <c r="V479" s="20"/>
    </row>
    <row r="480" spans="1:22">
      <c r="A480" s="8"/>
      <c r="B480" s="9"/>
      <c r="C480" s="9"/>
      <c r="D480" s="9"/>
      <c r="E480" s="9"/>
      <c r="F480" s="9"/>
      <c r="G480" s="9"/>
      <c r="H480" s="8"/>
      <c r="I480" s="8"/>
      <c r="J480" s="35"/>
      <c r="K480" s="36"/>
      <c r="L480" s="19"/>
      <c r="M480" s="8"/>
      <c r="N480" s="8"/>
      <c r="O480" s="13"/>
      <c r="P480" s="13"/>
      <c r="Q480" s="18"/>
      <c r="R480" s="14"/>
      <c r="S480" s="15"/>
      <c r="T480" s="15"/>
      <c r="U480" s="16"/>
      <c r="V480" s="20"/>
    </row>
    <row r="481" spans="1:22">
      <c r="A481" s="8"/>
      <c r="B481" s="9"/>
      <c r="C481" s="9"/>
      <c r="D481" s="9"/>
      <c r="E481" s="9"/>
      <c r="F481" s="9"/>
      <c r="G481" s="9"/>
      <c r="H481" s="8"/>
      <c r="I481" s="8"/>
      <c r="J481" s="35"/>
      <c r="K481" s="36"/>
      <c r="L481" s="19"/>
      <c r="M481" s="8"/>
      <c r="N481" s="8"/>
      <c r="O481" s="13"/>
      <c r="P481" s="13"/>
      <c r="Q481" s="18"/>
      <c r="R481" s="14"/>
      <c r="S481" s="15"/>
      <c r="T481" s="15"/>
      <c r="U481" s="16"/>
      <c r="V481" s="20"/>
    </row>
    <row r="482" spans="1:22">
      <c r="A482" s="8"/>
      <c r="B482" s="9"/>
      <c r="C482" s="9"/>
      <c r="D482" s="9"/>
      <c r="E482" s="9"/>
      <c r="F482" s="9"/>
      <c r="G482" s="9"/>
      <c r="H482" s="8"/>
      <c r="I482" s="8"/>
      <c r="J482" s="35"/>
      <c r="K482" s="36"/>
      <c r="L482" s="19"/>
      <c r="M482" s="8"/>
      <c r="N482" s="8"/>
      <c r="O482" s="13"/>
      <c r="P482" s="13"/>
      <c r="Q482" s="18"/>
      <c r="R482" s="14"/>
      <c r="S482" s="15"/>
      <c r="T482" s="15"/>
      <c r="U482" s="16"/>
      <c r="V482" s="20"/>
    </row>
    <row r="483" spans="1:22">
      <c r="A483" s="8"/>
      <c r="B483" s="9"/>
      <c r="C483" s="9"/>
      <c r="D483" s="9"/>
      <c r="E483" s="9"/>
      <c r="F483" s="9"/>
      <c r="G483" s="9"/>
      <c r="H483" s="8"/>
      <c r="I483" s="8"/>
      <c r="J483" s="35"/>
      <c r="K483" s="36"/>
      <c r="L483" s="19"/>
      <c r="M483" s="8"/>
      <c r="N483" s="8"/>
      <c r="O483" s="13"/>
      <c r="P483" s="13"/>
      <c r="Q483" s="18"/>
      <c r="R483" s="14"/>
      <c r="S483" s="15"/>
      <c r="T483" s="15"/>
      <c r="U483" s="16"/>
      <c r="V483" s="20"/>
    </row>
    <row r="484" spans="1:22">
      <c r="A484" s="8"/>
      <c r="B484" s="9"/>
      <c r="C484" s="9"/>
      <c r="D484" s="9"/>
      <c r="E484" s="9"/>
      <c r="F484" s="9"/>
      <c r="G484" s="9"/>
      <c r="H484" s="8"/>
      <c r="I484" s="8"/>
      <c r="J484" s="35"/>
      <c r="K484" s="36"/>
      <c r="L484" s="19"/>
      <c r="M484" s="8"/>
      <c r="N484" s="8"/>
      <c r="O484" s="13"/>
      <c r="P484" s="13"/>
      <c r="Q484" s="18"/>
      <c r="R484" s="14"/>
      <c r="S484" s="15"/>
      <c r="T484" s="15"/>
      <c r="U484" s="16"/>
      <c r="V484" s="20"/>
    </row>
    <row r="485" spans="1:22">
      <c r="A485" s="8"/>
      <c r="B485" s="9"/>
      <c r="C485" s="9"/>
      <c r="D485" s="9"/>
      <c r="E485" s="9"/>
      <c r="F485" s="9"/>
      <c r="G485" s="9"/>
      <c r="H485" s="8"/>
      <c r="I485" s="8"/>
      <c r="J485" s="35"/>
      <c r="K485" s="36"/>
      <c r="L485" s="19"/>
      <c r="M485" s="8"/>
      <c r="N485" s="8"/>
      <c r="O485" s="13"/>
      <c r="P485" s="13"/>
      <c r="Q485" s="18"/>
      <c r="R485" s="14"/>
      <c r="S485" s="15"/>
      <c r="T485" s="15"/>
      <c r="U485" s="16"/>
      <c r="V485" s="20"/>
    </row>
    <row r="486" spans="1:22">
      <c r="A486" s="8"/>
      <c r="B486" s="9"/>
      <c r="C486" s="9"/>
      <c r="D486" s="9"/>
      <c r="E486" s="9"/>
      <c r="F486" s="9"/>
      <c r="G486" s="9"/>
      <c r="H486" s="8"/>
      <c r="I486" s="8"/>
      <c r="J486" s="35"/>
      <c r="K486" s="36"/>
      <c r="L486" s="19"/>
      <c r="M486" s="8"/>
      <c r="N486" s="8"/>
      <c r="O486" s="13"/>
      <c r="P486" s="13"/>
      <c r="Q486" s="18"/>
      <c r="R486" s="14"/>
      <c r="S486" s="15"/>
      <c r="T486" s="15"/>
      <c r="U486" s="16"/>
      <c r="V486" s="20"/>
    </row>
  </sheetData>
  <sheetProtection selectLockedCells="1"/>
  <dataConsolidate/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R157"/>
  <sheetViews>
    <sheetView showGridLines="0" tabSelected="1" topLeftCell="A34" zoomScale="70" zoomScaleNormal="70" workbookViewId="0">
      <selection activeCell="H46" sqref="H46"/>
    </sheetView>
  </sheetViews>
  <sheetFormatPr defaultRowHeight="21" customHeight="1" outlineLevelRow="1"/>
  <cols>
    <col min="1" max="1" width="3.85546875" style="5" bestFit="1" customWidth="1"/>
    <col min="2" max="2" width="4" style="42" customWidth="1"/>
    <col min="3" max="3" width="16.42578125" customWidth="1"/>
    <col min="4" max="4" width="12" customWidth="1"/>
    <col min="5" max="16" width="17.5703125" customWidth="1"/>
    <col min="17" max="17" width="3.5703125" customWidth="1"/>
    <col min="18" max="18" width="10.7109375" style="37" customWidth="1"/>
  </cols>
  <sheetData>
    <row r="2" spans="1:18" ht="21" customHeight="1">
      <c r="B2" s="323" t="s">
        <v>24</v>
      </c>
      <c r="C2" s="323"/>
      <c r="D2" s="324"/>
      <c r="E2" s="326" t="s">
        <v>6</v>
      </c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18" ht="21" customHeight="1">
      <c r="B3" s="325"/>
      <c r="C3" s="324"/>
      <c r="D3" s="324"/>
      <c r="E3" s="43" t="s">
        <v>67</v>
      </c>
      <c r="F3" s="43" t="s">
        <v>59</v>
      </c>
      <c r="G3" s="43" t="s">
        <v>60</v>
      </c>
      <c r="H3" s="43" t="s">
        <v>61</v>
      </c>
      <c r="I3" s="43" t="s">
        <v>62</v>
      </c>
      <c r="J3" s="43" t="s">
        <v>63</v>
      </c>
      <c r="K3" s="43" t="s">
        <v>64</v>
      </c>
      <c r="L3" s="43" t="s">
        <v>65</v>
      </c>
      <c r="M3" s="43" t="s">
        <v>66</v>
      </c>
      <c r="N3" s="43" t="s">
        <v>68</v>
      </c>
      <c r="O3" s="43" t="s">
        <v>69</v>
      </c>
      <c r="P3" s="43" t="s">
        <v>54</v>
      </c>
    </row>
    <row r="4" spans="1:18" ht="21" customHeight="1">
      <c r="B4" s="315" t="s">
        <v>7</v>
      </c>
      <c r="C4" s="313" t="str">
        <f>Info!C4</f>
        <v>Barrel</v>
      </c>
      <c r="D4" s="326"/>
      <c r="E4" s="39">
        <v>432349</v>
      </c>
      <c r="F4" s="39">
        <v>503742</v>
      </c>
      <c r="G4" s="39">
        <v>412524</v>
      </c>
      <c r="H4" s="39">
        <v>367590</v>
      </c>
      <c r="I4" s="39">
        <v>328160.64000000001</v>
      </c>
      <c r="J4" s="39">
        <v>325088.53000000003</v>
      </c>
      <c r="K4" s="39">
        <v>405352.12</v>
      </c>
      <c r="L4" s="39">
        <v>305003.32</v>
      </c>
      <c r="M4" s="39">
        <v>372788.16</v>
      </c>
      <c r="N4" s="39">
        <v>360686.77</v>
      </c>
      <c r="O4" s="39">
        <v>402163.89</v>
      </c>
      <c r="P4" s="39">
        <v>526016.24</v>
      </c>
    </row>
    <row r="5" spans="1:18" ht="21" customHeight="1">
      <c r="B5" s="316"/>
      <c r="C5" s="313" t="str">
        <f>Info!C5</f>
        <v>Ceramic</v>
      </c>
      <c r="D5" s="326"/>
      <c r="E5" s="39">
        <v>47011</v>
      </c>
      <c r="F5" s="39">
        <v>54431</v>
      </c>
      <c r="G5" s="39">
        <v>45056</v>
      </c>
      <c r="H5" s="39">
        <v>69229</v>
      </c>
      <c r="I5" s="39">
        <v>69039.97</v>
      </c>
      <c r="J5" s="39">
        <v>68650.36</v>
      </c>
      <c r="K5" s="39">
        <v>75270.41</v>
      </c>
      <c r="L5" s="39">
        <v>80562.22</v>
      </c>
      <c r="M5" s="39">
        <v>96168.07</v>
      </c>
      <c r="N5" s="39">
        <v>91311.679999999993</v>
      </c>
      <c r="O5" s="39">
        <v>55403.94</v>
      </c>
      <c r="P5" s="39">
        <v>42908.9</v>
      </c>
    </row>
    <row r="6" spans="1:18" ht="21" customHeight="1">
      <c r="B6" s="316"/>
      <c r="C6" s="313" t="str">
        <f>Info!C6</f>
        <v>IG</v>
      </c>
      <c r="D6" s="326"/>
      <c r="E6" s="39">
        <v>964173</v>
      </c>
      <c r="F6" s="39">
        <v>1065037</v>
      </c>
      <c r="G6" s="39">
        <v>1030576</v>
      </c>
      <c r="H6" s="39">
        <v>1018317</v>
      </c>
      <c r="I6" s="39">
        <v>1127423.3</v>
      </c>
      <c r="J6" s="39">
        <v>1180154.24</v>
      </c>
      <c r="K6" s="39">
        <v>1047474.1</v>
      </c>
      <c r="L6" s="39">
        <v>1190137.3999999999</v>
      </c>
      <c r="M6" s="39">
        <v>1101885.6599999999</v>
      </c>
      <c r="N6" s="39">
        <v>1006206.78</v>
      </c>
      <c r="O6" s="39">
        <v>832229.61</v>
      </c>
      <c r="P6" s="39">
        <v>1059325.67</v>
      </c>
    </row>
    <row r="7" spans="1:18" ht="21" customHeight="1">
      <c r="B7" s="316"/>
      <c r="C7" s="313" t="str">
        <f>Info!C7</f>
        <v>ME</v>
      </c>
      <c r="D7" s="326"/>
      <c r="E7" s="39">
        <v>139418</v>
      </c>
      <c r="F7" s="39">
        <v>190090</v>
      </c>
      <c r="G7" s="39">
        <v>181039</v>
      </c>
      <c r="H7" s="39">
        <v>186382</v>
      </c>
      <c r="I7" s="39">
        <v>272375.43</v>
      </c>
      <c r="J7" s="39">
        <v>200958.81</v>
      </c>
      <c r="K7" s="39">
        <v>336655.07</v>
      </c>
      <c r="L7" s="39">
        <v>274252.42</v>
      </c>
      <c r="M7" s="39">
        <v>299812.14</v>
      </c>
      <c r="N7" s="39">
        <v>286221.03000000003</v>
      </c>
      <c r="O7" s="39">
        <v>257622.41</v>
      </c>
      <c r="P7" s="39">
        <v>295686.62</v>
      </c>
    </row>
    <row r="8" spans="1:18" ht="21" customHeight="1">
      <c r="B8" s="316"/>
      <c r="C8" s="313" t="str">
        <f>Info!C8</f>
        <v>PVD</v>
      </c>
      <c r="D8" s="326"/>
      <c r="E8" s="39">
        <f>SUM(E9:E11)</f>
        <v>610737</v>
      </c>
      <c r="F8" s="39">
        <f t="shared" ref="F8:P8" si="0">SUM(F9:F11)</f>
        <v>552925</v>
      </c>
      <c r="G8" s="39">
        <f t="shared" si="0"/>
        <v>718503</v>
      </c>
      <c r="H8" s="39">
        <f t="shared" si="0"/>
        <v>749468</v>
      </c>
      <c r="I8" s="39">
        <f t="shared" si="0"/>
        <v>860674.88</v>
      </c>
      <c r="J8" s="39">
        <f t="shared" si="0"/>
        <v>838382.63</v>
      </c>
      <c r="K8" s="39">
        <f t="shared" si="0"/>
        <v>790191.11</v>
      </c>
      <c r="L8" s="39">
        <f t="shared" si="0"/>
        <v>919308.83</v>
      </c>
      <c r="M8" s="39">
        <f t="shared" si="0"/>
        <v>797373.57</v>
      </c>
      <c r="N8" s="39">
        <f t="shared" si="0"/>
        <v>767596.12</v>
      </c>
      <c r="O8" s="39">
        <f t="shared" si="0"/>
        <v>823835.67</v>
      </c>
      <c r="P8" s="39">
        <f t="shared" si="0"/>
        <v>889485.26</v>
      </c>
    </row>
    <row r="9" spans="1:18" s="91" customFormat="1" ht="21" customHeight="1" outlineLevel="1">
      <c r="A9" s="218"/>
      <c r="B9" s="316"/>
      <c r="C9" s="406" t="s">
        <v>186</v>
      </c>
      <c r="D9" s="407"/>
      <c r="E9" s="408">
        <v>610737</v>
      </c>
      <c r="F9" s="408">
        <v>552925</v>
      </c>
      <c r="G9" s="408">
        <v>718503</v>
      </c>
      <c r="H9" s="408">
        <v>749468</v>
      </c>
      <c r="I9" s="408">
        <v>860674.88</v>
      </c>
      <c r="J9" s="408">
        <v>838382.63</v>
      </c>
      <c r="K9" s="408">
        <v>790191.11</v>
      </c>
      <c r="L9" s="408">
        <v>919308.83</v>
      </c>
      <c r="M9" s="408">
        <v>797373.57</v>
      </c>
      <c r="N9" s="408">
        <v>767596.12</v>
      </c>
      <c r="O9" s="408">
        <v>823835.67</v>
      </c>
      <c r="P9" s="408">
        <v>889485.26</v>
      </c>
      <c r="R9" s="221"/>
    </row>
    <row r="10" spans="1:18" s="91" customFormat="1" ht="21" customHeight="1" outlineLevel="1">
      <c r="A10" s="218"/>
      <c r="B10" s="316"/>
      <c r="C10" s="406" t="s">
        <v>187</v>
      </c>
      <c r="D10" s="407"/>
      <c r="E10" s="408"/>
      <c r="F10" s="408"/>
      <c r="G10" s="408"/>
      <c r="H10" s="408"/>
      <c r="I10" s="408"/>
      <c r="J10" s="408"/>
      <c r="K10" s="408"/>
      <c r="L10" s="408"/>
      <c r="M10" s="408"/>
      <c r="N10" s="408"/>
      <c r="O10" s="408"/>
      <c r="P10" s="408"/>
      <c r="R10" s="221"/>
    </row>
    <row r="11" spans="1:18" s="91" customFormat="1" ht="21" customHeight="1" outlineLevel="1">
      <c r="A11" s="218"/>
      <c r="B11" s="316"/>
      <c r="C11" s="406" t="s">
        <v>188</v>
      </c>
      <c r="D11" s="407"/>
      <c r="E11" s="408"/>
      <c r="F11" s="408"/>
      <c r="G11" s="408"/>
      <c r="H11" s="408"/>
      <c r="I11" s="408"/>
      <c r="J11" s="408"/>
      <c r="K11" s="408"/>
      <c r="L11" s="408"/>
      <c r="M11" s="408"/>
      <c r="N11" s="408"/>
      <c r="O11" s="408"/>
      <c r="P11" s="408"/>
      <c r="R11" s="221"/>
    </row>
    <row r="12" spans="1:18" ht="21" customHeight="1">
      <c r="B12" s="316"/>
      <c r="C12" s="313" t="str">
        <f>Info!C9</f>
        <v>RFP</v>
      </c>
      <c r="D12" s="326"/>
      <c r="E12" s="39">
        <v>795134</v>
      </c>
      <c r="F12" s="39">
        <v>883707</v>
      </c>
      <c r="G12" s="39">
        <v>922604</v>
      </c>
      <c r="H12" s="39">
        <v>487894</v>
      </c>
      <c r="I12" s="39">
        <v>88282.21</v>
      </c>
      <c r="J12" s="39">
        <v>70739.11</v>
      </c>
      <c r="K12" s="39">
        <v>226995.62</v>
      </c>
      <c r="L12" s="39">
        <v>229327.86</v>
      </c>
      <c r="M12" s="39">
        <v>273454.38</v>
      </c>
      <c r="N12" s="39">
        <v>187790.65</v>
      </c>
      <c r="O12" s="39">
        <v>194768.64000000001</v>
      </c>
      <c r="P12" s="39">
        <v>467996.86</v>
      </c>
    </row>
    <row r="13" spans="1:18" ht="21" customHeight="1">
      <c r="B13" s="316"/>
      <c r="C13" s="313" t="str">
        <f>Info!C10</f>
        <v>Semicom</v>
      </c>
      <c r="D13" s="326"/>
      <c r="E13" s="39">
        <f t="shared" ref="E13:O13" si="1">SUM(E14:E15)</f>
        <v>1721366</v>
      </c>
      <c r="F13" s="39">
        <f t="shared" si="1"/>
        <v>1840197</v>
      </c>
      <c r="G13" s="39">
        <f t="shared" si="1"/>
        <v>2007607</v>
      </c>
      <c r="H13" s="39">
        <f t="shared" si="1"/>
        <v>2216102</v>
      </c>
      <c r="I13" s="39">
        <f t="shared" si="1"/>
        <v>2103904.66</v>
      </c>
      <c r="J13" s="39">
        <f t="shared" si="1"/>
        <v>2285618.4900000002</v>
      </c>
      <c r="K13" s="39">
        <f t="shared" si="1"/>
        <v>1899963.3699999999</v>
      </c>
      <c r="L13" s="39">
        <f t="shared" si="1"/>
        <v>2211292.15</v>
      </c>
      <c r="M13" s="39">
        <f t="shared" si="1"/>
        <v>2138161.41</v>
      </c>
      <c r="N13" s="39">
        <f t="shared" si="1"/>
        <v>1781178.18</v>
      </c>
      <c r="O13" s="39">
        <f t="shared" si="1"/>
        <v>2023747.0899999999</v>
      </c>
      <c r="P13" s="39">
        <f>SUM(P14:P15)</f>
        <v>2097753.3200000003</v>
      </c>
    </row>
    <row r="14" spans="1:18" s="77" customFormat="1" ht="21" customHeight="1" outlineLevel="1">
      <c r="A14" s="76"/>
      <c r="B14" s="316"/>
      <c r="C14" s="409" t="str">
        <f>Info!C11</f>
        <v>CSSP</v>
      </c>
      <c r="D14" s="410"/>
      <c r="E14" s="411">
        <v>376197</v>
      </c>
      <c r="F14" s="411">
        <v>283422</v>
      </c>
      <c r="G14" s="411">
        <v>286595</v>
      </c>
      <c r="H14" s="411">
        <v>416984</v>
      </c>
      <c r="I14" s="411">
        <v>265062.06</v>
      </c>
      <c r="J14" s="411">
        <v>469261.97000000003</v>
      </c>
      <c r="K14" s="411">
        <v>418053.94</v>
      </c>
      <c r="L14" s="411">
        <v>495885.58999999997</v>
      </c>
      <c r="M14" s="411">
        <v>439290.36</v>
      </c>
      <c r="N14" s="411">
        <v>242621.15</v>
      </c>
      <c r="O14" s="411">
        <v>277364.93</v>
      </c>
      <c r="P14" s="411">
        <v>417206.44999999995</v>
      </c>
      <c r="R14" s="222"/>
    </row>
    <row r="15" spans="1:18" s="77" customFormat="1" ht="21" customHeight="1" outlineLevel="1">
      <c r="A15" s="76"/>
      <c r="B15" s="316"/>
      <c r="C15" s="409" t="str">
        <f>Info!C12</f>
        <v>CuFrame</v>
      </c>
      <c r="D15" s="410"/>
      <c r="E15" s="411">
        <v>1345169</v>
      </c>
      <c r="F15" s="411">
        <v>1556775</v>
      </c>
      <c r="G15" s="411">
        <v>1721012</v>
      </c>
      <c r="H15" s="411">
        <v>1799118</v>
      </c>
      <c r="I15" s="411">
        <v>1838842.6</v>
      </c>
      <c r="J15" s="411">
        <v>1816356.52</v>
      </c>
      <c r="K15" s="411">
        <v>1481909.43</v>
      </c>
      <c r="L15" s="411">
        <v>1715406.56</v>
      </c>
      <c r="M15" s="411">
        <v>1698871.05</v>
      </c>
      <c r="N15" s="411">
        <v>1538557.03</v>
      </c>
      <c r="O15" s="411">
        <v>1746382.16</v>
      </c>
      <c r="P15" s="411">
        <v>1680546.87</v>
      </c>
      <c r="R15" s="222"/>
    </row>
    <row r="16" spans="1:18" ht="21" customHeight="1">
      <c r="B16" s="316"/>
      <c r="C16" s="312" t="str">
        <f>Info!C13</f>
        <v>Watch</v>
      </c>
      <c r="D16" s="313"/>
      <c r="E16" s="39">
        <f t="shared" ref="E16:O16" si="2">SUM(E17:E18)</f>
        <v>705724</v>
      </c>
      <c r="F16" s="39">
        <f t="shared" si="2"/>
        <v>714483</v>
      </c>
      <c r="G16" s="39">
        <f t="shared" si="2"/>
        <v>751823</v>
      </c>
      <c r="H16" s="39">
        <f t="shared" si="2"/>
        <v>593328</v>
      </c>
      <c r="I16" s="39">
        <f t="shared" si="2"/>
        <v>532970.36</v>
      </c>
      <c r="J16" s="39">
        <f t="shared" si="2"/>
        <v>583328.61</v>
      </c>
      <c r="K16" s="39">
        <f t="shared" si="2"/>
        <v>447539.24000000005</v>
      </c>
      <c r="L16" s="39">
        <f t="shared" si="2"/>
        <v>388652.48</v>
      </c>
      <c r="M16" s="39">
        <f t="shared" si="2"/>
        <v>349759.87</v>
      </c>
      <c r="N16" s="39">
        <f t="shared" si="2"/>
        <v>405732.23</v>
      </c>
      <c r="O16" s="39">
        <f t="shared" si="2"/>
        <v>458929.34</v>
      </c>
      <c r="P16" s="39">
        <f>SUM(P17:P18)</f>
        <v>708906.23</v>
      </c>
    </row>
    <row r="17" spans="1:18" s="77" customFormat="1" ht="21" customHeight="1" outlineLevel="1">
      <c r="A17" s="76"/>
      <c r="B17" s="316"/>
      <c r="C17" s="409" t="str">
        <f>Info!C14</f>
        <v>CASE</v>
      </c>
      <c r="D17" s="410"/>
      <c r="E17" s="411">
        <v>33480</v>
      </c>
      <c r="F17" s="411">
        <v>52385</v>
      </c>
      <c r="G17" s="411">
        <v>47272</v>
      </c>
      <c r="H17" s="411">
        <v>41351</v>
      </c>
      <c r="I17" s="411">
        <v>32708.959999999999</v>
      </c>
      <c r="J17" s="411">
        <v>38041.65</v>
      </c>
      <c r="K17" s="411">
        <v>41117.46</v>
      </c>
      <c r="L17" s="411">
        <v>16748.63</v>
      </c>
      <c r="M17" s="411">
        <v>33093.72</v>
      </c>
      <c r="N17" s="411">
        <v>22816.47</v>
      </c>
      <c r="O17" s="411">
        <v>27606.42</v>
      </c>
      <c r="P17" s="411">
        <v>20666.11</v>
      </c>
      <c r="R17" s="222"/>
    </row>
    <row r="18" spans="1:18" s="77" customFormat="1" ht="21" customHeight="1" outlineLevel="1">
      <c r="A18" s="76"/>
      <c r="B18" s="316"/>
      <c r="C18" s="409" t="str">
        <f>Info!C15</f>
        <v>PPT</v>
      </c>
      <c r="D18" s="410"/>
      <c r="E18" s="411">
        <v>672244</v>
      </c>
      <c r="F18" s="411">
        <v>662098</v>
      </c>
      <c r="G18" s="411">
        <v>704551</v>
      </c>
      <c r="H18" s="411">
        <v>551977</v>
      </c>
      <c r="I18" s="411">
        <v>500261.4</v>
      </c>
      <c r="J18" s="411">
        <v>545286.96</v>
      </c>
      <c r="K18" s="411">
        <v>406421.78</v>
      </c>
      <c r="L18" s="411">
        <v>371903.85</v>
      </c>
      <c r="M18" s="411">
        <v>316666.15000000002</v>
      </c>
      <c r="N18" s="411">
        <v>382915.76</v>
      </c>
      <c r="O18" s="411">
        <v>431322.92000000004</v>
      </c>
      <c r="P18" s="411">
        <v>688240.12</v>
      </c>
      <c r="R18" s="222"/>
    </row>
    <row r="19" spans="1:18" s="214" customFormat="1" ht="21" customHeight="1">
      <c r="A19" s="5"/>
      <c r="B19" s="316"/>
      <c r="C19" s="312" t="s">
        <v>70</v>
      </c>
      <c r="D19" s="313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R19" s="37"/>
    </row>
    <row r="20" spans="1:18" s="214" customFormat="1" ht="21" customHeight="1">
      <c r="A20" s="5"/>
      <c r="B20" s="317"/>
      <c r="C20" s="312" t="s">
        <v>13</v>
      </c>
      <c r="D20" s="313"/>
      <c r="E20" s="39">
        <f>SUM(E4:E8,E12:E13,E16,E19)</f>
        <v>5415912</v>
      </c>
      <c r="F20" s="39">
        <f t="shared" ref="F20:P20" si="3">SUM(F4:F8,F12:F13,F16,F19)</f>
        <v>5804612</v>
      </c>
      <c r="G20" s="39">
        <f t="shared" si="3"/>
        <v>6069732</v>
      </c>
      <c r="H20" s="39">
        <f t="shared" si="3"/>
        <v>5688310</v>
      </c>
      <c r="I20" s="39">
        <f t="shared" si="3"/>
        <v>5382831.4500000002</v>
      </c>
      <c r="J20" s="39">
        <f t="shared" si="3"/>
        <v>5552920.7800000003</v>
      </c>
      <c r="K20" s="39">
        <f t="shared" si="3"/>
        <v>5229441.04</v>
      </c>
      <c r="L20" s="39">
        <f t="shared" si="3"/>
        <v>5598536.6799999997</v>
      </c>
      <c r="M20" s="39">
        <f t="shared" si="3"/>
        <v>5429403.2599999998</v>
      </c>
      <c r="N20" s="39">
        <f t="shared" si="3"/>
        <v>4886723.4399999995</v>
      </c>
      <c r="O20" s="39">
        <f t="shared" si="3"/>
        <v>5048700.59</v>
      </c>
      <c r="P20" s="39">
        <f t="shared" si="3"/>
        <v>6088079.1000000015</v>
      </c>
      <c r="R20" s="37"/>
    </row>
    <row r="22" spans="1:18" ht="21" customHeight="1">
      <c r="B22" s="323" t="s">
        <v>83</v>
      </c>
      <c r="C22" s="323"/>
      <c r="D22" s="324"/>
      <c r="E22" s="326" t="s">
        <v>6</v>
      </c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</row>
    <row r="23" spans="1:18" ht="21" customHeight="1">
      <c r="B23" s="325"/>
      <c r="C23" s="324"/>
      <c r="D23" s="324"/>
      <c r="E23" s="81" t="s">
        <v>67</v>
      </c>
      <c r="F23" s="81" t="s">
        <v>59</v>
      </c>
      <c r="G23" s="81" t="s">
        <v>60</v>
      </c>
      <c r="H23" s="81" t="s">
        <v>61</v>
      </c>
      <c r="I23" s="81" t="s">
        <v>62</v>
      </c>
      <c r="J23" s="81" t="s">
        <v>63</v>
      </c>
      <c r="K23" s="81" t="s">
        <v>64</v>
      </c>
      <c r="L23" s="81" t="s">
        <v>65</v>
      </c>
      <c r="M23" s="81" t="s">
        <v>66</v>
      </c>
      <c r="N23" s="81" t="s">
        <v>68</v>
      </c>
      <c r="O23" s="81" t="s">
        <v>69</v>
      </c>
      <c r="P23" s="81" t="s">
        <v>54</v>
      </c>
    </row>
    <row r="24" spans="1:18" ht="21" customHeight="1">
      <c r="A24" s="5" t="str">
        <f>C24&amp;"Internal"</f>
        <v>BarrelInternal</v>
      </c>
      <c r="B24" s="315" t="s">
        <v>7</v>
      </c>
      <c r="C24" s="313" t="str">
        <f>Info!C4</f>
        <v>Barrel</v>
      </c>
      <c r="D24" s="44" t="s">
        <v>84</v>
      </c>
      <c r="E24" s="95">
        <v>0</v>
      </c>
      <c r="F24" s="95">
        <v>0</v>
      </c>
      <c r="G24" s="95">
        <v>0</v>
      </c>
      <c r="H24" s="95">
        <v>0</v>
      </c>
      <c r="I24" s="95">
        <v>1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</row>
    <row r="25" spans="1:18" ht="21" customHeight="1">
      <c r="A25" s="5" t="str">
        <f>C24 &amp; "External"</f>
        <v>BarrelExternal</v>
      </c>
      <c r="B25" s="316"/>
      <c r="C25" s="313"/>
      <c r="D25" s="85" t="s">
        <v>85</v>
      </c>
      <c r="E25" s="94">
        <v>0</v>
      </c>
      <c r="F25" s="94">
        <v>0</v>
      </c>
      <c r="G25" s="94">
        <v>0</v>
      </c>
      <c r="H25" s="94">
        <v>0</v>
      </c>
      <c r="I25" s="94">
        <v>4382.8469999999998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1:18" ht="21" customHeight="1">
      <c r="A26" s="5" t="str">
        <f t="shared" ref="A26" si="4">C26&amp;"Internal"</f>
        <v>CeramicInternal</v>
      </c>
      <c r="B26" s="316"/>
      <c r="C26" s="313" t="str">
        <f>Info!C5</f>
        <v>Ceramic</v>
      </c>
      <c r="D26" s="44" t="s">
        <v>84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</row>
    <row r="27" spans="1:18" ht="21" customHeight="1">
      <c r="A27" s="5" t="str">
        <f t="shared" ref="A27" si="5">C26&amp;"External"</f>
        <v>CeramicExternal</v>
      </c>
      <c r="B27" s="316"/>
      <c r="C27" s="313"/>
      <c r="D27" s="85" t="s">
        <v>85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1:18" ht="21" customHeight="1">
      <c r="A28" s="5" t="str">
        <f t="shared" ref="A28" si="6">C28&amp;"Internal"</f>
        <v>IGInternal</v>
      </c>
      <c r="B28" s="316"/>
      <c r="C28" s="313" t="str">
        <f>Info!C6</f>
        <v>IG</v>
      </c>
      <c r="D28" s="44" t="s">
        <v>84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</row>
    <row r="29" spans="1:18" ht="21" customHeight="1">
      <c r="A29" s="5" t="str">
        <f t="shared" ref="A29" si="7">C28&amp;"External"</f>
        <v>IGExternal</v>
      </c>
      <c r="B29" s="316"/>
      <c r="C29" s="313"/>
      <c r="D29" s="85" t="s">
        <v>85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</row>
    <row r="30" spans="1:18" ht="21" customHeight="1">
      <c r="A30" s="5" t="str">
        <f t="shared" ref="A30" si="8">C30&amp;"Internal"</f>
        <v>MEInternal</v>
      </c>
      <c r="B30" s="316"/>
      <c r="C30" s="313" t="str">
        <f>Info!C7</f>
        <v>ME</v>
      </c>
      <c r="D30" s="44" t="s">
        <v>84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</row>
    <row r="31" spans="1:18" ht="21" customHeight="1">
      <c r="A31" s="5" t="str">
        <f t="shared" ref="A31" si="9">C30&amp;"External"</f>
        <v>MEExternal</v>
      </c>
      <c r="B31" s="316"/>
      <c r="C31" s="313"/>
      <c r="D31" s="85" t="s">
        <v>85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</row>
    <row r="32" spans="1:18" ht="21" customHeight="1">
      <c r="A32" s="5" t="str">
        <f t="shared" ref="A32" si="10">C32&amp;"Internal"</f>
        <v>PVDInternal</v>
      </c>
      <c r="B32" s="316"/>
      <c r="C32" s="313" t="str">
        <f>Info!C8</f>
        <v>PVD</v>
      </c>
      <c r="D32" s="44" t="s">
        <v>84</v>
      </c>
      <c r="E32" s="95">
        <v>0</v>
      </c>
      <c r="F32" s="95">
        <v>0</v>
      </c>
      <c r="G32" s="95">
        <v>0</v>
      </c>
      <c r="H32" s="95">
        <v>0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</row>
    <row r="33" spans="1:18" ht="21" customHeight="1">
      <c r="A33" s="5" t="str">
        <f t="shared" ref="A33" si="11">C32&amp;"External"</f>
        <v>PVDExternal</v>
      </c>
      <c r="B33" s="316"/>
      <c r="C33" s="313"/>
      <c r="D33" s="85" t="s">
        <v>85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</row>
    <row r="34" spans="1:18" s="214" customFormat="1" ht="21" customHeight="1">
      <c r="A34" s="5"/>
      <c r="B34" s="316"/>
      <c r="C34" s="406" t="s">
        <v>186</v>
      </c>
      <c r="D34" s="412" t="s">
        <v>163</v>
      </c>
      <c r="E34" s="413">
        <v>0</v>
      </c>
      <c r="F34" s="413">
        <v>0</v>
      </c>
      <c r="G34" s="413">
        <v>0</v>
      </c>
      <c r="H34" s="413">
        <v>0</v>
      </c>
      <c r="I34" s="413">
        <v>0</v>
      </c>
      <c r="J34" s="413">
        <v>0</v>
      </c>
      <c r="K34" s="413">
        <v>0</v>
      </c>
      <c r="L34" s="413">
        <v>0</v>
      </c>
      <c r="M34" s="413">
        <v>0</v>
      </c>
      <c r="N34" s="413">
        <v>0</v>
      </c>
      <c r="O34" s="413">
        <v>0</v>
      </c>
      <c r="P34" s="413">
        <v>0</v>
      </c>
      <c r="R34" s="37"/>
    </row>
    <row r="35" spans="1:18" s="214" customFormat="1" ht="21" customHeight="1">
      <c r="A35" s="5"/>
      <c r="B35" s="316"/>
      <c r="C35" s="406"/>
      <c r="D35" s="92" t="s">
        <v>164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R35" s="37"/>
    </row>
    <row r="36" spans="1:18" s="214" customFormat="1" ht="21" customHeight="1">
      <c r="A36" s="5"/>
      <c r="B36" s="316"/>
      <c r="C36" s="406" t="s">
        <v>187</v>
      </c>
      <c r="D36" s="412" t="s">
        <v>163</v>
      </c>
      <c r="E36" s="413">
        <v>0</v>
      </c>
      <c r="F36" s="413">
        <v>0</v>
      </c>
      <c r="G36" s="413">
        <v>0</v>
      </c>
      <c r="H36" s="413">
        <v>0</v>
      </c>
      <c r="I36" s="413">
        <v>0</v>
      </c>
      <c r="J36" s="413">
        <v>0</v>
      </c>
      <c r="K36" s="413">
        <v>0</v>
      </c>
      <c r="L36" s="413">
        <v>0</v>
      </c>
      <c r="M36" s="413">
        <v>0</v>
      </c>
      <c r="N36" s="413">
        <v>0</v>
      </c>
      <c r="O36" s="413">
        <v>0</v>
      </c>
      <c r="P36" s="413">
        <v>0</v>
      </c>
      <c r="R36" s="37"/>
    </row>
    <row r="37" spans="1:18" s="214" customFormat="1" ht="21" customHeight="1">
      <c r="A37" s="5"/>
      <c r="B37" s="316"/>
      <c r="C37" s="406"/>
      <c r="D37" s="92" t="s">
        <v>164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R37" s="37"/>
    </row>
    <row r="38" spans="1:18" s="214" customFormat="1" ht="21" customHeight="1">
      <c r="A38" s="5"/>
      <c r="B38" s="316"/>
      <c r="C38" s="406" t="s">
        <v>189</v>
      </c>
      <c r="D38" s="412" t="s">
        <v>163</v>
      </c>
      <c r="E38" s="413">
        <v>0</v>
      </c>
      <c r="F38" s="413">
        <v>0</v>
      </c>
      <c r="G38" s="413">
        <v>0</v>
      </c>
      <c r="H38" s="413">
        <v>0</v>
      </c>
      <c r="I38" s="413">
        <v>0</v>
      </c>
      <c r="J38" s="413">
        <v>0</v>
      </c>
      <c r="K38" s="413">
        <v>0</v>
      </c>
      <c r="L38" s="413">
        <v>0</v>
      </c>
      <c r="M38" s="413">
        <v>0</v>
      </c>
      <c r="N38" s="413">
        <v>0</v>
      </c>
      <c r="O38" s="413">
        <v>0</v>
      </c>
      <c r="P38" s="413">
        <v>0</v>
      </c>
      <c r="R38" s="37"/>
    </row>
    <row r="39" spans="1:18" s="214" customFormat="1" ht="21" customHeight="1">
      <c r="A39" s="5"/>
      <c r="B39" s="316"/>
      <c r="C39" s="406"/>
      <c r="D39" s="92" t="s">
        <v>164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R39" s="37"/>
    </row>
    <row r="40" spans="1:18" ht="21" customHeight="1">
      <c r="A40" s="5" t="str">
        <f t="shared" ref="A40" si="12">C40&amp;"Internal"</f>
        <v>RFPInternal</v>
      </c>
      <c r="B40" s="316"/>
      <c r="C40" s="313" t="str">
        <f>Info!C9</f>
        <v>RFP</v>
      </c>
      <c r="D40" s="44" t="s">
        <v>84</v>
      </c>
      <c r="E40" s="95">
        <v>0</v>
      </c>
      <c r="F40" s="95">
        <v>0</v>
      </c>
      <c r="G40" s="95">
        <v>0</v>
      </c>
      <c r="H40" s="95">
        <v>0</v>
      </c>
      <c r="I40" s="95">
        <v>0</v>
      </c>
      <c r="J40" s="9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</row>
    <row r="41" spans="1:18" ht="21" customHeight="1">
      <c r="A41" s="5" t="str">
        <f t="shared" ref="A41" si="13">C40&amp;"External"</f>
        <v>RFPExternal</v>
      </c>
      <c r="B41" s="316"/>
      <c r="C41" s="313"/>
      <c r="D41" s="85" t="s">
        <v>85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</row>
    <row r="42" spans="1:18" ht="21" customHeight="1">
      <c r="A42" s="5" t="str">
        <f t="shared" ref="A42" si="14">C42&amp;"Internal"</f>
        <v>SemicomInternal</v>
      </c>
      <c r="B42" s="316"/>
      <c r="C42" s="313" t="str">
        <f>Info!C10</f>
        <v>Semicom</v>
      </c>
      <c r="D42" s="44" t="s">
        <v>84</v>
      </c>
      <c r="E42" s="95">
        <f>E44+E46</f>
        <v>0</v>
      </c>
      <c r="F42" s="95">
        <f t="shared" ref="F42:P42" si="15">F44+F46</f>
        <v>0</v>
      </c>
      <c r="G42" s="95">
        <f t="shared" si="15"/>
        <v>0</v>
      </c>
      <c r="H42" s="95">
        <f t="shared" si="15"/>
        <v>0</v>
      </c>
      <c r="I42" s="95">
        <f t="shared" si="15"/>
        <v>0</v>
      </c>
      <c r="J42" s="95">
        <f t="shared" si="15"/>
        <v>0</v>
      </c>
      <c r="K42" s="95">
        <f t="shared" si="15"/>
        <v>0</v>
      </c>
      <c r="L42" s="95">
        <f t="shared" si="15"/>
        <v>0</v>
      </c>
      <c r="M42" s="95">
        <f t="shared" si="15"/>
        <v>0</v>
      </c>
      <c r="N42" s="95">
        <f t="shared" si="15"/>
        <v>0</v>
      </c>
      <c r="O42" s="95">
        <f t="shared" si="15"/>
        <v>0</v>
      </c>
      <c r="P42" s="95">
        <f t="shared" si="15"/>
        <v>0</v>
      </c>
    </row>
    <row r="43" spans="1:18" ht="21" customHeight="1">
      <c r="A43" s="5" t="str">
        <f t="shared" ref="A43" si="16">C42&amp;"External"</f>
        <v>SemicomExternal</v>
      </c>
      <c r="B43" s="316"/>
      <c r="C43" s="313"/>
      <c r="D43" s="85" t="s">
        <v>85</v>
      </c>
      <c r="E43" s="94">
        <f>E45+E47</f>
        <v>0</v>
      </c>
      <c r="F43" s="94">
        <f t="shared" ref="F43:P43" si="17">F45+F47</f>
        <v>0</v>
      </c>
      <c r="G43" s="94">
        <f t="shared" si="17"/>
        <v>0</v>
      </c>
      <c r="H43" s="94">
        <f t="shared" si="17"/>
        <v>0</v>
      </c>
      <c r="I43" s="94">
        <f t="shared" si="17"/>
        <v>0</v>
      </c>
      <c r="J43" s="94">
        <f t="shared" si="17"/>
        <v>0</v>
      </c>
      <c r="K43" s="94">
        <f t="shared" si="17"/>
        <v>0</v>
      </c>
      <c r="L43" s="94">
        <f t="shared" si="17"/>
        <v>0</v>
      </c>
      <c r="M43" s="94">
        <f t="shared" si="17"/>
        <v>0</v>
      </c>
      <c r="N43" s="94">
        <f t="shared" si="17"/>
        <v>0</v>
      </c>
      <c r="O43" s="94">
        <f t="shared" si="17"/>
        <v>0</v>
      </c>
      <c r="P43" s="94">
        <f t="shared" si="17"/>
        <v>0</v>
      </c>
    </row>
    <row r="44" spans="1:18" s="91" customFormat="1" ht="21" customHeight="1" outlineLevel="1">
      <c r="A44" s="5" t="str">
        <f t="shared" ref="A44" si="18">C44&amp;"Internal"</f>
        <v>CSSPInternal</v>
      </c>
      <c r="B44" s="316"/>
      <c r="C44" s="406" t="str">
        <f>Info!C11</f>
        <v>CSSP</v>
      </c>
      <c r="D44" s="412" t="s">
        <v>163</v>
      </c>
      <c r="E44" s="413">
        <v>0</v>
      </c>
      <c r="F44" s="413">
        <v>0</v>
      </c>
      <c r="G44" s="413">
        <v>0</v>
      </c>
      <c r="H44" s="413">
        <v>0</v>
      </c>
      <c r="I44" s="413">
        <v>0</v>
      </c>
      <c r="J44" s="413">
        <v>0</v>
      </c>
      <c r="K44" s="413">
        <v>0</v>
      </c>
      <c r="L44" s="413">
        <v>0</v>
      </c>
      <c r="M44" s="413">
        <v>0</v>
      </c>
      <c r="N44" s="413">
        <v>0</v>
      </c>
      <c r="O44" s="413">
        <v>0</v>
      </c>
      <c r="P44" s="413">
        <v>0</v>
      </c>
      <c r="R44" s="221"/>
    </row>
    <row r="45" spans="1:18" s="91" customFormat="1" ht="21" customHeight="1" outlineLevel="1">
      <c r="A45" s="5" t="str">
        <f t="shared" ref="A45" si="19">C44&amp;"External"</f>
        <v>CSSPExternal</v>
      </c>
      <c r="B45" s="316"/>
      <c r="C45" s="406"/>
      <c r="D45" s="92" t="s">
        <v>164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R45" s="221"/>
    </row>
    <row r="46" spans="1:18" s="91" customFormat="1" ht="21" customHeight="1" outlineLevel="1">
      <c r="A46" s="5" t="str">
        <f t="shared" ref="A46" si="20">C46&amp;"Internal"</f>
        <v>CuFrameInternal</v>
      </c>
      <c r="B46" s="316"/>
      <c r="C46" s="406" t="str">
        <f>Info!C12</f>
        <v>CuFrame</v>
      </c>
      <c r="D46" s="412" t="s">
        <v>163</v>
      </c>
      <c r="E46" s="413">
        <v>0</v>
      </c>
      <c r="F46" s="413">
        <v>0</v>
      </c>
      <c r="G46" s="413">
        <v>0</v>
      </c>
      <c r="H46" s="413">
        <v>0</v>
      </c>
      <c r="I46" s="413">
        <v>0</v>
      </c>
      <c r="J46" s="413">
        <v>0</v>
      </c>
      <c r="K46" s="413">
        <v>0</v>
      </c>
      <c r="L46" s="413">
        <v>0</v>
      </c>
      <c r="M46" s="413">
        <v>0</v>
      </c>
      <c r="N46" s="413">
        <v>0</v>
      </c>
      <c r="O46" s="413">
        <v>0</v>
      </c>
      <c r="P46" s="413">
        <v>0</v>
      </c>
      <c r="R46" s="221"/>
    </row>
    <row r="47" spans="1:18" s="91" customFormat="1" ht="21" customHeight="1" outlineLevel="1">
      <c r="A47" s="5" t="str">
        <f t="shared" ref="A47" si="21">C46&amp;"External"</f>
        <v>CuFrameExternal</v>
      </c>
      <c r="B47" s="316"/>
      <c r="C47" s="406"/>
      <c r="D47" s="92" t="s">
        <v>164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  <c r="P47" s="94">
        <v>0</v>
      </c>
      <c r="R47" s="221"/>
    </row>
    <row r="48" spans="1:18" ht="21" customHeight="1">
      <c r="A48" s="5" t="str">
        <f t="shared" ref="A48" si="22">C48&amp;"Internal"</f>
        <v>WatchInternal</v>
      </c>
      <c r="B48" s="316"/>
      <c r="C48" s="313" t="str">
        <f>Info!C13</f>
        <v>Watch</v>
      </c>
      <c r="D48" s="44" t="s">
        <v>84</v>
      </c>
      <c r="E48" s="95">
        <f>E50+E52</f>
        <v>0</v>
      </c>
      <c r="F48" s="95">
        <f t="shared" ref="F48:P48" si="23">F50+F52</f>
        <v>0</v>
      </c>
      <c r="G48" s="95">
        <f t="shared" si="23"/>
        <v>0</v>
      </c>
      <c r="H48" s="95">
        <f t="shared" si="23"/>
        <v>0</v>
      </c>
      <c r="I48" s="95">
        <f t="shared" si="23"/>
        <v>0</v>
      </c>
      <c r="J48" s="95">
        <f t="shared" si="23"/>
        <v>0</v>
      </c>
      <c r="K48" s="95">
        <f t="shared" si="23"/>
        <v>0</v>
      </c>
      <c r="L48" s="95">
        <f t="shared" si="23"/>
        <v>0</v>
      </c>
      <c r="M48" s="95">
        <f t="shared" si="23"/>
        <v>0</v>
      </c>
      <c r="N48" s="95">
        <f t="shared" si="23"/>
        <v>0</v>
      </c>
      <c r="O48" s="95">
        <f t="shared" si="23"/>
        <v>0</v>
      </c>
      <c r="P48" s="95">
        <f t="shared" si="23"/>
        <v>0</v>
      </c>
    </row>
    <row r="49" spans="1:18" ht="21" customHeight="1">
      <c r="A49" s="5" t="str">
        <f t="shared" ref="A49" si="24">C48&amp;"External"</f>
        <v>WatchExternal</v>
      </c>
      <c r="B49" s="316"/>
      <c r="C49" s="313"/>
      <c r="D49" s="85" t="s">
        <v>85</v>
      </c>
      <c r="E49" s="94">
        <f t="shared" ref="E49:P49" si="25">E51+E53</f>
        <v>0</v>
      </c>
      <c r="F49" s="94">
        <f t="shared" si="25"/>
        <v>0</v>
      </c>
      <c r="G49" s="94">
        <f t="shared" si="25"/>
        <v>0</v>
      </c>
      <c r="H49" s="94">
        <f t="shared" si="25"/>
        <v>0</v>
      </c>
      <c r="I49" s="94">
        <f t="shared" si="25"/>
        <v>0</v>
      </c>
      <c r="J49" s="94">
        <f t="shared" si="25"/>
        <v>0</v>
      </c>
      <c r="K49" s="94">
        <f t="shared" si="25"/>
        <v>0</v>
      </c>
      <c r="L49" s="94">
        <f t="shared" si="25"/>
        <v>0</v>
      </c>
      <c r="M49" s="94">
        <f t="shared" si="25"/>
        <v>0</v>
      </c>
      <c r="N49" s="94">
        <f t="shared" si="25"/>
        <v>0</v>
      </c>
      <c r="O49" s="94">
        <f t="shared" si="25"/>
        <v>0</v>
      </c>
      <c r="P49" s="94">
        <f t="shared" si="25"/>
        <v>0</v>
      </c>
    </row>
    <row r="50" spans="1:18" s="91" customFormat="1" ht="21" customHeight="1" outlineLevel="1">
      <c r="A50" s="5" t="str">
        <f t="shared" ref="A50" si="26">C50&amp;"Internal"</f>
        <v>CASEInternal</v>
      </c>
      <c r="B50" s="316"/>
      <c r="C50" s="406" t="str">
        <f>Info!C14</f>
        <v>CASE</v>
      </c>
      <c r="D50" s="412" t="s">
        <v>163</v>
      </c>
      <c r="E50" s="413">
        <v>0</v>
      </c>
      <c r="F50" s="413">
        <v>0</v>
      </c>
      <c r="G50" s="413">
        <v>0</v>
      </c>
      <c r="H50" s="413">
        <v>0</v>
      </c>
      <c r="I50" s="413">
        <v>0</v>
      </c>
      <c r="J50" s="413">
        <v>0</v>
      </c>
      <c r="K50" s="413">
        <v>0</v>
      </c>
      <c r="L50" s="413">
        <v>0</v>
      </c>
      <c r="M50" s="413">
        <v>0</v>
      </c>
      <c r="N50" s="413">
        <v>0</v>
      </c>
      <c r="O50" s="413">
        <v>0</v>
      </c>
      <c r="P50" s="413">
        <v>0</v>
      </c>
      <c r="R50" s="221"/>
    </row>
    <row r="51" spans="1:18" s="91" customFormat="1" ht="21" customHeight="1" outlineLevel="1">
      <c r="A51" s="5" t="str">
        <f t="shared" ref="A51" si="27">C50&amp;"External"</f>
        <v>CASEExternal</v>
      </c>
      <c r="B51" s="316"/>
      <c r="C51" s="406"/>
      <c r="D51" s="92" t="s">
        <v>164</v>
      </c>
      <c r="E51" s="94"/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R51" s="221"/>
    </row>
    <row r="52" spans="1:18" s="91" customFormat="1" ht="21" customHeight="1" outlineLevel="1">
      <c r="A52" s="5" t="str">
        <f t="shared" ref="A52" si="28">C52&amp;"Internal"</f>
        <v>PPTInternal</v>
      </c>
      <c r="B52" s="316"/>
      <c r="C52" s="406" t="str">
        <f>Info!C15</f>
        <v>PPT</v>
      </c>
      <c r="D52" s="412" t="s">
        <v>163</v>
      </c>
      <c r="E52" s="413"/>
      <c r="F52" s="413">
        <v>0</v>
      </c>
      <c r="G52" s="413">
        <v>0</v>
      </c>
      <c r="H52" s="413">
        <v>0</v>
      </c>
      <c r="I52" s="413">
        <v>0</v>
      </c>
      <c r="J52" s="413">
        <v>0</v>
      </c>
      <c r="K52" s="413">
        <v>0</v>
      </c>
      <c r="L52" s="413">
        <v>0</v>
      </c>
      <c r="M52" s="413">
        <v>0</v>
      </c>
      <c r="N52" s="413">
        <v>0</v>
      </c>
      <c r="O52" s="413">
        <v>0</v>
      </c>
      <c r="P52" s="413">
        <v>0</v>
      </c>
      <c r="R52" s="221"/>
    </row>
    <row r="53" spans="1:18" s="91" customFormat="1" ht="21" customHeight="1" outlineLevel="1">
      <c r="A53" s="5" t="str">
        <f t="shared" ref="A53" si="29">C52&amp;"External"</f>
        <v>PPTExternal</v>
      </c>
      <c r="B53" s="316"/>
      <c r="C53" s="406"/>
      <c r="D53" s="92" t="s">
        <v>164</v>
      </c>
      <c r="E53" s="94"/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s="94">
        <v>0</v>
      </c>
      <c r="N53" s="94">
        <v>0</v>
      </c>
      <c r="O53" s="94">
        <v>0</v>
      </c>
      <c r="P53" s="94">
        <v>0</v>
      </c>
      <c r="R53" s="221"/>
    </row>
    <row r="54" spans="1:18" s="214" customFormat="1" ht="21" customHeight="1">
      <c r="A54" s="5" t="str">
        <f t="shared" ref="A54" si="30">C54&amp;"Internal"</f>
        <v>TotalInternal</v>
      </c>
      <c r="B54" s="316"/>
      <c r="C54" s="313" t="s">
        <v>13</v>
      </c>
      <c r="D54" s="44" t="s">
        <v>84</v>
      </c>
      <c r="E54" s="95">
        <f>SUMIF($D$24:$D$53,$D54,E$24:E$53)</f>
        <v>0</v>
      </c>
      <c r="F54" s="95">
        <f>SUMIF($D$24:$D$53,$D54,F$24:F$53)</f>
        <v>0</v>
      </c>
      <c r="G54" s="95">
        <f>SUMIF($D$24:$D$53,$D54,G$24:G$53)</f>
        <v>0</v>
      </c>
      <c r="H54" s="95">
        <f>SUMIF($D$24:$D$53,$D54,H$24:H$53)</f>
        <v>0</v>
      </c>
      <c r="I54" s="95">
        <f>SUMIF($D$24:$D$53,$D54,I$24:I$53)</f>
        <v>1</v>
      </c>
      <c r="J54" s="95">
        <f>SUMIF($D$24:$D$53,$D54,J$24:J$53)</f>
        <v>0</v>
      </c>
      <c r="K54" s="95">
        <f>SUMIF($D$24:$D$53,$D54,K$24:K$53)</f>
        <v>0</v>
      </c>
      <c r="L54" s="95">
        <f>SUMIF($D$24:$D$53,$D54,L$24:L$53)</f>
        <v>0</v>
      </c>
      <c r="M54" s="95">
        <f>SUMIF($D$24:$D$53,$D54,M$24:M$53)</f>
        <v>0</v>
      </c>
      <c r="N54" s="95">
        <f>SUMIF($D$24:$D$53,$D54,N$24:N$53)</f>
        <v>0</v>
      </c>
      <c r="O54" s="95">
        <f>SUMIF($D$24:$D$53,$D54,O$24:O$53)</f>
        <v>0</v>
      </c>
      <c r="P54" s="95">
        <f>SUMIF($D$24:$D$53,$D54,P$24:P$53)</f>
        <v>0</v>
      </c>
      <c r="R54" s="37"/>
    </row>
    <row r="55" spans="1:18" s="214" customFormat="1" ht="21" customHeight="1">
      <c r="A55" s="5" t="str">
        <f t="shared" ref="A55" si="31">C54&amp;"External"</f>
        <v>TotalExternal</v>
      </c>
      <c r="B55" s="317"/>
      <c r="C55" s="313"/>
      <c r="D55" s="85" t="s">
        <v>85</v>
      </c>
      <c r="E55" s="94">
        <f>SUMIF($D$24:$D$53,$D55,E$24:E$53)</f>
        <v>0</v>
      </c>
      <c r="F55" s="94">
        <f>SUMIF($D$24:$D$53,$D55,F$24:F$53)</f>
        <v>0</v>
      </c>
      <c r="G55" s="94">
        <f>SUMIF($D$24:$D$53,$D55,G$24:G$53)</f>
        <v>0</v>
      </c>
      <c r="H55" s="94">
        <f>SUMIF($D$24:$D$53,$D55,H$24:H$53)</f>
        <v>0</v>
      </c>
      <c r="I55" s="94">
        <f>SUMIF($D$24:$D$53,$D55,I$24:I$53)</f>
        <v>4382.8469999999998</v>
      </c>
      <c r="J55" s="94">
        <f>SUMIF($D$24:$D$53,$D55,J$24:J$53)</f>
        <v>0</v>
      </c>
      <c r="K55" s="94">
        <f>SUMIF($D$24:$D$53,$D55,K$24:K$53)</f>
        <v>0</v>
      </c>
      <c r="L55" s="94">
        <f>SUMIF($D$24:$D$53,$D55,L$24:L$53)</f>
        <v>0</v>
      </c>
      <c r="M55" s="94">
        <f>SUMIF($D$24:$D$53,$D55,M$24:M$53)</f>
        <v>0</v>
      </c>
      <c r="N55" s="94">
        <f>SUMIF($D$24:$D$53,$D55,N$24:N$53)</f>
        <v>0</v>
      </c>
      <c r="O55" s="94">
        <f>SUMIF($D$24:$D$53,$D55,O$24:O$53)</f>
        <v>0</v>
      </c>
      <c r="P55" s="94">
        <f>SUMIF($D$24:$D$53,$D55,P$24:P$53)</f>
        <v>0</v>
      </c>
      <c r="R55" s="37"/>
    </row>
    <row r="57" spans="1:18" ht="21" customHeight="1">
      <c r="B57" s="323" t="s">
        <v>23</v>
      </c>
      <c r="C57" s="323"/>
      <c r="D57" s="324"/>
      <c r="E57" s="326" t="s">
        <v>6</v>
      </c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</row>
    <row r="58" spans="1:18" ht="21" customHeight="1">
      <c r="B58" s="324"/>
      <c r="C58" s="324"/>
      <c r="D58" s="324"/>
      <c r="E58" s="43" t="s">
        <v>67</v>
      </c>
      <c r="F58" s="43" t="s">
        <v>59</v>
      </c>
      <c r="G58" s="43" t="s">
        <v>60</v>
      </c>
      <c r="H58" s="43" t="s">
        <v>61</v>
      </c>
      <c r="I58" s="43" t="s">
        <v>62</v>
      </c>
      <c r="J58" s="43" t="s">
        <v>63</v>
      </c>
      <c r="K58" s="43" t="s">
        <v>64</v>
      </c>
      <c r="L58" s="43" t="s">
        <v>65</v>
      </c>
      <c r="M58" s="43" t="s">
        <v>66</v>
      </c>
      <c r="N58" s="43" t="s">
        <v>68</v>
      </c>
      <c r="O58" s="43" t="s">
        <v>69</v>
      </c>
      <c r="P58" s="43" t="s">
        <v>54</v>
      </c>
    </row>
    <row r="59" spans="1:18" ht="21" customHeight="1">
      <c r="A59" s="5" t="str">
        <f>C59&amp;"Internal"</f>
        <v>BarrelInternal</v>
      </c>
      <c r="B59" s="327" t="s">
        <v>7</v>
      </c>
      <c r="C59" s="326" t="str">
        <f>Info!C4</f>
        <v>Barrel</v>
      </c>
      <c r="D59" s="44" t="s">
        <v>27</v>
      </c>
      <c r="E59" s="40">
        <v>0</v>
      </c>
      <c r="F59" s="40">
        <v>1</v>
      </c>
      <c r="G59" s="40">
        <v>1</v>
      </c>
      <c r="H59" s="40">
        <v>1</v>
      </c>
      <c r="I59" s="40">
        <v>0</v>
      </c>
      <c r="J59" s="40">
        <v>1</v>
      </c>
      <c r="K59" s="40">
        <v>1</v>
      </c>
      <c r="L59" s="40">
        <v>1</v>
      </c>
      <c r="M59" s="40">
        <v>0</v>
      </c>
      <c r="N59" s="40">
        <v>0</v>
      </c>
      <c r="O59" s="40">
        <v>0</v>
      </c>
      <c r="P59" s="40">
        <v>0</v>
      </c>
    </row>
    <row r="60" spans="1:18" ht="21" customHeight="1">
      <c r="A60" s="5" t="str">
        <f>C59 &amp; "External"</f>
        <v>BarrelExternal</v>
      </c>
      <c r="B60" s="327"/>
      <c r="C60" s="326"/>
      <c r="D60" s="85" t="s">
        <v>28</v>
      </c>
      <c r="E60" s="86">
        <v>3</v>
      </c>
      <c r="F60" s="86">
        <v>0</v>
      </c>
      <c r="G60" s="86">
        <v>1</v>
      </c>
      <c r="H60" s="86">
        <v>0</v>
      </c>
      <c r="I60" s="86">
        <v>1</v>
      </c>
      <c r="J60" s="86">
        <v>1</v>
      </c>
      <c r="K60" s="86">
        <v>0</v>
      </c>
      <c r="L60" s="86">
        <v>0</v>
      </c>
      <c r="M60" s="86">
        <v>0</v>
      </c>
      <c r="N60" s="86">
        <v>1</v>
      </c>
      <c r="O60" s="86">
        <v>1</v>
      </c>
      <c r="P60" s="86">
        <v>1</v>
      </c>
    </row>
    <row r="61" spans="1:18" ht="21" customHeight="1">
      <c r="A61" s="5" t="str">
        <f t="shared" ref="A61" si="32">C61&amp;"Internal"</f>
        <v>CeramicInternal</v>
      </c>
      <c r="B61" s="327"/>
      <c r="C61" s="326" t="str">
        <f>Info!C5</f>
        <v>Ceramic</v>
      </c>
      <c r="D61" s="44" t="s">
        <v>27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1</v>
      </c>
      <c r="N61" s="40">
        <v>0</v>
      </c>
      <c r="O61" s="40">
        <v>1</v>
      </c>
      <c r="P61" s="40">
        <v>0</v>
      </c>
    </row>
    <row r="62" spans="1:18" ht="21" customHeight="1">
      <c r="A62" s="5" t="str">
        <f t="shared" ref="A62" si="33">C61&amp;"External"</f>
        <v>CeramicExternal</v>
      </c>
      <c r="B62" s="327"/>
      <c r="C62" s="326"/>
      <c r="D62" s="85" t="s">
        <v>28</v>
      </c>
      <c r="E62" s="86">
        <v>0</v>
      </c>
      <c r="F62" s="86">
        <v>0</v>
      </c>
      <c r="G62" s="86">
        <v>0</v>
      </c>
      <c r="H62" s="86">
        <v>0</v>
      </c>
      <c r="I62" s="86">
        <v>0</v>
      </c>
      <c r="J62" s="86">
        <v>0</v>
      </c>
      <c r="K62" s="86">
        <v>0</v>
      </c>
      <c r="L62" s="86">
        <v>0</v>
      </c>
      <c r="M62" s="86">
        <v>0</v>
      </c>
      <c r="N62" s="86">
        <v>0</v>
      </c>
      <c r="O62" s="86">
        <v>0</v>
      </c>
      <c r="P62" s="86">
        <v>0</v>
      </c>
    </row>
    <row r="63" spans="1:18" ht="21" customHeight="1">
      <c r="A63" s="5" t="str">
        <f t="shared" ref="A63" si="34">C63&amp;"Internal"</f>
        <v>IGInternal</v>
      </c>
      <c r="B63" s="327"/>
      <c r="C63" s="326" t="str">
        <f>Info!C6</f>
        <v>IG</v>
      </c>
      <c r="D63" s="44" t="s">
        <v>27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</row>
    <row r="64" spans="1:18" ht="21" customHeight="1">
      <c r="A64" s="5" t="str">
        <f t="shared" ref="A64" si="35">C63&amp;"External"</f>
        <v>IGExternal</v>
      </c>
      <c r="B64" s="327"/>
      <c r="C64" s="326"/>
      <c r="D64" s="85" t="s">
        <v>28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0</v>
      </c>
      <c r="K64" s="86">
        <v>1</v>
      </c>
      <c r="L64" s="86">
        <v>0</v>
      </c>
      <c r="M64" s="86">
        <v>0</v>
      </c>
      <c r="N64" s="86">
        <v>0</v>
      </c>
      <c r="O64" s="86">
        <v>0</v>
      </c>
      <c r="P64" s="86">
        <v>0</v>
      </c>
    </row>
    <row r="65" spans="1:18" ht="21" customHeight="1">
      <c r="A65" s="5" t="str">
        <f t="shared" ref="A65" si="36">C65&amp;"Internal"</f>
        <v>MEInternal</v>
      </c>
      <c r="B65" s="327"/>
      <c r="C65" s="326" t="str">
        <f>Info!C7</f>
        <v>ME</v>
      </c>
      <c r="D65" s="44" t="s">
        <v>27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</row>
    <row r="66" spans="1:18" ht="21" customHeight="1">
      <c r="A66" s="5" t="str">
        <f t="shared" ref="A66" si="37">C65&amp;"External"</f>
        <v>MEExternal</v>
      </c>
      <c r="B66" s="327"/>
      <c r="C66" s="326"/>
      <c r="D66" s="85" t="s">
        <v>28</v>
      </c>
      <c r="E66" s="86">
        <v>0</v>
      </c>
      <c r="F66" s="86">
        <v>0</v>
      </c>
      <c r="G66" s="86">
        <v>0</v>
      </c>
      <c r="H66" s="86">
        <v>1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</row>
    <row r="67" spans="1:18" ht="21" customHeight="1">
      <c r="A67" s="5" t="str">
        <f t="shared" ref="A67" si="38">C67&amp;"Internal"</f>
        <v>PVDInternal</v>
      </c>
      <c r="B67" s="327"/>
      <c r="C67" s="326" t="str">
        <f>Info!C8</f>
        <v>PVD</v>
      </c>
      <c r="D67" s="44" t="s">
        <v>27</v>
      </c>
      <c r="E67" s="40">
        <v>0</v>
      </c>
      <c r="F67" s="40">
        <v>1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</row>
    <row r="68" spans="1:18" ht="21" customHeight="1">
      <c r="A68" s="5" t="str">
        <f t="shared" ref="A68" si="39">C67&amp;"External"</f>
        <v>PVDExternal</v>
      </c>
      <c r="B68" s="327"/>
      <c r="C68" s="326"/>
      <c r="D68" s="85" t="s">
        <v>28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</row>
    <row r="69" spans="1:18" s="91" customFormat="1" ht="21" customHeight="1" outlineLevel="1">
      <c r="A69" s="5" t="str">
        <f t="shared" ref="A69" si="40">C69&amp;"Internal"</f>
        <v>PVD - ARInternal</v>
      </c>
      <c r="B69" s="327"/>
      <c r="C69" s="328" t="s">
        <v>190</v>
      </c>
      <c r="D69" s="412" t="s">
        <v>27</v>
      </c>
      <c r="E69" s="414">
        <v>0</v>
      </c>
      <c r="F69" s="414">
        <v>0</v>
      </c>
      <c r="G69" s="414">
        <v>0</v>
      </c>
      <c r="H69" s="414">
        <v>0</v>
      </c>
      <c r="I69" s="414">
        <v>0</v>
      </c>
      <c r="J69" s="414">
        <v>0</v>
      </c>
      <c r="K69" s="414">
        <v>0</v>
      </c>
      <c r="L69" s="414">
        <v>0</v>
      </c>
      <c r="M69" s="414">
        <v>0</v>
      </c>
      <c r="N69" s="414">
        <v>0</v>
      </c>
      <c r="O69" s="414">
        <v>0</v>
      </c>
      <c r="P69" s="414">
        <v>0</v>
      </c>
      <c r="R69" s="221"/>
    </row>
    <row r="70" spans="1:18" s="91" customFormat="1" ht="21" customHeight="1" outlineLevel="1">
      <c r="A70" s="5" t="str">
        <f t="shared" ref="A70" si="41">C69&amp;"External"</f>
        <v>PVD - ARExternal</v>
      </c>
      <c r="B70" s="327"/>
      <c r="C70" s="328"/>
      <c r="D70" s="92" t="s">
        <v>28</v>
      </c>
      <c r="E70" s="93">
        <v>0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93">
        <v>0</v>
      </c>
      <c r="N70" s="93">
        <v>0</v>
      </c>
      <c r="O70" s="93">
        <v>0</v>
      </c>
      <c r="P70" s="93">
        <v>0</v>
      </c>
      <c r="R70" s="221"/>
    </row>
    <row r="71" spans="1:18" s="214" customFormat="1" ht="21" customHeight="1" outlineLevel="1">
      <c r="A71" s="5"/>
      <c r="B71" s="327"/>
      <c r="C71" s="328" t="s">
        <v>186</v>
      </c>
      <c r="D71" s="412" t="s">
        <v>27</v>
      </c>
      <c r="E71" s="414">
        <v>0</v>
      </c>
      <c r="F71" s="414">
        <v>0</v>
      </c>
      <c r="G71" s="414">
        <v>0</v>
      </c>
      <c r="H71" s="414">
        <v>0</v>
      </c>
      <c r="I71" s="414">
        <v>0</v>
      </c>
      <c r="J71" s="414">
        <v>0</v>
      </c>
      <c r="K71" s="414">
        <v>0</v>
      </c>
      <c r="L71" s="414">
        <v>0</v>
      </c>
      <c r="M71" s="414">
        <v>0</v>
      </c>
      <c r="N71" s="414">
        <v>0</v>
      </c>
      <c r="O71" s="414">
        <v>0</v>
      </c>
      <c r="P71" s="414">
        <v>0</v>
      </c>
      <c r="R71" s="37"/>
    </row>
    <row r="72" spans="1:18" s="214" customFormat="1" ht="21" customHeight="1" outlineLevel="1">
      <c r="A72" s="5"/>
      <c r="B72" s="327"/>
      <c r="C72" s="328"/>
      <c r="D72" s="92" t="s">
        <v>28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93">
        <v>0</v>
      </c>
      <c r="N72" s="93">
        <v>0</v>
      </c>
      <c r="O72" s="93">
        <v>0</v>
      </c>
      <c r="P72" s="93">
        <v>0</v>
      </c>
      <c r="R72" s="37"/>
    </row>
    <row r="73" spans="1:18" s="214" customFormat="1" ht="21" customHeight="1" outlineLevel="1">
      <c r="A73" s="5"/>
      <c r="B73" s="327"/>
      <c r="C73" s="328" t="s">
        <v>191</v>
      </c>
      <c r="D73" s="412" t="s">
        <v>27</v>
      </c>
      <c r="E73" s="414">
        <v>0</v>
      </c>
      <c r="F73" s="414">
        <v>0</v>
      </c>
      <c r="G73" s="414">
        <v>0</v>
      </c>
      <c r="H73" s="414">
        <v>0</v>
      </c>
      <c r="I73" s="414">
        <v>0</v>
      </c>
      <c r="J73" s="414">
        <v>0</v>
      </c>
      <c r="K73" s="414">
        <v>0</v>
      </c>
      <c r="L73" s="414">
        <v>0</v>
      </c>
      <c r="M73" s="414">
        <v>0</v>
      </c>
      <c r="N73" s="414">
        <v>0</v>
      </c>
      <c r="O73" s="414">
        <v>0</v>
      </c>
      <c r="P73" s="414">
        <v>0</v>
      </c>
      <c r="R73" s="37"/>
    </row>
    <row r="74" spans="1:18" s="214" customFormat="1" ht="21" customHeight="1" outlineLevel="1">
      <c r="A74" s="5"/>
      <c r="B74" s="327"/>
      <c r="C74" s="328"/>
      <c r="D74" s="92" t="s">
        <v>28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R74" s="37"/>
    </row>
    <row r="75" spans="1:18" ht="21" customHeight="1">
      <c r="A75" s="5" t="str">
        <f t="shared" ref="A75" si="42">C75&amp;"Internal"</f>
        <v>RFPInternal</v>
      </c>
      <c r="B75" s="327"/>
      <c r="C75" s="326" t="str">
        <f>Info!C9</f>
        <v>RFP</v>
      </c>
      <c r="D75" s="44" t="s">
        <v>27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</row>
    <row r="76" spans="1:18" ht="21" customHeight="1">
      <c r="A76" s="5" t="str">
        <f t="shared" ref="A76" si="43">C75&amp;"External"</f>
        <v>RFPExternal</v>
      </c>
      <c r="B76" s="327"/>
      <c r="C76" s="326"/>
      <c r="D76" s="85" t="s">
        <v>28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</row>
    <row r="77" spans="1:18" ht="21" customHeight="1">
      <c r="A77" s="5" t="str">
        <f t="shared" ref="A77" si="44">C77&amp;"Internal"</f>
        <v>SemicomInternal</v>
      </c>
      <c r="B77" s="327"/>
      <c r="C77" s="326" t="str">
        <f>Info!C10</f>
        <v>Semicom</v>
      </c>
      <c r="D77" s="44" t="s">
        <v>27</v>
      </c>
      <c r="E77" s="40">
        <f>E79+E81</f>
        <v>1</v>
      </c>
      <c r="F77" s="40">
        <f t="shared" ref="F77:P78" si="45">F79+F81</f>
        <v>0</v>
      </c>
      <c r="G77" s="40">
        <f t="shared" si="45"/>
        <v>0</v>
      </c>
      <c r="H77" s="40">
        <f t="shared" si="45"/>
        <v>0</v>
      </c>
      <c r="I77" s="40">
        <f t="shared" si="45"/>
        <v>0</v>
      </c>
      <c r="J77" s="40">
        <f t="shared" si="45"/>
        <v>0</v>
      </c>
      <c r="K77" s="40">
        <f t="shared" si="45"/>
        <v>0</v>
      </c>
      <c r="L77" s="40">
        <f t="shared" si="45"/>
        <v>0</v>
      </c>
      <c r="M77" s="40">
        <f t="shared" si="45"/>
        <v>0</v>
      </c>
      <c r="N77" s="40">
        <f t="shared" si="45"/>
        <v>0</v>
      </c>
      <c r="O77" s="40">
        <f t="shared" si="45"/>
        <v>0</v>
      </c>
      <c r="P77" s="40">
        <f t="shared" si="45"/>
        <v>0</v>
      </c>
    </row>
    <row r="78" spans="1:18" ht="21" customHeight="1">
      <c r="A78" s="5" t="str">
        <f t="shared" ref="A78" si="46">C77&amp;"External"</f>
        <v>SemicomExternal</v>
      </c>
      <c r="B78" s="327"/>
      <c r="C78" s="326"/>
      <c r="D78" s="85" t="s">
        <v>28</v>
      </c>
      <c r="E78" s="86">
        <f>E80+E82</f>
        <v>0</v>
      </c>
      <c r="F78" s="86">
        <f t="shared" si="45"/>
        <v>0</v>
      </c>
      <c r="G78" s="86">
        <f t="shared" si="45"/>
        <v>0</v>
      </c>
      <c r="H78" s="86">
        <f t="shared" si="45"/>
        <v>0</v>
      </c>
      <c r="I78" s="86">
        <f t="shared" si="45"/>
        <v>0</v>
      </c>
      <c r="J78" s="86">
        <f t="shared" si="45"/>
        <v>0</v>
      </c>
      <c r="K78" s="86">
        <f t="shared" si="45"/>
        <v>0</v>
      </c>
      <c r="L78" s="86">
        <f t="shared" si="45"/>
        <v>0</v>
      </c>
      <c r="M78" s="86">
        <f t="shared" si="45"/>
        <v>0</v>
      </c>
      <c r="N78" s="86">
        <f t="shared" si="45"/>
        <v>0</v>
      </c>
      <c r="O78" s="86">
        <f t="shared" si="45"/>
        <v>0</v>
      </c>
      <c r="P78" s="86">
        <f t="shared" si="45"/>
        <v>0</v>
      </c>
    </row>
    <row r="79" spans="1:18" s="91" customFormat="1" ht="21" customHeight="1" outlineLevel="1">
      <c r="A79" s="5" t="str">
        <f t="shared" ref="A79" si="47">C79&amp;"Internal"</f>
        <v>CSSPInternal</v>
      </c>
      <c r="B79" s="327"/>
      <c r="C79" s="328" t="str">
        <f>Info!C11</f>
        <v>CSSP</v>
      </c>
      <c r="D79" s="412" t="s">
        <v>27</v>
      </c>
      <c r="E79" s="414">
        <v>0</v>
      </c>
      <c r="F79" s="414">
        <v>0</v>
      </c>
      <c r="G79" s="414">
        <v>0</v>
      </c>
      <c r="H79" s="414">
        <v>0</v>
      </c>
      <c r="I79" s="414">
        <v>0</v>
      </c>
      <c r="J79" s="414">
        <v>0</v>
      </c>
      <c r="K79" s="414">
        <v>0</v>
      </c>
      <c r="L79" s="414">
        <v>0</v>
      </c>
      <c r="M79" s="414">
        <v>0</v>
      </c>
      <c r="N79" s="414">
        <v>0</v>
      </c>
      <c r="O79" s="414">
        <v>0</v>
      </c>
      <c r="P79" s="414">
        <v>0</v>
      </c>
      <c r="R79" s="221"/>
    </row>
    <row r="80" spans="1:18" s="91" customFormat="1" ht="21" customHeight="1" outlineLevel="1">
      <c r="A80" s="5" t="str">
        <f t="shared" ref="A80" si="48">C79&amp;"External"</f>
        <v>CSSPExternal</v>
      </c>
      <c r="B80" s="327"/>
      <c r="C80" s="328"/>
      <c r="D80" s="92" t="s">
        <v>28</v>
      </c>
      <c r="E80" s="93">
        <v>0</v>
      </c>
      <c r="F80" s="93">
        <v>0</v>
      </c>
      <c r="G80" s="93">
        <v>0</v>
      </c>
      <c r="H80" s="93">
        <v>0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R80" s="221"/>
    </row>
    <row r="81" spans="1:18" s="91" customFormat="1" ht="21" customHeight="1" outlineLevel="1">
      <c r="A81" s="5" t="str">
        <f t="shared" ref="A81" si="49">C81&amp;"Internal"</f>
        <v>CuFrameInternal</v>
      </c>
      <c r="B81" s="327"/>
      <c r="C81" s="328" t="str">
        <f>Info!C12</f>
        <v>CuFrame</v>
      </c>
      <c r="D81" s="412" t="s">
        <v>27</v>
      </c>
      <c r="E81" s="414">
        <v>1</v>
      </c>
      <c r="F81" s="414">
        <v>0</v>
      </c>
      <c r="G81" s="414">
        <v>0</v>
      </c>
      <c r="H81" s="414">
        <v>0</v>
      </c>
      <c r="I81" s="414">
        <v>0</v>
      </c>
      <c r="J81" s="414">
        <v>0</v>
      </c>
      <c r="K81" s="414">
        <v>0</v>
      </c>
      <c r="L81" s="414">
        <v>0</v>
      </c>
      <c r="M81" s="414">
        <v>0</v>
      </c>
      <c r="N81" s="414">
        <v>0</v>
      </c>
      <c r="O81" s="414">
        <v>0</v>
      </c>
      <c r="P81" s="414">
        <v>0</v>
      </c>
      <c r="R81" s="221"/>
    </row>
    <row r="82" spans="1:18" s="91" customFormat="1" ht="21" customHeight="1" outlineLevel="1">
      <c r="A82" s="5" t="str">
        <f t="shared" ref="A82" si="50">C81&amp;"External"</f>
        <v>CuFrameExternal</v>
      </c>
      <c r="B82" s="327"/>
      <c r="C82" s="328"/>
      <c r="D82" s="92" t="s">
        <v>28</v>
      </c>
      <c r="E82" s="93">
        <v>0</v>
      </c>
      <c r="F82" s="93">
        <v>0</v>
      </c>
      <c r="G82" s="93">
        <v>0</v>
      </c>
      <c r="H82" s="93">
        <v>0</v>
      </c>
      <c r="I82" s="93">
        <v>0</v>
      </c>
      <c r="J82" s="93">
        <v>0</v>
      </c>
      <c r="K82" s="93">
        <v>0</v>
      </c>
      <c r="L82" s="93">
        <v>0</v>
      </c>
      <c r="M82" s="93">
        <v>0</v>
      </c>
      <c r="N82" s="93">
        <v>0</v>
      </c>
      <c r="O82" s="93">
        <v>0</v>
      </c>
      <c r="P82" s="93">
        <v>0</v>
      </c>
      <c r="R82" s="221"/>
    </row>
    <row r="83" spans="1:18" ht="21" customHeight="1">
      <c r="A83" s="5" t="str">
        <f t="shared" ref="A83" si="51">C83&amp;"Internal"</f>
        <v>WatchInternal</v>
      </c>
      <c r="B83" s="327"/>
      <c r="C83" s="326" t="str">
        <f>Info!C13</f>
        <v>Watch</v>
      </c>
      <c r="D83" s="44" t="s">
        <v>27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</row>
    <row r="84" spans="1:18" ht="21" customHeight="1">
      <c r="A84" s="5" t="str">
        <f t="shared" ref="A84" si="52">C83&amp;"External"</f>
        <v>WatchExternal</v>
      </c>
      <c r="B84" s="327"/>
      <c r="C84" s="326"/>
      <c r="D84" s="85" t="s">
        <v>28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</row>
    <row r="85" spans="1:18" s="91" customFormat="1" ht="21" customHeight="1" outlineLevel="1">
      <c r="A85" s="5" t="str">
        <f t="shared" ref="A85" si="53">C85&amp;"Internal"</f>
        <v>CASEInternal</v>
      </c>
      <c r="B85" s="327"/>
      <c r="C85" s="328" t="str">
        <f>Info!C14</f>
        <v>CASE</v>
      </c>
      <c r="D85" s="412" t="s">
        <v>27</v>
      </c>
      <c r="E85" s="414">
        <v>0</v>
      </c>
      <c r="F85" s="414">
        <v>0</v>
      </c>
      <c r="G85" s="414">
        <v>0</v>
      </c>
      <c r="H85" s="414">
        <v>0</v>
      </c>
      <c r="I85" s="414">
        <v>0</v>
      </c>
      <c r="J85" s="414">
        <v>0</v>
      </c>
      <c r="K85" s="414">
        <v>0</v>
      </c>
      <c r="L85" s="414">
        <v>0</v>
      </c>
      <c r="M85" s="414">
        <v>0</v>
      </c>
      <c r="N85" s="414">
        <v>0</v>
      </c>
      <c r="O85" s="414">
        <v>0</v>
      </c>
      <c r="P85" s="414">
        <v>0</v>
      </c>
      <c r="R85" s="221"/>
    </row>
    <row r="86" spans="1:18" s="91" customFormat="1" ht="21" customHeight="1" outlineLevel="1">
      <c r="A86" s="5" t="str">
        <f t="shared" ref="A86" si="54">C85&amp;"External"</f>
        <v>CASEExternal</v>
      </c>
      <c r="B86" s="327"/>
      <c r="C86" s="328"/>
      <c r="D86" s="92" t="s">
        <v>28</v>
      </c>
      <c r="E86" s="93">
        <v>0</v>
      </c>
      <c r="F86" s="93">
        <v>0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R86" s="221"/>
    </row>
    <row r="87" spans="1:18" s="91" customFormat="1" ht="21" customHeight="1" outlineLevel="1">
      <c r="A87" s="5" t="str">
        <f t="shared" ref="A87" si="55">C87&amp;"Internal"</f>
        <v>PPTInternal</v>
      </c>
      <c r="B87" s="327"/>
      <c r="C87" s="328" t="str">
        <f>Info!C15</f>
        <v>PPT</v>
      </c>
      <c r="D87" s="412" t="s">
        <v>27</v>
      </c>
      <c r="E87" s="414">
        <v>0</v>
      </c>
      <c r="F87" s="414">
        <v>0</v>
      </c>
      <c r="G87" s="414">
        <v>1</v>
      </c>
      <c r="H87" s="414">
        <v>0</v>
      </c>
      <c r="I87" s="414">
        <v>0</v>
      </c>
      <c r="J87" s="414">
        <v>0</v>
      </c>
      <c r="K87" s="414">
        <v>1</v>
      </c>
      <c r="L87" s="414">
        <v>1</v>
      </c>
      <c r="M87" s="414">
        <v>1</v>
      </c>
      <c r="N87" s="414">
        <v>0</v>
      </c>
      <c r="O87" s="414">
        <v>0</v>
      </c>
      <c r="P87" s="414">
        <v>0</v>
      </c>
      <c r="R87" s="221"/>
    </row>
    <row r="88" spans="1:18" s="91" customFormat="1" ht="21" customHeight="1" outlineLevel="1">
      <c r="A88" s="5" t="str">
        <f t="shared" ref="A88" si="56">C87&amp;"External"</f>
        <v>PPTExternal</v>
      </c>
      <c r="B88" s="327"/>
      <c r="C88" s="328"/>
      <c r="D88" s="92" t="s">
        <v>28</v>
      </c>
      <c r="E88" s="93">
        <v>0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93">
        <v>0</v>
      </c>
      <c r="L88" s="93">
        <v>0</v>
      </c>
      <c r="M88" s="93">
        <v>0</v>
      </c>
      <c r="N88" s="93">
        <v>0</v>
      </c>
      <c r="O88" s="93">
        <v>0</v>
      </c>
      <c r="P88" s="93">
        <v>0</v>
      </c>
      <c r="R88" s="221"/>
    </row>
    <row r="90" spans="1:18" ht="21" customHeight="1">
      <c r="B90" s="323" t="s">
        <v>39</v>
      </c>
      <c r="C90" s="323"/>
      <c r="D90" s="324"/>
      <c r="E90" s="326" t="s">
        <v>6</v>
      </c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</row>
    <row r="91" spans="1:18" ht="21" customHeight="1">
      <c r="B91" s="325"/>
      <c r="C91" s="324"/>
      <c r="D91" s="324"/>
      <c r="E91" s="43" t="s">
        <v>67</v>
      </c>
      <c r="F91" s="43" t="s">
        <v>59</v>
      </c>
      <c r="G91" s="43" t="s">
        <v>60</v>
      </c>
      <c r="H91" s="43" t="s">
        <v>61</v>
      </c>
      <c r="I91" s="43" t="s">
        <v>62</v>
      </c>
      <c r="J91" s="43" t="s">
        <v>63</v>
      </c>
      <c r="K91" s="43" t="s">
        <v>64</v>
      </c>
      <c r="L91" s="43" t="s">
        <v>65</v>
      </c>
      <c r="M91" s="43" t="s">
        <v>66</v>
      </c>
      <c r="N91" s="43" t="s">
        <v>68</v>
      </c>
      <c r="O91" s="43" t="s">
        <v>69</v>
      </c>
      <c r="P91" s="43" t="s">
        <v>54</v>
      </c>
    </row>
    <row r="92" spans="1:18" ht="21" customHeight="1">
      <c r="B92" s="315" t="s">
        <v>7</v>
      </c>
      <c r="C92" s="313" t="str">
        <f>Info!C4</f>
        <v>Barrel</v>
      </c>
      <c r="D92" s="44" t="s">
        <v>36</v>
      </c>
      <c r="E92" s="40">
        <v>0</v>
      </c>
      <c r="F92" s="40">
        <v>0</v>
      </c>
      <c r="G92" s="40">
        <v>0</v>
      </c>
      <c r="H92" s="40">
        <v>0</v>
      </c>
      <c r="I92" s="40">
        <v>481239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0</v>
      </c>
    </row>
    <row r="93" spans="1:18" ht="21" customHeight="1">
      <c r="B93" s="316"/>
      <c r="C93" s="313"/>
      <c r="D93" s="45" t="s">
        <v>37</v>
      </c>
      <c r="E93" s="41">
        <v>57349323</v>
      </c>
      <c r="F93" s="41">
        <v>57476671.969999999</v>
      </c>
      <c r="G93" s="41">
        <v>45462936.280000001</v>
      </c>
      <c r="H93" s="41">
        <v>56674934</v>
      </c>
      <c r="I93" s="41">
        <v>63021022</v>
      </c>
      <c r="J93" s="41">
        <v>63418516</v>
      </c>
      <c r="K93" s="41">
        <v>59192187</v>
      </c>
      <c r="L93" s="41">
        <v>61332198</v>
      </c>
      <c r="M93" s="41">
        <v>61773658</v>
      </c>
      <c r="N93" s="41">
        <v>61824313</v>
      </c>
      <c r="O93" s="41">
        <v>45082786</v>
      </c>
      <c r="P93" s="41">
        <v>56608739</v>
      </c>
    </row>
    <row r="94" spans="1:18" ht="21" customHeight="1">
      <c r="B94" s="316"/>
      <c r="C94" s="313"/>
      <c r="D94" s="46" t="s">
        <v>38</v>
      </c>
      <c r="E94" s="78">
        <f>1-(E92/E93)</f>
        <v>1</v>
      </c>
      <c r="F94" s="78">
        <f t="shared" ref="F94:P94" si="57">1-(F92/F93)</f>
        <v>1</v>
      </c>
      <c r="G94" s="78">
        <f t="shared" si="57"/>
        <v>1</v>
      </c>
      <c r="H94" s="78">
        <f t="shared" si="57"/>
        <v>1</v>
      </c>
      <c r="I94" s="78">
        <f t="shared" si="57"/>
        <v>0.99236383376962689</v>
      </c>
      <c r="J94" s="78">
        <f t="shared" si="57"/>
        <v>1</v>
      </c>
      <c r="K94" s="78">
        <f t="shared" si="57"/>
        <v>1</v>
      </c>
      <c r="L94" s="78">
        <f t="shared" si="57"/>
        <v>1</v>
      </c>
      <c r="M94" s="78">
        <f t="shared" si="57"/>
        <v>1</v>
      </c>
      <c r="N94" s="78">
        <f t="shared" si="57"/>
        <v>1</v>
      </c>
      <c r="O94" s="78">
        <f t="shared" si="57"/>
        <v>1</v>
      </c>
      <c r="P94" s="78">
        <f t="shared" si="57"/>
        <v>1</v>
      </c>
    </row>
    <row r="95" spans="1:18" ht="21" customHeight="1">
      <c r="B95" s="316"/>
      <c r="C95" s="313" t="str">
        <f>Info!C5</f>
        <v>Ceramic</v>
      </c>
      <c r="D95" s="44" t="s">
        <v>36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</row>
    <row r="96" spans="1:18" ht="21" customHeight="1">
      <c r="B96" s="316"/>
      <c r="C96" s="313"/>
      <c r="D96" s="45" t="s">
        <v>37</v>
      </c>
      <c r="E96" s="41">
        <v>4410576</v>
      </c>
      <c r="F96" s="41">
        <v>18892</v>
      </c>
      <c r="G96" s="41">
        <v>14948</v>
      </c>
      <c r="H96" s="41">
        <v>19676</v>
      </c>
      <c r="I96" s="41">
        <v>22646</v>
      </c>
      <c r="J96" s="41">
        <v>21206</v>
      </c>
      <c r="K96" s="41">
        <v>22952</v>
      </c>
      <c r="L96" s="41">
        <v>25227</v>
      </c>
      <c r="M96" s="41">
        <v>26644</v>
      </c>
      <c r="N96" s="41">
        <v>23688</v>
      </c>
      <c r="O96" s="41">
        <v>13916</v>
      </c>
      <c r="P96" s="41">
        <v>13246</v>
      </c>
    </row>
    <row r="97" spans="1:18" ht="21" customHeight="1">
      <c r="B97" s="316"/>
      <c r="C97" s="313"/>
      <c r="D97" s="46" t="s">
        <v>38</v>
      </c>
      <c r="E97" s="78">
        <f>1-(E95/E96)</f>
        <v>1</v>
      </c>
      <c r="F97" s="78">
        <f t="shared" ref="F97" si="58">1-(F95/F96)</f>
        <v>1</v>
      </c>
      <c r="G97" s="78">
        <f t="shared" ref="G97" si="59">1-(G95/G96)</f>
        <v>1</v>
      </c>
      <c r="H97" s="78">
        <f t="shared" ref="H97" si="60">1-(H95/H96)</f>
        <v>1</v>
      </c>
      <c r="I97" s="78">
        <f t="shared" ref="I97" si="61">1-(I95/I96)</f>
        <v>1</v>
      </c>
      <c r="J97" s="78">
        <f t="shared" ref="J97" si="62">1-(J95/J96)</f>
        <v>1</v>
      </c>
      <c r="K97" s="78">
        <f t="shared" ref="K97" si="63">1-(K95/K96)</f>
        <v>1</v>
      </c>
      <c r="L97" s="78">
        <f t="shared" ref="L97" si="64">1-(L95/L96)</f>
        <v>1</v>
      </c>
      <c r="M97" s="78">
        <f t="shared" ref="M97" si="65">1-(M95/M96)</f>
        <v>1</v>
      </c>
      <c r="N97" s="78">
        <f t="shared" ref="N97" si="66">1-(N95/N96)</f>
        <v>1</v>
      </c>
      <c r="O97" s="78">
        <f t="shared" ref="O97" si="67">1-(O95/O96)</f>
        <v>1</v>
      </c>
      <c r="P97" s="78">
        <f t="shared" ref="P97" si="68">1-(P95/P96)</f>
        <v>1</v>
      </c>
    </row>
    <row r="98" spans="1:18" ht="21" customHeight="1">
      <c r="B98" s="316"/>
      <c r="C98" s="313" t="str">
        <f>Info!C6</f>
        <v>IG</v>
      </c>
      <c r="D98" s="44" t="s">
        <v>36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0">
        <v>0</v>
      </c>
    </row>
    <row r="99" spans="1:18" ht="21" customHeight="1">
      <c r="B99" s="316"/>
      <c r="C99" s="313"/>
      <c r="D99" s="45" t="s">
        <v>37</v>
      </c>
      <c r="E99" s="41">
        <v>47969578</v>
      </c>
      <c r="F99" s="41">
        <v>50215130</v>
      </c>
      <c r="G99" s="41">
        <v>50219690</v>
      </c>
      <c r="H99" s="41">
        <v>47539322</v>
      </c>
      <c r="I99" s="41">
        <v>49456590</v>
      </c>
      <c r="J99" s="41">
        <v>53105082</v>
      </c>
      <c r="K99" s="41">
        <v>45950619</v>
      </c>
      <c r="L99" s="41">
        <v>56633008</v>
      </c>
      <c r="M99" s="41">
        <v>51280537</v>
      </c>
      <c r="N99" s="41">
        <v>48081818</v>
      </c>
      <c r="O99" s="41">
        <v>40966919</v>
      </c>
      <c r="P99" s="41">
        <v>51771344</v>
      </c>
    </row>
    <row r="100" spans="1:18" ht="21" customHeight="1">
      <c r="B100" s="316"/>
      <c r="C100" s="313"/>
      <c r="D100" s="46" t="s">
        <v>38</v>
      </c>
      <c r="E100" s="78">
        <f>1-(E98/E99)</f>
        <v>1</v>
      </c>
      <c r="F100" s="78">
        <f t="shared" ref="F100" si="69">1-(F98/F99)</f>
        <v>1</v>
      </c>
      <c r="G100" s="78">
        <f t="shared" ref="G100" si="70">1-(G98/G99)</f>
        <v>1</v>
      </c>
      <c r="H100" s="78">
        <f t="shared" ref="H100" si="71">1-(H98/H99)</f>
        <v>1</v>
      </c>
      <c r="I100" s="78">
        <f t="shared" ref="I100" si="72">1-(I98/I99)</f>
        <v>1</v>
      </c>
      <c r="J100" s="78">
        <f t="shared" ref="J100" si="73">1-(J98/J99)</f>
        <v>1</v>
      </c>
      <c r="K100" s="78">
        <f t="shared" ref="K100" si="74">1-(K98/K99)</f>
        <v>1</v>
      </c>
      <c r="L100" s="78">
        <f t="shared" ref="L100" si="75">1-(L98/L99)</f>
        <v>1</v>
      </c>
      <c r="M100" s="78">
        <f t="shared" ref="M100" si="76">1-(M98/M99)</f>
        <v>1</v>
      </c>
      <c r="N100" s="78">
        <f t="shared" ref="N100" si="77">1-(N98/N99)</f>
        <v>1</v>
      </c>
      <c r="O100" s="78">
        <f t="shared" ref="O100" si="78">1-(O98/O99)</f>
        <v>1</v>
      </c>
      <c r="P100" s="78">
        <f t="shared" ref="P100" si="79">1-(P98/P99)</f>
        <v>1</v>
      </c>
    </row>
    <row r="101" spans="1:18" ht="21" customHeight="1">
      <c r="B101" s="316"/>
      <c r="C101" s="313" t="str">
        <f>Info!C7</f>
        <v>ME</v>
      </c>
      <c r="D101" s="44" t="s">
        <v>36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0</v>
      </c>
    </row>
    <row r="102" spans="1:18" ht="21" customHeight="1">
      <c r="B102" s="316"/>
      <c r="C102" s="313"/>
      <c r="D102" s="45" t="s">
        <v>37</v>
      </c>
      <c r="E102" s="41">
        <v>2800513</v>
      </c>
      <c r="F102" s="41">
        <v>2388121</v>
      </c>
      <c r="G102" s="41">
        <v>2677105</v>
      </c>
      <c r="H102" s="41">
        <v>2686395</v>
      </c>
      <c r="I102" s="41">
        <v>1966964</v>
      </c>
      <c r="J102" s="41">
        <v>3119301</v>
      </c>
      <c r="K102" s="41">
        <v>2611943</v>
      </c>
      <c r="L102" s="41">
        <v>1970875</v>
      </c>
      <c r="M102" s="41">
        <v>3151319</v>
      </c>
      <c r="N102" s="41">
        <v>3281466</v>
      </c>
      <c r="O102" s="41">
        <v>2134148</v>
      </c>
      <c r="P102" s="41">
        <v>2946969</v>
      </c>
    </row>
    <row r="103" spans="1:18" ht="21" customHeight="1">
      <c r="B103" s="316"/>
      <c r="C103" s="313"/>
      <c r="D103" s="46" t="s">
        <v>38</v>
      </c>
      <c r="E103" s="78">
        <f>1-(E101/E102)</f>
        <v>1</v>
      </c>
      <c r="F103" s="78">
        <f t="shared" ref="F103" si="80">1-(F101/F102)</f>
        <v>1</v>
      </c>
      <c r="G103" s="78">
        <f t="shared" ref="G103" si="81">1-(G101/G102)</f>
        <v>1</v>
      </c>
      <c r="H103" s="78">
        <f t="shared" ref="H103" si="82">1-(H101/H102)</f>
        <v>1</v>
      </c>
      <c r="I103" s="78">
        <f t="shared" ref="I103" si="83">1-(I101/I102)</f>
        <v>1</v>
      </c>
      <c r="J103" s="78">
        <f t="shared" ref="J103" si="84">1-(J101/J102)</f>
        <v>1</v>
      </c>
      <c r="K103" s="78">
        <f t="shared" ref="K103" si="85">1-(K101/K102)</f>
        <v>1</v>
      </c>
      <c r="L103" s="78">
        <f t="shared" ref="L103" si="86">1-(L101/L102)</f>
        <v>1</v>
      </c>
      <c r="M103" s="78">
        <f t="shared" ref="M103" si="87">1-(M101/M102)</f>
        <v>1</v>
      </c>
      <c r="N103" s="78">
        <f t="shared" ref="N103" si="88">1-(N101/N102)</f>
        <v>1</v>
      </c>
      <c r="O103" s="78">
        <f t="shared" ref="O103" si="89">1-(O101/O102)</f>
        <v>1</v>
      </c>
      <c r="P103" s="78">
        <f t="shared" ref="P103" si="90">1-(P101/P102)</f>
        <v>1</v>
      </c>
    </row>
    <row r="104" spans="1:18" ht="21" customHeight="1">
      <c r="B104" s="316"/>
      <c r="C104" s="313" t="str">
        <f>Info!C8</f>
        <v>PVD</v>
      </c>
      <c r="D104" s="44" t="s">
        <v>36</v>
      </c>
      <c r="E104" s="40">
        <v>0</v>
      </c>
      <c r="F104" s="40">
        <v>0</v>
      </c>
      <c r="G104" s="40">
        <v>0</v>
      </c>
      <c r="H104" s="40">
        <v>0</v>
      </c>
      <c r="I104" s="40">
        <v>0</v>
      </c>
      <c r="J104" s="40">
        <v>0</v>
      </c>
      <c r="K104" s="40">
        <v>0</v>
      </c>
      <c r="L104" s="40">
        <v>0</v>
      </c>
      <c r="M104" s="40">
        <v>0</v>
      </c>
      <c r="N104" s="40">
        <v>0</v>
      </c>
      <c r="O104" s="40">
        <v>0</v>
      </c>
      <c r="P104" s="40">
        <v>0</v>
      </c>
    </row>
    <row r="105" spans="1:18" ht="21" customHeight="1">
      <c r="B105" s="316"/>
      <c r="C105" s="313"/>
      <c r="D105" s="45" t="s">
        <v>37</v>
      </c>
      <c r="E105" s="41">
        <v>177921</v>
      </c>
      <c r="F105" s="41">
        <v>212774</v>
      </c>
      <c r="G105" s="41">
        <v>224120</v>
      </c>
      <c r="H105" s="41">
        <v>214005</v>
      </c>
      <c r="I105" s="41">
        <v>236016</v>
      </c>
      <c r="J105" s="41">
        <v>7605322</v>
      </c>
      <c r="K105" s="41">
        <v>12483603</v>
      </c>
      <c r="L105" s="41">
        <v>15689121</v>
      </c>
      <c r="M105" s="41">
        <v>12160724</v>
      </c>
      <c r="N105" s="41">
        <v>3585296</v>
      </c>
      <c r="O105" s="41">
        <v>6217521</v>
      </c>
      <c r="P105" s="41">
        <v>13585872</v>
      </c>
    </row>
    <row r="106" spans="1:18" ht="21" customHeight="1">
      <c r="B106" s="316"/>
      <c r="C106" s="313"/>
      <c r="D106" s="46" t="s">
        <v>38</v>
      </c>
      <c r="E106" s="78">
        <f>1-(E104/E105)</f>
        <v>1</v>
      </c>
      <c r="F106" s="78">
        <f t="shared" ref="F106" si="91">1-(F104/F105)</f>
        <v>1</v>
      </c>
      <c r="G106" s="78">
        <f t="shared" ref="G106" si="92">1-(G104/G105)</f>
        <v>1</v>
      </c>
      <c r="H106" s="78">
        <f t="shared" ref="H106" si="93">1-(H104/H105)</f>
        <v>1</v>
      </c>
      <c r="I106" s="78">
        <f t="shared" ref="I106" si="94">1-(I104/I105)</f>
        <v>1</v>
      </c>
      <c r="J106" s="78">
        <f t="shared" ref="J106" si="95">1-(J104/J105)</f>
        <v>1</v>
      </c>
      <c r="K106" s="78">
        <f t="shared" ref="K106" si="96">1-(K104/K105)</f>
        <v>1</v>
      </c>
      <c r="L106" s="78">
        <f t="shared" ref="L106" si="97">1-(L104/L105)</f>
        <v>1</v>
      </c>
      <c r="M106" s="78">
        <f t="shared" ref="M106" si="98">1-(M104/M105)</f>
        <v>1</v>
      </c>
      <c r="N106" s="78">
        <f t="shared" ref="N106" si="99">1-(N104/N105)</f>
        <v>1</v>
      </c>
      <c r="O106" s="78">
        <f t="shared" ref="O106" si="100">1-(O104/O105)</f>
        <v>1</v>
      </c>
      <c r="P106" s="78">
        <f t="shared" ref="P106" si="101">1-(P104/P105)</f>
        <v>1</v>
      </c>
    </row>
    <row r="107" spans="1:18" s="91" customFormat="1" ht="21" customHeight="1">
      <c r="A107" s="218"/>
      <c r="B107" s="316"/>
      <c r="C107" s="406"/>
      <c r="D107" s="412" t="s">
        <v>36</v>
      </c>
      <c r="E107" s="414">
        <v>0</v>
      </c>
      <c r="F107" s="414">
        <v>0</v>
      </c>
      <c r="G107" s="414">
        <v>0</v>
      </c>
      <c r="H107" s="414">
        <v>0</v>
      </c>
      <c r="I107" s="414">
        <v>0</v>
      </c>
      <c r="J107" s="414">
        <v>0</v>
      </c>
      <c r="K107" s="414">
        <v>0</v>
      </c>
      <c r="L107" s="414">
        <v>0</v>
      </c>
      <c r="M107" s="414">
        <v>0</v>
      </c>
      <c r="N107" s="414">
        <v>0</v>
      </c>
      <c r="O107" s="414">
        <v>0</v>
      </c>
      <c r="P107" s="414">
        <v>0</v>
      </c>
      <c r="R107" s="221"/>
    </row>
    <row r="108" spans="1:18" s="91" customFormat="1" ht="21" customHeight="1">
      <c r="A108" s="218"/>
      <c r="B108" s="316"/>
      <c r="C108" s="406"/>
      <c r="D108" s="417" t="s">
        <v>37</v>
      </c>
      <c r="E108" s="418">
        <v>177921</v>
      </c>
      <c r="F108" s="418">
        <v>212774</v>
      </c>
      <c r="G108" s="418">
        <v>224120</v>
      </c>
      <c r="H108" s="418">
        <v>214005</v>
      </c>
      <c r="I108" s="418">
        <v>236016</v>
      </c>
      <c r="J108" s="418">
        <v>7605322</v>
      </c>
      <c r="K108" s="418">
        <v>12483603</v>
      </c>
      <c r="L108" s="418">
        <v>15689121</v>
      </c>
      <c r="M108" s="418">
        <v>12160724</v>
      </c>
      <c r="N108" s="418">
        <v>3585296</v>
      </c>
      <c r="O108" s="418">
        <v>6217521</v>
      </c>
      <c r="P108" s="418">
        <v>13585872</v>
      </c>
      <c r="R108" s="221"/>
    </row>
    <row r="109" spans="1:18" s="91" customFormat="1" ht="21" customHeight="1">
      <c r="A109" s="218"/>
      <c r="B109" s="316"/>
      <c r="C109" s="406"/>
      <c r="D109" s="415" t="s">
        <v>38</v>
      </c>
      <c r="E109" s="416">
        <f t="shared" ref="E109:P115" si="102">1-(E107/E108)</f>
        <v>1</v>
      </c>
      <c r="F109" s="416">
        <f t="shared" si="102"/>
        <v>1</v>
      </c>
      <c r="G109" s="416">
        <f t="shared" si="102"/>
        <v>1</v>
      </c>
      <c r="H109" s="416">
        <f t="shared" si="102"/>
        <v>1</v>
      </c>
      <c r="I109" s="416">
        <f t="shared" si="102"/>
        <v>1</v>
      </c>
      <c r="J109" s="416">
        <f t="shared" si="102"/>
        <v>1</v>
      </c>
      <c r="K109" s="416">
        <f t="shared" si="102"/>
        <v>1</v>
      </c>
      <c r="L109" s="416">
        <f t="shared" si="102"/>
        <v>1</v>
      </c>
      <c r="M109" s="416">
        <f t="shared" si="102"/>
        <v>1</v>
      </c>
      <c r="N109" s="416">
        <f t="shared" si="102"/>
        <v>1</v>
      </c>
      <c r="O109" s="416">
        <f t="shared" si="102"/>
        <v>1</v>
      </c>
      <c r="P109" s="416">
        <f t="shared" si="102"/>
        <v>1</v>
      </c>
      <c r="R109" s="221"/>
    </row>
    <row r="110" spans="1:18" s="91" customFormat="1" ht="21" customHeight="1">
      <c r="A110" s="218"/>
      <c r="B110" s="316"/>
      <c r="C110" s="406"/>
      <c r="D110" s="412" t="s">
        <v>36</v>
      </c>
      <c r="E110" s="414">
        <v>0</v>
      </c>
      <c r="F110" s="414">
        <v>0</v>
      </c>
      <c r="G110" s="414">
        <v>0</v>
      </c>
      <c r="H110" s="414">
        <v>0</v>
      </c>
      <c r="I110" s="414">
        <v>0</v>
      </c>
      <c r="J110" s="414">
        <v>0</v>
      </c>
      <c r="K110" s="414">
        <v>0</v>
      </c>
      <c r="L110" s="414">
        <v>0</v>
      </c>
      <c r="M110" s="414">
        <v>0</v>
      </c>
      <c r="N110" s="414">
        <v>0</v>
      </c>
      <c r="O110" s="414">
        <v>0</v>
      </c>
      <c r="P110" s="414">
        <v>0</v>
      </c>
      <c r="R110" s="221"/>
    </row>
    <row r="111" spans="1:18" s="91" customFormat="1" ht="21" customHeight="1">
      <c r="A111" s="218"/>
      <c r="B111" s="316"/>
      <c r="C111" s="406"/>
      <c r="D111" s="417" t="s">
        <v>37</v>
      </c>
      <c r="E111" s="418">
        <v>177921</v>
      </c>
      <c r="F111" s="418">
        <v>212774</v>
      </c>
      <c r="G111" s="418">
        <v>224120</v>
      </c>
      <c r="H111" s="418">
        <v>214005</v>
      </c>
      <c r="I111" s="418">
        <v>236016</v>
      </c>
      <c r="J111" s="418">
        <v>7605322</v>
      </c>
      <c r="K111" s="418">
        <v>12483603</v>
      </c>
      <c r="L111" s="418">
        <v>15689121</v>
      </c>
      <c r="M111" s="418">
        <v>12160724</v>
      </c>
      <c r="N111" s="418">
        <v>3585296</v>
      </c>
      <c r="O111" s="418">
        <v>6217521</v>
      </c>
      <c r="P111" s="418">
        <v>13585872</v>
      </c>
      <c r="R111" s="221"/>
    </row>
    <row r="112" spans="1:18" s="91" customFormat="1" ht="21" customHeight="1">
      <c r="A112" s="218"/>
      <c r="B112" s="316"/>
      <c r="C112" s="406"/>
      <c r="D112" s="415" t="s">
        <v>38</v>
      </c>
      <c r="E112" s="416">
        <f t="shared" ref="E112" si="103">1-(E110/E111)</f>
        <v>1</v>
      </c>
      <c r="F112" s="416">
        <f t="shared" si="102"/>
        <v>1</v>
      </c>
      <c r="G112" s="416">
        <f t="shared" si="102"/>
        <v>1</v>
      </c>
      <c r="H112" s="416">
        <f t="shared" si="102"/>
        <v>1</v>
      </c>
      <c r="I112" s="416">
        <f t="shared" si="102"/>
        <v>1</v>
      </c>
      <c r="J112" s="416">
        <f t="shared" si="102"/>
        <v>1</v>
      </c>
      <c r="K112" s="416">
        <f t="shared" si="102"/>
        <v>1</v>
      </c>
      <c r="L112" s="416">
        <f t="shared" si="102"/>
        <v>1</v>
      </c>
      <c r="M112" s="416">
        <f t="shared" si="102"/>
        <v>1</v>
      </c>
      <c r="N112" s="416">
        <f t="shared" si="102"/>
        <v>1</v>
      </c>
      <c r="O112" s="416">
        <f t="shared" si="102"/>
        <v>1</v>
      </c>
      <c r="P112" s="416">
        <f t="shared" si="102"/>
        <v>1</v>
      </c>
      <c r="R112" s="221"/>
    </row>
    <row r="113" spans="1:18" s="91" customFormat="1" ht="21" customHeight="1">
      <c r="A113" s="218"/>
      <c r="B113" s="316"/>
      <c r="C113" s="406"/>
      <c r="D113" s="412" t="s">
        <v>36</v>
      </c>
      <c r="E113" s="414">
        <v>0</v>
      </c>
      <c r="F113" s="414">
        <v>0</v>
      </c>
      <c r="G113" s="414">
        <v>0</v>
      </c>
      <c r="H113" s="414">
        <v>0</v>
      </c>
      <c r="I113" s="414">
        <v>0</v>
      </c>
      <c r="J113" s="414">
        <v>0</v>
      </c>
      <c r="K113" s="414">
        <v>0</v>
      </c>
      <c r="L113" s="414">
        <v>0</v>
      </c>
      <c r="M113" s="414">
        <v>0</v>
      </c>
      <c r="N113" s="414">
        <v>0</v>
      </c>
      <c r="O113" s="414">
        <v>0</v>
      </c>
      <c r="P113" s="414">
        <v>0</v>
      </c>
      <c r="R113" s="221"/>
    </row>
    <row r="114" spans="1:18" s="91" customFormat="1" ht="21" customHeight="1">
      <c r="A114" s="218"/>
      <c r="B114" s="316"/>
      <c r="C114" s="406"/>
      <c r="D114" s="417" t="s">
        <v>37</v>
      </c>
      <c r="E114" s="418">
        <v>177921</v>
      </c>
      <c r="F114" s="418">
        <v>212774</v>
      </c>
      <c r="G114" s="418">
        <v>224120</v>
      </c>
      <c r="H114" s="418">
        <v>214005</v>
      </c>
      <c r="I114" s="418">
        <v>236016</v>
      </c>
      <c r="J114" s="418">
        <v>7605322</v>
      </c>
      <c r="K114" s="418">
        <v>12483603</v>
      </c>
      <c r="L114" s="418">
        <v>15689121</v>
      </c>
      <c r="M114" s="418">
        <v>12160724</v>
      </c>
      <c r="N114" s="418">
        <v>3585296</v>
      </c>
      <c r="O114" s="418">
        <v>6217521</v>
      </c>
      <c r="P114" s="418">
        <v>13585872</v>
      </c>
      <c r="R114" s="221"/>
    </row>
    <row r="115" spans="1:18" s="91" customFormat="1" ht="21" customHeight="1">
      <c r="A115" s="218"/>
      <c r="B115" s="316"/>
      <c r="C115" s="406"/>
      <c r="D115" s="415" t="s">
        <v>38</v>
      </c>
      <c r="E115" s="416">
        <f t="shared" ref="E115" si="104">1-(E113/E114)</f>
        <v>1</v>
      </c>
      <c r="F115" s="416">
        <f t="shared" si="102"/>
        <v>1</v>
      </c>
      <c r="G115" s="416">
        <f t="shared" si="102"/>
        <v>1</v>
      </c>
      <c r="H115" s="416">
        <f t="shared" si="102"/>
        <v>1</v>
      </c>
      <c r="I115" s="416">
        <f t="shared" si="102"/>
        <v>1</v>
      </c>
      <c r="J115" s="416">
        <f t="shared" si="102"/>
        <v>1</v>
      </c>
      <c r="K115" s="416">
        <f t="shared" si="102"/>
        <v>1</v>
      </c>
      <c r="L115" s="416">
        <f t="shared" si="102"/>
        <v>1</v>
      </c>
      <c r="M115" s="416">
        <f t="shared" si="102"/>
        <v>1</v>
      </c>
      <c r="N115" s="416">
        <f t="shared" si="102"/>
        <v>1</v>
      </c>
      <c r="O115" s="416">
        <f t="shared" si="102"/>
        <v>1</v>
      </c>
      <c r="P115" s="416">
        <f t="shared" si="102"/>
        <v>1</v>
      </c>
      <c r="R115" s="221"/>
    </row>
    <row r="116" spans="1:18" ht="21" customHeight="1">
      <c r="B116" s="316"/>
      <c r="C116" s="313" t="str">
        <f>Info!C9</f>
        <v>RFP</v>
      </c>
      <c r="D116" s="44" t="s">
        <v>36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</row>
    <row r="117" spans="1:18" ht="21" customHeight="1">
      <c r="B117" s="316"/>
      <c r="C117" s="313"/>
      <c r="D117" s="45" t="s">
        <v>37</v>
      </c>
      <c r="E117" s="41">
        <v>323497</v>
      </c>
      <c r="F117" s="41">
        <v>255810</v>
      </c>
      <c r="G117" s="41">
        <v>356828</v>
      </c>
      <c r="H117" s="41">
        <v>125593</v>
      </c>
      <c r="I117" s="41">
        <v>21794</v>
      </c>
      <c r="J117" s="41">
        <v>27493</v>
      </c>
      <c r="K117" s="41">
        <v>90837</v>
      </c>
      <c r="L117" s="41">
        <v>88887</v>
      </c>
      <c r="M117" s="41">
        <v>130963</v>
      </c>
      <c r="N117" s="41">
        <v>73094</v>
      </c>
      <c r="O117" s="41">
        <v>92931</v>
      </c>
      <c r="P117" s="41">
        <v>183174</v>
      </c>
    </row>
    <row r="118" spans="1:18" ht="21" customHeight="1">
      <c r="B118" s="316"/>
      <c r="C118" s="313"/>
      <c r="D118" s="46" t="s">
        <v>38</v>
      </c>
      <c r="E118" s="78">
        <f>1-(E116/E117)</f>
        <v>1</v>
      </c>
      <c r="F118" s="78">
        <f t="shared" ref="F118" si="105">1-(F116/F117)</f>
        <v>1</v>
      </c>
      <c r="G118" s="78">
        <f t="shared" ref="G118" si="106">1-(G116/G117)</f>
        <v>1</v>
      </c>
      <c r="H118" s="78">
        <f t="shared" ref="H118" si="107">1-(H116/H117)</f>
        <v>1</v>
      </c>
      <c r="I118" s="78">
        <f t="shared" ref="I118" si="108">1-(I116/I117)</f>
        <v>1</v>
      </c>
      <c r="J118" s="78">
        <f t="shared" ref="J118" si="109">1-(J116/J117)</f>
        <v>1</v>
      </c>
      <c r="K118" s="78">
        <f t="shared" ref="K118" si="110">1-(K116/K117)</f>
        <v>1</v>
      </c>
      <c r="L118" s="78">
        <f t="shared" ref="L118" si="111">1-(L116/L117)</f>
        <v>1</v>
      </c>
      <c r="M118" s="78">
        <f t="shared" ref="M118" si="112">1-(M116/M117)</f>
        <v>1</v>
      </c>
      <c r="N118" s="78">
        <f t="shared" ref="N118" si="113">1-(N116/N117)</f>
        <v>1</v>
      </c>
      <c r="O118" s="78">
        <f t="shared" ref="O118" si="114">1-(O116/O117)</f>
        <v>1</v>
      </c>
      <c r="P118" s="78">
        <f t="shared" ref="P118" si="115">1-(P116/P117)</f>
        <v>1</v>
      </c>
    </row>
    <row r="119" spans="1:18" ht="21" customHeight="1">
      <c r="B119" s="316"/>
      <c r="C119" s="313" t="str">
        <f>Info!C10</f>
        <v>Semicom</v>
      </c>
      <c r="D119" s="44" t="s">
        <v>36</v>
      </c>
      <c r="E119" s="40">
        <f t="shared" ref="E119:P119" si="116">E122+E125</f>
        <v>0</v>
      </c>
      <c r="F119" s="40">
        <f t="shared" si="116"/>
        <v>0</v>
      </c>
      <c r="G119" s="40">
        <f t="shared" si="116"/>
        <v>0</v>
      </c>
      <c r="H119" s="40">
        <f t="shared" si="116"/>
        <v>0</v>
      </c>
      <c r="I119" s="40">
        <f t="shared" si="116"/>
        <v>0</v>
      </c>
      <c r="J119" s="40">
        <f t="shared" si="116"/>
        <v>0</v>
      </c>
      <c r="K119" s="40">
        <f t="shared" si="116"/>
        <v>0</v>
      </c>
      <c r="L119" s="40">
        <f t="shared" si="116"/>
        <v>0</v>
      </c>
      <c r="M119" s="40">
        <f t="shared" si="116"/>
        <v>0</v>
      </c>
      <c r="N119" s="40">
        <f t="shared" si="116"/>
        <v>0</v>
      </c>
      <c r="O119" s="40">
        <f t="shared" si="116"/>
        <v>0</v>
      </c>
      <c r="P119" s="40">
        <f t="shared" si="116"/>
        <v>0</v>
      </c>
    </row>
    <row r="120" spans="1:18" ht="21" customHeight="1">
      <c r="B120" s="316"/>
      <c r="C120" s="313"/>
      <c r="D120" s="45" t="s">
        <v>37</v>
      </c>
      <c r="E120" s="41">
        <f t="shared" ref="E120:P120" si="117">E123+E126</f>
        <v>108475</v>
      </c>
      <c r="F120" s="41">
        <f t="shared" si="117"/>
        <v>52888</v>
      </c>
      <c r="G120" s="41">
        <f t="shared" si="117"/>
        <v>61744</v>
      </c>
      <c r="H120" s="41">
        <f t="shared" si="117"/>
        <v>68137</v>
      </c>
      <c r="I120" s="41">
        <f t="shared" si="117"/>
        <v>79856</v>
      </c>
      <c r="J120" s="41">
        <f t="shared" si="117"/>
        <v>7444296</v>
      </c>
      <c r="K120" s="41">
        <f t="shared" si="117"/>
        <v>12325257</v>
      </c>
      <c r="L120" s="41">
        <f t="shared" si="117"/>
        <v>15502354</v>
      </c>
      <c r="M120" s="41">
        <f t="shared" si="117"/>
        <v>11986054</v>
      </c>
      <c r="N120" s="41">
        <f t="shared" si="117"/>
        <v>3323993</v>
      </c>
      <c r="O120" s="41">
        <f t="shared" si="117"/>
        <v>5876353</v>
      </c>
      <c r="P120" s="41">
        <f t="shared" si="117"/>
        <v>13335005</v>
      </c>
    </row>
    <row r="121" spans="1:18" ht="21" customHeight="1">
      <c r="B121" s="316"/>
      <c r="C121" s="313"/>
      <c r="D121" s="46" t="s">
        <v>38</v>
      </c>
      <c r="E121" s="78">
        <f>1-(E119/E120)</f>
        <v>1</v>
      </c>
      <c r="F121" s="78">
        <f t="shared" ref="F121" si="118">1-(F119/F120)</f>
        <v>1</v>
      </c>
      <c r="G121" s="78">
        <f t="shared" ref="G121" si="119">1-(G119/G120)</f>
        <v>1</v>
      </c>
      <c r="H121" s="78">
        <f t="shared" ref="H121" si="120">1-(H119/H120)</f>
        <v>1</v>
      </c>
      <c r="I121" s="78">
        <f t="shared" ref="I121" si="121">1-(I119/I120)</f>
        <v>1</v>
      </c>
      <c r="J121" s="78">
        <f t="shared" ref="J121" si="122">1-(J119/J120)</f>
        <v>1</v>
      </c>
      <c r="K121" s="78">
        <f t="shared" ref="K121" si="123">1-(K119/K120)</f>
        <v>1</v>
      </c>
      <c r="L121" s="78">
        <f t="shared" ref="L121" si="124">1-(L119/L120)</f>
        <v>1</v>
      </c>
      <c r="M121" s="78">
        <f t="shared" ref="M121" si="125">1-(M119/M120)</f>
        <v>1</v>
      </c>
      <c r="N121" s="78">
        <f t="shared" ref="N121" si="126">1-(N119/N120)</f>
        <v>1</v>
      </c>
      <c r="O121" s="78">
        <f t="shared" ref="O121" si="127">1-(O119/O120)</f>
        <v>1</v>
      </c>
      <c r="P121" s="78">
        <f t="shared" ref="P121" si="128">1-(P119/P120)</f>
        <v>1</v>
      </c>
    </row>
    <row r="122" spans="1:18" s="77" customFormat="1" ht="21" customHeight="1" outlineLevel="1">
      <c r="A122" s="76"/>
      <c r="B122" s="316"/>
      <c r="C122" s="423" t="str">
        <f>Info!C11</f>
        <v>CSSP</v>
      </c>
      <c r="D122" s="419" t="s">
        <v>36</v>
      </c>
      <c r="E122" s="420">
        <v>0</v>
      </c>
      <c r="F122" s="420">
        <v>0</v>
      </c>
      <c r="G122" s="420">
        <v>0</v>
      </c>
      <c r="H122" s="420">
        <v>0</v>
      </c>
      <c r="I122" s="420">
        <v>0</v>
      </c>
      <c r="J122" s="420">
        <v>0</v>
      </c>
      <c r="K122" s="420">
        <v>0</v>
      </c>
      <c r="L122" s="420">
        <v>0</v>
      </c>
      <c r="M122" s="420">
        <v>0</v>
      </c>
      <c r="N122" s="420">
        <v>0</v>
      </c>
      <c r="O122" s="420">
        <v>0</v>
      </c>
      <c r="P122" s="420">
        <v>0</v>
      </c>
      <c r="R122" s="222"/>
    </row>
    <row r="123" spans="1:18" s="77" customFormat="1" ht="21" customHeight="1" outlineLevel="1">
      <c r="A123" s="76"/>
      <c r="B123" s="316"/>
      <c r="C123" s="423"/>
      <c r="D123" s="421" t="s">
        <v>37</v>
      </c>
      <c r="E123" s="422">
        <v>31322</v>
      </c>
      <c r="F123" s="422">
        <v>21821</v>
      </c>
      <c r="G123" s="422">
        <v>21464</v>
      </c>
      <c r="H123" s="422">
        <v>27857</v>
      </c>
      <c r="I123" s="422">
        <v>38213</v>
      </c>
      <c r="J123" s="422">
        <v>7394533</v>
      </c>
      <c r="K123" s="422">
        <v>12284711</v>
      </c>
      <c r="L123" s="422">
        <v>15455322</v>
      </c>
      <c r="M123" s="422">
        <v>11940567</v>
      </c>
      <c r="N123" s="422">
        <v>3282214</v>
      </c>
      <c r="O123" s="422">
        <v>5828739</v>
      </c>
      <c r="P123" s="422">
        <v>13286908</v>
      </c>
      <c r="R123" s="222"/>
    </row>
    <row r="124" spans="1:18" s="77" customFormat="1" ht="21" customHeight="1" outlineLevel="1">
      <c r="A124" s="76"/>
      <c r="B124" s="316"/>
      <c r="C124" s="423"/>
      <c r="D124" s="79" t="s">
        <v>38</v>
      </c>
      <c r="E124" s="80">
        <f>1-(E122/E123)</f>
        <v>1</v>
      </c>
      <c r="F124" s="80">
        <f t="shared" ref="F124" si="129">1-(F122/F123)</f>
        <v>1</v>
      </c>
      <c r="G124" s="80">
        <f t="shared" ref="G124" si="130">1-(G122/G123)</f>
        <v>1</v>
      </c>
      <c r="H124" s="80">
        <f t="shared" ref="H124" si="131">1-(H122/H123)</f>
        <v>1</v>
      </c>
      <c r="I124" s="80">
        <f t="shared" ref="I124" si="132">1-(I122/I123)</f>
        <v>1</v>
      </c>
      <c r="J124" s="80">
        <f t="shared" ref="J124" si="133">1-(J122/J123)</f>
        <v>1</v>
      </c>
      <c r="K124" s="80">
        <f t="shared" ref="K124" si="134">1-(K122/K123)</f>
        <v>1</v>
      </c>
      <c r="L124" s="80">
        <f t="shared" ref="L124" si="135">1-(L122/L123)</f>
        <v>1</v>
      </c>
      <c r="M124" s="80">
        <f t="shared" ref="M124" si="136">1-(M122/M123)</f>
        <v>1</v>
      </c>
      <c r="N124" s="80">
        <f t="shared" ref="N124" si="137">1-(N122/N123)</f>
        <v>1</v>
      </c>
      <c r="O124" s="80">
        <f t="shared" ref="O124" si="138">1-(O122/O123)</f>
        <v>1</v>
      </c>
      <c r="P124" s="80">
        <f t="shared" ref="P124" si="139">1-(P122/P123)</f>
        <v>1</v>
      </c>
      <c r="R124" s="222"/>
    </row>
    <row r="125" spans="1:18" s="77" customFormat="1" ht="21" customHeight="1" outlineLevel="1">
      <c r="A125" s="76"/>
      <c r="B125" s="316"/>
      <c r="C125" s="423" t="str">
        <f>Info!C12</f>
        <v>CuFrame</v>
      </c>
      <c r="D125" s="419" t="s">
        <v>36</v>
      </c>
      <c r="E125" s="420">
        <v>0</v>
      </c>
      <c r="F125" s="420">
        <v>0</v>
      </c>
      <c r="G125" s="420">
        <v>0</v>
      </c>
      <c r="H125" s="420">
        <v>0</v>
      </c>
      <c r="I125" s="420">
        <v>0</v>
      </c>
      <c r="J125" s="420">
        <v>0</v>
      </c>
      <c r="K125" s="420">
        <v>0</v>
      </c>
      <c r="L125" s="420">
        <v>0</v>
      </c>
      <c r="M125" s="420">
        <v>0</v>
      </c>
      <c r="N125" s="420">
        <v>0</v>
      </c>
      <c r="O125" s="420">
        <v>0</v>
      </c>
      <c r="P125" s="420">
        <v>0</v>
      </c>
      <c r="R125" s="222"/>
    </row>
    <row r="126" spans="1:18" s="77" customFormat="1" ht="21" customHeight="1" outlineLevel="1">
      <c r="A126" s="76"/>
      <c r="B126" s="316"/>
      <c r="C126" s="423"/>
      <c r="D126" s="421" t="s">
        <v>37</v>
      </c>
      <c r="E126" s="422">
        <v>77153</v>
      </c>
      <c r="F126" s="422">
        <v>31067</v>
      </c>
      <c r="G126" s="422">
        <v>40280</v>
      </c>
      <c r="H126" s="422">
        <v>40280</v>
      </c>
      <c r="I126" s="422">
        <v>41643</v>
      </c>
      <c r="J126" s="422">
        <v>49763</v>
      </c>
      <c r="K126" s="422">
        <v>40546</v>
      </c>
      <c r="L126" s="422">
        <v>47032</v>
      </c>
      <c r="M126" s="422">
        <v>45487</v>
      </c>
      <c r="N126" s="422">
        <v>41779</v>
      </c>
      <c r="O126" s="422">
        <v>47614</v>
      </c>
      <c r="P126" s="422">
        <v>48097</v>
      </c>
      <c r="R126" s="222"/>
    </row>
    <row r="127" spans="1:18" s="77" customFormat="1" ht="21" customHeight="1" outlineLevel="1">
      <c r="A127" s="76"/>
      <c r="B127" s="316"/>
      <c r="C127" s="423"/>
      <c r="D127" s="79" t="s">
        <v>38</v>
      </c>
      <c r="E127" s="80">
        <f>1-(E125/E126)</f>
        <v>1</v>
      </c>
      <c r="F127" s="80">
        <f t="shared" ref="F127" si="140">1-(F125/F126)</f>
        <v>1</v>
      </c>
      <c r="G127" s="80">
        <f t="shared" ref="G127" si="141">1-(G125/G126)</f>
        <v>1</v>
      </c>
      <c r="H127" s="80">
        <f t="shared" ref="H127" si="142">1-(H125/H126)</f>
        <v>1</v>
      </c>
      <c r="I127" s="80">
        <f t="shared" ref="I127" si="143">1-(I125/I126)</f>
        <v>1</v>
      </c>
      <c r="J127" s="80">
        <f t="shared" ref="J127" si="144">1-(J125/J126)</f>
        <v>1</v>
      </c>
      <c r="K127" s="80">
        <f t="shared" ref="K127" si="145">1-(K125/K126)</f>
        <v>1</v>
      </c>
      <c r="L127" s="80">
        <f t="shared" ref="L127" si="146">1-(L125/L126)</f>
        <v>1</v>
      </c>
      <c r="M127" s="80">
        <f t="shared" ref="M127" si="147">1-(M125/M126)</f>
        <v>1</v>
      </c>
      <c r="N127" s="80">
        <f t="shared" ref="N127" si="148">1-(N125/N126)</f>
        <v>1</v>
      </c>
      <c r="O127" s="80">
        <f t="shared" ref="O127" si="149">1-(O125/O126)</f>
        <v>1</v>
      </c>
      <c r="P127" s="80">
        <f t="shared" ref="P127" si="150">1-(P125/P126)</f>
        <v>1</v>
      </c>
      <c r="R127" s="222"/>
    </row>
    <row r="128" spans="1:18" ht="21" customHeight="1">
      <c r="B128" s="316"/>
      <c r="C128" s="313" t="str">
        <f>Info!C13</f>
        <v>Watch</v>
      </c>
      <c r="D128" s="44" t="s">
        <v>36</v>
      </c>
      <c r="E128" s="40">
        <f>E131+E134</f>
        <v>72595.884937746727</v>
      </c>
      <c r="F128" s="40">
        <f t="shared" ref="F128:P128" si="151">F131+F134</f>
        <v>54583.86455525607</v>
      </c>
      <c r="G128" s="40">
        <f t="shared" si="151"/>
        <v>67969.634973821987</v>
      </c>
      <c r="H128" s="40">
        <f t="shared" si="151"/>
        <v>2070.0388657844992</v>
      </c>
      <c r="I128" s="40">
        <f t="shared" si="151"/>
        <v>40557.215421853383</v>
      </c>
      <c r="J128" s="40">
        <f t="shared" si="151"/>
        <v>50975.541689215315</v>
      </c>
      <c r="K128" s="40">
        <f t="shared" si="151"/>
        <v>95230.397227674199</v>
      </c>
      <c r="L128" s="40">
        <f t="shared" si="151"/>
        <v>176036.2286893705</v>
      </c>
      <c r="M128" s="40">
        <f t="shared" si="151"/>
        <v>52421.8659767141</v>
      </c>
      <c r="N128" s="40">
        <f t="shared" si="151"/>
        <v>27935.654712566844</v>
      </c>
      <c r="O128" s="40">
        <f t="shared" si="151"/>
        <v>93529.883782645324</v>
      </c>
      <c r="P128" s="40">
        <f t="shared" si="151"/>
        <v>72416.903918824362</v>
      </c>
    </row>
    <row r="129" spans="1:18" ht="21" customHeight="1">
      <c r="B129" s="316"/>
      <c r="C129" s="313"/>
      <c r="D129" s="45" t="s">
        <v>37</v>
      </c>
      <c r="E129" s="41">
        <f t="shared" ref="E129:P129" si="152">E132+E135</f>
        <v>82441430</v>
      </c>
      <c r="F129" s="41">
        <f t="shared" si="152"/>
        <v>81010330</v>
      </c>
      <c r="G129" s="41">
        <f t="shared" si="152"/>
        <v>92737714</v>
      </c>
      <c r="H129" s="41">
        <f t="shared" si="152"/>
        <v>54758581</v>
      </c>
      <c r="I129" s="41">
        <f t="shared" si="152"/>
        <v>51003863</v>
      </c>
      <c r="J129" s="41">
        <f t="shared" si="152"/>
        <v>64334326</v>
      </c>
      <c r="K129" s="41">
        <f t="shared" si="152"/>
        <v>50412443</v>
      </c>
      <c r="L129" s="41">
        <f t="shared" si="152"/>
        <v>51861951</v>
      </c>
      <c r="M129" s="41">
        <f t="shared" si="152"/>
        <v>31178095</v>
      </c>
      <c r="N129" s="41">
        <f t="shared" si="152"/>
        <v>36346063</v>
      </c>
      <c r="O129" s="41">
        <f t="shared" si="152"/>
        <v>56939856</v>
      </c>
      <c r="P129" s="41">
        <f t="shared" si="152"/>
        <v>79607630</v>
      </c>
    </row>
    <row r="130" spans="1:18" ht="21" customHeight="1">
      <c r="B130" s="316"/>
      <c r="C130" s="313"/>
      <c r="D130" s="46" t="s">
        <v>38</v>
      </c>
      <c r="E130" s="78">
        <f>1-(E128/E129)</f>
        <v>0.99911942472446502</v>
      </c>
      <c r="F130" s="78">
        <f t="shared" ref="F130" si="153">1-(F128/F129)</f>
        <v>0.99932621105783359</v>
      </c>
      <c r="G130" s="78">
        <f t="shared" ref="G130" si="154">1-(G128/G129)</f>
        <v>0.99926707666124026</v>
      </c>
      <c r="H130" s="78">
        <f t="shared" ref="H130" si="155">1-(H128/H129)</f>
        <v>0.99996219699583189</v>
      </c>
      <c r="I130" s="78">
        <f t="shared" ref="I130" si="156">1-(I128/I129)</f>
        <v>0.99920482071285754</v>
      </c>
      <c r="J130" s="78">
        <f t="shared" ref="J130" si="157">1-(J128/J129)</f>
        <v>0.9992076462930658</v>
      </c>
      <c r="K130" s="78">
        <f t="shared" ref="K130" si="158">1-(K128/K129)</f>
        <v>0.99811097436345875</v>
      </c>
      <c r="L130" s="78">
        <f t="shared" ref="L130" si="159">1-(L128/L129)</f>
        <v>0.99660567669948685</v>
      </c>
      <c r="M130" s="78">
        <f t="shared" ref="M130" si="160">1-(M128/M129)</f>
        <v>0.99831863152714384</v>
      </c>
      <c r="N130" s="78">
        <f t="shared" ref="N130" si="161">1-(N128/N129)</f>
        <v>0.999231398055064</v>
      </c>
      <c r="O130" s="78">
        <f t="shared" ref="O130" si="162">1-(O128/O129)</f>
        <v>0.99835739163473391</v>
      </c>
      <c r="P130" s="78">
        <f t="shared" ref="P130" si="163">1-(P128/P129)</f>
        <v>0.99909032709655066</v>
      </c>
    </row>
    <row r="131" spans="1:18" s="77" customFormat="1" ht="21" customHeight="1" outlineLevel="1">
      <c r="A131" s="76"/>
      <c r="B131" s="316"/>
      <c r="C131" s="423" t="str">
        <f>Info!C14</f>
        <v>CASE</v>
      </c>
      <c r="D131" s="419" t="s">
        <v>36</v>
      </c>
      <c r="E131" s="420">
        <v>0</v>
      </c>
      <c r="F131" s="420">
        <v>0</v>
      </c>
      <c r="G131" s="420">
        <v>0</v>
      </c>
      <c r="H131" s="420">
        <v>0</v>
      </c>
      <c r="I131" s="420">
        <v>0</v>
      </c>
      <c r="J131" s="420">
        <v>0</v>
      </c>
      <c r="K131" s="420">
        <v>16</v>
      </c>
      <c r="L131" s="420">
        <v>0</v>
      </c>
      <c r="M131" s="420">
        <v>0</v>
      </c>
      <c r="N131" s="420">
        <v>0</v>
      </c>
      <c r="O131" s="420">
        <v>0</v>
      </c>
      <c r="P131" s="420">
        <v>0</v>
      </c>
      <c r="R131" s="222"/>
    </row>
    <row r="132" spans="1:18" s="77" customFormat="1" ht="21" customHeight="1" outlineLevel="1">
      <c r="A132" s="76"/>
      <c r="B132" s="316"/>
      <c r="C132" s="423"/>
      <c r="D132" s="421" t="s">
        <v>37</v>
      </c>
      <c r="E132" s="422">
        <v>7551</v>
      </c>
      <c r="F132" s="422">
        <v>7875</v>
      </c>
      <c r="G132" s="422">
        <v>7712</v>
      </c>
      <c r="H132" s="422">
        <v>6053</v>
      </c>
      <c r="I132" s="422">
        <v>7573</v>
      </c>
      <c r="J132" s="422">
        <v>5679</v>
      </c>
      <c r="K132" s="422">
        <v>10640</v>
      </c>
      <c r="L132" s="422">
        <v>6023</v>
      </c>
      <c r="M132" s="422">
        <v>7247</v>
      </c>
      <c r="N132" s="422">
        <v>5420</v>
      </c>
      <c r="O132" s="422">
        <v>6537</v>
      </c>
      <c r="P132" s="422">
        <v>4741</v>
      </c>
      <c r="R132" s="222"/>
    </row>
    <row r="133" spans="1:18" s="77" customFormat="1" ht="21" customHeight="1" outlineLevel="1">
      <c r="A133" s="76"/>
      <c r="B133" s="316"/>
      <c r="C133" s="423"/>
      <c r="D133" s="79" t="s">
        <v>38</v>
      </c>
      <c r="E133" s="80">
        <f>1-(E131/E132)</f>
        <v>1</v>
      </c>
      <c r="F133" s="80">
        <f t="shared" ref="F133" si="164">1-(F131/F132)</f>
        <v>1</v>
      </c>
      <c r="G133" s="80">
        <f t="shared" ref="G133" si="165">1-(G131/G132)</f>
        <v>1</v>
      </c>
      <c r="H133" s="80">
        <f t="shared" ref="H133" si="166">1-(H131/H132)</f>
        <v>1</v>
      </c>
      <c r="I133" s="80">
        <f t="shared" ref="I133" si="167">1-(I131/I132)</f>
        <v>1</v>
      </c>
      <c r="J133" s="80">
        <f t="shared" ref="J133" si="168">1-(J131/J132)</f>
        <v>1</v>
      </c>
      <c r="K133" s="80">
        <f t="shared" ref="K133" si="169">1-(K131/K132)</f>
        <v>0.99849624060150377</v>
      </c>
      <c r="L133" s="80">
        <f t="shared" ref="L133" si="170">1-(L131/L132)</f>
        <v>1</v>
      </c>
      <c r="M133" s="80">
        <f t="shared" ref="M133" si="171">1-(M131/M132)</f>
        <v>1</v>
      </c>
      <c r="N133" s="80">
        <f t="shared" ref="N133" si="172">1-(N131/N132)</f>
        <v>1</v>
      </c>
      <c r="O133" s="80">
        <f t="shared" ref="O133" si="173">1-(O131/O132)</f>
        <v>1</v>
      </c>
      <c r="P133" s="80">
        <f t="shared" ref="P133" si="174">1-(P131/P132)</f>
        <v>1</v>
      </c>
      <c r="R133" s="222"/>
    </row>
    <row r="134" spans="1:18" s="77" customFormat="1" ht="21" customHeight="1" outlineLevel="1">
      <c r="A134" s="76"/>
      <c r="B134" s="316"/>
      <c r="C134" s="423" t="str">
        <f>Info!C15</f>
        <v>PPT</v>
      </c>
      <c r="D134" s="419" t="s">
        <v>36</v>
      </c>
      <c r="E134" s="420">
        <v>72595.884937746727</v>
      </c>
      <c r="F134" s="420">
        <v>54583.86455525607</v>
      </c>
      <c r="G134" s="420">
        <v>67969.634973821987</v>
      </c>
      <c r="H134" s="420">
        <v>2070.0388657844992</v>
      </c>
      <c r="I134" s="420">
        <v>40557.215421853383</v>
      </c>
      <c r="J134" s="420">
        <v>50975.541689215315</v>
      </c>
      <c r="K134" s="420">
        <v>95214.397227674199</v>
      </c>
      <c r="L134" s="420">
        <v>176036.2286893705</v>
      </c>
      <c r="M134" s="420">
        <v>52421.8659767141</v>
      </c>
      <c r="N134" s="420">
        <v>27935.654712566844</v>
      </c>
      <c r="O134" s="420">
        <v>93529.883782645324</v>
      </c>
      <c r="P134" s="420">
        <v>72416.903918824362</v>
      </c>
      <c r="R134" s="222"/>
    </row>
    <row r="135" spans="1:18" s="77" customFormat="1" ht="21" customHeight="1" outlineLevel="1">
      <c r="A135" s="76"/>
      <c r="B135" s="316"/>
      <c r="C135" s="423"/>
      <c r="D135" s="421" t="s">
        <v>37</v>
      </c>
      <c r="E135" s="422">
        <v>82433879</v>
      </c>
      <c r="F135" s="422">
        <v>81002455</v>
      </c>
      <c r="G135" s="422">
        <v>92730002</v>
      </c>
      <c r="H135" s="422">
        <v>54752528</v>
      </c>
      <c r="I135" s="422">
        <v>50996290</v>
      </c>
      <c r="J135" s="422">
        <v>64328647</v>
      </c>
      <c r="K135" s="422">
        <v>50401803</v>
      </c>
      <c r="L135" s="422">
        <v>51855928</v>
      </c>
      <c r="M135" s="422">
        <v>31170848</v>
      </c>
      <c r="N135" s="422">
        <v>36340643</v>
      </c>
      <c r="O135" s="422">
        <v>56933319</v>
      </c>
      <c r="P135" s="422">
        <v>79602889</v>
      </c>
      <c r="R135" s="222"/>
    </row>
    <row r="136" spans="1:18" s="77" customFormat="1" ht="21" customHeight="1" outlineLevel="1">
      <c r="A136" s="76"/>
      <c r="B136" s="316"/>
      <c r="C136" s="423"/>
      <c r="D136" s="79" t="s">
        <v>38</v>
      </c>
      <c r="E136" s="80">
        <f>1-(E134/E135)</f>
        <v>0.99911934406316427</v>
      </c>
      <c r="F136" s="80">
        <f t="shared" ref="F136" si="175">1-(F134/F135)</f>
        <v>0.99932614555256061</v>
      </c>
      <c r="G136" s="80">
        <f t="shared" ref="G136" si="176">1-(G134/G135)</f>
        <v>0.99926701570680632</v>
      </c>
      <c r="H136" s="80">
        <f t="shared" ref="H136" si="177">1-(H134/H135)</f>
        <v>0.99996219281663512</v>
      </c>
      <c r="I136" s="80">
        <f t="shared" ref="I136" si="178">1-(I134/I135)</f>
        <v>0.99920470262793915</v>
      </c>
      <c r="J136" s="80">
        <f t="shared" ref="J136" si="179">1-(J134/J135)</f>
        <v>0.99920757634325474</v>
      </c>
      <c r="K136" s="80">
        <f t="shared" ref="K136" si="180">1-(K134/K135)</f>
        <v>0.99811089303238465</v>
      </c>
      <c r="L136" s="80">
        <f t="shared" ref="L136" si="181">1-(L134/L135)</f>
        <v>0.99660528245315805</v>
      </c>
      <c r="M136" s="80">
        <f t="shared" ref="M136" si="182">1-(M134/M135)</f>
        <v>0.99831824062095731</v>
      </c>
      <c r="N136" s="80">
        <f t="shared" ref="N136" si="183">1-(N134/N135)</f>
        <v>0.99923128342245993</v>
      </c>
      <c r="O136" s="80">
        <f t="shared" ref="O136" si="184">1-(O134/O135)</f>
        <v>0.99835720303285591</v>
      </c>
      <c r="P136" s="80">
        <f t="shared" ref="P136" si="185">1-(P134/P135)</f>
        <v>0.99909027291812458</v>
      </c>
      <c r="R136" s="222"/>
    </row>
    <row r="137" spans="1:18" s="209" customFormat="1" ht="21" customHeight="1" outlineLevel="1">
      <c r="A137" s="207"/>
      <c r="B137" s="316"/>
      <c r="C137" s="322" t="s">
        <v>13</v>
      </c>
      <c r="D137" s="204" t="s">
        <v>36</v>
      </c>
      <c r="E137" s="208">
        <f>SUM(E92,E95,E98,E101,E104,E116,E119,E128)</f>
        <v>72595.884937746727</v>
      </c>
      <c r="F137" s="208">
        <f t="shared" ref="F137:P137" si="186">SUM(F92,F95,F98,F101,F104,F116,F119,F128)</f>
        <v>54583.86455525607</v>
      </c>
      <c r="G137" s="208">
        <f t="shared" si="186"/>
        <v>67969.634973821987</v>
      </c>
      <c r="H137" s="208">
        <f t="shared" si="186"/>
        <v>2070.0388657844992</v>
      </c>
      <c r="I137" s="208">
        <f t="shared" si="186"/>
        <v>521796.21542185335</v>
      </c>
      <c r="J137" s="208">
        <f t="shared" si="186"/>
        <v>50975.541689215315</v>
      </c>
      <c r="K137" s="208">
        <f t="shared" si="186"/>
        <v>95230.397227674199</v>
      </c>
      <c r="L137" s="208">
        <f t="shared" si="186"/>
        <v>176036.2286893705</v>
      </c>
      <c r="M137" s="208">
        <f t="shared" si="186"/>
        <v>52421.8659767141</v>
      </c>
      <c r="N137" s="208">
        <f t="shared" si="186"/>
        <v>27935.654712566844</v>
      </c>
      <c r="O137" s="208">
        <f t="shared" si="186"/>
        <v>93529.883782645324</v>
      </c>
      <c r="P137" s="208">
        <f t="shared" si="186"/>
        <v>72416.903918824362</v>
      </c>
      <c r="R137" s="223"/>
    </row>
    <row r="138" spans="1:18" s="209" customFormat="1" ht="21" customHeight="1" outlineLevel="1">
      <c r="A138" s="207"/>
      <c r="B138" s="316"/>
      <c r="C138" s="322"/>
      <c r="D138" s="205" t="s">
        <v>37</v>
      </c>
      <c r="E138" s="210">
        <f t="shared" ref="E138:P138" si="187">SUM(E93,E96,E99,E102,E105,E117,E120,E129)</f>
        <v>195581313</v>
      </c>
      <c r="F138" s="210">
        <f t="shared" si="187"/>
        <v>191630616.97</v>
      </c>
      <c r="G138" s="210">
        <f t="shared" si="187"/>
        <v>191755085.28</v>
      </c>
      <c r="H138" s="210">
        <f t="shared" si="187"/>
        <v>162086643</v>
      </c>
      <c r="I138" s="210">
        <f t="shared" si="187"/>
        <v>165808751</v>
      </c>
      <c r="J138" s="210">
        <f t="shared" si="187"/>
        <v>199075542</v>
      </c>
      <c r="K138" s="210">
        <f t="shared" si="187"/>
        <v>183089841</v>
      </c>
      <c r="L138" s="210">
        <f t="shared" si="187"/>
        <v>203103621</v>
      </c>
      <c r="M138" s="210">
        <f t="shared" si="187"/>
        <v>171687994</v>
      </c>
      <c r="N138" s="210">
        <f t="shared" si="187"/>
        <v>156539731</v>
      </c>
      <c r="O138" s="210">
        <f t="shared" si="187"/>
        <v>157324430</v>
      </c>
      <c r="P138" s="210">
        <f t="shared" si="187"/>
        <v>218051979</v>
      </c>
      <c r="R138" s="223"/>
    </row>
    <row r="139" spans="1:18" s="209" customFormat="1" ht="21" customHeight="1" outlineLevel="1">
      <c r="A139" s="207"/>
      <c r="B139" s="317"/>
      <c r="C139" s="322"/>
      <c r="D139" s="206" t="s">
        <v>38</v>
      </c>
      <c r="E139" s="211">
        <f>1-(E137/E138)</f>
        <v>0.99962881993261932</v>
      </c>
      <c r="F139" s="211">
        <f t="shared" ref="F139:P139" si="188">1-(F137/F138)</f>
        <v>0.99971516104567049</v>
      </c>
      <c r="G139" s="211">
        <f t="shared" si="188"/>
        <v>0.9996455393353737</v>
      </c>
      <c r="H139" s="211">
        <f t="shared" si="188"/>
        <v>0.99998722881276658</v>
      </c>
      <c r="I139" s="211">
        <f t="shared" si="188"/>
        <v>0.99685302366566975</v>
      </c>
      <c r="J139" s="211">
        <f t="shared" si="188"/>
        <v>0.99974393870197664</v>
      </c>
      <c r="K139" s="211">
        <f t="shared" si="188"/>
        <v>0.99947987066509236</v>
      </c>
      <c r="L139" s="211">
        <f t="shared" si="188"/>
        <v>0.99913326888106357</v>
      </c>
      <c r="M139" s="211">
        <f t="shared" si="188"/>
        <v>0.99969466784045069</v>
      </c>
      <c r="N139" s="211">
        <f t="shared" si="188"/>
        <v>0.99982154271932044</v>
      </c>
      <c r="O139" s="211">
        <f t="shared" si="188"/>
        <v>0.99940549675735268</v>
      </c>
      <c r="P139" s="211">
        <f t="shared" si="188"/>
        <v>0.99966789155388114</v>
      </c>
      <c r="R139" s="223"/>
    </row>
    <row r="141" spans="1:18" ht="21" customHeight="1">
      <c r="B141" s="330" t="s">
        <v>125</v>
      </c>
      <c r="C141" s="330"/>
      <c r="D141" s="331"/>
      <c r="E141" s="326" t="s">
        <v>6</v>
      </c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326"/>
      <c r="R141" s="329" t="s">
        <v>130</v>
      </c>
    </row>
    <row r="142" spans="1:18" ht="21" customHeight="1">
      <c r="B142" s="332"/>
      <c r="C142" s="331"/>
      <c r="D142" s="332"/>
      <c r="E142" s="224" t="s">
        <v>67</v>
      </c>
      <c r="F142" s="224" t="s">
        <v>59</v>
      </c>
      <c r="G142" s="224" t="s">
        <v>60</v>
      </c>
      <c r="H142" s="224" t="s">
        <v>61</v>
      </c>
      <c r="I142" s="224" t="s">
        <v>62</v>
      </c>
      <c r="J142" s="224" t="s">
        <v>63</v>
      </c>
      <c r="K142" s="224" t="s">
        <v>64</v>
      </c>
      <c r="L142" s="224" t="s">
        <v>65</v>
      </c>
      <c r="M142" s="224" t="s">
        <v>66</v>
      </c>
      <c r="N142" s="224" t="s">
        <v>68</v>
      </c>
      <c r="O142" s="224" t="s">
        <v>69</v>
      </c>
      <c r="P142" s="224" t="s">
        <v>54</v>
      </c>
      <c r="R142" s="329"/>
    </row>
    <row r="143" spans="1:18" ht="21" customHeight="1">
      <c r="B143" s="314" t="s">
        <v>129</v>
      </c>
      <c r="C143" s="333" t="s">
        <v>169</v>
      </c>
      <c r="D143" s="225" t="s">
        <v>127</v>
      </c>
      <c r="E143" s="226">
        <f>SUM(E144:E147)</f>
        <v>0</v>
      </c>
      <c r="F143" s="226">
        <f t="shared" ref="F143:P143" si="189">SUM(F144:F147)</f>
        <v>0</v>
      </c>
      <c r="G143" s="226">
        <f t="shared" si="189"/>
        <v>0</v>
      </c>
      <c r="H143" s="226">
        <f t="shared" si="189"/>
        <v>0</v>
      </c>
      <c r="I143" s="226">
        <f t="shared" si="189"/>
        <v>0</v>
      </c>
      <c r="J143" s="226">
        <f t="shared" si="189"/>
        <v>0</v>
      </c>
      <c r="K143" s="226">
        <f t="shared" si="189"/>
        <v>0</v>
      </c>
      <c r="L143" s="226">
        <f t="shared" si="189"/>
        <v>0</v>
      </c>
      <c r="M143" s="226">
        <f t="shared" si="189"/>
        <v>0</v>
      </c>
      <c r="N143" s="226">
        <f t="shared" si="189"/>
        <v>0</v>
      </c>
      <c r="O143" s="226">
        <f t="shared" si="189"/>
        <v>0</v>
      </c>
      <c r="P143" s="227">
        <f t="shared" si="189"/>
        <v>15058</v>
      </c>
    </row>
    <row r="144" spans="1:18" s="91" customFormat="1" ht="21" customHeight="1" outlineLevel="1">
      <c r="A144" s="218"/>
      <c r="B144" s="314"/>
      <c r="C144" s="313"/>
      <c r="D144" s="219" t="s">
        <v>131</v>
      </c>
      <c r="E144" s="220"/>
      <c r="F144" s="220"/>
      <c r="G144" s="220"/>
      <c r="H144" s="220"/>
      <c r="I144" s="220"/>
      <c r="J144" s="220"/>
      <c r="K144" s="220"/>
      <c r="L144" s="220"/>
      <c r="M144" s="220"/>
      <c r="N144" s="220"/>
      <c r="O144" s="220"/>
      <c r="P144" s="220">
        <v>10350</v>
      </c>
      <c r="R144" s="37" t="e">
        <f>COUNTIF(#REF!,"DP*")</f>
        <v>#REF!</v>
      </c>
    </row>
    <row r="145" spans="1:18" s="91" customFormat="1" ht="21" customHeight="1" outlineLevel="1">
      <c r="A145" s="218"/>
      <c r="B145" s="314"/>
      <c r="C145" s="313"/>
      <c r="D145" s="219" t="s">
        <v>58</v>
      </c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>
        <v>2309</v>
      </c>
      <c r="R145" s="221"/>
    </row>
    <row r="146" spans="1:18" s="91" customFormat="1" ht="21" customHeight="1" outlineLevel="1">
      <c r="A146" s="218"/>
      <c r="B146" s="314"/>
      <c r="C146" s="313"/>
      <c r="D146" s="219" t="s">
        <v>57</v>
      </c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>
        <v>1564</v>
      </c>
      <c r="R146" s="221"/>
    </row>
    <row r="147" spans="1:18" s="91" customFormat="1" ht="21" customHeight="1" outlineLevel="1">
      <c r="A147" s="218"/>
      <c r="B147" s="314"/>
      <c r="C147" s="313"/>
      <c r="D147" s="228" t="s">
        <v>132</v>
      </c>
      <c r="E147" s="229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>
        <v>835</v>
      </c>
      <c r="R147" s="221"/>
    </row>
    <row r="148" spans="1:18" s="216" customFormat="1" ht="21" customHeight="1">
      <c r="A148" s="215"/>
      <c r="B148" s="314"/>
      <c r="C148" s="312"/>
      <c r="D148" s="230" t="s">
        <v>134</v>
      </c>
      <c r="E148" s="231"/>
      <c r="F148" s="231"/>
      <c r="G148" s="231"/>
      <c r="H148" s="231"/>
      <c r="I148" s="231"/>
      <c r="J148" s="231"/>
      <c r="K148" s="231"/>
      <c r="L148" s="231"/>
      <c r="M148" s="231"/>
      <c r="N148" s="231"/>
      <c r="O148" s="231"/>
      <c r="P148" s="232">
        <v>16</v>
      </c>
      <c r="R148" s="217"/>
    </row>
    <row r="149" spans="1:18" ht="21" customHeight="1" outlineLevel="1">
      <c r="B149" s="314"/>
      <c r="C149" s="313"/>
      <c r="D149" s="219" t="s">
        <v>128</v>
      </c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>
        <v>411</v>
      </c>
      <c r="R149" s="37" t="e">
        <f>COUNTIF(#REF!,"FC*")</f>
        <v>#REF!</v>
      </c>
    </row>
    <row r="150" spans="1:18" s="216" customFormat="1" ht="21" customHeight="1" outlineLevel="1">
      <c r="A150" s="215"/>
      <c r="B150" s="314"/>
      <c r="C150" s="313"/>
      <c r="D150" s="233" t="s">
        <v>133</v>
      </c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>
        <v>65</v>
      </c>
      <c r="R150" s="217" t="e">
        <f>COUNTIF(#REF!,"*@")</f>
        <v>#REF!</v>
      </c>
    </row>
    <row r="151" spans="1:18" ht="21" customHeight="1">
      <c r="B151" s="314"/>
      <c r="C151" s="334"/>
      <c r="D151" s="282" t="s">
        <v>126</v>
      </c>
      <c r="E151" s="283" t="str">
        <f t="shared" ref="E151:O151" si="190">IFERROR(1-((E149-E150)/E143),"-")</f>
        <v>-</v>
      </c>
      <c r="F151" s="283" t="str">
        <f t="shared" si="190"/>
        <v>-</v>
      </c>
      <c r="G151" s="283" t="str">
        <f t="shared" si="190"/>
        <v>-</v>
      </c>
      <c r="H151" s="283" t="str">
        <f t="shared" si="190"/>
        <v>-</v>
      </c>
      <c r="I151" s="283" t="str">
        <f t="shared" si="190"/>
        <v>-</v>
      </c>
      <c r="J151" s="283" t="str">
        <f t="shared" si="190"/>
        <v>-</v>
      </c>
      <c r="K151" s="283" t="str">
        <f t="shared" si="190"/>
        <v>-</v>
      </c>
      <c r="L151" s="283" t="str">
        <f t="shared" si="190"/>
        <v>-</v>
      </c>
      <c r="M151" s="283" t="str">
        <f t="shared" si="190"/>
        <v>-</v>
      </c>
      <c r="N151" s="283" t="str">
        <f t="shared" si="190"/>
        <v>-</v>
      </c>
      <c r="O151" s="283" t="str">
        <f t="shared" si="190"/>
        <v>-</v>
      </c>
      <c r="P151" s="284">
        <f>IFERROR(1-((P148)/P143),"-")</f>
        <v>0.99893744189135347</v>
      </c>
    </row>
    <row r="152" spans="1:18" ht="21" customHeight="1">
      <c r="B152" s="314"/>
      <c r="C152" s="318" t="s">
        <v>170</v>
      </c>
      <c r="D152" s="285" t="s">
        <v>171</v>
      </c>
      <c r="E152" s="288">
        <v>116</v>
      </c>
      <c r="F152" s="288">
        <v>106</v>
      </c>
      <c r="G152" s="288">
        <v>145</v>
      </c>
      <c r="H152" s="288">
        <v>110</v>
      </c>
      <c r="I152" s="288">
        <v>156</v>
      </c>
      <c r="J152" s="288">
        <v>93</v>
      </c>
      <c r="K152" s="288">
        <v>86</v>
      </c>
      <c r="L152" s="288">
        <v>120</v>
      </c>
      <c r="M152" s="288">
        <v>110</v>
      </c>
      <c r="N152" s="288">
        <v>95</v>
      </c>
      <c r="O152" s="288">
        <v>139</v>
      </c>
      <c r="P152" s="288">
        <v>109</v>
      </c>
    </row>
    <row r="153" spans="1:18" ht="21" customHeight="1">
      <c r="B153" s="314"/>
      <c r="C153" s="319"/>
      <c r="D153" s="285" t="s">
        <v>36</v>
      </c>
      <c r="E153" s="288">
        <v>116</v>
      </c>
      <c r="F153" s="288">
        <v>106</v>
      </c>
      <c r="G153" s="288">
        <v>145</v>
      </c>
      <c r="H153" s="288">
        <v>110</v>
      </c>
      <c r="I153" s="288">
        <v>156</v>
      </c>
      <c r="J153" s="288">
        <v>93</v>
      </c>
      <c r="K153" s="288">
        <v>86</v>
      </c>
      <c r="L153" s="288">
        <v>120</v>
      </c>
      <c r="M153" s="288">
        <v>110</v>
      </c>
      <c r="N153" s="288">
        <v>95</v>
      </c>
      <c r="O153" s="288">
        <v>139</v>
      </c>
      <c r="P153" s="288">
        <v>109</v>
      </c>
    </row>
    <row r="154" spans="1:18" s="214" customFormat="1" ht="21" customHeight="1">
      <c r="A154" s="5"/>
      <c r="B154" s="314"/>
      <c r="C154" s="320"/>
      <c r="D154" s="282" t="s">
        <v>126</v>
      </c>
      <c r="E154" s="283">
        <f>IFERROR(E153/E152,"-")</f>
        <v>1</v>
      </c>
      <c r="F154" s="283">
        <f t="shared" ref="F154:P154" si="191">IFERROR(F153/F152,"-")</f>
        <v>1</v>
      </c>
      <c r="G154" s="283">
        <f t="shared" si="191"/>
        <v>1</v>
      </c>
      <c r="H154" s="283">
        <f t="shared" si="191"/>
        <v>1</v>
      </c>
      <c r="I154" s="283">
        <f t="shared" si="191"/>
        <v>1</v>
      </c>
      <c r="J154" s="283">
        <f t="shared" si="191"/>
        <v>1</v>
      </c>
      <c r="K154" s="283">
        <f t="shared" si="191"/>
        <v>1</v>
      </c>
      <c r="L154" s="283">
        <f t="shared" si="191"/>
        <v>1</v>
      </c>
      <c r="M154" s="283">
        <f t="shared" si="191"/>
        <v>1</v>
      </c>
      <c r="N154" s="283">
        <f t="shared" si="191"/>
        <v>1</v>
      </c>
      <c r="O154" s="283">
        <f t="shared" si="191"/>
        <v>1</v>
      </c>
      <c r="P154" s="283">
        <f t="shared" si="191"/>
        <v>1</v>
      </c>
      <c r="R154" s="37"/>
    </row>
    <row r="155" spans="1:18" s="214" customFormat="1" ht="21" customHeight="1">
      <c r="A155" s="5"/>
      <c r="B155" s="314"/>
      <c r="C155" s="321" t="s">
        <v>172</v>
      </c>
      <c r="D155" s="285" t="s">
        <v>171</v>
      </c>
      <c r="E155" s="288">
        <v>4348</v>
      </c>
      <c r="F155" s="288">
        <v>4340</v>
      </c>
      <c r="G155" s="288">
        <v>4907</v>
      </c>
      <c r="H155" s="288">
        <v>3372</v>
      </c>
      <c r="I155" s="288">
        <v>3192</v>
      </c>
      <c r="J155" s="288">
        <v>3620</v>
      </c>
      <c r="K155" s="288">
        <v>3066</v>
      </c>
      <c r="L155" s="288">
        <v>2503</v>
      </c>
      <c r="M155" s="288">
        <v>1759</v>
      </c>
      <c r="N155" s="288">
        <v>2091</v>
      </c>
      <c r="O155" s="288">
        <v>2529</v>
      </c>
      <c r="P155" s="288">
        <v>3641</v>
      </c>
      <c r="R155" s="37"/>
    </row>
    <row r="156" spans="1:18" s="214" customFormat="1" ht="21" customHeight="1">
      <c r="A156" s="5"/>
      <c r="B156" s="314"/>
      <c r="C156" s="321"/>
      <c r="D156" s="285" t="s">
        <v>36</v>
      </c>
      <c r="E156" s="288">
        <v>4348</v>
      </c>
      <c r="F156" s="288">
        <v>4340</v>
      </c>
      <c r="G156" s="288">
        <v>4907</v>
      </c>
      <c r="H156" s="288">
        <v>3372</v>
      </c>
      <c r="I156" s="288">
        <v>3192</v>
      </c>
      <c r="J156" s="288">
        <v>3620</v>
      </c>
      <c r="K156" s="288">
        <v>3066</v>
      </c>
      <c r="L156" s="288">
        <v>2503</v>
      </c>
      <c r="M156" s="288">
        <v>1759</v>
      </c>
      <c r="N156" s="288">
        <v>2091</v>
      </c>
      <c r="O156" s="288">
        <v>2529</v>
      </c>
      <c r="P156" s="288">
        <v>3641</v>
      </c>
      <c r="R156" s="37"/>
    </row>
    <row r="157" spans="1:18" s="214" customFormat="1" ht="21" customHeight="1">
      <c r="A157" s="5"/>
      <c r="B157" s="314"/>
      <c r="C157" s="321"/>
      <c r="D157" s="286" t="s">
        <v>126</v>
      </c>
      <c r="E157" s="287">
        <f>IFERROR(E156/E155,"-")</f>
        <v>1</v>
      </c>
      <c r="F157" s="287">
        <f t="shared" ref="F157:P157" si="192">IFERROR(F156/F155,"-")</f>
        <v>1</v>
      </c>
      <c r="G157" s="287">
        <f t="shared" si="192"/>
        <v>1</v>
      </c>
      <c r="H157" s="287">
        <f t="shared" si="192"/>
        <v>1</v>
      </c>
      <c r="I157" s="287">
        <f t="shared" si="192"/>
        <v>1</v>
      </c>
      <c r="J157" s="287">
        <f t="shared" si="192"/>
        <v>1</v>
      </c>
      <c r="K157" s="287">
        <f t="shared" si="192"/>
        <v>1</v>
      </c>
      <c r="L157" s="287">
        <f t="shared" si="192"/>
        <v>1</v>
      </c>
      <c r="M157" s="287">
        <f t="shared" si="192"/>
        <v>1</v>
      </c>
      <c r="N157" s="287">
        <f t="shared" si="192"/>
        <v>1</v>
      </c>
      <c r="O157" s="287">
        <f t="shared" si="192"/>
        <v>1</v>
      </c>
      <c r="P157" s="287">
        <f t="shared" si="192"/>
        <v>1</v>
      </c>
      <c r="R157" s="37"/>
    </row>
  </sheetData>
  <mergeCells count="83">
    <mergeCell ref="C143:C151"/>
    <mergeCell ref="C20:D20"/>
    <mergeCell ref="B4:B20"/>
    <mergeCell ref="C9:D9"/>
    <mergeCell ref="C10:D10"/>
    <mergeCell ref="C11:D11"/>
    <mergeCell ref="C34:C35"/>
    <mergeCell ref="C36:C37"/>
    <mergeCell ref="C38:C39"/>
    <mergeCell ref="C69:C70"/>
    <mergeCell ref="C71:C72"/>
    <mergeCell ref="C73:C74"/>
    <mergeCell ref="C107:C109"/>
    <mergeCell ref="C110:C112"/>
    <mergeCell ref="C113:C115"/>
    <mergeCell ref="C48:C49"/>
    <mergeCell ref="C50:C51"/>
    <mergeCell ref="C52:C53"/>
    <mergeCell ref="R141:R142"/>
    <mergeCell ref="B141:D142"/>
    <mergeCell ref="E141:P141"/>
    <mergeCell ref="C32:C33"/>
    <mergeCell ref="C40:C41"/>
    <mergeCell ref="C42:C43"/>
    <mergeCell ref="C44:C45"/>
    <mergeCell ref="C46:C47"/>
    <mergeCell ref="E22:P22"/>
    <mergeCell ref="C24:C25"/>
    <mergeCell ref="C26:C27"/>
    <mergeCell ref="C28:C29"/>
    <mergeCell ref="C30:C31"/>
    <mergeCell ref="E2:P2"/>
    <mergeCell ref="B2:D3"/>
    <mergeCell ref="B57:D58"/>
    <mergeCell ref="E57:P57"/>
    <mergeCell ref="C6:D6"/>
    <mergeCell ref="C7:D7"/>
    <mergeCell ref="C8:D8"/>
    <mergeCell ref="C12:D12"/>
    <mergeCell ref="C13:D13"/>
    <mergeCell ref="C18:D18"/>
    <mergeCell ref="C4:D4"/>
    <mergeCell ref="C5:D5"/>
    <mergeCell ref="C17:D17"/>
    <mergeCell ref="C16:D16"/>
    <mergeCell ref="C14:D14"/>
    <mergeCell ref="B22:D23"/>
    <mergeCell ref="E90:P90"/>
    <mergeCell ref="C92:C94"/>
    <mergeCell ref="C95:C97"/>
    <mergeCell ref="C98:C100"/>
    <mergeCell ref="C101:C103"/>
    <mergeCell ref="C155:C157"/>
    <mergeCell ref="B143:B157"/>
    <mergeCell ref="C15:D15"/>
    <mergeCell ref="C137:C139"/>
    <mergeCell ref="B92:B139"/>
    <mergeCell ref="B90:D91"/>
    <mergeCell ref="C104:C106"/>
    <mergeCell ref="C116:C118"/>
    <mergeCell ref="C125:C127"/>
    <mergeCell ref="C134:C136"/>
    <mergeCell ref="C122:C124"/>
    <mergeCell ref="C119:C121"/>
    <mergeCell ref="C131:C133"/>
    <mergeCell ref="C128:C130"/>
    <mergeCell ref="B59:B88"/>
    <mergeCell ref="C59:C60"/>
    <mergeCell ref="C19:D19"/>
    <mergeCell ref="C54:C55"/>
    <mergeCell ref="B24:B55"/>
    <mergeCell ref="C152:C154"/>
    <mergeCell ref="C61:C62"/>
    <mergeCell ref="C63:C64"/>
    <mergeCell ref="C65:C66"/>
    <mergeCell ref="C67:C68"/>
    <mergeCell ref="C75:C76"/>
    <mergeCell ref="C77:C78"/>
    <mergeCell ref="C87:C88"/>
    <mergeCell ref="C85:C86"/>
    <mergeCell ref="C83:C84"/>
    <mergeCell ref="C81:C82"/>
    <mergeCell ref="C79:C80"/>
  </mergeCells>
  <pageMargins left="0.7" right="0.7" top="0.75" bottom="0.75" header="0.3" footer="0.3"/>
  <pageSetup paperSize="9" orientation="portrait" horizontalDpi="0" verticalDpi="0" r:id="rId1"/>
  <ignoredErrors>
    <ignoredError sqref="A60 A75:A87 A62:A6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zoomScale="90" zoomScaleNormal="90" workbookViewId="0">
      <pane xSplit="4" topLeftCell="E1" activePane="topRight" state="frozen"/>
      <selection activeCell="H11" sqref="H11"/>
      <selection pane="topRight" activeCell="E6" sqref="E6"/>
    </sheetView>
  </sheetViews>
  <sheetFormatPr defaultColWidth="8.7109375" defaultRowHeight="15.95" customHeight="1"/>
  <cols>
    <col min="1" max="2" width="8.7109375" style="149" customWidth="1"/>
    <col min="3" max="3" width="19.140625" style="149" customWidth="1"/>
    <col min="4" max="4" width="10.28515625" style="150" hidden="1" customWidth="1"/>
    <col min="5" max="5" width="10.7109375" style="262" customWidth="1"/>
    <col min="6" max="16" width="10.7109375" style="261" customWidth="1"/>
    <col min="17" max="17" width="8.7109375" style="149"/>
    <col min="18" max="18" width="28.7109375" style="280" bestFit="1" customWidth="1"/>
    <col min="19" max="16384" width="8.7109375" style="149"/>
  </cols>
  <sheetData>
    <row r="1" spans="1:18" ht="15.95" customHeight="1">
      <c r="A1" s="148" t="s">
        <v>96</v>
      </c>
      <c r="F1" s="151" t="s">
        <v>97</v>
      </c>
    </row>
    <row r="2" spans="1:18" ht="15.95" customHeight="1">
      <c r="A2" s="152"/>
      <c r="E2" s="153" t="s">
        <v>98</v>
      </c>
    </row>
    <row r="3" spans="1:18" ht="15.95" customHeight="1">
      <c r="D3" s="154" t="s">
        <v>99</v>
      </c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</row>
    <row r="4" spans="1:18" s="160" customFormat="1" ht="15.95" customHeight="1">
      <c r="A4" s="155" t="s">
        <v>100</v>
      </c>
      <c r="B4" s="156"/>
      <c r="C4" s="157"/>
      <c r="D4" s="158"/>
      <c r="E4" s="159">
        <v>42461</v>
      </c>
      <c r="F4" s="159">
        <v>42491</v>
      </c>
      <c r="G4" s="159">
        <v>42522</v>
      </c>
      <c r="H4" s="159">
        <v>42552</v>
      </c>
      <c r="I4" s="159">
        <v>42583</v>
      </c>
      <c r="J4" s="159">
        <v>42614</v>
      </c>
      <c r="K4" s="159">
        <v>42644</v>
      </c>
      <c r="L4" s="159">
        <v>42675</v>
      </c>
      <c r="M4" s="159">
        <v>42705</v>
      </c>
      <c r="N4" s="159">
        <v>42736</v>
      </c>
      <c r="O4" s="159">
        <v>42767</v>
      </c>
      <c r="P4" s="159">
        <v>42795</v>
      </c>
      <c r="R4" s="280"/>
    </row>
    <row r="5" spans="1:18" ht="15.95" customHeight="1">
      <c r="A5" s="161" t="s">
        <v>101</v>
      </c>
      <c r="B5" s="162"/>
      <c r="C5" s="163"/>
      <c r="D5" s="164"/>
      <c r="E5" s="264">
        <f>Table!E54</f>
        <v>0</v>
      </c>
      <c r="F5" s="264">
        <f>Table!F54</f>
        <v>0</v>
      </c>
      <c r="G5" s="264">
        <f>Table!G54</f>
        <v>0</v>
      </c>
      <c r="H5" s="264">
        <f>Table!H54</f>
        <v>0</v>
      </c>
      <c r="I5" s="264">
        <f>Table!I54</f>
        <v>1</v>
      </c>
      <c r="J5" s="264">
        <f>Table!J54</f>
        <v>0</v>
      </c>
      <c r="K5" s="264">
        <f>Table!K54</f>
        <v>0</v>
      </c>
      <c r="L5" s="264">
        <f>Table!L54</f>
        <v>0</v>
      </c>
      <c r="M5" s="264">
        <f>Table!M54</f>
        <v>0</v>
      </c>
      <c r="N5" s="264">
        <f>Table!N54</f>
        <v>0</v>
      </c>
      <c r="O5" s="264">
        <f>Table!O54</f>
        <v>0</v>
      </c>
      <c r="P5" s="264">
        <f>Table!P54</f>
        <v>0</v>
      </c>
      <c r="R5" s="280" t="s">
        <v>168</v>
      </c>
    </row>
    <row r="6" spans="1:18" ht="15.95" customHeight="1">
      <c r="A6" s="165" t="s">
        <v>102</v>
      </c>
      <c r="B6" s="162"/>
      <c r="C6" s="163"/>
      <c r="D6" s="166"/>
      <c r="E6" s="265" t="e">
        <f>1-E8</f>
        <v>#VALUE!</v>
      </c>
      <c r="F6" s="265" t="e">
        <f t="shared" ref="F6:P6" si="0">1-F8</f>
        <v>#VALUE!</v>
      </c>
      <c r="G6" s="265" t="e">
        <f t="shared" si="0"/>
        <v>#VALUE!</v>
      </c>
      <c r="H6" s="265" t="e">
        <f t="shared" si="0"/>
        <v>#VALUE!</v>
      </c>
      <c r="I6" s="265" t="e">
        <f t="shared" si="0"/>
        <v>#VALUE!</v>
      </c>
      <c r="J6" s="265" t="e">
        <f t="shared" si="0"/>
        <v>#VALUE!</v>
      </c>
      <c r="K6" s="265" t="e">
        <f t="shared" si="0"/>
        <v>#VALUE!</v>
      </c>
      <c r="L6" s="265" t="e">
        <f t="shared" si="0"/>
        <v>#VALUE!</v>
      </c>
      <c r="M6" s="265" t="e">
        <f t="shared" si="0"/>
        <v>#VALUE!</v>
      </c>
      <c r="N6" s="265" t="e">
        <f t="shared" si="0"/>
        <v>#VALUE!</v>
      </c>
      <c r="O6" s="265" t="e">
        <f t="shared" si="0"/>
        <v>#VALUE!</v>
      </c>
      <c r="P6" s="265">
        <f t="shared" si="0"/>
        <v>1.0625581086465274E-3</v>
      </c>
      <c r="R6" s="280" t="s">
        <v>166</v>
      </c>
    </row>
    <row r="7" spans="1:18" ht="15.95" customHeight="1">
      <c r="A7" s="165" t="s">
        <v>103</v>
      </c>
      <c r="B7" s="162"/>
      <c r="C7" s="163"/>
      <c r="D7" s="166"/>
      <c r="E7" s="265">
        <f>Table!E139</f>
        <v>0.99962881993261932</v>
      </c>
      <c r="F7" s="265">
        <f>Table!F139</f>
        <v>0.99971516104567049</v>
      </c>
      <c r="G7" s="265">
        <f>Table!G139</f>
        <v>0.9996455393353737</v>
      </c>
      <c r="H7" s="265">
        <f>Table!H139</f>
        <v>0.99998722881276658</v>
      </c>
      <c r="I7" s="265">
        <f>Table!I139</f>
        <v>0.99685302366566975</v>
      </c>
      <c r="J7" s="265">
        <f>Table!J139</f>
        <v>0.99974393870197664</v>
      </c>
      <c r="K7" s="265">
        <f>Table!K139</f>
        <v>0.99947987066509236</v>
      </c>
      <c r="L7" s="265">
        <f>Table!L139</f>
        <v>0.99913326888106357</v>
      </c>
      <c r="M7" s="265">
        <f>Table!M139</f>
        <v>0.99969466784045069</v>
      </c>
      <c r="N7" s="265">
        <f>Table!N139</f>
        <v>0.99982154271932044</v>
      </c>
      <c r="O7" s="265">
        <f>Table!O139</f>
        <v>0.99940549675735268</v>
      </c>
      <c r="P7" s="265">
        <f>Table!P139</f>
        <v>0.99966789155388114</v>
      </c>
      <c r="R7" s="280" t="s">
        <v>165</v>
      </c>
    </row>
    <row r="8" spans="1:18" ht="15.95" customHeight="1">
      <c r="A8" s="165" t="s">
        <v>104</v>
      </c>
      <c r="B8" s="162"/>
      <c r="C8" s="167"/>
      <c r="D8" s="166"/>
      <c r="E8" s="266" t="str">
        <f>Table!E151</f>
        <v>-</v>
      </c>
      <c r="F8" s="266" t="str">
        <f>Table!F151</f>
        <v>-</v>
      </c>
      <c r="G8" s="266" t="str">
        <f>Table!G151</f>
        <v>-</v>
      </c>
      <c r="H8" s="266" t="str">
        <f>Table!H151</f>
        <v>-</v>
      </c>
      <c r="I8" s="266" t="str">
        <f>Table!I151</f>
        <v>-</v>
      </c>
      <c r="J8" s="266" t="str">
        <f>Table!J151</f>
        <v>-</v>
      </c>
      <c r="K8" s="266" t="str">
        <f>Table!K151</f>
        <v>-</v>
      </c>
      <c r="L8" s="266" t="str">
        <f>Table!L151</f>
        <v>-</v>
      </c>
      <c r="M8" s="266" t="str">
        <f>Table!M151</f>
        <v>-</v>
      </c>
      <c r="N8" s="266" t="str">
        <f>Table!N151</f>
        <v>-</v>
      </c>
      <c r="O8" s="266" t="str">
        <f>Table!O151</f>
        <v>-</v>
      </c>
      <c r="P8" s="266">
        <f>Table!P151</f>
        <v>0.99893744189135347</v>
      </c>
      <c r="R8" s="280" t="s">
        <v>167</v>
      </c>
    </row>
    <row r="9" spans="1:18" ht="15.95" customHeight="1">
      <c r="A9" s="168"/>
      <c r="B9" s="169"/>
      <c r="C9" s="170"/>
      <c r="D9" s="171"/>
      <c r="E9" s="172"/>
      <c r="F9" s="172"/>
      <c r="G9" s="173"/>
      <c r="H9" s="173"/>
      <c r="I9" s="173"/>
      <c r="J9" s="263"/>
      <c r="K9" s="263"/>
      <c r="L9" s="263"/>
      <c r="M9" s="172"/>
      <c r="N9" s="172"/>
      <c r="O9" s="263"/>
      <c r="P9" s="267"/>
    </row>
    <row r="10" spans="1:18" ht="15.95" customHeight="1">
      <c r="A10" s="174" t="s">
        <v>105</v>
      </c>
      <c r="B10" s="175"/>
      <c r="C10" s="163"/>
      <c r="D10" s="158"/>
      <c r="E10" s="159">
        <f t="shared" ref="E10:P10" si="1">E4</f>
        <v>42461</v>
      </c>
      <c r="F10" s="159">
        <f t="shared" si="1"/>
        <v>42491</v>
      </c>
      <c r="G10" s="159">
        <f t="shared" si="1"/>
        <v>42522</v>
      </c>
      <c r="H10" s="159">
        <f t="shared" si="1"/>
        <v>42552</v>
      </c>
      <c r="I10" s="159">
        <f t="shared" si="1"/>
        <v>42583</v>
      </c>
      <c r="J10" s="159">
        <f t="shared" si="1"/>
        <v>42614</v>
      </c>
      <c r="K10" s="159">
        <f t="shared" si="1"/>
        <v>42644</v>
      </c>
      <c r="L10" s="159">
        <f t="shared" si="1"/>
        <v>42675</v>
      </c>
      <c r="M10" s="159">
        <f t="shared" si="1"/>
        <v>42705</v>
      </c>
      <c r="N10" s="159">
        <f t="shared" si="1"/>
        <v>42736</v>
      </c>
      <c r="O10" s="159">
        <f t="shared" si="1"/>
        <v>42767</v>
      </c>
      <c r="P10" s="159">
        <f t="shared" si="1"/>
        <v>42795</v>
      </c>
    </row>
    <row r="11" spans="1:18" ht="15.95" customHeight="1">
      <c r="A11" s="176" t="s">
        <v>106</v>
      </c>
      <c r="B11" s="177"/>
      <c r="C11" s="163"/>
      <c r="D11" s="164"/>
      <c r="E11" s="264">
        <f>Table!E48</f>
        <v>0</v>
      </c>
      <c r="F11" s="264">
        <f>Table!F48</f>
        <v>0</v>
      </c>
      <c r="G11" s="264">
        <f>Table!G48</f>
        <v>0</v>
      </c>
      <c r="H11" s="264">
        <f>Table!H48</f>
        <v>0</v>
      </c>
      <c r="I11" s="264">
        <f>Table!I48</f>
        <v>0</v>
      </c>
      <c r="J11" s="264">
        <f>Table!J48</f>
        <v>0</v>
      </c>
      <c r="K11" s="264">
        <f>Table!K48</f>
        <v>0</v>
      </c>
      <c r="L11" s="264">
        <f>Table!L48</f>
        <v>0</v>
      </c>
      <c r="M11" s="264">
        <f>Table!M48</f>
        <v>0</v>
      </c>
      <c r="N11" s="264">
        <f>Table!N48</f>
        <v>0</v>
      </c>
      <c r="O11" s="264">
        <f>Table!O48</f>
        <v>0</v>
      </c>
      <c r="P11" s="264">
        <f>Table!P48</f>
        <v>0</v>
      </c>
    </row>
    <row r="12" spans="1:18" ht="15.95" customHeight="1">
      <c r="A12" s="165" t="s">
        <v>107</v>
      </c>
      <c r="B12" s="177"/>
      <c r="C12" s="163"/>
      <c r="D12" s="166"/>
      <c r="E12" s="289">
        <f>Table!E154</f>
        <v>1</v>
      </c>
      <c r="F12" s="289">
        <f>Table!F154</f>
        <v>1</v>
      </c>
      <c r="G12" s="289">
        <f>Table!G154</f>
        <v>1</v>
      </c>
      <c r="H12" s="289">
        <f>Table!H154</f>
        <v>1</v>
      </c>
      <c r="I12" s="289">
        <f>Table!I154</f>
        <v>1</v>
      </c>
      <c r="J12" s="289">
        <f>Table!J154</f>
        <v>1</v>
      </c>
      <c r="K12" s="289">
        <f>Table!K154</f>
        <v>1</v>
      </c>
      <c r="L12" s="289">
        <f>Table!L154</f>
        <v>1</v>
      </c>
      <c r="M12" s="289">
        <f>Table!M154</f>
        <v>1</v>
      </c>
      <c r="N12" s="289">
        <f>Table!N154</f>
        <v>1</v>
      </c>
      <c r="O12" s="289">
        <f>Table!O154</f>
        <v>1</v>
      </c>
      <c r="P12" s="289">
        <f>Table!P154</f>
        <v>1</v>
      </c>
      <c r="R12" s="280" t="s">
        <v>126</v>
      </c>
    </row>
    <row r="13" spans="1:18" ht="15.95" customHeight="1">
      <c r="A13" s="176" t="s">
        <v>108</v>
      </c>
      <c r="B13" s="175"/>
      <c r="C13" s="163"/>
      <c r="D13" s="166"/>
      <c r="E13" s="290">
        <f>Table!E157</f>
        <v>1</v>
      </c>
      <c r="F13" s="290">
        <f>Table!F157</f>
        <v>1</v>
      </c>
      <c r="G13" s="290">
        <f>Table!G157</f>
        <v>1</v>
      </c>
      <c r="H13" s="290">
        <f>Table!H157</f>
        <v>1</v>
      </c>
      <c r="I13" s="290">
        <f>Table!I157</f>
        <v>1</v>
      </c>
      <c r="J13" s="290">
        <f>Table!J157</f>
        <v>1</v>
      </c>
      <c r="K13" s="290">
        <f>Table!K157</f>
        <v>1</v>
      </c>
      <c r="L13" s="290">
        <f>Table!L157</f>
        <v>1</v>
      </c>
      <c r="M13" s="290">
        <f>Table!M157</f>
        <v>1</v>
      </c>
      <c r="N13" s="290">
        <f>Table!N157</f>
        <v>1</v>
      </c>
      <c r="O13" s="290">
        <f>Table!O157</f>
        <v>1</v>
      </c>
      <c r="P13" s="290">
        <f>Table!P157</f>
        <v>1</v>
      </c>
      <c r="R13" s="280" t="s">
        <v>126</v>
      </c>
    </row>
    <row r="14" spans="1:18" ht="15.95" customHeight="1">
      <c r="A14" s="178"/>
      <c r="B14" s="179"/>
      <c r="D14" s="171"/>
      <c r="E14" s="268"/>
      <c r="F14" s="172"/>
      <c r="G14" s="172"/>
      <c r="H14" s="172"/>
      <c r="I14" s="269"/>
      <c r="J14" s="172"/>
      <c r="K14" s="172"/>
      <c r="L14" s="172"/>
      <c r="M14" s="172"/>
      <c r="N14" s="172"/>
      <c r="O14" s="263"/>
      <c r="P14" s="267"/>
    </row>
    <row r="15" spans="1:18" ht="15.95" customHeight="1">
      <c r="A15" s="180" t="s">
        <v>109</v>
      </c>
      <c r="B15" s="167"/>
      <c r="C15" s="163"/>
      <c r="D15" s="158"/>
      <c r="E15" s="159">
        <f t="shared" ref="E15:P15" si="2">E4</f>
        <v>42461</v>
      </c>
      <c r="F15" s="159">
        <f t="shared" si="2"/>
        <v>42491</v>
      </c>
      <c r="G15" s="159">
        <f t="shared" si="2"/>
        <v>42522</v>
      </c>
      <c r="H15" s="159">
        <f t="shared" si="2"/>
        <v>42552</v>
      </c>
      <c r="I15" s="159">
        <f t="shared" si="2"/>
        <v>42583</v>
      </c>
      <c r="J15" s="159">
        <f t="shared" si="2"/>
        <v>42614</v>
      </c>
      <c r="K15" s="159">
        <f t="shared" si="2"/>
        <v>42644</v>
      </c>
      <c r="L15" s="159">
        <f t="shared" si="2"/>
        <v>42675</v>
      </c>
      <c r="M15" s="159">
        <f t="shared" si="2"/>
        <v>42705</v>
      </c>
      <c r="N15" s="159">
        <f t="shared" si="2"/>
        <v>42736</v>
      </c>
      <c r="O15" s="159">
        <f t="shared" si="2"/>
        <v>42767</v>
      </c>
      <c r="P15" s="159">
        <f t="shared" si="2"/>
        <v>42795</v>
      </c>
    </row>
    <row r="16" spans="1:18" ht="15.95" customHeight="1">
      <c r="A16" s="181" t="s">
        <v>110</v>
      </c>
      <c r="B16" s="182"/>
      <c r="C16" s="163"/>
      <c r="D16" s="183"/>
      <c r="E16" s="292"/>
      <c r="F16" s="292"/>
      <c r="G16" s="292"/>
      <c r="H16" s="292"/>
      <c r="I16" s="292"/>
      <c r="J16" s="292"/>
      <c r="K16" s="293"/>
      <c r="L16" s="293"/>
      <c r="M16" s="293"/>
      <c r="N16" s="293"/>
      <c r="O16" s="293"/>
      <c r="P16" s="293"/>
      <c r="R16" s="280" t="s">
        <v>173</v>
      </c>
    </row>
    <row r="17" spans="1:18" ht="15.95" customHeight="1">
      <c r="A17" s="178"/>
      <c r="B17" s="179"/>
      <c r="D17" s="171"/>
      <c r="E17" s="268"/>
      <c r="F17" s="172"/>
      <c r="G17" s="172"/>
      <c r="H17" s="172"/>
      <c r="I17" s="269"/>
      <c r="J17" s="172"/>
      <c r="K17" s="172"/>
      <c r="L17" s="172"/>
      <c r="M17" s="172"/>
      <c r="N17" s="172"/>
      <c r="O17" s="263"/>
      <c r="P17" s="267"/>
    </row>
    <row r="18" spans="1:18" ht="15.95" customHeight="1">
      <c r="A18" s="184" t="s">
        <v>111</v>
      </c>
      <c r="B18" s="167"/>
      <c r="C18" s="163"/>
      <c r="D18" s="158"/>
      <c r="E18" s="159">
        <f t="shared" ref="E18:P18" si="3">E4</f>
        <v>42461</v>
      </c>
      <c r="F18" s="159">
        <f t="shared" si="3"/>
        <v>42491</v>
      </c>
      <c r="G18" s="159">
        <f t="shared" si="3"/>
        <v>42522</v>
      </c>
      <c r="H18" s="159">
        <f t="shared" si="3"/>
        <v>42552</v>
      </c>
      <c r="I18" s="159">
        <f t="shared" si="3"/>
        <v>42583</v>
      </c>
      <c r="J18" s="159">
        <f t="shared" si="3"/>
        <v>42614</v>
      </c>
      <c r="K18" s="159">
        <f t="shared" si="3"/>
        <v>42644</v>
      </c>
      <c r="L18" s="159">
        <f t="shared" si="3"/>
        <v>42675</v>
      </c>
      <c r="M18" s="159">
        <f t="shared" si="3"/>
        <v>42705</v>
      </c>
      <c r="N18" s="159">
        <f t="shared" si="3"/>
        <v>42736</v>
      </c>
      <c r="O18" s="159">
        <f t="shared" si="3"/>
        <v>42767</v>
      </c>
      <c r="P18" s="159">
        <f t="shared" si="3"/>
        <v>42795</v>
      </c>
    </row>
    <row r="19" spans="1:18" ht="15.95" customHeight="1">
      <c r="A19" s="185" t="s">
        <v>112</v>
      </c>
      <c r="B19" s="186"/>
      <c r="C19" s="163"/>
      <c r="D19" s="187"/>
      <c r="E19" s="270">
        <v>6.2649999999999997</v>
      </c>
      <c r="F19" s="271">
        <v>5.0090000000000003</v>
      </c>
      <c r="G19" s="271">
        <v>16.416</v>
      </c>
      <c r="H19" s="271">
        <v>3.1</v>
      </c>
      <c r="I19" s="272">
        <v>7.9089999999999998</v>
      </c>
      <c r="J19" s="271">
        <v>4.1970000000000001</v>
      </c>
      <c r="K19" s="271">
        <v>4.4169999999999998</v>
      </c>
      <c r="L19" s="271">
        <v>8.9220000000000006</v>
      </c>
      <c r="M19" s="271">
        <v>3.101</v>
      </c>
      <c r="N19" s="271">
        <v>2.8079999999999998</v>
      </c>
      <c r="O19" s="271">
        <v>2.573</v>
      </c>
      <c r="P19" s="271">
        <v>3.448</v>
      </c>
    </row>
    <row r="20" spans="1:18" ht="15.95" customHeight="1">
      <c r="A20" s="178"/>
      <c r="B20" s="179"/>
      <c r="D20" s="171"/>
      <c r="E20" s="198"/>
      <c r="F20" s="172"/>
      <c r="G20" s="172"/>
      <c r="H20" s="172"/>
      <c r="I20" s="269"/>
      <c r="J20" s="172"/>
      <c r="K20" s="172"/>
      <c r="L20" s="172"/>
      <c r="M20" s="172"/>
      <c r="N20" s="172"/>
      <c r="O20" s="263"/>
      <c r="P20" s="267"/>
    </row>
    <row r="21" spans="1:18" s="170" customFormat="1" ht="15.95" customHeight="1">
      <c r="D21" s="171"/>
      <c r="E21" s="273"/>
      <c r="F21" s="274"/>
      <c r="G21" s="274"/>
      <c r="H21" s="274"/>
      <c r="I21" s="274"/>
      <c r="J21" s="274"/>
      <c r="K21" s="263"/>
      <c r="L21" s="263"/>
      <c r="M21" s="263"/>
      <c r="N21" s="263"/>
      <c r="O21" s="263"/>
      <c r="P21" s="267"/>
      <c r="R21" s="281"/>
    </row>
    <row r="22" spans="1:18" ht="15.95" customHeight="1">
      <c r="A22" s="188" t="s">
        <v>113</v>
      </c>
      <c r="B22" s="189"/>
      <c r="C22" s="190"/>
      <c r="D22" s="158"/>
      <c r="E22" s="159">
        <f t="shared" ref="E22:P22" si="4">E4</f>
        <v>42461</v>
      </c>
      <c r="F22" s="159">
        <f t="shared" si="4"/>
        <v>42491</v>
      </c>
      <c r="G22" s="159">
        <f t="shared" si="4"/>
        <v>42522</v>
      </c>
      <c r="H22" s="159">
        <f t="shared" si="4"/>
        <v>42552</v>
      </c>
      <c r="I22" s="159">
        <f t="shared" si="4"/>
        <v>42583</v>
      </c>
      <c r="J22" s="159">
        <f t="shared" si="4"/>
        <v>42614</v>
      </c>
      <c r="K22" s="159">
        <f t="shared" si="4"/>
        <v>42644</v>
      </c>
      <c r="L22" s="159">
        <f t="shared" si="4"/>
        <v>42675</v>
      </c>
      <c r="M22" s="159">
        <f t="shared" si="4"/>
        <v>42705</v>
      </c>
      <c r="N22" s="159">
        <f t="shared" si="4"/>
        <v>42736</v>
      </c>
      <c r="O22" s="159">
        <f t="shared" si="4"/>
        <v>42767</v>
      </c>
      <c r="P22" s="159">
        <f t="shared" si="4"/>
        <v>42795</v>
      </c>
    </row>
    <row r="23" spans="1:18" ht="15.95" customHeight="1">
      <c r="A23" s="191" t="s">
        <v>114</v>
      </c>
      <c r="B23" s="167"/>
      <c r="C23" s="163"/>
      <c r="D23" s="192"/>
      <c r="E23" s="275">
        <v>0</v>
      </c>
      <c r="F23" s="275">
        <v>0</v>
      </c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</row>
    <row r="24" spans="1:18" ht="15.95" customHeight="1">
      <c r="A24" s="191" t="s">
        <v>115</v>
      </c>
      <c r="B24" s="167"/>
      <c r="C24" s="163"/>
      <c r="D24" s="192"/>
      <c r="E24" s="275">
        <v>1.8819999999999999</v>
      </c>
      <c r="F24" s="275">
        <v>1.607</v>
      </c>
      <c r="G24" s="275">
        <v>1.2509999999999999</v>
      </c>
      <c r="H24" s="275">
        <v>1.294</v>
      </c>
      <c r="I24" s="275">
        <v>1.3260000000000001</v>
      </c>
      <c r="J24" s="275">
        <v>1.7749999999999999</v>
      </c>
      <c r="K24" s="275">
        <v>1.4379999999999999</v>
      </c>
      <c r="L24" s="275">
        <v>1.421</v>
      </c>
      <c r="M24" s="275">
        <v>1.296</v>
      </c>
      <c r="N24" s="275">
        <v>0.82699999999999996</v>
      </c>
      <c r="O24" s="275">
        <v>0.71599999999999997</v>
      </c>
      <c r="P24" s="275">
        <v>1.3460000000000001</v>
      </c>
    </row>
    <row r="25" spans="1:18" ht="15.95" customHeight="1">
      <c r="A25" s="191" t="s">
        <v>116</v>
      </c>
      <c r="B25" s="167"/>
      <c r="C25" s="163"/>
      <c r="D25" s="192"/>
      <c r="E25" s="276">
        <v>4.383</v>
      </c>
      <c r="F25" s="276">
        <v>3.4020000000000001</v>
      </c>
      <c r="G25" s="275">
        <v>15.165000000000001</v>
      </c>
      <c r="H25" s="275">
        <v>1.806</v>
      </c>
      <c r="I25" s="275">
        <v>6.5830000000000002</v>
      </c>
      <c r="J25" s="275">
        <v>2.4220000000000002</v>
      </c>
      <c r="K25" s="275">
        <v>2.9790000000000001</v>
      </c>
      <c r="L25" s="275">
        <v>7.5010000000000003</v>
      </c>
      <c r="M25" s="275">
        <v>1.8049999999999999</v>
      </c>
      <c r="N25" s="275">
        <v>1.9809999999999999</v>
      </c>
      <c r="O25" s="275">
        <v>1.857</v>
      </c>
      <c r="P25" s="275">
        <v>2.1019999999999999</v>
      </c>
    </row>
    <row r="26" spans="1:18" ht="15.95" customHeight="1">
      <c r="A26" s="191" t="s">
        <v>117</v>
      </c>
      <c r="B26" s="167"/>
      <c r="C26" s="163"/>
      <c r="D26" s="192"/>
      <c r="E26" s="275">
        <v>0</v>
      </c>
      <c r="F26" s="275">
        <v>0</v>
      </c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</row>
    <row r="27" spans="1:18" ht="15.95" customHeight="1">
      <c r="A27" s="191" t="s">
        <v>118</v>
      </c>
      <c r="B27" s="167"/>
      <c r="C27" s="163"/>
      <c r="D27" s="192"/>
      <c r="E27" s="275">
        <v>0</v>
      </c>
      <c r="F27" s="275">
        <v>0</v>
      </c>
      <c r="G27" s="275">
        <v>0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</row>
    <row r="28" spans="1:18" ht="15.95" customHeight="1">
      <c r="A28" s="193" t="s">
        <v>13</v>
      </c>
      <c r="B28" s="167"/>
      <c r="C28" s="163"/>
      <c r="D28" s="192"/>
      <c r="E28" s="270">
        <v>6.2649999999999997</v>
      </c>
      <c r="F28" s="271">
        <v>5.0090000000000003</v>
      </c>
      <c r="G28" s="271">
        <v>16.416</v>
      </c>
      <c r="H28" s="271">
        <v>3.1</v>
      </c>
      <c r="I28" s="272">
        <v>7.9089999999999998</v>
      </c>
      <c r="J28" s="271">
        <v>4.1970000000000001</v>
      </c>
      <c r="K28" s="271">
        <v>4.4169999999999998</v>
      </c>
      <c r="L28" s="271">
        <v>8.9220000000000006</v>
      </c>
      <c r="M28" s="271">
        <v>3.101</v>
      </c>
      <c r="N28" s="271">
        <v>2.8079999999999998</v>
      </c>
      <c r="O28" s="271">
        <v>2.573</v>
      </c>
      <c r="P28" s="271">
        <v>3.448</v>
      </c>
    </row>
    <row r="29" spans="1:18" ht="15.95" customHeight="1">
      <c r="A29" s="194" t="s">
        <v>119</v>
      </c>
      <c r="B29" s="167"/>
      <c r="C29" s="163"/>
      <c r="D29" s="195"/>
      <c r="E29" s="277">
        <v>1.1000000000000001E-3</v>
      </c>
      <c r="F29" s="277">
        <v>8.9999999999999998E-4</v>
      </c>
      <c r="G29" s="277">
        <v>2.7000000000000001E-3</v>
      </c>
      <c r="H29" s="277">
        <v>5.0000000000000001E-4</v>
      </c>
      <c r="I29" s="277">
        <v>1.4000000000000002E-3</v>
      </c>
      <c r="J29" s="277">
        <v>7.000000000000001E-4</v>
      </c>
      <c r="K29" s="277">
        <v>8.0000000000000004E-4</v>
      </c>
      <c r="L29" s="277">
        <v>1.6000000000000001E-3</v>
      </c>
      <c r="M29" s="277">
        <v>5.9999999999999995E-4</v>
      </c>
      <c r="N29" s="277">
        <v>5.9999999999999995E-4</v>
      </c>
      <c r="O29" s="277">
        <v>5.0000000000000001E-4</v>
      </c>
      <c r="P29" s="277">
        <v>5.9999999999999995E-4</v>
      </c>
    </row>
    <row r="30" spans="1:18" ht="15.95" customHeight="1">
      <c r="A30" s="169"/>
      <c r="B30" s="196"/>
      <c r="C30" s="197"/>
      <c r="D30" s="171"/>
      <c r="E30" s="198"/>
      <c r="F30" s="172"/>
      <c r="G30" s="172"/>
      <c r="H30" s="172"/>
      <c r="I30" s="172"/>
      <c r="J30" s="172"/>
      <c r="K30" s="263"/>
      <c r="L30" s="263"/>
      <c r="M30" s="263"/>
      <c r="N30" s="263"/>
      <c r="O30" s="263"/>
      <c r="P30" s="267"/>
    </row>
    <row r="31" spans="1:18" ht="15.95" customHeight="1">
      <c r="A31" s="199" t="s">
        <v>120</v>
      </c>
      <c r="B31" s="167"/>
      <c r="C31" s="163"/>
      <c r="D31" s="158"/>
      <c r="E31" s="159">
        <f t="shared" ref="E31:P31" si="5">E4</f>
        <v>42461</v>
      </c>
      <c r="F31" s="159">
        <f t="shared" si="5"/>
        <v>42491</v>
      </c>
      <c r="G31" s="159">
        <f t="shared" si="5"/>
        <v>42522</v>
      </c>
      <c r="H31" s="159">
        <f t="shared" si="5"/>
        <v>42552</v>
      </c>
      <c r="I31" s="159">
        <f t="shared" si="5"/>
        <v>42583</v>
      </c>
      <c r="J31" s="159">
        <f t="shared" si="5"/>
        <v>42614</v>
      </c>
      <c r="K31" s="159">
        <f t="shared" si="5"/>
        <v>42644</v>
      </c>
      <c r="L31" s="159">
        <f t="shared" si="5"/>
        <v>42675</v>
      </c>
      <c r="M31" s="159">
        <f t="shared" si="5"/>
        <v>42705</v>
      </c>
      <c r="N31" s="159">
        <f t="shared" si="5"/>
        <v>42736</v>
      </c>
      <c r="O31" s="159">
        <f t="shared" si="5"/>
        <v>42767</v>
      </c>
      <c r="P31" s="159">
        <f t="shared" si="5"/>
        <v>42795</v>
      </c>
    </row>
    <row r="32" spans="1:18" ht="15.95" customHeight="1">
      <c r="A32" s="200" t="s">
        <v>121</v>
      </c>
      <c r="B32" s="167"/>
      <c r="C32" s="163"/>
      <c r="D32" s="201"/>
      <c r="E32" s="278">
        <v>0</v>
      </c>
      <c r="F32" s="278">
        <v>0</v>
      </c>
      <c r="G32" s="278">
        <v>0</v>
      </c>
      <c r="H32" s="278">
        <v>0</v>
      </c>
      <c r="I32" s="278">
        <v>0</v>
      </c>
      <c r="J32" s="278">
        <v>0</v>
      </c>
      <c r="K32" s="278">
        <v>0</v>
      </c>
      <c r="L32" s="278">
        <v>0</v>
      </c>
      <c r="M32" s="278">
        <v>0</v>
      </c>
      <c r="N32" s="278">
        <v>0</v>
      </c>
      <c r="O32" s="278">
        <v>0</v>
      </c>
      <c r="P32" s="278">
        <v>0</v>
      </c>
    </row>
    <row r="33" spans="1:16" ht="15.95" customHeight="1">
      <c r="A33" s="202" t="s">
        <v>122</v>
      </c>
      <c r="B33" s="167"/>
      <c r="C33" s="163"/>
      <c r="D33" s="201"/>
      <c r="E33" s="278">
        <v>8.8065593683571202E-4</v>
      </c>
      <c r="F33" s="278">
        <v>6.7385444743935314E-4</v>
      </c>
      <c r="G33" s="278">
        <v>7.3298429319371724E-4</v>
      </c>
      <c r="H33" s="278">
        <v>3.7807183364839323E-5</v>
      </c>
      <c r="I33" s="278">
        <v>3.7807183364839323E-5</v>
      </c>
      <c r="J33" s="278">
        <v>3.7807183364839323E-5</v>
      </c>
      <c r="K33" s="278">
        <v>3.7807183364839323E-5</v>
      </c>
      <c r="L33" s="278">
        <v>3.7807183364839323E-5</v>
      </c>
      <c r="M33" s="278">
        <v>3.7807183364839323E-5</v>
      </c>
      <c r="N33" s="278">
        <v>3.7807183364839323E-5</v>
      </c>
      <c r="O33" s="278">
        <v>3.7807183364839323E-5</v>
      </c>
      <c r="P33" s="278">
        <v>3.7807183364839323E-5</v>
      </c>
    </row>
    <row r="34" spans="1:16" ht="15.95" customHeight="1">
      <c r="A34" s="203" t="s">
        <v>123</v>
      </c>
      <c r="B34" s="167"/>
      <c r="C34" s="163"/>
      <c r="D34" s="201"/>
      <c r="E34" s="278">
        <v>2.4740550130079183E-3</v>
      </c>
      <c r="F34" s="279">
        <v>2.5067076473478025E-3</v>
      </c>
      <c r="G34" s="279">
        <v>2.7067541163279122E-3</v>
      </c>
      <c r="H34" s="279">
        <v>1.9483321198392794E-3</v>
      </c>
      <c r="I34" s="279">
        <v>2.2215134060078428E-3</v>
      </c>
      <c r="J34" s="279">
        <v>2.3365903482772772E-3</v>
      </c>
      <c r="K34" s="278">
        <v>3.4969000707066487E-3</v>
      </c>
      <c r="L34" s="278">
        <v>1.7305949006166128E-2</v>
      </c>
      <c r="M34" s="278">
        <v>0</v>
      </c>
      <c r="N34" s="278">
        <v>2.6298132637873014E-3</v>
      </c>
      <c r="O34" s="278">
        <v>0</v>
      </c>
      <c r="P34" s="278">
        <v>3.1033723599805298E-5</v>
      </c>
    </row>
  </sheetData>
  <printOptions horizontalCentered="1"/>
  <pageMargins left="0.39370078740157483" right="0.39370078740157483" top="0.78740157480314965" bottom="0.39370078740157483" header="0.39370078740157483" footer="0.39370078740157483"/>
  <pageSetup paperSize="9" scale="80" orientation="landscape" horizontalDpi="0" verticalDpi="0" r:id="rId1"/>
  <headerFooter>
    <oddFooter>&amp;L&amp;12&amp;Z&amp;F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3"/>
  <sheetViews>
    <sheetView showGridLines="0" workbookViewId="0">
      <selection activeCell="H12" sqref="H12"/>
    </sheetView>
  </sheetViews>
  <sheetFormatPr defaultRowHeight="15"/>
  <cols>
    <col min="1" max="1" width="2.140625" customWidth="1"/>
    <col min="2" max="2" width="11.28515625" customWidth="1"/>
    <col min="3" max="3" width="12.7109375" bestFit="1" customWidth="1"/>
    <col min="4" max="12" width="13.140625" style="37" customWidth="1"/>
    <col min="13" max="13" width="21.85546875" customWidth="1"/>
    <col min="14" max="14" width="17.7109375" customWidth="1"/>
    <col min="15" max="15" width="21.5703125" bestFit="1" customWidth="1"/>
    <col min="16" max="16" width="17.7109375" bestFit="1" customWidth="1"/>
    <col min="17" max="17" width="18.85546875" bestFit="1" customWidth="1"/>
  </cols>
  <sheetData>
    <row r="2" spans="2:15">
      <c r="D2" s="214"/>
      <c r="E2" s="38" t="s">
        <v>44</v>
      </c>
      <c r="F2" s="38" t="s">
        <v>45</v>
      </c>
      <c r="G2" s="38" t="s">
        <v>45</v>
      </c>
      <c r="H2" s="38" t="s">
        <v>45</v>
      </c>
      <c r="I2" s="38" t="s">
        <v>45</v>
      </c>
      <c r="J2" s="38" t="s">
        <v>45</v>
      </c>
      <c r="K2" s="38" t="s">
        <v>46</v>
      </c>
      <c r="L2" s="38" t="s">
        <v>47</v>
      </c>
      <c r="M2" s="38" t="s">
        <v>47</v>
      </c>
      <c r="N2" s="38" t="s">
        <v>47</v>
      </c>
      <c r="O2" s="38" t="s">
        <v>47</v>
      </c>
    </row>
    <row r="3" spans="2:15">
      <c r="B3" s="235" t="s">
        <v>6</v>
      </c>
      <c r="C3" s="235" t="s">
        <v>35</v>
      </c>
      <c r="D3" s="258" t="s">
        <v>152</v>
      </c>
      <c r="E3" s="235" t="s">
        <v>17</v>
      </c>
      <c r="F3" s="236" t="s">
        <v>48</v>
      </c>
      <c r="G3" s="236" t="s">
        <v>49</v>
      </c>
      <c r="H3" s="236" t="s">
        <v>50</v>
      </c>
      <c r="I3" s="236" t="s">
        <v>70</v>
      </c>
      <c r="J3" s="236" t="s">
        <v>51</v>
      </c>
      <c r="K3" s="239" t="s">
        <v>52</v>
      </c>
      <c r="L3" s="50" t="s">
        <v>40</v>
      </c>
      <c r="M3" s="37" t="s">
        <v>41</v>
      </c>
      <c r="N3" s="37" t="s">
        <v>42</v>
      </c>
      <c r="O3" s="37" t="s">
        <v>43</v>
      </c>
    </row>
    <row r="4" spans="2:15">
      <c r="B4" s="214" t="s">
        <v>67</v>
      </c>
      <c r="C4" s="214" t="s">
        <v>8</v>
      </c>
      <c r="D4" s="214" t="s">
        <v>162</v>
      </c>
      <c r="E4" s="214" t="s">
        <v>15</v>
      </c>
      <c r="F4" s="236">
        <v>2</v>
      </c>
      <c r="G4" s="236">
        <v>2</v>
      </c>
      <c r="H4" s="236">
        <v>7</v>
      </c>
      <c r="I4" s="236">
        <v>0</v>
      </c>
      <c r="J4" s="236">
        <v>0</v>
      </c>
      <c r="K4" s="239">
        <v>1</v>
      </c>
      <c r="L4" s="51">
        <v>98</v>
      </c>
      <c r="M4" s="47">
        <v>0</v>
      </c>
      <c r="N4" s="47">
        <v>0</v>
      </c>
      <c r="O4" s="47">
        <v>0</v>
      </c>
    </row>
    <row r="5" spans="2:15">
      <c r="D5"/>
      <c r="E5" s="1" t="s">
        <v>16</v>
      </c>
      <c r="F5" s="237">
        <v>0</v>
      </c>
      <c r="G5" s="237">
        <v>0</v>
      </c>
      <c r="H5" s="237">
        <v>0</v>
      </c>
      <c r="I5" s="237">
        <v>0</v>
      </c>
      <c r="J5" s="237">
        <v>2</v>
      </c>
      <c r="K5" s="240">
        <v>0</v>
      </c>
      <c r="L5" s="52">
        <v>28</v>
      </c>
      <c r="M5" s="48">
        <v>0</v>
      </c>
      <c r="N5" s="48">
        <v>0</v>
      </c>
      <c r="O5" s="48">
        <v>0</v>
      </c>
    </row>
    <row r="6" spans="2:15">
      <c r="C6" s="214" t="s">
        <v>33</v>
      </c>
      <c r="D6" s="214" t="s">
        <v>162</v>
      </c>
      <c r="E6" s="214" t="s">
        <v>15</v>
      </c>
      <c r="F6" s="236">
        <v>16</v>
      </c>
      <c r="G6" s="236">
        <v>0</v>
      </c>
      <c r="H6" s="236">
        <v>0</v>
      </c>
      <c r="I6" s="236">
        <v>0</v>
      </c>
      <c r="J6" s="236">
        <v>0</v>
      </c>
      <c r="K6" s="239">
        <v>0</v>
      </c>
      <c r="L6" s="51">
        <v>224</v>
      </c>
      <c r="M6" s="47">
        <v>0</v>
      </c>
      <c r="N6" s="47">
        <v>0</v>
      </c>
      <c r="O6" s="47">
        <v>0</v>
      </c>
    </row>
    <row r="7" spans="2:15">
      <c r="C7" s="214" t="s">
        <v>34</v>
      </c>
      <c r="D7" s="214" t="s">
        <v>162</v>
      </c>
      <c r="E7" s="214" t="s">
        <v>15</v>
      </c>
      <c r="F7" s="236">
        <v>6</v>
      </c>
      <c r="G7" s="236">
        <v>28</v>
      </c>
      <c r="H7" s="236">
        <v>0</v>
      </c>
      <c r="I7" s="236">
        <v>0</v>
      </c>
      <c r="J7" s="236">
        <v>10</v>
      </c>
      <c r="K7" s="239">
        <v>0</v>
      </c>
      <c r="L7" s="51">
        <v>518</v>
      </c>
      <c r="M7" s="47">
        <v>0</v>
      </c>
      <c r="N7" s="47">
        <v>0</v>
      </c>
      <c r="O7" s="47">
        <v>0</v>
      </c>
    </row>
    <row r="8" spans="2:15">
      <c r="D8"/>
      <c r="E8" s="1" t="s">
        <v>16</v>
      </c>
      <c r="F8" s="237">
        <v>6</v>
      </c>
      <c r="G8" s="237">
        <v>7</v>
      </c>
      <c r="H8" s="237">
        <v>109</v>
      </c>
      <c r="I8" s="237">
        <v>0</v>
      </c>
      <c r="J8" s="237">
        <v>5</v>
      </c>
      <c r="K8" s="240">
        <v>0</v>
      </c>
      <c r="L8" s="52">
        <v>990.5</v>
      </c>
      <c r="M8" s="48">
        <v>0</v>
      </c>
      <c r="N8" s="48">
        <v>0</v>
      </c>
      <c r="O8" s="48">
        <v>0</v>
      </c>
    </row>
    <row r="9" spans="2:15">
      <c r="C9" s="214" t="s">
        <v>9</v>
      </c>
      <c r="D9" s="214" t="s">
        <v>162</v>
      </c>
      <c r="E9" s="214" t="s">
        <v>15</v>
      </c>
      <c r="F9" s="236">
        <v>0</v>
      </c>
      <c r="G9" s="236">
        <v>0</v>
      </c>
      <c r="H9" s="236">
        <v>22</v>
      </c>
      <c r="I9" s="236">
        <v>0</v>
      </c>
      <c r="J9" s="236">
        <v>0</v>
      </c>
      <c r="K9" s="239">
        <v>0</v>
      </c>
      <c r="L9" s="51">
        <v>154</v>
      </c>
      <c r="M9" s="47">
        <v>0</v>
      </c>
      <c r="N9" s="47">
        <v>0</v>
      </c>
      <c r="O9" s="47">
        <v>0</v>
      </c>
    </row>
    <row r="10" spans="2:15">
      <c r="C10" s="214" t="s">
        <v>57</v>
      </c>
      <c r="D10" s="214" t="s">
        <v>162</v>
      </c>
      <c r="E10" s="214" t="s">
        <v>15</v>
      </c>
      <c r="F10" s="236">
        <v>0</v>
      </c>
      <c r="G10" s="236">
        <v>0</v>
      </c>
      <c r="H10" s="236">
        <v>0</v>
      </c>
      <c r="I10" s="236">
        <v>19</v>
      </c>
      <c r="J10" s="236">
        <v>0</v>
      </c>
      <c r="K10" s="239">
        <v>0</v>
      </c>
      <c r="L10" s="51">
        <v>45.220000000000006</v>
      </c>
      <c r="M10" s="47">
        <v>0</v>
      </c>
      <c r="N10" s="47">
        <v>0</v>
      </c>
      <c r="O10" s="47">
        <v>0</v>
      </c>
    </row>
    <row r="11" spans="2:15">
      <c r="C11" s="214" t="s">
        <v>55</v>
      </c>
      <c r="D11" s="214" t="s">
        <v>162</v>
      </c>
      <c r="E11" s="214" t="s">
        <v>15</v>
      </c>
      <c r="F11" s="236">
        <v>3</v>
      </c>
      <c r="G11" s="236">
        <v>0</v>
      </c>
      <c r="H11" s="236">
        <v>0</v>
      </c>
      <c r="I11" s="236">
        <v>0</v>
      </c>
      <c r="J11" s="236">
        <v>0</v>
      </c>
      <c r="K11" s="239">
        <v>0</v>
      </c>
      <c r="L11" s="51">
        <v>42</v>
      </c>
      <c r="M11" s="47">
        <v>0</v>
      </c>
      <c r="N11" s="47">
        <v>0</v>
      </c>
      <c r="O11" s="47">
        <v>0</v>
      </c>
    </row>
    <row r="12" spans="2:15">
      <c r="D12"/>
      <c r="E12" s="1" t="s">
        <v>16</v>
      </c>
      <c r="F12" s="237">
        <v>0</v>
      </c>
      <c r="G12" s="237">
        <v>0</v>
      </c>
      <c r="H12" s="237">
        <v>0</v>
      </c>
      <c r="I12" s="237">
        <v>0</v>
      </c>
      <c r="J12" s="237">
        <v>0.96333333333333337</v>
      </c>
      <c r="K12" s="240">
        <v>0</v>
      </c>
      <c r="L12" s="52">
        <v>13.486666666666668</v>
      </c>
      <c r="M12" s="48">
        <v>0</v>
      </c>
      <c r="N12" s="48">
        <v>0</v>
      </c>
      <c r="O12" s="48">
        <v>0</v>
      </c>
    </row>
    <row r="13" spans="2:15">
      <c r="C13" s="214" t="s">
        <v>56</v>
      </c>
      <c r="D13" s="214" t="s">
        <v>162</v>
      </c>
      <c r="E13" s="214" t="s">
        <v>15</v>
      </c>
      <c r="F13" s="236">
        <v>21.75</v>
      </c>
      <c r="G13" s="236">
        <v>0</v>
      </c>
      <c r="H13" s="236">
        <v>25.05</v>
      </c>
      <c r="I13" s="236">
        <v>0</v>
      </c>
      <c r="J13" s="236">
        <v>75</v>
      </c>
      <c r="K13" s="239">
        <v>0</v>
      </c>
      <c r="L13" s="51">
        <v>1529.8500000000001</v>
      </c>
      <c r="M13" s="47">
        <v>0</v>
      </c>
      <c r="N13" s="47">
        <v>0</v>
      </c>
      <c r="O13" s="47">
        <v>0</v>
      </c>
    </row>
    <row r="14" spans="2:15">
      <c r="D14"/>
      <c r="E14" s="1" t="s">
        <v>16</v>
      </c>
      <c r="F14" s="237">
        <v>0</v>
      </c>
      <c r="G14" s="237">
        <v>0</v>
      </c>
      <c r="H14" s="237">
        <v>1</v>
      </c>
      <c r="I14" s="237">
        <v>0</v>
      </c>
      <c r="J14" s="237">
        <v>11</v>
      </c>
      <c r="K14" s="240">
        <v>0</v>
      </c>
      <c r="L14" s="52">
        <v>161</v>
      </c>
      <c r="M14" s="48">
        <v>0</v>
      </c>
      <c r="N14" s="48">
        <v>0</v>
      </c>
      <c r="O14" s="48">
        <v>0</v>
      </c>
    </row>
    <row r="15" spans="2:15">
      <c r="C15" s="214" t="s">
        <v>160</v>
      </c>
      <c r="D15" s="214" t="s">
        <v>161</v>
      </c>
      <c r="E15" s="214" t="s">
        <v>15</v>
      </c>
      <c r="F15" s="236">
        <v>33</v>
      </c>
      <c r="G15" s="236">
        <v>0</v>
      </c>
      <c r="H15" s="236">
        <v>0</v>
      </c>
      <c r="I15" s="236">
        <v>0</v>
      </c>
      <c r="J15" s="236">
        <v>0</v>
      </c>
      <c r="K15" s="239">
        <v>0</v>
      </c>
      <c r="L15" s="51">
        <v>462</v>
      </c>
      <c r="M15" s="47">
        <v>0</v>
      </c>
      <c r="N15" s="47">
        <v>0</v>
      </c>
      <c r="O15" s="47">
        <v>0</v>
      </c>
    </row>
    <row r="16" spans="2:15">
      <c r="B16" s="1" t="s">
        <v>71</v>
      </c>
      <c r="C16" s="1"/>
      <c r="D16" s="1"/>
      <c r="E16" s="1"/>
      <c r="F16" s="237">
        <v>87.75</v>
      </c>
      <c r="G16" s="237">
        <v>37</v>
      </c>
      <c r="H16" s="237">
        <v>164.05</v>
      </c>
      <c r="I16" s="237">
        <v>19</v>
      </c>
      <c r="J16" s="237">
        <v>103.96333333333334</v>
      </c>
      <c r="K16" s="240">
        <v>1</v>
      </c>
      <c r="L16" s="52">
        <v>4266.0566666666664</v>
      </c>
      <c r="M16" s="48">
        <v>0</v>
      </c>
      <c r="N16" s="48">
        <v>0</v>
      </c>
      <c r="O16" s="48">
        <v>0</v>
      </c>
    </row>
    <row r="17" spans="2:15">
      <c r="B17" s="214" t="s">
        <v>59</v>
      </c>
      <c r="C17" s="214" t="s">
        <v>8</v>
      </c>
      <c r="D17" s="214" t="s">
        <v>162</v>
      </c>
      <c r="E17" s="214" t="s">
        <v>15</v>
      </c>
      <c r="F17" s="236">
        <v>4</v>
      </c>
      <c r="G17" s="236">
        <v>0</v>
      </c>
      <c r="H17" s="236">
        <v>6</v>
      </c>
      <c r="I17" s="236">
        <v>0</v>
      </c>
      <c r="J17" s="236">
        <v>0</v>
      </c>
      <c r="K17" s="239">
        <v>0</v>
      </c>
      <c r="L17" s="51">
        <v>98</v>
      </c>
      <c r="M17" s="47">
        <v>0</v>
      </c>
      <c r="N17" s="47">
        <v>0</v>
      </c>
      <c r="O17" s="47">
        <v>0</v>
      </c>
    </row>
    <row r="18" spans="2:15">
      <c r="C18" s="214" t="s">
        <v>33</v>
      </c>
      <c r="D18" s="214" t="s">
        <v>162</v>
      </c>
      <c r="E18" s="214" t="s">
        <v>15</v>
      </c>
      <c r="F18" s="236">
        <v>8</v>
      </c>
      <c r="G18" s="236">
        <v>0</v>
      </c>
      <c r="H18" s="236">
        <v>0</v>
      </c>
      <c r="I18" s="236">
        <v>0</v>
      </c>
      <c r="J18" s="236">
        <v>0</v>
      </c>
      <c r="K18" s="239">
        <v>0</v>
      </c>
      <c r="L18" s="51">
        <v>112</v>
      </c>
      <c r="M18" s="47">
        <v>0</v>
      </c>
      <c r="N18" s="47">
        <v>0</v>
      </c>
      <c r="O18" s="47">
        <v>0</v>
      </c>
    </row>
    <row r="19" spans="2:15">
      <c r="C19" s="214" t="s">
        <v>34</v>
      </c>
      <c r="D19" s="214" t="s">
        <v>162</v>
      </c>
      <c r="E19" s="214" t="s">
        <v>15</v>
      </c>
      <c r="F19" s="236">
        <v>0</v>
      </c>
      <c r="G19" s="236">
        <v>32</v>
      </c>
      <c r="H19" s="236">
        <v>0</v>
      </c>
      <c r="I19" s="236">
        <v>0</v>
      </c>
      <c r="J19" s="236">
        <v>30</v>
      </c>
      <c r="K19" s="239">
        <v>0</v>
      </c>
      <c r="L19" s="51">
        <v>756</v>
      </c>
      <c r="M19" s="47">
        <v>0</v>
      </c>
      <c r="N19" s="47">
        <v>0</v>
      </c>
      <c r="O19" s="47">
        <v>0</v>
      </c>
    </row>
    <row r="20" spans="2:15">
      <c r="D20"/>
      <c r="E20" s="1" t="s">
        <v>16</v>
      </c>
      <c r="F20" s="237">
        <v>1</v>
      </c>
      <c r="G20" s="237">
        <v>7</v>
      </c>
      <c r="H20" s="237">
        <v>118</v>
      </c>
      <c r="I20" s="237">
        <v>0</v>
      </c>
      <c r="J20" s="237">
        <v>3</v>
      </c>
      <c r="K20" s="240">
        <v>0</v>
      </c>
      <c r="L20" s="52">
        <v>955.5</v>
      </c>
      <c r="M20" s="48">
        <v>0</v>
      </c>
      <c r="N20" s="48">
        <v>0</v>
      </c>
      <c r="O20" s="48">
        <v>0</v>
      </c>
    </row>
    <row r="21" spans="2:15">
      <c r="C21" s="214" t="s">
        <v>9</v>
      </c>
      <c r="D21" s="214" t="s">
        <v>162</v>
      </c>
      <c r="E21" s="214" t="s">
        <v>15</v>
      </c>
      <c r="F21" s="236">
        <v>0</v>
      </c>
      <c r="G21" s="236">
        <v>0</v>
      </c>
      <c r="H21" s="236">
        <v>29</v>
      </c>
      <c r="I21" s="236">
        <v>0</v>
      </c>
      <c r="J21" s="236">
        <v>0</v>
      </c>
      <c r="K21" s="239">
        <v>0</v>
      </c>
      <c r="L21" s="51">
        <v>203</v>
      </c>
      <c r="M21" s="47">
        <v>0</v>
      </c>
      <c r="N21" s="47">
        <v>0</v>
      </c>
      <c r="O21" s="47">
        <v>0</v>
      </c>
    </row>
    <row r="22" spans="2:15">
      <c r="C22" s="214" t="s">
        <v>57</v>
      </c>
      <c r="D22" s="214" t="s">
        <v>162</v>
      </c>
      <c r="E22" s="214" t="s">
        <v>15</v>
      </c>
      <c r="F22" s="236">
        <v>0</v>
      </c>
      <c r="G22" s="236">
        <v>0</v>
      </c>
      <c r="H22" s="236">
        <v>0</v>
      </c>
      <c r="I22" s="236">
        <v>9</v>
      </c>
      <c r="J22" s="236">
        <v>0</v>
      </c>
      <c r="K22" s="239">
        <v>0</v>
      </c>
      <c r="L22" s="51">
        <v>21.42</v>
      </c>
      <c r="M22" s="47">
        <v>0</v>
      </c>
      <c r="N22" s="47">
        <v>0</v>
      </c>
      <c r="O22" s="47">
        <v>0</v>
      </c>
    </row>
    <row r="23" spans="2:15">
      <c r="C23" s="214" t="s">
        <v>55</v>
      </c>
      <c r="D23" s="214" t="s">
        <v>162</v>
      </c>
      <c r="E23" s="214" t="s">
        <v>15</v>
      </c>
      <c r="F23" s="236">
        <v>4</v>
      </c>
      <c r="G23" s="236">
        <v>0</v>
      </c>
      <c r="H23" s="236">
        <v>0</v>
      </c>
      <c r="I23" s="236">
        <v>0</v>
      </c>
      <c r="J23" s="236">
        <v>0</v>
      </c>
      <c r="K23" s="239">
        <v>0</v>
      </c>
      <c r="L23" s="51">
        <v>56</v>
      </c>
      <c r="M23" s="47">
        <v>0</v>
      </c>
      <c r="N23" s="47">
        <v>0</v>
      </c>
      <c r="O23" s="47">
        <v>0</v>
      </c>
    </row>
    <row r="24" spans="2:15">
      <c r="D24"/>
      <c r="E24" s="1" t="s">
        <v>16</v>
      </c>
      <c r="F24" s="237">
        <v>0</v>
      </c>
      <c r="G24" s="237">
        <v>0</v>
      </c>
      <c r="H24" s="237">
        <v>0</v>
      </c>
      <c r="I24" s="237">
        <v>0</v>
      </c>
      <c r="J24" s="237">
        <v>1.1733333333333333</v>
      </c>
      <c r="K24" s="240">
        <v>0</v>
      </c>
      <c r="L24" s="52">
        <v>16.426666666666666</v>
      </c>
      <c r="M24" s="48">
        <v>0</v>
      </c>
      <c r="N24" s="48">
        <v>0</v>
      </c>
      <c r="O24" s="48">
        <v>0</v>
      </c>
    </row>
    <row r="25" spans="2:15">
      <c r="C25" s="214" t="s">
        <v>56</v>
      </c>
      <c r="D25" s="214" t="s">
        <v>162</v>
      </c>
      <c r="E25" s="214" t="s">
        <v>15</v>
      </c>
      <c r="F25" s="236">
        <v>22.19</v>
      </c>
      <c r="G25" s="236">
        <v>0</v>
      </c>
      <c r="H25" s="236">
        <v>21.15</v>
      </c>
      <c r="I25" s="236">
        <v>0</v>
      </c>
      <c r="J25" s="236">
        <v>72.5</v>
      </c>
      <c r="K25" s="239">
        <v>0</v>
      </c>
      <c r="L25" s="51">
        <v>1473.71</v>
      </c>
      <c r="M25" s="47">
        <v>0</v>
      </c>
      <c r="N25" s="47">
        <v>0</v>
      </c>
      <c r="O25" s="47">
        <v>0</v>
      </c>
    </row>
    <row r="26" spans="2:15">
      <c r="D26"/>
      <c r="E26" s="1" t="s">
        <v>16</v>
      </c>
      <c r="F26" s="237">
        <v>4</v>
      </c>
      <c r="G26" s="237">
        <v>0</v>
      </c>
      <c r="H26" s="237">
        <v>7</v>
      </c>
      <c r="I26" s="237">
        <v>0</v>
      </c>
      <c r="J26" s="237">
        <v>10</v>
      </c>
      <c r="K26" s="240">
        <v>0</v>
      </c>
      <c r="L26" s="52">
        <v>245</v>
      </c>
      <c r="M26" s="48">
        <v>0</v>
      </c>
      <c r="N26" s="48">
        <v>0</v>
      </c>
      <c r="O26" s="48">
        <v>0</v>
      </c>
    </row>
    <row r="27" spans="2:15">
      <c r="C27" s="214" t="s">
        <v>160</v>
      </c>
      <c r="D27" s="214" t="s">
        <v>161</v>
      </c>
      <c r="E27" s="214" t="s">
        <v>15</v>
      </c>
      <c r="F27" s="236">
        <v>22</v>
      </c>
      <c r="G27" s="236">
        <v>0</v>
      </c>
      <c r="H27" s="236">
        <v>0</v>
      </c>
      <c r="I27" s="236">
        <v>0</v>
      </c>
      <c r="J27" s="236">
        <v>0</v>
      </c>
      <c r="K27" s="239">
        <v>0</v>
      </c>
      <c r="L27" s="51">
        <v>308</v>
      </c>
      <c r="M27" s="47">
        <v>0</v>
      </c>
      <c r="N27" s="47">
        <v>0</v>
      </c>
      <c r="O27" s="47">
        <v>0</v>
      </c>
    </row>
    <row r="28" spans="2:15">
      <c r="B28" s="1" t="s">
        <v>72</v>
      </c>
      <c r="C28" s="1"/>
      <c r="D28" s="1"/>
      <c r="E28" s="1"/>
      <c r="F28" s="237">
        <v>65.19</v>
      </c>
      <c r="G28" s="237">
        <v>39</v>
      </c>
      <c r="H28" s="237">
        <v>181.15</v>
      </c>
      <c r="I28" s="237">
        <v>9</v>
      </c>
      <c r="J28" s="237">
        <v>116.67333333333333</v>
      </c>
      <c r="K28" s="240">
        <v>0</v>
      </c>
      <c r="L28" s="52">
        <v>4245.0566666666673</v>
      </c>
      <c r="M28" s="48">
        <v>0</v>
      </c>
      <c r="N28" s="48">
        <v>0</v>
      </c>
      <c r="O28" s="48">
        <v>0</v>
      </c>
    </row>
    <row r="29" spans="2:15">
      <c r="B29" s="214" t="s">
        <v>60</v>
      </c>
      <c r="C29" s="214" t="s">
        <v>8</v>
      </c>
      <c r="D29" s="214" t="s">
        <v>162</v>
      </c>
      <c r="E29" s="214" t="s">
        <v>15</v>
      </c>
      <c r="F29" s="236">
        <v>7</v>
      </c>
      <c r="G29" s="236">
        <v>0</v>
      </c>
      <c r="H29" s="236">
        <v>3</v>
      </c>
      <c r="I29" s="236">
        <v>0</v>
      </c>
      <c r="J29" s="236">
        <v>0</v>
      </c>
      <c r="K29" s="239">
        <v>0</v>
      </c>
      <c r="L29" s="51">
        <v>119</v>
      </c>
      <c r="M29" s="47">
        <v>0</v>
      </c>
      <c r="N29" s="47">
        <v>0</v>
      </c>
      <c r="O29" s="47">
        <v>0</v>
      </c>
    </row>
    <row r="30" spans="2:15">
      <c r="D30"/>
      <c r="E30" s="1" t="s">
        <v>16</v>
      </c>
      <c r="F30" s="237">
        <v>0</v>
      </c>
      <c r="G30" s="237">
        <v>0</v>
      </c>
      <c r="H30" s="237">
        <v>0</v>
      </c>
      <c r="I30" s="237">
        <v>0</v>
      </c>
      <c r="J30" s="237">
        <v>825</v>
      </c>
      <c r="K30" s="240">
        <v>0</v>
      </c>
      <c r="L30" s="52">
        <v>11550</v>
      </c>
      <c r="M30" s="48">
        <v>0</v>
      </c>
      <c r="N30" s="48">
        <v>0</v>
      </c>
      <c r="O30" s="48">
        <v>0</v>
      </c>
    </row>
    <row r="31" spans="2:15">
      <c r="C31" s="214" t="s">
        <v>33</v>
      </c>
      <c r="D31" s="214" t="s">
        <v>162</v>
      </c>
      <c r="E31" s="214" t="s">
        <v>15</v>
      </c>
      <c r="F31" s="236">
        <v>5</v>
      </c>
      <c r="G31" s="236">
        <v>0</v>
      </c>
      <c r="H31" s="236">
        <v>0</v>
      </c>
      <c r="I31" s="236">
        <v>0</v>
      </c>
      <c r="J31" s="236">
        <v>0</v>
      </c>
      <c r="K31" s="239">
        <v>0</v>
      </c>
      <c r="L31" s="51">
        <v>70</v>
      </c>
      <c r="M31" s="47">
        <v>0</v>
      </c>
      <c r="N31" s="47">
        <v>0</v>
      </c>
      <c r="O31" s="47">
        <v>0</v>
      </c>
    </row>
    <row r="32" spans="2:15">
      <c r="C32" s="214" t="s">
        <v>34</v>
      </c>
      <c r="D32" s="214" t="s">
        <v>162</v>
      </c>
      <c r="E32" s="214" t="s">
        <v>15</v>
      </c>
      <c r="F32" s="236">
        <v>0</v>
      </c>
      <c r="G32" s="236">
        <v>48</v>
      </c>
      <c r="H32" s="236">
        <v>0</v>
      </c>
      <c r="I32" s="236">
        <v>0</v>
      </c>
      <c r="J32" s="236">
        <v>30</v>
      </c>
      <c r="K32" s="239">
        <v>0</v>
      </c>
      <c r="L32" s="51">
        <v>924</v>
      </c>
      <c r="M32" s="47">
        <v>0</v>
      </c>
      <c r="N32" s="47">
        <v>0</v>
      </c>
      <c r="O32" s="47">
        <v>0</v>
      </c>
    </row>
    <row r="33" spans="2:15">
      <c r="D33"/>
      <c r="E33" s="1" t="s">
        <v>16</v>
      </c>
      <c r="F33" s="237">
        <v>0</v>
      </c>
      <c r="G33" s="237">
        <v>2</v>
      </c>
      <c r="H33" s="237">
        <v>101</v>
      </c>
      <c r="I33" s="237">
        <v>0</v>
      </c>
      <c r="J33" s="237">
        <v>2</v>
      </c>
      <c r="K33" s="240">
        <v>0</v>
      </c>
      <c r="L33" s="52">
        <v>756</v>
      </c>
      <c r="M33" s="48">
        <v>0</v>
      </c>
      <c r="N33" s="48">
        <v>0</v>
      </c>
      <c r="O33" s="48">
        <v>0</v>
      </c>
    </row>
    <row r="34" spans="2:15">
      <c r="C34" s="214" t="s">
        <v>9</v>
      </c>
      <c r="D34" s="214" t="s">
        <v>162</v>
      </c>
      <c r="E34" s="214" t="s">
        <v>15</v>
      </c>
      <c r="F34" s="236">
        <v>0</v>
      </c>
      <c r="G34" s="236">
        <v>0</v>
      </c>
      <c r="H34" s="236">
        <v>18</v>
      </c>
      <c r="I34" s="236">
        <v>0</v>
      </c>
      <c r="J34" s="236">
        <v>0</v>
      </c>
      <c r="K34" s="239">
        <v>0</v>
      </c>
      <c r="L34" s="51">
        <v>126</v>
      </c>
      <c r="M34" s="47">
        <v>0</v>
      </c>
      <c r="N34" s="47">
        <v>0</v>
      </c>
      <c r="O34" s="47">
        <v>0</v>
      </c>
    </row>
    <row r="35" spans="2:15">
      <c r="C35" s="214" t="s">
        <v>57</v>
      </c>
      <c r="D35" s="214" t="s">
        <v>162</v>
      </c>
      <c r="E35" s="214" t="s">
        <v>15</v>
      </c>
      <c r="F35" s="236">
        <v>0</v>
      </c>
      <c r="G35" s="236">
        <v>0</v>
      </c>
      <c r="H35" s="236">
        <v>0</v>
      </c>
      <c r="I35" s="236">
        <v>7</v>
      </c>
      <c r="J35" s="236">
        <v>0</v>
      </c>
      <c r="K35" s="239">
        <v>0</v>
      </c>
      <c r="L35" s="51">
        <v>16.660000000000004</v>
      </c>
      <c r="M35" s="47">
        <v>0</v>
      </c>
      <c r="N35" s="47">
        <v>0</v>
      </c>
      <c r="O35" s="47">
        <v>0</v>
      </c>
    </row>
    <row r="36" spans="2:15">
      <c r="C36" s="214" t="s">
        <v>55</v>
      </c>
      <c r="D36" s="214" t="s">
        <v>162</v>
      </c>
      <c r="E36" s="214" t="s">
        <v>15</v>
      </c>
      <c r="F36" s="236">
        <v>1</v>
      </c>
      <c r="G36" s="236">
        <v>0</v>
      </c>
      <c r="H36" s="236">
        <v>0</v>
      </c>
      <c r="I36" s="236">
        <v>0</v>
      </c>
      <c r="J36" s="236">
        <v>0</v>
      </c>
      <c r="K36" s="239">
        <v>0</v>
      </c>
      <c r="L36" s="51">
        <v>14</v>
      </c>
      <c r="M36" s="47">
        <v>0</v>
      </c>
      <c r="N36" s="47">
        <v>0</v>
      </c>
      <c r="O36" s="47">
        <v>0</v>
      </c>
    </row>
    <row r="37" spans="2:15">
      <c r="D37"/>
      <c r="E37" s="1" t="s">
        <v>16</v>
      </c>
      <c r="F37" s="237">
        <v>0</v>
      </c>
      <c r="G37" s="237">
        <v>0</v>
      </c>
      <c r="H37" s="237">
        <v>0</v>
      </c>
      <c r="I37" s="237">
        <v>0</v>
      </c>
      <c r="J37" s="237">
        <v>0.25</v>
      </c>
      <c r="K37" s="240">
        <v>0</v>
      </c>
      <c r="L37" s="52">
        <v>3.5</v>
      </c>
      <c r="M37" s="48">
        <v>0</v>
      </c>
      <c r="N37" s="48">
        <v>0</v>
      </c>
      <c r="O37" s="48">
        <v>0</v>
      </c>
    </row>
    <row r="38" spans="2:15">
      <c r="C38" s="214" t="s">
        <v>56</v>
      </c>
      <c r="D38" s="214" t="s">
        <v>162</v>
      </c>
      <c r="E38" s="214" t="s">
        <v>15</v>
      </c>
      <c r="F38" s="236">
        <v>19.14</v>
      </c>
      <c r="G38" s="236">
        <v>0.1</v>
      </c>
      <c r="H38" s="236">
        <v>9</v>
      </c>
      <c r="I38" s="236">
        <v>0</v>
      </c>
      <c r="J38" s="236">
        <v>87.5</v>
      </c>
      <c r="K38" s="239">
        <v>0</v>
      </c>
      <c r="L38" s="51">
        <v>1557.01</v>
      </c>
      <c r="M38" s="47">
        <v>0</v>
      </c>
      <c r="N38" s="47">
        <v>0</v>
      </c>
      <c r="O38" s="47">
        <v>0</v>
      </c>
    </row>
    <row r="39" spans="2:15">
      <c r="D39"/>
      <c r="E39" s="1" t="s">
        <v>16</v>
      </c>
      <c r="F39" s="237">
        <v>0</v>
      </c>
      <c r="G39" s="237">
        <v>0</v>
      </c>
      <c r="H39" s="237">
        <v>2</v>
      </c>
      <c r="I39" s="237">
        <v>0</v>
      </c>
      <c r="J39" s="237">
        <v>14</v>
      </c>
      <c r="K39" s="240">
        <v>0</v>
      </c>
      <c r="L39" s="52">
        <v>210</v>
      </c>
      <c r="M39" s="48">
        <v>0</v>
      </c>
      <c r="N39" s="48">
        <v>0</v>
      </c>
      <c r="O39" s="48">
        <v>0</v>
      </c>
    </row>
    <row r="40" spans="2:15">
      <c r="C40" s="214" t="s">
        <v>160</v>
      </c>
      <c r="D40" s="214" t="s">
        <v>161</v>
      </c>
      <c r="E40" s="214" t="s">
        <v>15</v>
      </c>
      <c r="F40" s="236">
        <v>5</v>
      </c>
      <c r="G40" s="236">
        <v>0</v>
      </c>
      <c r="H40" s="236">
        <v>0</v>
      </c>
      <c r="I40" s="236">
        <v>0</v>
      </c>
      <c r="J40" s="236">
        <v>0</v>
      </c>
      <c r="K40" s="239">
        <v>0</v>
      </c>
      <c r="L40" s="51">
        <v>70</v>
      </c>
      <c r="M40" s="47">
        <v>0</v>
      </c>
      <c r="N40" s="47">
        <v>0</v>
      </c>
      <c r="O40" s="47">
        <v>0</v>
      </c>
    </row>
    <row r="41" spans="2:15">
      <c r="B41" s="1" t="s">
        <v>73</v>
      </c>
      <c r="C41" s="1"/>
      <c r="D41" s="1"/>
      <c r="E41" s="1"/>
      <c r="F41" s="237">
        <v>37.14</v>
      </c>
      <c r="G41" s="237">
        <v>50.1</v>
      </c>
      <c r="H41" s="237">
        <v>133</v>
      </c>
      <c r="I41" s="237">
        <v>7</v>
      </c>
      <c r="J41" s="237">
        <v>958.75</v>
      </c>
      <c r="K41" s="240">
        <v>0</v>
      </c>
      <c r="L41" s="52">
        <v>15416.17</v>
      </c>
      <c r="M41" s="48">
        <v>0</v>
      </c>
      <c r="N41" s="48">
        <v>0</v>
      </c>
      <c r="O41" s="48">
        <v>0</v>
      </c>
    </row>
    <row r="42" spans="2:15">
      <c r="B42" s="214" t="s">
        <v>61</v>
      </c>
      <c r="C42" s="214" t="s">
        <v>8</v>
      </c>
      <c r="D42" s="214" t="s">
        <v>162</v>
      </c>
      <c r="E42" s="214" t="s">
        <v>15</v>
      </c>
      <c r="F42" s="236">
        <v>10</v>
      </c>
      <c r="G42" s="236">
        <v>0</v>
      </c>
      <c r="H42" s="236">
        <v>7</v>
      </c>
      <c r="I42" s="236">
        <v>0</v>
      </c>
      <c r="J42" s="236">
        <v>0</v>
      </c>
      <c r="K42" s="239">
        <v>0</v>
      </c>
      <c r="L42" s="51">
        <v>189</v>
      </c>
      <c r="M42" s="47">
        <v>0</v>
      </c>
      <c r="N42" s="47">
        <v>0</v>
      </c>
      <c r="O42" s="47">
        <v>0</v>
      </c>
    </row>
    <row r="43" spans="2:15">
      <c r="C43" s="214" t="s">
        <v>33</v>
      </c>
      <c r="D43" s="214" t="s">
        <v>162</v>
      </c>
      <c r="E43" s="214" t="s">
        <v>15</v>
      </c>
      <c r="F43" s="236">
        <v>11</v>
      </c>
      <c r="G43" s="236">
        <v>0</v>
      </c>
      <c r="H43" s="236">
        <v>0</v>
      </c>
      <c r="I43" s="236">
        <v>0</v>
      </c>
      <c r="J43" s="236">
        <v>0</v>
      </c>
      <c r="K43" s="239">
        <v>0</v>
      </c>
      <c r="L43" s="51">
        <v>154</v>
      </c>
      <c r="M43" s="47">
        <v>0</v>
      </c>
      <c r="N43" s="47">
        <v>0</v>
      </c>
      <c r="O43" s="47">
        <v>0</v>
      </c>
    </row>
    <row r="44" spans="2:15">
      <c r="C44" s="214" t="s">
        <v>34</v>
      </c>
      <c r="D44" s="214" t="s">
        <v>162</v>
      </c>
      <c r="E44" s="214" t="s">
        <v>15</v>
      </c>
      <c r="F44" s="236">
        <v>0</v>
      </c>
      <c r="G44" s="236">
        <v>24</v>
      </c>
      <c r="H44" s="236">
        <v>0</v>
      </c>
      <c r="I44" s="236">
        <v>0</v>
      </c>
      <c r="J44" s="236">
        <v>20</v>
      </c>
      <c r="K44" s="239">
        <v>0</v>
      </c>
      <c r="L44" s="51">
        <v>532</v>
      </c>
      <c r="M44" s="47">
        <v>0</v>
      </c>
      <c r="N44" s="47">
        <v>0</v>
      </c>
      <c r="O44" s="47">
        <v>0</v>
      </c>
    </row>
    <row r="45" spans="2:15">
      <c r="D45"/>
      <c r="E45" s="1" t="s">
        <v>16</v>
      </c>
      <c r="F45" s="237">
        <v>0</v>
      </c>
      <c r="G45" s="237">
        <v>0</v>
      </c>
      <c r="H45" s="237">
        <v>0</v>
      </c>
      <c r="I45" s="237">
        <v>0</v>
      </c>
      <c r="J45" s="237">
        <v>0</v>
      </c>
      <c r="K45" s="240">
        <v>0</v>
      </c>
      <c r="L45" s="52">
        <v>0</v>
      </c>
      <c r="M45" s="48">
        <v>0</v>
      </c>
      <c r="N45" s="48">
        <v>0</v>
      </c>
      <c r="O45" s="48">
        <v>0</v>
      </c>
    </row>
    <row r="46" spans="2:15">
      <c r="C46" s="214" t="s">
        <v>9</v>
      </c>
      <c r="D46" s="214" t="s">
        <v>162</v>
      </c>
      <c r="E46" s="214" t="s">
        <v>15</v>
      </c>
      <c r="F46" s="236">
        <v>0</v>
      </c>
      <c r="G46" s="236">
        <v>0</v>
      </c>
      <c r="H46" s="236">
        <v>16</v>
      </c>
      <c r="I46" s="236">
        <v>0</v>
      </c>
      <c r="J46" s="236">
        <v>0</v>
      </c>
      <c r="K46" s="239">
        <v>0</v>
      </c>
      <c r="L46" s="51">
        <v>112</v>
      </c>
      <c r="M46" s="47">
        <v>0</v>
      </c>
      <c r="N46" s="47">
        <v>0</v>
      </c>
      <c r="O46" s="47">
        <v>0</v>
      </c>
    </row>
    <row r="47" spans="2:15">
      <c r="C47" s="214" t="s">
        <v>57</v>
      </c>
      <c r="D47" s="214" t="s">
        <v>162</v>
      </c>
      <c r="E47" s="214" t="s">
        <v>15</v>
      </c>
      <c r="F47" s="236">
        <v>0</v>
      </c>
      <c r="G47" s="236">
        <v>0</v>
      </c>
      <c r="H47" s="236">
        <v>0</v>
      </c>
      <c r="I47" s="236">
        <v>7</v>
      </c>
      <c r="J47" s="236">
        <v>0</v>
      </c>
      <c r="K47" s="239">
        <v>0</v>
      </c>
      <c r="L47" s="51">
        <v>16.660000000000004</v>
      </c>
      <c r="M47" s="47">
        <v>0</v>
      </c>
      <c r="N47" s="47">
        <v>0</v>
      </c>
      <c r="O47" s="47">
        <v>0</v>
      </c>
    </row>
    <row r="48" spans="2:15">
      <c r="C48" s="214" t="s">
        <v>55</v>
      </c>
      <c r="D48" s="214" t="s">
        <v>162</v>
      </c>
      <c r="E48" s="214" t="s">
        <v>15</v>
      </c>
      <c r="F48" s="236">
        <v>1</v>
      </c>
      <c r="G48" s="236">
        <v>0</v>
      </c>
      <c r="H48" s="236">
        <v>0</v>
      </c>
      <c r="I48" s="236">
        <v>0</v>
      </c>
      <c r="J48" s="236">
        <v>0</v>
      </c>
      <c r="K48" s="239">
        <v>0</v>
      </c>
      <c r="L48" s="51">
        <v>14</v>
      </c>
      <c r="M48" s="47">
        <v>0</v>
      </c>
      <c r="N48" s="47">
        <v>0</v>
      </c>
      <c r="O48" s="47">
        <v>0</v>
      </c>
    </row>
    <row r="49" spans="2:15">
      <c r="D49"/>
      <c r="E49" s="1" t="s">
        <v>16</v>
      </c>
      <c r="F49" s="237">
        <v>0</v>
      </c>
      <c r="G49" s="237">
        <v>0</v>
      </c>
      <c r="H49" s="237">
        <v>0</v>
      </c>
      <c r="I49" s="237">
        <v>0</v>
      </c>
      <c r="J49" s="237">
        <v>0.11666666666666667</v>
      </c>
      <c r="K49" s="240">
        <v>0</v>
      </c>
      <c r="L49" s="52">
        <v>1.6333333333333333</v>
      </c>
      <c r="M49" s="48">
        <v>0</v>
      </c>
      <c r="N49" s="48">
        <v>0</v>
      </c>
      <c r="O49" s="48">
        <v>0</v>
      </c>
    </row>
    <row r="50" spans="2:15">
      <c r="C50" s="214" t="s">
        <v>56</v>
      </c>
      <c r="D50" s="214" t="s">
        <v>162</v>
      </c>
      <c r="E50" s="214" t="s">
        <v>15</v>
      </c>
      <c r="F50" s="236">
        <v>14.07</v>
      </c>
      <c r="G50" s="236">
        <v>0.7</v>
      </c>
      <c r="H50" s="236">
        <v>23.1</v>
      </c>
      <c r="I50" s="236">
        <v>0</v>
      </c>
      <c r="J50" s="236">
        <v>55.25</v>
      </c>
      <c r="K50" s="239">
        <v>0</v>
      </c>
      <c r="L50" s="51">
        <v>1139.5300000000002</v>
      </c>
      <c r="M50" s="47">
        <v>0</v>
      </c>
      <c r="N50" s="47">
        <v>0</v>
      </c>
      <c r="O50" s="47">
        <v>0</v>
      </c>
    </row>
    <row r="51" spans="2:15">
      <c r="D51"/>
      <c r="E51" s="1" t="s">
        <v>16</v>
      </c>
      <c r="F51" s="237">
        <v>0</v>
      </c>
      <c r="G51" s="237">
        <v>0</v>
      </c>
      <c r="H51" s="237">
        <v>0</v>
      </c>
      <c r="I51" s="237">
        <v>0</v>
      </c>
      <c r="J51" s="237">
        <v>0</v>
      </c>
      <c r="K51" s="240">
        <v>0</v>
      </c>
      <c r="L51" s="52">
        <v>0</v>
      </c>
      <c r="M51" s="48">
        <v>0</v>
      </c>
      <c r="N51" s="48">
        <v>0</v>
      </c>
      <c r="O51" s="48">
        <v>0</v>
      </c>
    </row>
    <row r="52" spans="2:15">
      <c r="C52" s="214" t="s">
        <v>160</v>
      </c>
      <c r="D52" s="214" t="s">
        <v>161</v>
      </c>
      <c r="E52" s="214" t="s">
        <v>15</v>
      </c>
      <c r="F52" s="236">
        <v>12</v>
      </c>
      <c r="G52" s="236">
        <v>0</v>
      </c>
      <c r="H52" s="236">
        <v>0</v>
      </c>
      <c r="I52" s="236">
        <v>0</v>
      </c>
      <c r="J52" s="236">
        <v>0</v>
      </c>
      <c r="K52" s="239">
        <v>0</v>
      </c>
      <c r="L52" s="51">
        <v>168</v>
      </c>
      <c r="M52" s="47">
        <v>0</v>
      </c>
      <c r="N52" s="47">
        <v>0</v>
      </c>
      <c r="O52" s="47">
        <v>0</v>
      </c>
    </row>
    <row r="53" spans="2:15">
      <c r="B53" s="1" t="s">
        <v>74</v>
      </c>
      <c r="C53" s="1"/>
      <c r="D53" s="1"/>
      <c r="E53" s="1"/>
      <c r="F53" s="237">
        <v>48.07</v>
      </c>
      <c r="G53" s="237">
        <v>24.7</v>
      </c>
      <c r="H53" s="237">
        <v>46.1</v>
      </c>
      <c r="I53" s="237">
        <v>7</v>
      </c>
      <c r="J53" s="237">
        <v>75.366666666666674</v>
      </c>
      <c r="K53" s="240">
        <v>0</v>
      </c>
      <c r="L53" s="52">
        <v>2326.8233333333337</v>
      </c>
      <c r="M53" s="48">
        <v>0</v>
      </c>
      <c r="N53" s="48">
        <v>0</v>
      </c>
      <c r="O53" s="48">
        <v>0</v>
      </c>
    </row>
    <row r="54" spans="2:15">
      <c r="B54" s="214" t="s">
        <v>62</v>
      </c>
      <c r="C54" s="214" t="s">
        <v>8</v>
      </c>
      <c r="D54" s="214" t="s">
        <v>162</v>
      </c>
      <c r="E54" s="214" t="s">
        <v>15</v>
      </c>
      <c r="F54" s="236">
        <v>8</v>
      </c>
      <c r="G54" s="236">
        <v>0</v>
      </c>
      <c r="H54" s="236">
        <v>26</v>
      </c>
      <c r="I54" s="236">
        <v>0</v>
      </c>
      <c r="J54" s="236">
        <v>0</v>
      </c>
      <c r="K54" s="239">
        <v>0</v>
      </c>
      <c r="L54" s="51">
        <v>294</v>
      </c>
      <c r="M54" s="47">
        <v>0</v>
      </c>
      <c r="N54" s="47">
        <v>0</v>
      </c>
      <c r="O54" s="47">
        <v>0</v>
      </c>
    </row>
    <row r="55" spans="2:15">
      <c r="C55" s="214" t="s">
        <v>33</v>
      </c>
      <c r="D55" s="214" t="s">
        <v>162</v>
      </c>
      <c r="E55" s="214" t="s">
        <v>15</v>
      </c>
      <c r="F55" s="236">
        <v>8</v>
      </c>
      <c r="G55" s="236">
        <v>0</v>
      </c>
      <c r="H55" s="236">
        <v>0</v>
      </c>
      <c r="I55" s="236">
        <v>0</v>
      </c>
      <c r="J55" s="236">
        <v>0</v>
      </c>
      <c r="K55" s="239">
        <v>0</v>
      </c>
      <c r="L55" s="51">
        <v>112</v>
      </c>
      <c r="M55" s="47">
        <v>0</v>
      </c>
      <c r="N55" s="47">
        <v>0</v>
      </c>
      <c r="O55" s="47">
        <v>0</v>
      </c>
    </row>
    <row r="56" spans="2:15">
      <c r="C56" s="214" t="s">
        <v>34</v>
      </c>
      <c r="D56" s="214" t="s">
        <v>162</v>
      </c>
      <c r="E56" s="214" t="s">
        <v>15</v>
      </c>
      <c r="F56" s="236">
        <v>0</v>
      </c>
      <c r="G56" s="236">
        <v>30</v>
      </c>
      <c r="H56" s="236">
        <v>0</v>
      </c>
      <c r="I56" s="236">
        <v>0</v>
      </c>
      <c r="J56" s="236">
        <v>20</v>
      </c>
      <c r="K56" s="239">
        <v>0</v>
      </c>
      <c r="L56" s="51">
        <v>595</v>
      </c>
      <c r="M56" s="47">
        <v>0</v>
      </c>
      <c r="N56" s="47">
        <v>0</v>
      </c>
      <c r="O56" s="47">
        <v>0</v>
      </c>
    </row>
    <row r="57" spans="2:15">
      <c r="D57"/>
      <c r="E57" s="1" t="s">
        <v>16</v>
      </c>
      <c r="F57" s="237">
        <v>26</v>
      </c>
      <c r="G57" s="237">
        <v>7</v>
      </c>
      <c r="H57" s="237">
        <v>0</v>
      </c>
      <c r="I57" s="237">
        <v>0</v>
      </c>
      <c r="J57" s="237">
        <v>0</v>
      </c>
      <c r="K57" s="240">
        <v>0</v>
      </c>
      <c r="L57" s="52">
        <v>437.5</v>
      </c>
      <c r="M57" s="48">
        <v>0</v>
      </c>
      <c r="N57" s="48">
        <v>0</v>
      </c>
      <c r="O57" s="48">
        <v>0</v>
      </c>
    </row>
    <row r="58" spans="2:15">
      <c r="C58" s="214" t="s">
        <v>9</v>
      </c>
      <c r="D58" s="214" t="s">
        <v>162</v>
      </c>
      <c r="E58" s="214" t="s">
        <v>15</v>
      </c>
      <c r="F58" s="236">
        <v>0</v>
      </c>
      <c r="G58" s="236">
        <v>0</v>
      </c>
      <c r="H58" s="236">
        <v>7</v>
      </c>
      <c r="I58" s="236">
        <v>0</v>
      </c>
      <c r="J58" s="236">
        <v>0</v>
      </c>
      <c r="K58" s="239">
        <v>0</v>
      </c>
      <c r="L58" s="51">
        <v>49</v>
      </c>
      <c r="M58" s="47">
        <v>0</v>
      </c>
      <c r="N58" s="47">
        <v>0</v>
      </c>
      <c r="O58" s="47">
        <v>0</v>
      </c>
    </row>
    <row r="59" spans="2:15">
      <c r="C59" s="214" t="s">
        <v>57</v>
      </c>
      <c r="D59" s="214" t="s">
        <v>162</v>
      </c>
      <c r="E59" s="214" t="s">
        <v>15</v>
      </c>
      <c r="F59" s="236">
        <v>0</v>
      </c>
      <c r="G59" s="236">
        <v>0</v>
      </c>
      <c r="H59" s="236">
        <v>0</v>
      </c>
      <c r="I59" s="236">
        <v>6</v>
      </c>
      <c r="J59" s="236">
        <v>0</v>
      </c>
      <c r="K59" s="239">
        <v>0</v>
      </c>
      <c r="L59" s="51">
        <v>14.280000000000001</v>
      </c>
      <c r="M59" s="47">
        <v>0</v>
      </c>
      <c r="N59" s="47">
        <v>0</v>
      </c>
      <c r="O59" s="47">
        <v>0</v>
      </c>
    </row>
    <row r="60" spans="2:15">
      <c r="C60" s="214" t="s">
        <v>55</v>
      </c>
      <c r="D60" s="214" t="s">
        <v>162</v>
      </c>
      <c r="E60" s="214" t="s">
        <v>15</v>
      </c>
      <c r="F60" s="236">
        <v>4</v>
      </c>
      <c r="G60" s="236">
        <v>0</v>
      </c>
      <c r="H60" s="236">
        <v>0</v>
      </c>
      <c r="I60" s="236">
        <v>0</v>
      </c>
      <c r="J60" s="236">
        <v>0</v>
      </c>
      <c r="K60" s="239">
        <v>0</v>
      </c>
      <c r="L60" s="51">
        <v>56</v>
      </c>
      <c r="M60" s="47">
        <v>0</v>
      </c>
      <c r="N60" s="47">
        <v>0</v>
      </c>
      <c r="O60" s="47">
        <v>0</v>
      </c>
    </row>
    <row r="61" spans="2:15">
      <c r="D61"/>
      <c r="E61" s="1" t="s">
        <v>16</v>
      </c>
      <c r="F61" s="237">
        <v>0</v>
      </c>
      <c r="G61" s="237">
        <v>0</v>
      </c>
      <c r="H61" s="237">
        <v>0</v>
      </c>
      <c r="I61" s="237">
        <v>0</v>
      </c>
      <c r="J61" s="237">
        <v>1.1333333333333333</v>
      </c>
      <c r="K61" s="240">
        <v>0</v>
      </c>
      <c r="L61" s="52">
        <v>15.866666666666667</v>
      </c>
      <c r="M61" s="48">
        <v>0</v>
      </c>
      <c r="N61" s="48">
        <v>0</v>
      </c>
      <c r="O61" s="48">
        <v>0</v>
      </c>
    </row>
    <row r="62" spans="2:15">
      <c r="C62" s="214" t="s">
        <v>56</v>
      </c>
      <c r="D62" s="214" t="s">
        <v>162</v>
      </c>
      <c r="E62" s="214" t="s">
        <v>15</v>
      </c>
      <c r="F62" s="236">
        <v>7.25</v>
      </c>
      <c r="G62" s="236">
        <v>0.4</v>
      </c>
      <c r="H62" s="236">
        <v>5.7</v>
      </c>
      <c r="I62" s="236">
        <v>0</v>
      </c>
      <c r="J62" s="236">
        <v>69</v>
      </c>
      <c r="K62" s="239">
        <v>0</v>
      </c>
      <c r="L62" s="51">
        <v>1111.6000000000001</v>
      </c>
      <c r="M62" s="47">
        <v>0</v>
      </c>
      <c r="N62" s="47">
        <v>0</v>
      </c>
      <c r="O62" s="47">
        <v>0</v>
      </c>
    </row>
    <row r="63" spans="2:15">
      <c r="D63"/>
      <c r="E63" s="1" t="s">
        <v>16</v>
      </c>
      <c r="F63" s="237">
        <v>0</v>
      </c>
      <c r="G63" s="237">
        <v>0</v>
      </c>
      <c r="H63" s="237">
        <v>0</v>
      </c>
      <c r="I63" s="237">
        <v>0</v>
      </c>
      <c r="J63" s="237">
        <v>0</v>
      </c>
      <c r="K63" s="240">
        <v>0</v>
      </c>
      <c r="L63" s="52">
        <v>0</v>
      </c>
      <c r="M63" s="48">
        <v>0</v>
      </c>
      <c r="N63" s="48">
        <v>0</v>
      </c>
      <c r="O63" s="48">
        <v>0</v>
      </c>
    </row>
    <row r="64" spans="2:15">
      <c r="C64" s="214" t="s">
        <v>160</v>
      </c>
      <c r="D64" s="214" t="s">
        <v>161</v>
      </c>
      <c r="E64" s="214" t="s">
        <v>15</v>
      </c>
      <c r="F64" s="236">
        <v>21</v>
      </c>
      <c r="G64" s="236">
        <v>0</v>
      </c>
      <c r="H64" s="236">
        <v>0</v>
      </c>
      <c r="I64" s="236">
        <v>0</v>
      </c>
      <c r="J64" s="236">
        <v>0</v>
      </c>
      <c r="K64" s="239">
        <v>0</v>
      </c>
      <c r="L64" s="51">
        <v>294</v>
      </c>
      <c r="M64" s="47">
        <v>0</v>
      </c>
      <c r="N64" s="47">
        <v>0</v>
      </c>
      <c r="O64" s="47">
        <v>0</v>
      </c>
    </row>
    <row r="65" spans="2:15">
      <c r="B65" s="1" t="s">
        <v>75</v>
      </c>
      <c r="C65" s="1"/>
      <c r="D65" s="1"/>
      <c r="E65" s="1"/>
      <c r="F65" s="237">
        <v>74.25</v>
      </c>
      <c r="G65" s="237">
        <v>37.4</v>
      </c>
      <c r="H65" s="237">
        <v>38.700000000000003</v>
      </c>
      <c r="I65" s="237">
        <v>6</v>
      </c>
      <c r="J65" s="237">
        <v>90.133333333333326</v>
      </c>
      <c r="K65" s="240">
        <v>0</v>
      </c>
      <c r="L65" s="52">
        <v>2979.2466666666669</v>
      </c>
      <c r="M65" s="48">
        <v>0</v>
      </c>
      <c r="N65" s="48">
        <v>0</v>
      </c>
      <c r="O65" s="48">
        <v>0</v>
      </c>
    </row>
    <row r="66" spans="2:15">
      <c r="B66" s="214" t="s">
        <v>63</v>
      </c>
      <c r="C66" s="214" t="s">
        <v>8</v>
      </c>
      <c r="D66" s="214" t="s">
        <v>162</v>
      </c>
      <c r="E66" s="214" t="s">
        <v>15</v>
      </c>
      <c r="F66" s="236">
        <v>4</v>
      </c>
      <c r="G66" s="236">
        <v>0</v>
      </c>
      <c r="H66" s="236">
        <v>27</v>
      </c>
      <c r="I66" s="236">
        <v>0</v>
      </c>
      <c r="J66" s="236">
        <v>0</v>
      </c>
      <c r="K66" s="239">
        <v>0</v>
      </c>
      <c r="L66" s="51">
        <v>245</v>
      </c>
      <c r="M66" s="47">
        <v>0</v>
      </c>
      <c r="N66" s="47">
        <v>0</v>
      </c>
      <c r="O66" s="47">
        <v>0</v>
      </c>
    </row>
    <row r="67" spans="2:15">
      <c r="C67" s="214" t="s">
        <v>33</v>
      </c>
      <c r="D67" s="214" t="s">
        <v>162</v>
      </c>
      <c r="E67" s="214" t="s">
        <v>15</v>
      </c>
      <c r="F67" s="236">
        <v>5</v>
      </c>
      <c r="G67" s="236">
        <v>0</v>
      </c>
      <c r="H67" s="236">
        <v>0</v>
      </c>
      <c r="I67" s="236">
        <v>0</v>
      </c>
      <c r="J67" s="236">
        <v>0</v>
      </c>
      <c r="K67" s="239">
        <v>0</v>
      </c>
      <c r="L67" s="51">
        <v>70</v>
      </c>
      <c r="M67" s="47">
        <v>0</v>
      </c>
      <c r="N67" s="47">
        <v>0</v>
      </c>
      <c r="O67" s="47">
        <v>0</v>
      </c>
    </row>
    <row r="68" spans="2:15">
      <c r="C68" s="214" t="s">
        <v>34</v>
      </c>
      <c r="D68" s="214" t="s">
        <v>162</v>
      </c>
      <c r="E68" s="214" t="s">
        <v>15</v>
      </c>
      <c r="F68" s="236">
        <v>0</v>
      </c>
      <c r="G68" s="236">
        <v>18</v>
      </c>
      <c r="H68" s="236">
        <v>0</v>
      </c>
      <c r="I68" s="236">
        <v>0</v>
      </c>
      <c r="J68" s="236">
        <v>20</v>
      </c>
      <c r="K68" s="239">
        <v>0</v>
      </c>
      <c r="L68" s="51">
        <v>469</v>
      </c>
      <c r="M68" s="47">
        <v>0</v>
      </c>
      <c r="N68" s="47">
        <v>0</v>
      </c>
      <c r="O68" s="47">
        <v>0</v>
      </c>
    </row>
    <row r="69" spans="2:15">
      <c r="D69"/>
      <c r="E69" s="1" t="s">
        <v>16</v>
      </c>
      <c r="F69" s="237">
        <v>0</v>
      </c>
      <c r="G69" s="237">
        <v>4</v>
      </c>
      <c r="H69" s="237">
        <v>19</v>
      </c>
      <c r="I69" s="237">
        <v>0</v>
      </c>
      <c r="J69" s="237">
        <v>6</v>
      </c>
      <c r="K69" s="240">
        <v>0</v>
      </c>
      <c r="L69" s="52">
        <v>259</v>
      </c>
      <c r="M69" s="48">
        <v>0</v>
      </c>
      <c r="N69" s="48">
        <v>0</v>
      </c>
      <c r="O69" s="48">
        <v>0</v>
      </c>
    </row>
    <row r="70" spans="2:15">
      <c r="C70" s="214" t="s">
        <v>9</v>
      </c>
      <c r="D70" s="214" t="s">
        <v>162</v>
      </c>
      <c r="E70" s="214" t="s">
        <v>15</v>
      </c>
      <c r="F70" s="236">
        <v>0</v>
      </c>
      <c r="G70" s="236">
        <v>0</v>
      </c>
      <c r="H70" s="236">
        <v>6</v>
      </c>
      <c r="I70" s="236">
        <v>0</v>
      </c>
      <c r="J70" s="236">
        <v>0</v>
      </c>
      <c r="K70" s="239">
        <v>0</v>
      </c>
      <c r="L70" s="51">
        <v>42</v>
      </c>
      <c r="M70" s="47">
        <v>0</v>
      </c>
      <c r="N70" s="47">
        <v>0</v>
      </c>
      <c r="O70" s="47">
        <v>0</v>
      </c>
    </row>
    <row r="71" spans="2:15">
      <c r="C71" s="214" t="s">
        <v>57</v>
      </c>
      <c r="D71" s="214" t="s">
        <v>162</v>
      </c>
      <c r="E71" s="214" t="s">
        <v>15</v>
      </c>
      <c r="F71" s="236">
        <v>0</v>
      </c>
      <c r="G71" s="236">
        <v>0</v>
      </c>
      <c r="H71" s="236">
        <v>0</v>
      </c>
      <c r="I71" s="236">
        <v>11</v>
      </c>
      <c r="J71" s="236">
        <v>0</v>
      </c>
      <c r="K71" s="239">
        <v>0</v>
      </c>
      <c r="L71" s="51">
        <v>26.18</v>
      </c>
      <c r="M71" s="47">
        <v>0</v>
      </c>
      <c r="N71" s="47">
        <v>0</v>
      </c>
      <c r="O71" s="47">
        <v>0</v>
      </c>
    </row>
    <row r="72" spans="2:15">
      <c r="C72" s="214" t="s">
        <v>55</v>
      </c>
      <c r="D72" s="214" t="s">
        <v>162</v>
      </c>
      <c r="E72" s="214" t="s">
        <v>15</v>
      </c>
      <c r="F72" s="236">
        <v>2</v>
      </c>
      <c r="G72" s="236">
        <v>0</v>
      </c>
      <c r="H72" s="236">
        <v>0</v>
      </c>
      <c r="I72" s="236">
        <v>0</v>
      </c>
      <c r="J72" s="236">
        <v>0</v>
      </c>
      <c r="K72" s="239">
        <v>0</v>
      </c>
      <c r="L72" s="51">
        <v>28</v>
      </c>
      <c r="M72" s="47">
        <v>0</v>
      </c>
      <c r="N72" s="47">
        <v>0</v>
      </c>
      <c r="O72" s="47">
        <v>0</v>
      </c>
    </row>
    <row r="73" spans="2:15">
      <c r="D73"/>
      <c r="E73" s="1" t="s">
        <v>16</v>
      </c>
      <c r="F73" s="237">
        <v>0</v>
      </c>
      <c r="G73" s="237">
        <v>0</v>
      </c>
      <c r="H73" s="237">
        <v>0</v>
      </c>
      <c r="I73" s="237">
        <v>0</v>
      </c>
      <c r="J73" s="237">
        <v>0.42</v>
      </c>
      <c r="K73" s="240">
        <v>0</v>
      </c>
      <c r="L73" s="52">
        <v>5.88</v>
      </c>
      <c r="M73" s="48">
        <v>0</v>
      </c>
      <c r="N73" s="48">
        <v>0</v>
      </c>
      <c r="O73" s="48">
        <v>0</v>
      </c>
    </row>
    <row r="74" spans="2:15">
      <c r="C74" s="214" t="s">
        <v>56</v>
      </c>
      <c r="D74" s="214" t="s">
        <v>162</v>
      </c>
      <c r="E74" s="214" t="s">
        <v>15</v>
      </c>
      <c r="F74" s="236">
        <v>8.6999999999999993</v>
      </c>
      <c r="G74" s="236">
        <v>3.8</v>
      </c>
      <c r="H74" s="236">
        <v>5.7</v>
      </c>
      <c r="I74" s="236">
        <v>0</v>
      </c>
      <c r="J74" s="236">
        <v>76.5</v>
      </c>
      <c r="K74" s="239">
        <v>0</v>
      </c>
      <c r="L74" s="51">
        <v>1272.6000000000001</v>
      </c>
      <c r="M74" s="47">
        <v>0</v>
      </c>
      <c r="N74" s="47">
        <v>0</v>
      </c>
      <c r="O74" s="47">
        <v>0</v>
      </c>
    </row>
    <row r="75" spans="2:15">
      <c r="D75"/>
      <c r="E75" s="1" t="s">
        <v>16</v>
      </c>
      <c r="F75" s="237">
        <v>0</v>
      </c>
      <c r="G75" s="237">
        <v>0</v>
      </c>
      <c r="H75" s="237">
        <v>2</v>
      </c>
      <c r="I75" s="237">
        <v>0</v>
      </c>
      <c r="J75" s="237">
        <v>3</v>
      </c>
      <c r="K75" s="240">
        <v>0</v>
      </c>
      <c r="L75" s="52">
        <v>56</v>
      </c>
      <c r="M75" s="48">
        <v>0</v>
      </c>
      <c r="N75" s="48">
        <v>0</v>
      </c>
      <c r="O75" s="48">
        <v>0</v>
      </c>
    </row>
    <row r="76" spans="2:15">
      <c r="C76" s="214" t="s">
        <v>160</v>
      </c>
      <c r="D76" s="214" t="s">
        <v>161</v>
      </c>
      <c r="E76" s="214" t="s">
        <v>15</v>
      </c>
      <c r="F76" s="236">
        <v>69</v>
      </c>
      <c r="G76" s="236">
        <v>0</v>
      </c>
      <c r="H76" s="236">
        <v>0</v>
      </c>
      <c r="I76" s="236">
        <v>0</v>
      </c>
      <c r="J76" s="236">
        <v>0</v>
      </c>
      <c r="K76" s="239">
        <v>0</v>
      </c>
      <c r="L76" s="51">
        <v>966</v>
      </c>
      <c r="M76" s="47">
        <v>0</v>
      </c>
      <c r="N76" s="47">
        <v>0</v>
      </c>
      <c r="O76" s="47">
        <v>0</v>
      </c>
    </row>
    <row r="77" spans="2:15">
      <c r="B77" s="1" t="s">
        <v>76</v>
      </c>
      <c r="C77" s="1"/>
      <c r="D77" s="1"/>
      <c r="E77" s="1"/>
      <c r="F77" s="237">
        <v>88.7</v>
      </c>
      <c r="G77" s="237">
        <v>25.8</v>
      </c>
      <c r="H77" s="237">
        <v>59.7</v>
      </c>
      <c r="I77" s="237">
        <v>11</v>
      </c>
      <c r="J77" s="237">
        <v>105.92</v>
      </c>
      <c r="K77" s="240">
        <v>0</v>
      </c>
      <c r="L77" s="52">
        <v>3439.6600000000003</v>
      </c>
      <c r="M77" s="48">
        <v>0</v>
      </c>
      <c r="N77" s="48">
        <v>0</v>
      </c>
      <c r="O77" s="48">
        <v>0</v>
      </c>
    </row>
    <row r="78" spans="2:15">
      <c r="B78" s="214" t="s">
        <v>64</v>
      </c>
      <c r="C78" s="214" t="s">
        <v>8</v>
      </c>
      <c r="D78" s="214" t="s">
        <v>162</v>
      </c>
      <c r="E78" s="214" t="s">
        <v>15</v>
      </c>
      <c r="F78" s="236">
        <v>17</v>
      </c>
      <c r="G78" s="236">
        <v>4</v>
      </c>
      <c r="H78" s="236">
        <v>1</v>
      </c>
      <c r="I78" s="236">
        <v>4</v>
      </c>
      <c r="J78" s="236">
        <v>0</v>
      </c>
      <c r="K78" s="239">
        <v>0</v>
      </c>
      <c r="L78" s="51">
        <v>296.52</v>
      </c>
      <c r="M78" s="47">
        <v>0</v>
      </c>
      <c r="N78" s="47">
        <v>0</v>
      </c>
      <c r="O78" s="47">
        <v>0</v>
      </c>
    </row>
    <row r="79" spans="2:15">
      <c r="C79" s="214" t="s">
        <v>33</v>
      </c>
      <c r="D79" s="214" t="s">
        <v>162</v>
      </c>
      <c r="E79" s="214" t="s">
        <v>15</v>
      </c>
      <c r="F79" s="236">
        <v>5</v>
      </c>
      <c r="G79" s="236">
        <v>0</v>
      </c>
      <c r="H79" s="236">
        <v>0</v>
      </c>
      <c r="I79" s="236">
        <v>0</v>
      </c>
      <c r="J79" s="236">
        <v>0</v>
      </c>
      <c r="K79" s="239">
        <v>0</v>
      </c>
      <c r="L79" s="51">
        <v>70</v>
      </c>
      <c r="M79" s="47">
        <v>0</v>
      </c>
      <c r="N79" s="47">
        <v>0</v>
      </c>
      <c r="O79" s="47">
        <v>0</v>
      </c>
    </row>
    <row r="80" spans="2:15">
      <c r="C80" s="214" t="s">
        <v>34</v>
      </c>
      <c r="D80" s="214" t="s">
        <v>162</v>
      </c>
      <c r="E80" s="214" t="s">
        <v>15</v>
      </c>
      <c r="F80" s="236">
        <v>0</v>
      </c>
      <c r="G80" s="236">
        <v>22</v>
      </c>
      <c r="H80" s="236">
        <v>0</v>
      </c>
      <c r="I80" s="236">
        <v>0</v>
      </c>
      <c r="J80" s="236">
        <v>20</v>
      </c>
      <c r="K80" s="239">
        <v>0</v>
      </c>
      <c r="L80" s="51">
        <v>511</v>
      </c>
      <c r="M80" s="47">
        <v>0</v>
      </c>
      <c r="N80" s="47">
        <v>0</v>
      </c>
      <c r="O80" s="47">
        <v>0</v>
      </c>
    </row>
    <row r="81" spans="2:15">
      <c r="D81"/>
      <c r="E81" s="1" t="s">
        <v>16</v>
      </c>
      <c r="F81" s="237">
        <v>0</v>
      </c>
      <c r="G81" s="237">
        <v>17</v>
      </c>
      <c r="H81" s="237">
        <v>51</v>
      </c>
      <c r="I81" s="237">
        <v>0</v>
      </c>
      <c r="J81" s="237">
        <v>4</v>
      </c>
      <c r="K81" s="240">
        <v>0</v>
      </c>
      <c r="L81" s="52">
        <v>591.5</v>
      </c>
      <c r="M81" s="48">
        <v>0</v>
      </c>
      <c r="N81" s="48">
        <v>0</v>
      </c>
      <c r="O81" s="48">
        <v>0</v>
      </c>
    </row>
    <row r="82" spans="2:15">
      <c r="C82" s="214" t="s">
        <v>9</v>
      </c>
      <c r="D82" s="214" t="s">
        <v>162</v>
      </c>
      <c r="E82" s="214" t="s">
        <v>15</v>
      </c>
      <c r="F82" s="236">
        <v>0</v>
      </c>
      <c r="G82" s="236">
        <v>0</v>
      </c>
      <c r="H82" s="236">
        <v>12</v>
      </c>
      <c r="I82" s="236">
        <v>0</v>
      </c>
      <c r="J82" s="236">
        <v>0</v>
      </c>
      <c r="K82" s="239">
        <v>0</v>
      </c>
      <c r="L82" s="51">
        <v>84</v>
      </c>
      <c r="M82" s="47">
        <v>0</v>
      </c>
      <c r="N82" s="47">
        <v>0</v>
      </c>
      <c r="O82" s="47">
        <v>0</v>
      </c>
    </row>
    <row r="83" spans="2:15">
      <c r="C83" s="214" t="s">
        <v>57</v>
      </c>
      <c r="D83" s="214" t="s">
        <v>162</v>
      </c>
      <c r="E83" s="214" t="s">
        <v>15</v>
      </c>
      <c r="F83" s="236">
        <v>0</v>
      </c>
      <c r="G83" s="236">
        <v>0</v>
      </c>
      <c r="H83" s="236">
        <v>0</v>
      </c>
      <c r="I83" s="236">
        <v>7</v>
      </c>
      <c r="J83" s="236">
        <v>0</v>
      </c>
      <c r="K83" s="239">
        <v>0</v>
      </c>
      <c r="L83" s="51">
        <v>16.660000000000004</v>
      </c>
      <c r="M83" s="47">
        <v>0</v>
      </c>
      <c r="N83" s="47">
        <v>0</v>
      </c>
      <c r="O83" s="47">
        <v>0</v>
      </c>
    </row>
    <row r="84" spans="2:15">
      <c r="C84" s="214" t="s">
        <v>55</v>
      </c>
      <c r="D84" s="214" t="s">
        <v>162</v>
      </c>
      <c r="E84" s="214" t="s">
        <v>15</v>
      </c>
      <c r="F84" s="236">
        <v>3</v>
      </c>
      <c r="G84" s="236">
        <v>0</v>
      </c>
      <c r="H84" s="236">
        <v>0</v>
      </c>
      <c r="I84" s="236">
        <v>0</v>
      </c>
      <c r="J84" s="236">
        <v>0</v>
      </c>
      <c r="K84" s="239">
        <v>0</v>
      </c>
      <c r="L84" s="51">
        <v>42</v>
      </c>
      <c r="M84" s="47">
        <v>0</v>
      </c>
      <c r="N84" s="47">
        <v>0</v>
      </c>
      <c r="O84" s="47">
        <v>0</v>
      </c>
    </row>
    <row r="85" spans="2:15">
      <c r="D85"/>
      <c r="E85" s="1" t="s">
        <v>16</v>
      </c>
      <c r="F85" s="237">
        <v>0</v>
      </c>
      <c r="G85" s="237">
        <v>0</v>
      </c>
      <c r="H85" s="237">
        <v>0</v>
      </c>
      <c r="I85" s="237">
        <v>0</v>
      </c>
      <c r="J85" s="237">
        <v>0.91</v>
      </c>
      <c r="K85" s="240">
        <v>0</v>
      </c>
      <c r="L85" s="52">
        <v>12.74</v>
      </c>
      <c r="M85" s="48">
        <v>0</v>
      </c>
      <c r="N85" s="48">
        <v>0</v>
      </c>
      <c r="O85" s="48">
        <v>0</v>
      </c>
    </row>
    <row r="86" spans="2:15">
      <c r="C86" s="214" t="s">
        <v>56</v>
      </c>
      <c r="D86" s="214" t="s">
        <v>162</v>
      </c>
      <c r="E86" s="214" t="s">
        <v>15</v>
      </c>
      <c r="F86" s="236">
        <v>4.6399999999999997</v>
      </c>
      <c r="G86" s="236">
        <v>0.6</v>
      </c>
      <c r="H86" s="236">
        <v>13.5</v>
      </c>
      <c r="I86" s="236">
        <v>0</v>
      </c>
      <c r="J86" s="236">
        <v>46</v>
      </c>
      <c r="K86" s="239">
        <v>0</v>
      </c>
      <c r="L86" s="51">
        <v>809.76</v>
      </c>
      <c r="M86" s="47">
        <v>0</v>
      </c>
      <c r="N86" s="47">
        <v>0</v>
      </c>
      <c r="O86" s="47">
        <v>0</v>
      </c>
    </row>
    <row r="87" spans="2:15">
      <c r="D87"/>
      <c r="E87" s="1" t="s">
        <v>16</v>
      </c>
      <c r="F87" s="237">
        <v>0</v>
      </c>
      <c r="G87" s="237">
        <v>0</v>
      </c>
      <c r="H87" s="237">
        <v>4</v>
      </c>
      <c r="I87" s="237">
        <v>0</v>
      </c>
      <c r="J87" s="237">
        <v>6</v>
      </c>
      <c r="K87" s="240">
        <v>0</v>
      </c>
      <c r="L87" s="52">
        <v>112</v>
      </c>
      <c r="M87" s="48">
        <v>0</v>
      </c>
      <c r="N87" s="48">
        <v>0</v>
      </c>
      <c r="O87" s="48">
        <v>0</v>
      </c>
    </row>
    <row r="88" spans="2:15">
      <c r="C88" s="214" t="s">
        <v>160</v>
      </c>
      <c r="D88" s="214" t="s">
        <v>161</v>
      </c>
      <c r="E88" s="214" t="s">
        <v>15</v>
      </c>
      <c r="F88" s="236">
        <v>35</v>
      </c>
      <c r="G88" s="236">
        <v>0</v>
      </c>
      <c r="H88" s="236">
        <v>0</v>
      </c>
      <c r="I88" s="236">
        <v>0</v>
      </c>
      <c r="J88" s="236">
        <v>0</v>
      </c>
      <c r="K88" s="239">
        <v>0</v>
      </c>
      <c r="L88" s="51">
        <v>490</v>
      </c>
      <c r="M88" s="47">
        <v>0</v>
      </c>
      <c r="N88" s="47">
        <v>0</v>
      </c>
      <c r="O88" s="47">
        <v>0</v>
      </c>
    </row>
    <row r="89" spans="2:15">
      <c r="B89" s="1" t="s">
        <v>77</v>
      </c>
      <c r="C89" s="1"/>
      <c r="D89" s="1"/>
      <c r="E89" s="1"/>
      <c r="F89" s="237">
        <v>64.64</v>
      </c>
      <c r="G89" s="237">
        <v>43.6</v>
      </c>
      <c r="H89" s="237">
        <v>81.5</v>
      </c>
      <c r="I89" s="237">
        <v>11</v>
      </c>
      <c r="J89" s="237">
        <v>76.91</v>
      </c>
      <c r="K89" s="240">
        <v>0</v>
      </c>
      <c r="L89" s="52">
        <v>3036.1800000000003</v>
      </c>
      <c r="M89" s="48">
        <v>0</v>
      </c>
      <c r="N89" s="48">
        <v>0</v>
      </c>
      <c r="O89" s="48">
        <v>0</v>
      </c>
    </row>
    <row r="90" spans="2:15">
      <c r="B90" s="214" t="s">
        <v>65</v>
      </c>
      <c r="C90" s="214" t="s">
        <v>8</v>
      </c>
      <c r="D90" s="214" t="s">
        <v>162</v>
      </c>
      <c r="E90" s="214" t="s">
        <v>15</v>
      </c>
      <c r="F90" s="236">
        <v>4</v>
      </c>
      <c r="G90" s="236">
        <v>0</v>
      </c>
      <c r="H90" s="236">
        <v>14</v>
      </c>
      <c r="I90" s="236">
        <v>0</v>
      </c>
      <c r="J90" s="236">
        <v>0</v>
      </c>
      <c r="K90" s="239">
        <v>0</v>
      </c>
      <c r="L90" s="51">
        <v>154</v>
      </c>
      <c r="M90" s="47">
        <v>0</v>
      </c>
      <c r="N90" s="47">
        <v>0</v>
      </c>
      <c r="O90" s="47">
        <v>0</v>
      </c>
    </row>
    <row r="91" spans="2:15">
      <c r="C91" s="214" t="s">
        <v>33</v>
      </c>
      <c r="D91" s="214" t="s">
        <v>162</v>
      </c>
      <c r="E91" s="214" t="s">
        <v>15</v>
      </c>
      <c r="F91" s="236">
        <v>5</v>
      </c>
      <c r="G91" s="236">
        <v>0</v>
      </c>
      <c r="H91" s="236">
        <v>0</v>
      </c>
      <c r="I91" s="236">
        <v>0</v>
      </c>
      <c r="J91" s="236">
        <v>0</v>
      </c>
      <c r="K91" s="239">
        <v>0</v>
      </c>
      <c r="L91" s="51">
        <v>70</v>
      </c>
      <c r="M91" s="47">
        <v>0</v>
      </c>
      <c r="N91" s="47">
        <v>0</v>
      </c>
      <c r="O91" s="47">
        <v>0</v>
      </c>
    </row>
    <row r="92" spans="2:15">
      <c r="C92" s="214" t="s">
        <v>34</v>
      </c>
      <c r="D92" s="214" t="s">
        <v>162</v>
      </c>
      <c r="E92" s="214" t="s">
        <v>15</v>
      </c>
      <c r="F92" s="236">
        <v>0</v>
      </c>
      <c r="G92" s="236">
        <v>46</v>
      </c>
      <c r="H92" s="236">
        <v>0</v>
      </c>
      <c r="I92" s="236">
        <v>0</v>
      </c>
      <c r="J92" s="236">
        <v>20</v>
      </c>
      <c r="K92" s="239">
        <v>0</v>
      </c>
      <c r="L92" s="51">
        <v>763</v>
      </c>
      <c r="M92" s="47">
        <v>0</v>
      </c>
      <c r="N92" s="47">
        <v>0</v>
      </c>
      <c r="O92" s="47">
        <v>0</v>
      </c>
    </row>
    <row r="93" spans="2:15">
      <c r="D93"/>
      <c r="E93" s="1" t="s">
        <v>16</v>
      </c>
      <c r="F93" s="237">
        <v>0</v>
      </c>
      <c r="G93" s="237">
        <v>7</v>
      </c>
      <c r="H93" s="237">
        <v>24</v>
      </c>
      <c r="I93" s="237">
        <v>0</v>
      </c>
      <c r="J93" s="237">
        <v>3</v>
      </c>
      <c r="K93" s="240">
        <v>0</v>
      </c>
      <c r="L93" s="52">
        <v>283.5</v>
      </c>
      <c r="M93" s="48">
        <v>0</v>
      </c>
      <c r="N93" s="48">
        <v>0</v>
      </c>
      <c r="O93" s="48">
        <v>0</v>
      </c>
    </row>
    <row r="94" spans="2:15">
      <c r="C94" s="214" t="s">
        <v>9</v>
      </c>
      <c r="D94" s="214" t="s">
        <v>162</v>
      </c>
      <c r="E94" s="214" t="s">
        <v>15</v>
      </c>
      <c r="F94" s="236">
        <v>0</v>
      </c>
      <c r="G94" s="236">
        <v>0</v>
      </c>
      <c r="H94" s="236">
        <v>10</v>
      </c>
      <c r="I94" s="236">
        <v>0</v>
      </c>
      <c r="J94" s="236">
        <v>0</v>
      </c>
      <c r="K94" s="239">
        <v>0</v>
      </c>
      <c r="L94" s="51">
        <v>70</v>
      </c>
      <c r="M94" s="47">
        <v>0</v>
      </c>
      <c r="N94" s="47">
        <v>0</v>
      </c>
      <c r="O94" s="47">
        <v>0</v>
      </c>
    </row>
    <row r="95" spans="2:15">
      <c r="C95" s="214" t="s">
        <v>57</v>
      </c>
      <c r="D95" s="214" t="s">
        <v>162</v>
      </c>
      <c r="E95" s="214" t="s">
        <v>15</v>
      </c>
      <c r="F95" s="236">
        <v>0</v>
      </c>
      <c r="G95" s="236">
        <v>0</v>
      </c>
      <c r="H95" s="236">
        <v>0</v>
      </c>
      <c r="I95" s="236">
        <v>16</v>
      </c>
      <c r="J95" s="236">
        <v>0</v>
      </c>
      <c r="K95" s="239">
        <v>0</v>
      </c>
      <c r="L95" s="51">
        <v>38.080000000000005</v>
      </c>
      <c r="M95" s="47">
        <v>0</v>
      </c>
      <c r="N95" s="47">
        <v>0</v>
      </c>
      <c r="O95" s="47">
        <v>0</v>
      </c>
    </row>
    <row r="96" spans="2:15">
      <c r="C96" s="214" t="s">
        <v>55</v>
      </c>
      <c r="D96" s="214" t="s">
        <v>162</v>
      </c>
      <c r="E96" s="214" t="s">
        <v>15</v>
      </c>
      <c r="F96" s="236">
        <v>1</v>
      </c>
      <c r="G96" s="236">
        <v>0</v>
      </c>
      <c r="H96" s="236">
        <v>0</v>
      </c>
      <c r="I96" s="236">
        <v>0</v>
      </c>
      <c r="J96" s="236">
        <v>0</v>
      </c>
      <c r="K96" s="239">
        <v>0</v>
      </c>
      <c r="L96" s="51">
        <v>14</v>
      </c>
      <c r="M96" s="47">
        <v>0</v>
      </c>
      <c r="N96" s="47">
        <v>0</v>
      </c>
      <c r="O96" s="47">
        <v>0</v>
      </c>
    </row>
    <row r="97" spans="2:15">
      <c r="D97"/>
      <c r="E97" s="1" t="s">
        <v>16</v>
      </c>
      <c r="F97" s="237">
        <v>0</v>
      </c>
      <c r="G97" s="237">
        <v>0</v>
      </c>
      <c r="H97" s="237">
        <v>0</v>
      </c>
      <c r="I97" s="237">
        <v>0</v>
      </c>
      <c r="J97" s="237">
        <v>0.2</v>
      </c>
      <c r="K97" s="240">
        <v>0</v>
      </c>
      <c r="L97" s="52">
        <v>2.8000000000000003</v>
      </c>
      <c r="M97" s="48">
        <v>0</v>
      </c>
      <c r="N97" s="48">
        <v>0</v>
      </c>
      <c r="O97" s="48">
        <v>0</v>
      </c>
    </row>
    <row r="98" spans="2:15">
      <c r="C98" s="214" t="s">
        <v>56</v>
      </c>
      <c r="D98" s="214" t="s">
        <v>162</v>
      </c>
      <c r="E98" s="214" t="s">
        <v>15</v>
      </c>
      <c r="F98" s="236">
        <v>0.57999999999999996</v>
      </c>
      <c r="G98" s="236">
        <v>0</v>
      </c>
      <c r="H98" s="236">
        <v>2.4</v>
      </c>
      <c r="I98" s="236">
        <v>0</v>
      </c>
      <c r="J98" s="236">
        <v>43</v>
      </c>
      <c r="K98" s="239">
        <v>0</v>
      </c>
      <c r="L98" s="51">
        <v>626.92000000000007</v>
      </c>
      <c r="M98" s="47">
        <v>0</v>
      </c>
      <c r="N98" s="47">
        <v>0</v>
      </c>
      <c r="O98" s="47">
        <v>0</v>
      </c>
    </row>
    <row r="99" spans="2:15">
      <c r="D99"/>
      <c r="E99" s="1" t="s">
        <v>16</v>
      </c>
      <c r="F99" s="237">
        <v>0</v>
      </c>
      <c r="G99" s="237">
        <v>0</v>
      </c>
      <c r="H99" s="237">
        <v>7</v>
      </c>
      <c r="I99" s="237">
        <v>0</v>
      </c>
      <c r="J99" s="237">
        <v>3</v>
      </c>
      <c r="K99" s="240">
        <v>0</v>
      </c>
      <c r="L99" s="52">
        <v>91</v>
      </c>
      <c r="M99" s="48">
        <v>0</v>
      </c>
      <c r="N99" s="48">
        <v>0</v>
      </c>
      <c r="O99" s="48">
        <v>0</v>
      </c>
    </row>
    <row r="100" spans="2:15">
      <c r="C100" s="214" t="s">
        <v>160</v>
      </c>
      <c r="D100" s="214" t="s">
        <v>161</v>
      </c>
      <c r="E100" s="214" t="s">
        <v>15</v>
      </c>
      <c r="F100" s="236">
        <v>39.6</v>
      </c>
      <c r="G100" s="236">
        <v>0</v>
      </c>
      <c r="H100" s="236">
        <v>0</v>
      </c>
      <c r="I100" s="236">
        <v>0</v>
      </c>
      <c r="J100" s="236">
        <v>0</v>
      </c>
      <c r="K100" s="239">
        <v>0</v>
      </c>
      <c r="L100" s="51">
        <v>554.4</v>
      </c>
      <c r="M100" s="47">
        <v>0</v>
      </c>
      <c r="N100" s="47">
        <v>0</v>
      </c>
      <c r="O100" s="47">
        <v>0</v>
      </c>
    </row>
    <row r="101" spans="2:15">
      <c r="B101" s="1" t="s">
        <v>78</v>
      </c>
      <c r="C101" s="1"/>
      <c r="D101" s="1"/>
      <c r="E101" s="1"/>
      <c r="F101" s="237">
        <v>50.18</v>
      </c>
      <c r="G101" s="237">
        <v>53</v>
      </c>
      <c r="H101" s="237">
        <v>57.4</v>
      </c>
      <c r="I101" s="237">
        <v>16</v>
      </c>
      <c r="J101" s="237">
        <v>69.2</v>
      </c>
      <c r="K101" s="240">
        <v>0</v>
      </c>
      <c r="L101" s="52">
        <v>2667.7000000000003</v>
      </c>
      <c r="M101" s="48">
        <v>0</v>
      </c>
      <c r="N101" s="48">
        <v>0</v>
      </c>
      <c r="O101" s="48">
        <v>0</v>
      </c>
    </row>
    <row r="102" spans="2:15">
      <c r="B102" s="214" t="s">
        <v>66</v>
      </c>
      <c r="C102" s="214" t="s">
        <v>8</v>
      </c>
      <c r="D102" s="214" t="s">
        <v>162</v>
      </c>
      <c r="E102" s="214" t="s">
        <v>15</v>
      </c>
      <c r="F102" s="236">
        <v>2</v>
      </c>
      <c r="G102" s="236">
        <v>0</v>
      </c>
      <c r="H102" s="236">
        <v>13</v>
      </c>
      <c r="I102" s="236">
        <v>0</v>
      </c>
      <c r="J102" s="236">
        <v>0</v>
      </c>
      <c r="K102" s="239">
        <v>0</v>
      </c>
      <c r="L102" s="51">
        <v>119</v>
      </c>
      <c r="M102" s="47">
        <v>0</v>
      </c>
      <c r="N102" s="47">
        <v>0</v>
      </c>
      <c r="O102" s="47">
        <v>0</v>
      </c>
    </row>
    <row r="103" spans="2:15">
      <c r="C103" s="214" t="s">
        <v>33</v>
      </c>
      <c r="D103" s="214" t="s">
        <v>162</v>
      </c>
      <c r="E103" s="214" t="s">
        <v>15</v>
      </c>
      <c r="F103" s="236">
        <v>15</v>
      </c>
      <c r="G103" s="236">
        <v>0</v>
      </c>
      <c r="H103" s="236">
        <v>0</v>
      </c>
      <c r="I103" s="236">
        <v>0</v>
      </c>
      <c r="J103" s="236">
        <v>0</v>
      </c>
      <c r="K103" s="239">
        <v>0</v>
      </c>
      <c r="L103" s="51">
        <v>210</v>
      </c>
      <c r="M103" s="47">
        <v>0</v>
      </c>
      <c r="N103" s="47">
        <v>0</v>
      </c>
      <c r="O103" s="47">
        <v>0</v>
      </c>
    </row>
    <row r="104" spans="2:15">
      <c r="C104" s="214" t="s">
        <v>34</v>
      </c>
      <c r="D104" s="214" t="s">
        <v>162</v>
      </c>
      <c r="E104" s="214" t="s">
        <v>15</v>
      </c>
      <c r="F104" s="236">
        <v>0</v>
      </c>
      <c r="G104" s="236">
        <v>34</v>
      </c>
      <c r="H104" s="236">
        <v>0</v>
      </c>
      <c r="I104" s="236">
        <v>0</v>
      </c>
      <c r="J104" s="236">
        <v>20</v>
      </c>
      <c r="K104" s="239">
        <v>0</v>
      </c>
      <c r="L104" s="51">
        <v>637</v>
      </c>
      <c r="M104" s="47">
        <v>0</v>
      </c>
      <c r="N104" s="47">
        <v>0</v>
      </c>
      <c r="O104" s="47">
        <v>0</v>
      </c>
    </row>
    <row r="105" spans="2:15">
      <c r="D105"/>
      <c r="E105" s="1" t="s">
        <v>16</v>
      </c>
      <c r="F105" s="237">
        <v>0</v>
      </c>
      <c r="G105" s="237">
        <v>5</v>
      </c>
      <c r="H105" s="237">
        <v>56</v>
      </c>
      <c r="I105" s="237">
        <v>0</v>
      </c>
      <c r="J105" s="237">
        <v>0</v>
      </c>
      <c r="K105" s="240">
        <v>0</v>
      </c>
      <c r="L105" s="52">
        <v>444.5</v>
      </c>
      <c r="M105" s="48">
        <v>0</v>
      </c>
      <c r="N105" s="48">
        <v>0</v>
      </c>
      <c r="O105" s="48">
        <v>0</v>
      </c>
    </row>
    <row r="106" spans="2:15">
      <c r="C106" s="214" t="s">
        <v>9</v>
      </c>
      <c r="D106" s="214" t="s">
        <v>162</v>
      </c>
      <c r="E106" s="214" t="s">
        <v>15</v>
      </c>
      <c r="F106" s="236">
        <v>0</v>
      </c>
      <c r="G106" s="236">
        <v>0</v>
      </c>
      <c r="H106" s="236">
        <v>15</v>
      </c>
      <c r="I106" s="236">
        <v>0</v>
      </c>
      <c r="J106" s="236">
        <v>0</v>
      </c>
      <c r="K106" s="239">
        <v>0</v>
      </c>
      <c r="L106" s="51">
        <v>105</v>
      </c>
      <c r="M106" s="47">
        <v>0</v>
      </c>
      <c r="N106" s="47">
        <v>0</v>
      </c>
      <c r="O106" s="47">
        <v>0</v>
      </c>
    </row>
    <row r="107" spans="2:15">
      <c r="C107" s="214" t="s">
        <v>57</v>
      </c>
      <c r="D107" s="214" t="s">
        <v>162</v>
      </c>
      <c r="E107" s="214" t="s">
        <v>15</v>
      </c>
      <c r="F107" s="236">
        <v>0</v>
      </c>
      <c r="G107" s="236">
        <v>0</v>
      </c>
      <c r="H107" s="236">
        <v>0</v>
      </c>
      <c r="I107" s="236">
        <v>12</v>
      </c>
      <c r="J107" s="236">
        <v>0</v>
      </c>
      <c r="K107" s="239">
        <v>0</v>
      </c>
      <c r="L107" s="51">
        <v>28.560000000000002</v>
      </c>
      <c r="M107" s="47">
        <v>0</v>
      </c>
      <c r="N107" s="47">
        <v>0</v>
      </c>
      <c r="O107" s="47">
        <v>0</v>
      </c>
    </row>
    <row r="108" spans="2:15">
      <c r="C108" s="214" t="s">
        <v>55</v>
      </c>
      <c r="D108" s="214" t="s">
        <v>162</v>
      </c>
      <c r="E108" s="214" t="s">
        <v>15</v>
      </c>
      <c r="F108" s="236">
        <v>1.29</v>
      </c>
      <c r="G108" s="236">
        <v>0</v>
      </c>
      <c r="H108" s="236">
        <v>0</v>
      </c>
      <c r="I108" s="236">
        <v>0</v>
      </c>
      <c r="J108" s="236">
        <v>0</v>
      </c>
      <c r="K108" s="239">
        <v>0</v>
      </c>
      <c r="L108" s="51">
        <v>18.060000000000002</v>
      </c>
      <c r="M108" s="47">
        <v>0</v>
      </c>
      <c r="N108" s="47">
        <v>0</v>
      </c>
      <c r="O108" s="47">
        <v>0</v>
      </c>
    </row>
    <row r="109" spans="2:15">
      <c r="D109"/>
      <c r="E109" s="1" t="s">
        <v>16</v>
      </c>
      <c r="F109" s="237">
        <v>0</v>
      </c>
      <c r="G109" s="237">
        <v>0</v>
      </c>
      <c r="H109" s="237">
        <v>0</v>
      </c>
      <c r="I109" s="237">
        <v>0</v>
      </c>
      <c r="J109" s="237">
        <v>0.43</v>
      </c>
      <c r="K109" s="240">
        <v>0</v>
      </c>
      <c r="L109" s="52">
        <v>6.02</v>
      </c>
      <c r="M109" s="48">
        <v>0</v>
      </c>
      <c r="N109" s="48">
        <v>0</v>
      </c>
      <c r="O109" s="48">
        <v>0</v>
      </c>
    </row>
    <row r="110" spans="2:15">
      <c r="C110" s="214" t="s">
        <v>56</v>
      </c>
      <c r="D110" s="214" t="s">
        <v>162</v>
      </c>
      <c r="E110" s="214" t="s">
        <v>15</v>
      </c>
      <c r="F110" s="236">
        <v>2</v>
      </c>
      <c r="G110" s="236">
        <v>0</v>
      </c>
      <c r="H110" s="236">
        <v>0</v>
      </c>
      <c r="I110" s="236">
        <v>0</v>
      </c>
      <c r="J110" s="236">
        <v>38</v>
      </c>
      <c r="K110" s="239">
        <v>0</v>
      </c>
      <c r="L110" s="51">
        <v>560</v>
      </c>
      <c r="M110" s="47">
        <v>0</v>
      </c>
      <c r="N110" s="47">
        <v>0</v>
      </c>
      <c r="O110" s="47">
        <v>0</v>
      </c>
    </row>
    <row r="111" spans="2:15">
      <c r="D111"/>
      <c r="E111" s="1" t="s">
        <v>16</v>
      </c>
      <c r="F111" s="237">
        <v>0</v>
      </c>
      <c r="G111" s="237">
        <v>0</v>
      </c>
      <c r="H111" s="237">
        <v>4</v>
      </c>
      <c r="I111" s="237">
        <v>0</v>
      </c>
      <c r="J111" s="237">
        <v>1</v>
      </c>
      <c r="K111" s="240">
        <v>0</v>
      </c>
      <c r="L111" s="52">
        <v>42</v>
      </c>
      <c r="M111" s="48">
        <v>0</v>
      </c>
      <c r="N111" s="48">
        <v>0</v>
      </c>
      <c r="O111" s="48">
        <v>0</v>
      </c>
    </row>
    <row r="112" spans="2:15">
      <c r="C112" s="214" t="s">
        <v>160</v>
      </c>
      <c r="D112" s="214" t="s">
        <v>161</v>
      </c>
      <c r="E112" s="214" t="s">
        <v>15</v>
      </c>
      <c r="F112" s="236">
        <v>30.8</v>
      </c>
      <c r="G112" s="236">
        <v>0</v>
      </c>
      <c r="H112" s="236">
        <v>0</v>
      </c>
      <c r="I112" s="236">
        <v>0</v>
      </c>
      <c r="J112" s="236">
        <v>0</v>
      </c>
      <c r="K112" s="239">
        <v>0</v>
      </c>
      <c r="L112" s="51">
        <v>431.2</v>
      </c>
      <c r="M112" s="47">
        <v>0</v>
      </c>
      <c r="N112" s="47">
        <v>0</v>
      </c>
      <c r="O112" s="47">
        <v>0</v>
      </c>
    </row>
    <row r="113" spans="2:15">
      <c r="B113" s="1" t="s">
        <v>79</v>
      </c>
      <c r="C113" s="1"/>
      <c r="D113" s="1"/>
      <c r="E113" s="1"/>
      <c r="F113" s="237">
        <v>51.09</v>
      </c>
      <c r="G113" s="237">
        <v>39</v>
      </c>
      <c r="H113" s="237">
        <v>88</v>
      </c>
      <c r="I113" s="237">
        <v>12</v>
      </c>
      <c r="J113" s="237">
        <v>59.43</v>
      </c>
      <c r="K113" s="240">
        <v>0</v>
      </c>
      <c r="L113" s="52">
        <v>2601.3399999999997</v>
      </c>
      <c r="M113" s="48">
        <v>0</v>
      </c>
      <c r="N113" s="48">
        <v>0</v>
      </c>
      <c r="O113" s="48">
        <v>0</v>
      </c>
    </row>
    <row r="114" spans="2:15">
      <c r="B114" s="214" t="s">
        <v>68</v>
      </c>
      <c r="C114" s="214" t="s">
        <v>8</v>
      </c>
      <c r="D114" s="214" t="s">
        <v>162</v>
      </c>
      <c r="E114" s="214" t="s">
        <v>15</v>
      </c>
      <c r="F114" s="236">
        <v>6</v>
      </c>
      <c r="G114" s="236">
        <v>0</v>
      </c>
      <c r="H114" s="236">
        <v>2</v>
      </c>
      <c r="I114" s="236">
        <v>0</v>
      </c>
      <c r="J114" s="236">
        <v>0</v>
      </c>
      <c r="K114" s="239">
        <v>0</v>
      </c>
      <c r="L114" s="51">
        <v>98</v>
      </c>
      <c r="M114" s="47">
        <v>0</v>
      </c>
      <c r="N114" s="47">
        <v>0</v>
      </c>
      <c r="O114" s="47">
        <v>0</v>
      </c>
    </row>
    <row r="115" spans="2:15">
      <c r="C115" s="214" t="s">
        <v>33</v>
      </c>
      <c r="D115" s="214" t="s">
        <v>162</v>
      </c>
      <c r="E115" s="214" t="s">
        <v>15</v>
      </c>
      <c r="F115" s="236">
        <v>5</v>
      </c>
      <c r="G115" s="236">
        <v>0</v>
      </c>
      <c r="H115" s="236">
        <v>0</v>
      </c>
      <c r="I115" s="236">
        <v>0</v>
      </c>
      <c r="J115" s="236">
        <v>0</v>
      </c>
      <c r="K115" s="239">
        <v>0</v>
      </c>
      <c r="L115" s="51">
        <v>70</v>
      </c>
      <c r="M115" s="47">
        <v>0</v>
      </c>
      <c r="N115" s="47">
        <v>0</v>
      </c>
      <c r="O115" s="47">
        <v>0</v>
      </c>
    </row>
    <row r="116" spans="2:15">
      <c r="D116"/>
      <c r="E116" s="1" t="s">
        <v>16</v>
      </c>
      <c r="F116" s="237">
        <v>0</v>
      </c>
      <c r="G116" s="237">
        <v>0</v>
      </c>
      <c r="H116" s="237">
        <v>0</v>
      </c>
      <c r="I116" s="237">
        <v>0</v>
      </c>
      <c r="J116" s="237">
        <v>2</v>
      </c>
      <c r="K116" s="240">
        <v>0</v>
      </c>
      <c r="L116" s="52">
        <v>28</v>
      </c>
      <c r="M116" s="48">
        <v>0</v>
      </c>
      <c r="N116" s="48">
        <v>0</v>
      </c>
      <c r="O116" s="48">
        <v>0</v>
      </c>
    </row>
    <row r="117" spans="2:15">
      <c r="C117" s="214" t="s">
        <v>34</v>
      </c>
      <c r="D117" s="214" t="s">
        <v>162</v>
      </c>
      <c r="E117" s="214" t="s">
        <v>15</v>
      </c>
      <c r="F117" s="236">
        <v>1</v>
      </c>
      <c r="G117" s="236">
        <v>22</v>
      </c>
      <c r="H117" s="236">
        <v>0</v>
      </c>
      <c r="I117" s="236">
        <v>0</v>
      </c>
      <c r="J117" s="236">
        <v>10</v>
      </c>
      <c r="K117" s="239">
        <v>0</v>
      </c>
      <c r="L117" s="51">
        <v>385</v>
      </c>
      <c r="M117" s="47">
        <v>0</v>
      </c>
      <c r="N117" s="47">
        <v>0</v>
      </c>
      <c r="O117" s="47">
        <v>0</v>
      </c>
    </row>
    <row r="118" spans="2:15">
      <c r="D118"/>
      <c r="E118" s="1" t="s">
        <v>16</v>
      </c>
      <c r="F118" s="237">
        <v>0</v>
      </c>
      <c r="G118" s="237">
        <v>4</v>
      </c>
      <c r="H118" s="237">
        <v>68</v>
      </c>
      <c r="I118" s="237">
        <v>0</v>
      </c>
      <c r="J118" s="237">
        <v>2</v>
      </c>
      <c r="K118" s="240">
        <v>0</v>
      </c>
      <c r="L118" s="52">
        <v>546</v>
      </c>
      <c r="M118" s="48">
        <v>0</v>
      </c>
      <c r="N118" s="48">
        <v>0</v>
      </c>
      <c r="O118" s="48">
        <v>0</v>
      </c>
    </row>
    <row r="119" spans="2:15">
      <c r="C119" s="214" t="s">
        <v>9</v>
      </c>
      <c r="D119" s="214" t="s">
        <v>162</v>
      </c>
      <c r="E119" s="214" t="s">
        <v>15</v>
      </c>
      <c r="F119" s="236">
        <v>0</v>
      </c>
      <c r="G119" s="236">
        <v>0</v>
      </c>
      <c r="H119" s="236">
        <v>11</v>
      </c>
      <c r="I119" s="236">
        <v>0</v>
      </c>
      <c r="J119" s="236">
        <v>0</v>
      </c>
      <c r="K119" s="239">
        <v>0</v>
      </c>
      <c r="L119" s="51">
        <v>77</v>
      </c>
      <c r="M119" s="47">
        <v>0</v>
      </c>
      <c r="N119" s="47">
        <v>0</v>
      </c>
      <c r="O119" s="47">
        <v>0</v>
      </c>
    </row>
    <row r="120" spans="2:15">
      <c r="C120" s="214" t="s">
        <v>57</v>
      </c>
      <c r="D120" s="214" t="s">
        <v>162</v>
      </c>
      <c r="E120" s="214" t="s">
        <v>15</v>
      </c>
      <c r="F120" s="236">
        <v>0</v>
      </c>
      <c r="G120" s="236">
        <v>0</v>
      </c>
      <c r="H120" s="236">
        <v>0</v>
      </c>
      <c r="I120" s="236">
        <v>3</v>
      </c>
      <c r="J120" s="236">
        <v>0</v>
      </c>
      <c r="K120" s="239">
        <v>0</v>
      </c>
      <c r="L120" s="51">
        <v>7.1400000000000006</v>
      </c>
      <c r="M120" s="47">
        <v>0</v>
      </c>
      <c r="N120" s="47">
        <v>0</v>
      </c>
      <c r="O120" s="47">
        <v>0</v>
      </c>
    </row>
    <row r="121" spans="2:15">
      <c r="C121" s="214" t="s">
        <v>55</v>
      </c>
      <c r="D121" s="214" t="s">
        <v>162</v>
      </c>
      <c r="E121" s="214" t="s">
        <v>15</v>
      </c>
      <c r="F121" s="236">
        <v>0.5</v>
      </c>
      <c r="G121" s="236">
        <v>0</v>
      </c>
      <c r="H121" s="236">
        <v>0</v>
      </c>
      <c r="I121" s="236">
        <v>0</v>
      </c>
      <c r="J121" s="236">
        <v>0</v>
      </c>
      <c r="K121" s="239">
        <v>0</v>
      </c>
      <c r="L121" s="51">
        <v>7</v>
      </c>
      <c r="M121" s="47">
        <v>0</v>
      </c>
      <c r="N121" s="47">
        <v>0</v>
      </c>
      <c r="O121" s="47">
        <v>0</v>
      </c>
    </row>
    <row r="122" spans="2:15">
      <c r="D122"/>
      <c r="E122" s="1" t="s">
        <v>16</v>
      </c>
      <c r="F122" s="237">
        <v>0</v>
      </c>
      <c r="G122" s="237">
        <v>0</v>
      </c>
      <c r="H122" s="237">
        <v>0</v>
      </c>
      <c r="I122" s="237">
        <v>0</v>
      </c>
      <c r="J122" s="237">
        <v>0.16666666666666666</v>
      </c>
      <c r="K122" s="240">
        <v>0</v>
      </c>
      <c r="L122" s="52">
        <v>2.333333333333333</v>
      </c>
      <c r="M122" s="48">
        <v>0</v>
      </c>
      <c r="N122" s="48">
        <v>0</v>
      </c>
      <c r="O122" s="48">
        <v>0</v>
      </c>
    </row>
    <row r="123" spans="2:15">
      <c r="C123" s="214" t="s">
        <v>56</v>
      </c>
      <c r="D123" s="214" t="s">
        <v>162</v>
      </c>
      <c r="E123" s="214" t="s">
        <v>15</v>
      </c>
      <c r="F123" s="236">
        <v>1.1599999999999999</v>
      </c>
      <c r="G123" s="236">
        <v>0</v>
      </c>
      <c r="H123" s="236">
        <v>3.83</v>
      </c>
      <c r="I123" s="236">
        <v>0</v>
      </c>
      <c r="J123" s="236">
        <v>35</v>
      </c>
      <c r="K123" s="239">
        <v>0</v>
      </c>
      <c r="L123" s="51">
        <v>533.05000000000007</v>
      </c>
      <c r="M123" s="47">
        <v>0</v>
      </c>
      <c r="N123" s="47">
        <v>0</v>
      </c>
      <c r="O123" s="47">
        <v>0</v>
      </c>
    </row>
    <row r="124" spans="2:15">
      <c r="D124"/>
      <c r="E124" s="1" t="s">
        <v>16</v>
      </c>
      <c r="F124" s="237">
        <v>0</v>
      </c>
      <c r="G124" s="237">
        <v>1</v>
      </c>
      <c r="H124" s="237">
        <v>0</v>
      </c>
      <c r="I124" s="237">
        <v>0</v>
      </c>
      <c r="J124" s="237">
        <v>1</v>
      </c>
      <c r="K124" s="240">
        <v>0</v>
      </c>
      <c r="L124" s="52">
        <v>24.5</v>
      </c>
      <c r="M124" s="48">
        <v>0</v>
      </c>
      <c r="N124" s="48">
        <v>0</v>
      </c>
      <c r="O124" s="48">
        <v>0</v>
      </c>
    </row>
    <row r="125" spans="2:15">
      <c r="C125" s="214" t="s">
        <v>160</v>
      </c>
      <c r="D125" s="214" t="s">
        <v>161</v>
      </c>
      <c r="E125" s="214" t="s">
        <v>15</v>
      </c>
      <c r="F125" s="236">
        <v>20</v>
      </c>
      <c r="G125" s="236">
        <v>0</v>
      </c>
      <c r="H125" s="236">
        <v>0</v>
      </c>
      <c r="I125" s="236">
        <v>0</v>
      </c>
      <c r="J125" s="236">
        <v>0</v>
      </c>
      <c r="K125" s="239">
        <v>0</v>
      </c>
      <c r="L125" s="51">
        <v>280</v>
      </c>
      <c r="M125" s="47">
        <v>0</v>
      </c>
      <c r="N125" s="47">
        <v>0</v>
      </c>
      <c r="O125" s="47">
        <v>0</v>
      </c>
    </row>
    <row r="126" spans="2:15">
      <c r="B126" s="1" t="s">
        <v>80</v>
      </c>
      <c r="C126" s="1"/>
      <c r="D126" s="1"/>
      <c r="E126" s="1"/>
      <c r="F126" s="237">
        <v>33.659999999999997</v>
      </c>
      <c r="G126" s="237">
        <v>27</v>
      </c>
      <c r="H126" s="237">
        <v>84.83</v>
      </c>
      <c r="I126" s="237">
        <v>3</v>
      </c>
      <c r="J126" s="237">
        <v>50.166666666666664</v>
      </c>
      <c r="K126" s="240">
        <v>0</v>
      </c>
      <c r="L126" s="52">
        <v>2058.0233333333335</v>
      </c>
      <c r="M126" s="48">
        <v>0</v>
      </c>
      <c r="N126" s="48">
        <v>0</v>
      </c>
      <c r="O126" s="48">
        <v>0</v>
      </c>
    </row>
    <row r="127" spans="2:15">
      <c r="B127" s="214" t="s">
        <v>69</v>
      </c>
      <c r="C127" s="214" t="s">
        <v>8</v>
      </c>
      <c r="D127" s="214" t="s">
        <v>162</v>
      </c>
      <c r="E127" s="214" t="s">
        <v>15</v>
      </c>
      <c r="F127" s="236">
        <v>5</v>
      </c>
      <c r="G127" s="236">
        <v>0</v>
      </c>
      <c r="H127" s="236">
        <v>2</v>
      </c>
      <c r="I127" s="236">
        <v>0</v>
      </c>
      <c r="J127" s="236">
        <v>0</v>
      </c>
      <c r="K127" s="239">
        <v>0</v>
      </c>
      <c r="L127" s="51">
        <v>84</v>
      </c>
      <c r="M127" s="47">
        <v>0</v>
      </c>
      <c r="N127" s="47">
        <v>0</v>
      </c>
      <c r="O127" s="47">
        <v>0</v>
      </c>
    </row>
    <row r="128" spans="2:15">
      <c r="C128" s="214" t="s">
        <v>33</v>
      </c>
      <c r="D128" s="214" t="s">
        <v>162</v>
      </c>
      <c r="E128" s="214" t="s">
        <v>15</v>
      </c>
      <c r="F128" s="236">
        <v>5</v>
      </c>
      <c r="G128" s="236">
        <v>0</v>
      </c>
      <c r="H128" s="236">
        <v>0</v>
      </c>
      <c r="I128" s="236">
        <v>0</v>
      </c>
      <c r="J128" s="236">
        <v>0</v>
      </c>
      <c r="K128" s="239">
        <v>0</v>
      </c>
      <c r="L128" s="51">
        <v>70</v>
      </c>
      <c r="M128" s="47">
        <v>0</v>
      </c>
      <c r="N128" s="47">
        <v>0</v>
      </c>
      <c r="O128" s="47">
        <v>0</v>
      </c>
    </row>
    <row r="129" spans="2:15">
      <c r="C129" s="214" t="s">
        <v>34</v>
      </c>
      <c r="D129" s="214" t="s">
        <v>162</v>
      </c>
      <c r="E129" s="214" t="s">
        <v>15</v>
      </c>
      <c r="F129" s="236">
        <v>1</v>
      </c>
      <c r="G129" s="236">
        <v>6</v>
      </c>
      <c r="H129" s="236">
        <v>0</v>
      </c>
      <c r="I129" s="236">
        <v>0</v>
      </c>
      <c r="J129" s="236">
        <v>10</v>
      </c>
      <c r="K129" s="239">
        <v>0</v>
      </c>
      <c r="L129" s="51">
        <v>217</v>
      </c>
      <c r="M129" s="47">
        <v>0</v>
      </c>
      <c r="N129" s="47">
        <v>0</v>
      </c>
      <c r="O129" s="47">
        <v>0</v>
      </c>
    </row>
    <row r="130" spans="2:15">
      <c r="D130"/>
      <c r="E130" s="1" t="s">
        <v>16</v>
      </c>
      <c r="F130" s="237">
        <v>0</v>
      </c>
      <c r="G130" s="237">
        <v>3</v>
      </c>
      <c r="H130" s="237">
        <v>18</v>
      </c>
      <c r="I130" s="237">
        <v>0</v>
      </c>
      <c r="J130" s="237">
        <v>7</v>
      </c>
      <c r="K130" s="240">
        <v>0</v>
      </c>
      <c r="L130" s="52">
        <v>255.5</v>
      </c>
      <c r="M130" s="48">
        <v>0</v>
      </c>
      <c r="N130" s="48">
        <v>0</v>
      </c>
      <c r="O130" s="48">
        <v>0</v>
      </c>
    </row>
    <row r="131" spans="2:15">
      <c r="C131" s="214" t="s">
        <v>9</v>
      </c>
      <c r="D131" s="214" t="s">
        <v>162</v>
      </c>
      <c r="E131" s="214" t="s">
        <v>15</v>
      </c>
      <c r="F131" s="236">
        <v>0</v>
      </c>
      <c r="G131" s="236">
        <v>0</v>
      </c>
      <c r="H131" s="236">
        <v>11</v>
      </c>
      <c r="I131" s="236">
        <v>0</v>
      </c>
      <c r="J131" s="236">
        <v>0</v>
      </c>
      <c r="K131" s="239">
        <v>0</v>
      </c>
      <c r="L131" s="51">
        <v>77</v>
      </c>
      <c r="M131" s="47">
        <v>0</v>
      </c>
      <c r="N131" s="47">
        <v>0</v>
      </c>
      <c r="O131" s="47">
        <v>0</v>
      </c>
    </row>
    <row r="132" spans="2:15">
      <c r="C132" s="214" t="s">
        <v>57</v>
      </c>
      <c r="D132" s="214" t="s">
        <v>162</v>
      </c>
      <c r="E132" s="214" t="s">
        <v>15</v>
      </c>
      <c r="F132" s="236">
        <v>0</v>
      </c>
      <c r="G132" s="236">
        <v>0</v>
      </c>
      <c r="H132" s="236">
        <v>0</v>
      </c>
      <c r="I132" s="236">
        <v>1</v>
      </c>
      <c r="J132" s="236">
        <v>0</v>
      </c>
      <c r="K132" s="239">
        <v>0</v>
      </c>
      <c r="L132" s="51">
        <v>2.3800000000000003</v>
      </c>
      <c r="M132" s="47">
        <v>0</v>
      </c>
      <c r="N132" s="47">
        <v>0</v>
      </c>
      <c r="O132" s="47">
        <v>0</v>
      </c>
    </row>
    <row r="133" spans="2:15">
      <c r="C133" s="214" t="s">
        <v>55</v>
      </c>
      <c r="D133" s="214" t="s">
        <v>162</v>
      </c>
      <c r="E133" s="214" t="s">
        <v>15</v>
      </c>
      <c r="F133" s="236">
        <v>1</v>
      </c>
      <c r="G133" s="236">
        <v>0</v>
      </c>
      <c r="H133" s="236">
        <v>0</v>
      </c>
      <c r="I133" s="236">
        <v>0</v>
      </c>
      <c r="J133" s="236">
        <v>0</v>
      </c>
      <c r="K133" s="239">
        <v>0</v>
      </c>
      <c r="L133" s="51">
        <v>14</v>
      </c>
      <c r="M133" s="47">
        <v>0</v>
      </c>
      <c r="N133" s="47">
        <v>0</v>
      </c>
      <c r="O133" s="47">
        <v>0</v>
      </c>
    </row>
    <row r="134" spans="2:15">
      <c r="D134"/>
      <c r="E134" s="1" t="s">
        <v>16</v>
      </c>
      <c r="F134" s="237">
        <v>0</v>
      </c>
      <c r="G134" s="237">
        <v>0</v>
      </c>
      <c r="H134" s="237">
        <v>0</v>
      </c>
      <c r="I134" s="237">
        <v>0</v>
      </c>
      <c r="J134" s="237">
        <v>0.09</v>
      </c>
      <c r="K134" s="240">
        <v>0</v>
      </c>
      <c r="L134" s="52">
        <v>1.26</v>
      </c>
      <c r="M134" s="48">
        <v>0</v>
      </c>
      <c r="N134" s="48">
        <v>0</v>
      </c>
      <c r="O134" s="48">
        <v>0</v>
      </c>
    </row>
    <row r="135" spans="2:15">
      <c r="C135" s="214" t="s">
        <v>56</v>
      </c>
      <c r="D135" s="214" t="s">
        <v>162</v>
      </c>
      <c r="E135" s="214" t="s">
        <v>15</v>
      </c>
      <c r="F135" s="236">
        <v>3.19</v>
      </c>
      <c r="G135" s="236">
        <v>0</v>
      </c>
      <c r="H135" s="236">
        <v>17.55</v>
      </c>
      <c r="I135" s="236">
        <v>0</v>
      </c>
      <c r="J135" s="236">
        <v>48</v>
      </c>
      <c r="K135" s="239">
        <v>0</v>
      </c>
      <c r="L135" s="51">
        <v>839.51</v>
      </c>
      <c r="M135" s="47">
        <v>0</v>
      </c>
      <c r="N135" s="47">
        <v>0</v>
      </c>
      <c r="O135" s="47">
        <v>0</v>
      </c>
    </row>
    <row r="136" spans="2:15">
      <c r="D136"/>
      <c r="E136" s="1" t="s">
        <v>16</v>
      </c>
      <c r="F136" s="237">
        <v>1</v>
      </c>
      <c r="G136" s="237">
        <v>1</v>
      </c>
      <c r="H136" s="237">
        <v>2</v>
      </c>
      <c r="I136" s="237">
        <v>0</v>
      </c>
      <c r="J136" s="237">
        <v>0</v>
      </c>
      <c r="K136" s="240">
        <v>0</v>
      </c>
      <c r="L136" s="52">
        <v>38.5</v>
      </c>
      <c r="M136" s="48">
        <v>0</v>
      </c>
      <c r="N136" s="48">
        <v>0</v>
      </c>
      <c r="O136" s="48">
        <v>0</v>
      </c>
    </row>
    <row r="137" spans="2:15">
      <c r="C137" s="214" t="s">
        <v>160</v>
      </c>
      <c r="D137" s="214" t="s">
        <v>161</v>
      </c>
      <c r="E137" s="214" t="s">
        <v>15</v>
      </c>
      <c r="F137" s="236">
        <v>16</v>
      </c>
      <c r="G137" s="236">
        <v>0</v>
      </c>
      <c r="H137" s="236">
        <v>0</v>
      </c>
      <c r="I137" s="236">
        <v>0</v>
      </c>
      <c r="J137" s="236">
        <v>0</v>
      </c>
      <c r="K137" s="239">
        <v>0</v>
      </c>
      <c r="L137" s="51">
        <v>224</v>
      </c>
      <c r="M137" s="47">
        <v>0</v>
      </c>
      <c r="N137" s="47">
        <v>0</v>
      </c>
      <c r="O137" s="47">
        <v>0</v>
      </c>
    </row>
    <row r="138" spans="2:15">
      <c r="B138" s="1" t="s">
        <v>81</v>
      </c>
      <c r="C138" s="1"/>
      <c r="D138" s="1"/>
      <c r="E138" s="1"/>
      <c r="F138" s="237">
        <v>32.19</v>
      </c>
      <c r="G138" s="237">
        <v>10</v>
      </c>
      <c r="H138" s="237">
        <v>50.55</v>
      </c>
      <c r="I138" s="237">
        <v>1</v>
      </c>
      <c r="J138" s="237">
        <v>65.09</v>
      </c>
      <c r="K138" s="240">
        <v>0</v>
      </c>
      <c r="L138" s="52">
        <v>1823.15</v>
      </c>
      <c r="M138" s="48">
        <v>0</v>
      </c>
      <c r="N138" s="48">
        <v>0</v>
      </c>
      <c r="O138" s="48">
        <v>0</v>
      </c>
    </row>
    <row r="139" spans="2:15">
      <c r="B139" s="214" t="s">
        <v>54</v>
      </c>
      <c r="C139" s="214" t="s">
        <v>8</v>
      </c>
      <c r="D139" s="214" t="s">
        <v>162</v>
      </c>
      <c r="E139" s="214" t="s">
        <v>15</v>
      </c>
      <c r="F139" s="236">
        <v>0</v>
      </c>
      <c r="G139" s="236">
        <v>0</v>
      </c>
      <c r="H139" s="236">
        <v>21</v>
      </c>
      <c r="I139" s="236">
        <v>0</v>
      </c>
      <c r="J139" s="236">
        <v>0</v>
      </c>
      <c r="K139" s="239">
        <v>0</v>
      </c>
      <c r="L139" s="51">
        <v>147</v>
      </c>
      <c r="M139" s="47">
        <v>0</v>
      </c>
      <c r="N139" s="47">
        <v>0</v>
      </c>
      <c r="O139" s="47">
        <v>0</v>
      </c>
    </row>
    <row r="140" spans="2:15">
      <c r="C140" s="214" t="s">
        <v>33</v>
      </c>
      <c r="D140" s="214" t="s">
        <v>162</v>
      </c>
      <c r="E140" s="214" t="s">
        <v>15</v>
      </c>
      <c r="F140" s="236">
        <v>22</v>
      </c>
      <c r="G140" s="236">
        <v>0</v>
      </c>
      <c r="H140" s="236">
        <v>0</v>
      </c>
      <c r="I140" s="236">
        <v>0</v>
      </c>
      <c r="J140" s="236">
        <v>0</v>
      </c>
      <c r="K140" s="239">
        <v>0</v>
      </c>
      <c r="L140" s="51">
        <v>308</v>
      </c>
      <c r="M140" s="47">
        <v>0</v>
      </c>
      <c r="N140" s="47">
        <v>0</v>
      </c>
      <c r="O140" s="47">
        <v>0</v>
      </c>
    </row>
    <row r="141" spans="2:15">
      <c r="C141" s="214" t="s">
        <v>34</v>
      </c>
      <c r="D141" s="214" t="s">
        <v>162</v>
      </c>
      <c r="E141" s="214" t="s">
        <v>15</v>
      </c>
      <c r="F141" s="236">
        <v>0</v>
      </c>
      <c r="G141" s="236">
        <v>24</v>
      </c>
      <c r="H141" s="236">
        <v>0</v>
      </c>
      <c r="I141" s="236">
        <v>0</v>
      </c>
      <c r="J141" s="236">
        <v>10</v>
      </c>
      <c r="K141" s="239">
        <v>0</v>
      </c>
      <c r="L141" s="51">
        <v>392</v>
      </c>
      <c r="M141" s="47">
        <v>0</v>
      </c>
      <c r="N141" s="47">
        <v>0</v>
      </c>
      <c r="O141" s="47">
        <v>0</v>
      </c>
    </row>
    <row r="142" spans="2:15">
      <c r="D142"/>
      <c r="E142" s="1" t="s">
        <v>16</v>
      </c>
      <c r="F142" s="237">
        <v>0</v>
      </c>
      <c r="G142" s="237">
        <v>2</v>
      </c>
      <c r="H142" s="237">
        <v>15</v>
      </c>
      <c r="I142" s="237">
        <v>0</v>
      </c>
      <c r="J142" s="237">
        <v>0</v>
      </c>
      <c r="K142" s="240">
        <v>0</v>
      </c>
      <c r="L142" s="52">
        <v>126</v>
      </c>
      <c r="M142" s="48">
        <v>0</v>
      </c>
      <c r="N142" s="48">
        <v>0</v>
      </c>
      <c r="O142" s="48">
        <v>0</v>
      </c>
    </row>
    <row r="143" spans="2:15">
      <c r="C143" s="214" t="s">
        <v>9</v>
      </c>
      <c r="D143" s="214" t="s">
        <v>162</v>
      </c>
      <c r="E143" s="214" t="s">
        <v>15</v>
      </c>
      <c r="F143" s="236">
        <v>0</v>
      </c>
      <c r="G143" s="236">
        <v>0</v>
      </c>
      <c r="H143" s="236">
        <v>19</v>
      </c>
      <c r="I143" s="236">
        <v>0</v>
      </c>
      <c r="J143" s="236">
        <v>0</v>
      </c>
      <c r="K143" s="239">
        <v>0</v>
      </c>
      <c r="L143" s="51">
        <v>133</v>
      </c>
      <c r="M143" s="47">
        <v>0</v>
      </c>
      <c r="N143" s="47">
        <v>0</v>
      </c>
      <c r="O143" s="47">
        <v>0</v>
      </c>
    </row>
    <row r="144" spans="2:15">
      <c r="C144" s="214" t="s">
        <v>57</v>
      </c>
      <c r="D144" s="214" t="s">
        <v>162</v>
      </c>
      <c r="E144" s="214" t="s">
        <v>15</v>
      </c>
      <c r="F144" s="236">
        <v>0</v>
      </c>
      <c r="G144" s="236">
        <v>0</v>
      </c>
      <c r="H144" s="236">
        <v>0</v>
      </c>
      <c r="I144" s="236">
        <v>1</v>
      </c>
      <c r="J144" s="236">
        <v>0</v>
      </c>
      <c r="K144" s="239">
        <v>0</v>
      </c>
      <c r="L144" s="51">
        <v>2.3800000000000003</v>
      </c>
      <c r="M144" s="47">
        <v>0</v>
      </c>
      <c r="N144" s="47">
        <v>0</v>
      </c>
      <c r="O144" s="47">
        <v>0</v>
      </c>
    </row>
    <row r="145" spans="2:15">
      <c r="C145" s="214" t="s">
        <v>55</v>
      </c>
      <c r="D145" s="214" t="s">
        <v>162</v>
      </c>
      <c r="E145" s="214" t="s">
        <v>15</v>
      </c>
      <c r="F145" s="236">
        <v>2</v>
      </c>
      <c r="G145" s="236">
        <v>0</v>
      </c>
      <c r="H145" s="236">
        <v>0</v>
      </c>
      <c r="I145" s="236">
        <v>0</v>
      </c>
      <c r="J145" s="236">
        <v>0</v>
      </c>
      <c r="K145" s="239">
        <v>0</v>
      </c>
      <c r="L145" s="51">
        <v>28</v>
      </c>
      <c r="M145" s="47">
        <v>0</v>
      </c>
      <c r="N145" s="47">
        <v>0</v>
      </c>
      <c r="O145" s="47">
        <v>0</v>
      </c>
    </row>
    <row r="146" spans="2:15">
      <c r="D146"/>
      <c r="E146" s="1" t="s">
        <v>16</v>
      </c>
      <c r="F146" s="237">
        <v>0</v>
      </c>
      <c r="G146" s="237">
        <v>0</v>
      </c>
      <c r="H146" s="237">
        <v>0</v>
      </c>
      <c r="I146" s="237">
        <v>0</v>
      </c>
      <c r="J146" s="237">
        <v>0.4</v>
      </c>
      <c r="K146" s="240">
        <v>0</v>
      </c>
      <c r="L146" s="52">
        <v>5.6000000000000005</v>
      </c>
      <c r="M146" s="48">
        <v>0</v>
      </c>
      <c r="N146" s="48">
        <v>0</v>
      </c>
      <c r="O146" s="48">
        <v>0</v>
      </c>
    </row>
    <row r="147" spans="2:15">
      <c r="C147" s="214" t="s">
        <v>56</v>
      </c>
      <c r="D147" s="214" t="s">
        <v>162</v>
      </c>
      <c r="E147" s="214" t="s">
        <v>15</v>
      </c>
      <c r="F147" s="236">
        <v>13.92</v>
      </c>
      <c r="G147" s="236">
        <v>0.4</v>
      </c>
      <c r="H147" s="236">
        <v>31.58</v>
      </c>
      <c r="I147" s="236">
        <v>0</v>
      </c>
      <c r="J147" s="236">
        <v>93</v>
      </c>
      <c r="K147" s="239">
        <v>0</v>
      </c>
      <c r="L147" s="51">
        <v>1722.1399999999999</v>
      </c>
      <c r="M147" s="47">
        <v>0</v>
      </c>
      <c r="N147" s="47">
        <v>0</v>
      </c>
      <c r="O147" s="47">
        <v>0</v>
      </c>
    </row>
    <row r="148" spans="2:15">
      <c r="D148"/>
      <c r="E148" s="1" t="s">
        <v>16</v>
      </c>
      <c r="F148" s="237">
        <v>1</v>
      </c>
      <c r="G148" s="237">
        <v>0</v>
      </c>
      <c r="H148" s="237">
        <v>2</v>
      </c>
      <c r="I148" s="237">
        <v>0</v>
      </c>
      <c r="J148" s="237">
        <v>0</v>
      </c>
      <c r="K148" s="240">
        <v>0</v>
      </c>
      <c r="L148" s="52">
        <v>28</v>
      </c>
      <c r="M148" s="48">
        <v>0</v>
      </c>
      <c r="N148" s="48">
        <v>0</v>
      </c>
      <c r="O148" s="48">
        <v>0</v>
      </c>
    </row>
    <row r="149" spans="2:15">
      <c r="C149" s="214" t="s">
        <v>160</v>
      </c>
      <c r="D149" s="214" t="s">
        <v>161</v>
      </c>
      <c r="E149" s="214" t="s">
        <v>15</v>
      </c>
      <c r="F149" s="236">
        <v>4</v>
      </c>
      <c r="G149" s="236">
        <v>0</v>
      </c>
      <c r="H149" s="236">
        <v>0</v>
      </c>
      <c r="I149" s="236">
        <v>0</v>
      </c>
      <c r="J149" s="236">
        <v>0</v>
      </c>
      <c r="K149" s="239">
        <v>0</v>
      </c>
      <c r="L149" s="51">
        <v>56</v>
      </c>
      <c r="M149" s="47">
        <v>0</v>
      </c>
      <c r="N149" s="47">
        <v>0</v>
      </c>
      <c r="O149" s="47">
        <v>0</v>
      </c>
    </row>
    <row r="150" spans="2:15">
      <c r="B150" s="1" t="s">
        <v>82</v>
      </c>
      <c r="C150" s="1"/>
      <c r="D150" s="1"/>
      <c r="E150" s="1"/>
      <c r="F150" s="237">
        <v>42.92</v>
      </c>
      <c r="G150" s="237">
        <v>26.4</v>
      </c>
      <c r="H150" s="237">
        <v>88.58</v>
      </c>
      <c r="I150" s="237">
        <v>1</v>
      </c>
      <c r="J150" s="237">
        <v>103.4</v>
      </c>
      <c r="K150" s="240">
        <v>0</v>
      </c>
      <c r="L150" s="52">
        <v>2948.12</v>
      </c>
      <c r="M150" s="48">
        <v>0</v>
      </c>
      <c r="N150" s="48">
        <v>0</v>
      </c>
      <c r="O150" s="48">
        <v>0</v>
      </c>
    </row>
    <row r="151" spans="2:15">
      <c r="B151" s="2" t="s">
        <v>14</v>
      </c>
      <c r="C151" s="2"/>
      <c r="D151" s="2"/>
      <c r="E151" s="2"/>
      <c r="F151" s="238">
        <v>675.77999999999986</v>
      </c>
      <c r="G151" s="238">
        <v>413</v>
      </c>
      <c r="H151" s="238">
        <v>1073.56</v>
      </c>
      <c r="I151" s="238">
        <v>103</v>
      </c>
      <c r="J151" s="238">
        <v>1875.0033333333338</v>
      </c>
      <c r="K151" s="241">
        <v>1</v>
      </c>
      <c r="L151" s="53">
        <v>47807.526666666658</v>
      </c>
      <c r="M151" s="49">
        <v>0</v>
      </c>
      <c r="N151" s="49">
        <v>0</v>
      </c>
      <c r="O151" s="49">
        <v>0</v>
      </c>
    </row>
    <row r="152" spans="2:15">
      <c r="D152"/>
      <c r="E152"/>
      <c r="F152"/>
      <c r="G152"/>
      <c r="H152"/>
      <c r="I152"/>
      <c r="J152"/>
      <c r="K152"/>
      <c r="L152"/>
    </row>
    <row r="153" spans="2:15">
      <c r="D153"/>
      <c r="E153"/>
      <c r="F153"/>
      <c r="G153"/>
      <c r="H153"/>
      <c r="I153"/>
      <c r="J153"/>
      <c r="K153"/>
      <c r="L153"/>
    </row>
    <row r="154" spans="2:15">
      <c r="D154"/>
      <c r="E154"/>
      <c r="F154"/>
      <c r="G154"/>
      <c r="H154"/>
      <c r="I154"/>
      <c r="J154"/>
      <c r="K154"/>
      <c r="L154"/>
    </row>
    <row r="155" spans="2:15">
      <c r="D155"/>
      <c r="E155"/>
      <c r="F155"/>
      <c r="G155"/>
      <c r="H155"/>
      <c r="I155"/>
      <c r="J155"/>
      <c r="K155"/>
      <c r="L155"/>
    </row>
    <row r="156" spans="2:15">
      <c r="D156"/>
      <c r="E156"/>
      <c r="F156"/>
      <c r="G156"/>
      <c r="H156"/>
      <c r="I156"/>
      <c r="J156"/>
      <c r="K156"/>
      <c r="L156"/>
    </row>
    <row r="157" spans="2:15">
      <c r="D157"/>
      <c r="E157"/>
      <c r="F157"/>
      <c r="G157"/>
      <c r="H157"/>
      <c r="I157"/>
      <c r="J157"/>
      <c r="K157"/>
      <c r="L157"/>
    </row>
    <row r="158" spans="2:15">
      <c r="D158"/>
      <c r="E158"/>
      <c r="F158"/>
      <c r="G158"/>
      <c r="H158"/>
      <c r="I158"/>
      <c r="J158"/>
      <c r="K158"/>
      <c r="L158"/>
    </row>
    <row r="159" spans="2:15">
      <c r="D159"/>
      <c r="E159"/>
      <c r="F159"/>
      <c r="G159"/>
      <c r="H159"/>
      <c r="I159"/>
      <c r="J159"/>
      <c r="K159"/>
      <c r="L159"/>
    </row>
    <row r="160" spans="2:15">
      <c r="D160"/>
      <c r="E160"/>
      <c r="F160"/>
      <c r="G160"/>
      <c r="H160"/>
      <c r="I160"/>
      <c r="J160"/>
      <c r="K160"/>
      <c r="L160"/>
    </row>
    <row r="161" spans="4:12">
      <c r="D161"/>
      <c r="E161"/>
      <c r="F161"/>
      <c r="G161"/>
      <c r="H161"/>
      <c r="I161"/>
      <c r="J161"/>
      <c r="K161"/>
      <c r="L161"/>
    </row>
    <row r="162" spans="4:12">
      <c r="D162"/>
      <c r="E162"/>
      <c r="F162"/>
      <c r="G162"/>
      <c r="H162"/>
      <c r="I162"/>
      <c r="J162"/>
      <c r="K162"/>
      <c r="L162"/>
    </row>
    <row r="163" spans="4:12">
      <c r="D163"/>
      <c r="E163"/>
      <c r="F163"/>
      <c r="G163"/>
      <c r="H163"/>
      <c r="I163"/>
      <c r="J163"/>
      <c r="K163"/>
      <c r="L1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T33"/>
  <sheetViews>
    <sheetView showGridLines="0" zoomScale="77" zoomScaleNormal="77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defaultRowHeight="24.75" customHeight="1" outlineLevelRow="1" outlineLevelCol="1"/>
  <cols>
    <col min="1" max="1" width="2" style="124" customWidth="1"/>
    <col min="2" max="2" width="15.140625" style="3" customWidth="1"/>
    <col min="3" max="3" width="16.85546875" style="3" customWidth="1"/>
    <col min="4" max="4" width="9.42578125" style="3" customWidth="1"/>
    <col min="5" max="12" width="10" style="3" customWidth="1" outlineLevel="1"/>
    <col min="13" max="18" width="10.28515625" style="3" customWidth="1" outlineLevel="1"/>
    <col min="19" max="23" width="10.28515625" style="3" customWidth="1"/>
    <col min="24" max="24" width="16.85546875" style="3" customWidth="1"/>
    <col min="25" max="25" width="9.42578125" style="3" customWidth="1"/>
    <col min="26" max="33" width="10" style="3" hidden="1" customWidth="1" outlineLevel="1"/>
    <col min="34" max="39" width="10.28515625" style="3" hidden="1" customWidth="1" outlineLevel="1"/>
    <col min="40" max="40" width="10.28515625" style="3" customWidth="1" collapsed="1"/>
    <col min="41" max="44" width="10.28515625" style="3" customWidth="1"/>
    <col min="45" max="45" width="16.85546875" style="3" customWidth="1"/>
    <col min="46" max="46" width="9.42578125" style="3" customWidth="1"/>
    <col min="47" max="54" width="10" style="3" hidden="1" customWidth="1" outlineLevel="1"/>
    <col min="55" max="60" width="10.28515625" style="3" hidden="1" customWidth="1" outlineLevel="1"/>
    <col min="61" max="61" width="10.28515625" style="3" customWidth="1" collapsed="1"/>
    <col min="62" max="65" width="10.28515625" style="3" customWidth="1"/>
    <col min="66" max="66" width="16.85546875" style="3" customWidth="1"/>
    <col min="67" max="67" width="9.42578125" style="3" customWidth="1"/>
    <col min="68" max="75" width="10" style="3" hidden="1" customWidth="1" outlineLevel="1"/>
    <col min="76" max="81" width="10.28515625" style="3" hidden="1" customWidth="1" outlineLevel="1"/>
    <col min="82" max="82" width="10.28515625" style="3" customWidth="1" collapsed="1"/>
    <col min="83" max="86" width="10.28515625" style="3" customWidth="1"/>
    <col min="87" max="87" width="16.85546875" style="3" customWidth="1"/>
    <col min="88" max="88" width="9.42578125" style="3" customWidth="1"/>
    <col min="89" max="96" width="10" style="3" hidden="1" customWidth="1" outlineLevel="1"/>
    <col min="97" max="102" width="10.28515625" style="3" hidden="1" customWidth="1" outlineLevel="1"/>
    <col min="103" max="103" width="10.28515625" style="3" customWidth="1" collapsed="1"/>
    <col min="104" max="107" width="10.28515625" style="3" customWidth="1"/>
    <col min="108" max="108" width="16.85546875" style="3" customWidth="1"/>
    <col min="109" max="109" width="9.42578125" style="3" customWidth="1"/>
    <col min="110" max="117" width="10" style="3" hidden="1" customWidth="1" outlineLevel="1"/>
    <col min="118" max="123" width="10.28515625" style="3" hidden="1" customWidth="1" outlineLevel="1"/>
    <col min="124" max="124" width="10.28515625" style="3" customWidth="1" collapsed="1"/>
    <col min="125" max="128" width="10.28515625" style="3" customWidth="1"/>
    <col min="129" max="129" width="16.85546875" style="3" customWidth="1"/>
    <col min="130" max="130" width="9.42578125" style="3" customWidth="1"/>
    <col min="131" max="138" width="10" style="3" hidden="1" customWidth="1" outlineLevel="1"/>
    <col min="139" max="144" width="10.28515625" style="3" hidden="1" customWidth="1" outlineLevel="1"/>
    <col min="145" max="145" width="10.28515625" style="3" customWidth="1" collapsed="1"/>
    <col min="146" max="149" width="10.28515625" style="3" customWidth="1"/>
    <col min="150" max="150" width="16.85546875" style="3" customWidth="1"/>
    <col min="151" max="151" width="9.42578125" style="3" customWidth="1"/>
    <col min="152" max="159" width="10" style="3" hidden="1" customWidth="1" outlineLevel="1"/>
    <col min="160" max="165" width="10.28515625" style="3" hidden="1" customWidth="1" outlineLevel="1"/>
    <col min="166" max="166" width="10.28515625" style="3" customWidth="1" collapsed="1"/>
    <col min="167" max="170" width="10.28515625" style="3" customWidth="1"/>
    <col min="171" max="171" width="16.85546875" style="3" customWidth="1"/>
    <col min="172" max="172" width="9.42578125" style="3" customWidth="1"/>
    <col min="173" max="180" width="10" style="3" hidden="1" customWidth="1" outlineLevel="1"/>
    <col min="181" max="186" width="10.28515625" style="3" hidden="1" customWidth="1" outlineLevel="1"/>
    <col min="187" max="187" width="10.28515625" style="3" customWidth="1" collapsed="1"/>
    <col min="188" max="191" width="10.28515625" style="3" customWidth="1"/>
    <col min="192" max="192" width="16.85546875" style="3" customWidth="1"/>
    <col min="193" max="193" width="9.42578125" style="3" customWidth="1"/>
    <col min="194" max="201" width="10" style="3" hidden="1" customWidth="1" outlineLevel="1"/>
    <col min="202" max="207" width="10.28515625" style="3" hidden="1" customWidth="1" outlineLevel="1"/>
    <col min="208" max="208" width="10.28515625" style="3" customWidth="1" collapsed="1"/>
    <col min="209" max="212" width="10.28515625" style="3" customWidth="1"/>
    <col min="213" max="213" width="16.85546875" style="3" customWidth="1"/>
    <col min="214" max="214" width="9.42578125" style="3" customWidth="1"/>
    <col min="215" max="222" width="10" style="3" hidden="1" customWidth="1" outlineLevel="1"/>
    <col min="223" max="228" width="10.28515625" style="3" hidden="1" customWidth="1" outlineLevel="1"/>
    <col min="229" max="229" width="10.28515625" style="3" customWidth="1" collapsed="1"/>
    <col min="230" max="233" width="10.28515625" style="3" customWidth="1"/>
    <col min="234" max="234" width="16.85546875" style="3" customWidth="1"/>
    <col min="235" max="235" width="9.42578125" style="3" customWidth="1"/>
    <col min="236" max="243" width="10" style="3" hidden="1" customWidth="1" outlineLevel="1"/>
    <col min="244" max="249" width="10.28515625" style="3" hidden="1" customWidth="1" outlineLevel="1"/>
    <col min="250" max="250" width="10.28515625" style="3" customWidth="1" collapsed="1"/>
    <col min="251" max="254" width="10.28515625" style="3" customWidth="1"/>
    <col min="255" max="16384" width="9.140625" style="3"/>
  </cols>
  <sheetData>
    <row r="2" spans="1:254" ht="24.75" customHeight="1">
      <c r="B2" s="383" t="s">
        <v>53</v>
      </c>
      <c r="C2" s="341" t="s">
        <v>67</v>
      </c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3"/>
      <c r="X2" s="341" t="s">
        <v>59</v>
      </c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2"/>
      <c r="AK2" s="342"/>
      <c r="AL2" s="342"/>
      <c r="AM2" s="342"/>
      <c r="AN2" s="342"/>
      <c r="AO2" s="342"/>
      <c r="AP2" s="342"/>
      <c r="AQ2" s="342"/>
      <c r="AR2" s="343"/>
      <c r="AS2" s="341" t="s">
        <v>60</v>
      </c>
      <c r="AT2" s="342"/>
      <c r="AU2" s="342"/>
      <c r="AV2" s="342"/>
      <c r="AW2" s="342"/>
      <c r="AX2" s="342"/>
      <c r="AY2" s="342"/>
      <c r="AZ2" s="342"/>
      <c r="BA2" s="342"/>
      <c r="BB2" s="342"/>
      <c r="BC2" s="342"/>
      <c r="BD2" s="342"/>
      <c r="BE2" s="342"/>
      <c r="BF2" s="342"/>
      <c r="BG2" s="342"/>
      <c r="BH2" s="342"/>
      <c r="BI2" s="342"/>
      <c r="BJ2" s="342"/>
      <c r="BK2" s="342"/>
      <c r="BL2" s="342"/>
      <c r="BM2" s="343"/>
      <c r="BN2" s="341" t="s">
        <v>61</v>
      </c>
      <c r="BO2" s="342"/>
      <c r="BP2" s="342"/>
      <c r="BQ2" s="342"/>
      <c r="BR2" s="342"/>
      <c r="BS2" s="342"/>
      <c r="BT2" s="342"/>
      <c r="BU2" s="342"/>
      <c r="BV2" s="342"/>
      <c r="BW2" s="342"/>
      <c r="BX2" s="342"/>
      <c r="BY2" s="342"/>
      <c r="BZ2" s="342"/>
      <c r="CA2" s="342"/>
      <c r="CB2" s="342"/>
      <c r="CC2" s="342"/>
      <c r="CD2" s="342"/>
      <c r="CE2" s="342"/>
      <c r="CF2" s="342"/>
      <c r="CG2" s="342"/>
      <c r="CH2" s="343"/>
      <c r="CI2" s="341" t="s">
        <v>62</v>
      </c>
      <c r="CJ2" s="342"/>
      <c r="CK2" s="342"/>
      <c r="CL2" s="342"/>
      <c r="CM2" s="342"/>
      <c r="CN2" s="342"/>
      <c r="CO2" s="342"/>
      <c r="CP2" s="342"/>
      <c r="CQ2" s="342"/>
      <c r="CR2" s="342"/>
      <c r="CS2" s="342"/>
      <c r="CT2" s="342"/>
      <c r="CU2" s="342"/>
      <c r="CV2" s="342"/>
      <c r="CW2" s="342"/>
      <c r="CX2" s="342"/>
      <c r="CY2" s="342"/>
      <c r="CZ2" s="342"/>
      <c r="DA2" s="342"/>
      <c r="DB2" s="342"/>
      <c r="DC2" s="343"/>
      <c r="DD2" s="341" t="s">
        <v>63</v>
      </c>
      <c r="DE2" s="342"/>
      <c r="DF2" s="342"/>
      <c r="DG2" s="342"/>
      <c r="DH2" s="342"/>
      <c r="DI2" s="342"/>
      <c r="DJ2" s="342"/>
      <c r="DK2" s="342"/>
      <c r="DL2" s="342"/>
      <c r="DM2" s="342"/>
      <c r="DN2" s="342"/>
      <c r="DO2" s="342"/>
      <c r="DP2" s="342"/>
      <c r="DQ2" s="342"/>
      <c r="DR2" s="342"/>
      <c r="DS2" s="342"/>
      <c r="DT2" s="342"/>
      <c r="DU2" s="342"/>
      <c r="DV2" s="342"/>
      <c r="DW2" s="342"/>
      <c r="DX2" s="343"/>
      <c r="DY2" s="341" t="s">
        <v>64</v>
      </c>
      <c r="DZ2" s="342"/>
      <c r="EA2" s="342"/>
      <c r="EB2" s="342"/>
      <c r="EC2" s="342"/>
      <c r="ED2" s="342"/>
      <c r="EE2" s="342"/>
      <c r="EF2" s="342"/>
      <c r="EG2" s="342"/>
      <c r="EH2" s="342"/>
      <c r="EI2" s="342"/>
      <c r="EJ2" s="342"/>
      <c r="EK2" s="342"/>
      <c r="EL2" s="342"/>
      <c r="EM2" s="342"/>
      <c r="EN2" s="342"/>
      <c r="EO2" s="342"/>
      <c r="EP2" s="342"/>
      <c r="EQ2" s="342"/>
      <c r="ER2" s="342"/>
      <c r="ES2" s="343"/>
      <c r="ET2" s="341" t="s">
        <v>65</v>
      </c>
      <c r="EU2" s="342"/>
      <c r="EV2" s="342"/>
      <c r="EW2" s="342"/>
      <c r="EX2" s="342"/>
      <c r="EY2" s="342"/>
      <c r="EZ2" s="342"/>
      <c r="FA2" s="342"/>
      <c r="FB2" s="342"/>
      <c r="FC2" s="342"/>
      <c r="FD2" s="342"/>
      <c r="FE2" s="342"/>
      <c r="FF2" s="342"/>
      <c r="FG2" s="342"/>
      <c r="FH2" s="342"/>
      <c r="FI2" s="342"/>
      <c r="FJ2" s="342"/>
      <c r="FK2" s="342"/>
      <c r="FL2" s="342"/>
      <c r="FM2" s="342"/>
      <c r="FN2" s="343"/>
      <c r="FO2" s="341" t="s">
        <v>66</v>
      </c>
      <c r="FP2" s="342"/>
      <c r="FQ2" s="342"/>
      <c r="FR2" s="342"/>
      <c r="FS2" s="342"/>
      <c r="FT2" s="342"/>
      <c r="FU2" s="342"/>
      <c r="FV2" s="342"/>
      <c r="FW2" s="342"/>
      <c r="FX2" s="342"/>
      <c r="FY2" s="342"/>
      <c r="FZ2" s="342"/>
      <c r="GA2" s="342"/>
      <c r="GB2" s="342"/>
      <c r="GC2" s="342"/>
      <c r="GD2" s="342"/>
      <c r="GE2" s="342"/>
      <c r="GF2" s="342"/>
      <c r="GG2" s="342"/>
      <c r="GH2" s="342"/>
      <c r="GI2" s="343"/>
      <c r="GJ2" s="341" t="s">
        <v>68</v>
      </c>
      <c r="GK2" s="342"/>
      <c r="GL2" s="342"/>
      <c r="GM2" s="342"/>
      <c r="GN2" s="342"/>
      <c r="GO2" s="342"/>
      <c r="GP2" s="342"/>
      <c r="GQ2" s="342"/>
      <c r="GR2" s="342"/>
      <c r="GS2" s="342"/>
      <c r="GT2" s="342"/>
      <c r="GU2" s="342"/>
      <c r="GV2" s="342"/>
      <c r="GW2" s="342"/>
      <c r="GX2" s="342"/>
      <c r="GY2" s="342"/>
      <c r="GZ2" s="342"/>
      <c r="HA2" s="342"/>
      <c r="HB2" s="342"/>
      <c r="HC2" s="342"/>
      <c r="HD2" s="343"/>
      <c r="HE2" s="341" t="s">
        <v>69</v>
      </c>
      <c r="HF2" s="342"/>
      <c r="HG2" s="342"/>
      <c r="HH2" s="342"/>
      <c r="HI2" s="342"/>
      <c r="HJ2" s="342"/>
      <c r="HK2" s="342"/>
      <c r="HL2" s="342"/>
      <c r="HM2" s="342"/>
      <c r="HN2" s="342"/>
      <c r="HO2" s="342"/>
      <c r="HP2" s="342"/>
      <c r="HQ2" s="342"/>
      <c r="HR2" s="342"/>
      <c r="HS2" s="342"/>
      <c r="HT2" s="342"/>
      <c r="HU2" s="342"/>
      <c r="HV2" s="342"/>
      <c r="HW2" s="342"/>
      <c r="HX2" s="342"/>
      <c r="HY2" s="343"/>
      <c r="HZ2" s="341" t="s">
        <v>54</v>
      </c>
      <c r="IA2" s="342"/>
      <c r="IB2" s="342"/>
      <c r="IC2" s="342"/>
      <c r="ID2" s="342"/>
      <c r="IE2" s="342"/>
      <c r="IF2" s="342"/>
      <c r="IG2" s="342"/>
      <c r="IH2" s="342"/>
      <c r="II2" s="342"/>
      <c r="IJ2" s="342"/>
      <c r="IK2" s="342"/>
      <c r="IL2" s="342"/>
      <c r="IM2" s="342"/>
      <c r="IN2" s="342"/>
      <c r="IO2" s="342"/>
      <c r="IP2" s="342"/>
      <c r="IQ2" s="342"/>
      <c r="IR2" s="342"/>
      <c r="IS2" s="342"/>
      <c r="IT2" s="343"/>
    </row>
    <row r="3" spans="1:254" ht="24.75" customHeight="1">
      <c r="B3" s="384"/>
      <c r="C3" s="381" t="s">
        <v>19</v>
      </c>
      <c r="D3" s="380" t="s">
        <v>18</v>
      </c>
      <c r="E3" s="350" t="s">
        <v>1</v>
      </c>
      <c r="F3" s="350"/>
      <c r="G3" s="351"/>
      <c r="H3" s="351"/>
      <c r="I3" s="351"/>
      <c r="J3" s="351"/>
      <c r="K3" s="351"/>
      <c r="L3" s="352"/>
      <c r="M3" s="349" t="s">
        <v>174</v>
      </c>
      <c r="N3" s="350"/>
      <c r="O3" s="351"/>
      <c r="P3" s="351"/>
      <c r="Q3" s="351"/>
      <c r="R3" s="351"/>
      <c r="S3" s="352"/>
      <c r="T3" s="353" t="s">
        <v>175</v>
      </c>
      <c r="U3" s="354"/>
      <c r="V3" s="354"/>
      <c r="W3" s="354"/>
      <c r="X3" s="379" t="s">
        <v>19</v>
      </c>
      <c r="Y3" s="380" t="s">
        <v>18</v>
      </c>
      <c r="Z3" s="350" t="s">
        <v>1</v>
      </c>
      <c r="AA3" s="350"/>
      <c r="AB3" s="351"/>
      <c r="AC3" s="351"/>
      <c r="AD3" s="351"/>
      <c r="AE3" s="351"/>
      <c r="AF3" s="351"/>
      <c r="AG3" s="352"/>
      <c r="AH3" s="349" t="s">
        <v>174</v>
      </c>
      <c r="AI3" s="350"/>
      <c r="AJ3" s="351"/>
      <c r="AK3" s="351"/>
      <c r="AL3" s="351"/>
      <c r="AM3" s="351"/>
      <c r="AN3" s="352"/>
      <c r="AO3" s="353" t="s">
        <v>175</v>
      </c>
      <c r="AP3" s="354"/>
      <c r="AQ3" s="354"/>
      <c r="AR3" s="354"/>
      <c r="AS3" s="344" t="s">
        <v>19</v>
      </c>
      <c r="AT3" s="346" t="s">
        <v>18</v>
      </c>
      <c r="AU3" s="348" t="s">
        <v>1</v>
      </c>
      <c r="AV3" s="342"/>
      <c r="AW3" s="342"/>
      <c r="AX3" s="342"/>
      <c r="AY3" s="342"/>
      <c r="AZ3" s="342"/>
      <c r="BA3" s="342"/>
      <c r="BB3" s="343"/>
      <c r="BC3" s="349" t="s">
        <v>174</v>
      </c>
      <c r="BD3" s="350"/>
      <c r="BE3" s="351"/>
      <c r="BF3" s="351"/>
      <c r="BG3" s="351"/>
      <c r="BH3" s="351"/>
      <c r="BI3" s="352"/>
      <c r="BJ3" s="353" t="s">
        <v>175</v>
      </c>
      <c r="BK3" s="354"/>
      <c r="BL3" s="354"/>
      <c r="BM3" s="354"/>
      <c r="BN3" s="344" t="s">
        <v>19</v>
      </c>
      <c r="BO3" s="346" t="s">
        <v>18</v>
      </c>
      <c r="BP3" s="348" t="s">
        <v>1</v>
      </c>
      <c r="BQ3" s="342"/>
      <c r="BR3" s="342"/>
      <c r="BS3" s="342"/>
      <c r="BT3" s="342"/>
      <c r="BU3" s="342"/>
      <c r="BV3" s="342"/>
      <c r="BW3" s="343"/>
      <c r="BX3" s="349" t="s">
        <v>174</v>
      </c>
      <c r="BY3" s="350"/>
      <c r="BZ3" s="351"/>
      <c r="CA3" s="351"/>
      <c r="CB3" s="351"/>
      <c r="CC3" s="351"/>
      <c r="CD3" s="352"/>
      <c r="CE3" s="353" t="s">
        <v>175</v>
      </c>
      <c r="CF3" s="354"/>
      <c r="CG3" s="354"/>
      <c r="CH3" s="354"/>
      <c r="CI3" s="344" t="s">
        <v>19</v>
      </c>
      <c r="CJ3" s="346" t="s">
        <v>18</v>
      </c>
      <c r="CK3" s="348" t="s">
        <v>1</v>
      </c>
      <c r="CL3" s="342"/>
      <c r="CM3" s="342"/>
      <c r="CN3" s="342"/>
      <c r="CO3" s="342"/>
      <c r="CP3" s="342"/>
      <c r="CQ3" s="342"/>
      <c r="CR3" s="343"/>
      <c r="CS3" s="349" t="s">
        <v>174</v>
      </c>
      <c r="CT3" s="350"/>
      <c r="CU3" s="351"/>
      <c r="CV3" s="351"/>
      <c r="CW3" s="351"/>
      <c r="CX3" s="351"/>
      <c r="CY3" s="352"/>
      <c r="CZ3" s="353" t="s">
        <v>175</v>
      </c>
      <c r="DA3" s="354"/>
      <c r="DB3" s="354"/>
      <c r="DC3" s="354"/>
      <c r="DD3" s="344" t="s">
        <v>19</v>
      </c>
      <c r="DE3" s="346" t="s">
        <v>18</v>
      </c>
      <c r="DF3" s="348" t="s">
        <v>1</v>
      </c>
      <c r="DG3" s="342"/>
      <c r="DH3" s="342"/>
      <c r="DI3" s="342"/>
      <c r="DJ3" s="342"/>
      <c r="DK3" s="342"/>
      <c r="DL3" s="342"/>
      <c r="DM3" s="343"/>
      <c r="DN3" s="349" t="s">
        <v>174</v>
      </c>
      <c r="DO3" s="350"/>
      <c r="DP3" s="351"/>
      <c r="DQ3" s="351"/>
      <c r="DR3" s="351"/>
      <c r="DS3" s="351"/>
      <c r="DT3" s="352"/>
      <c r="DU3" s="353" t="s">
        <v>175</v>
      </c>
      <c r="DV3" s="354"/>
      <c r="DW3" s="354"/>
      <c r="DX3" s="354"/>
      <c r="DY3" s="344" t="s">
        <v>19</v>
      </c>
      <c r="DZ3" s="346" t="s">
        <v>18</v>
      </c>
      <c r="EA3" s="348" t="s">
        <v>1</v>
      </c>
      <c r="EB3" s="342"/>
      <c r="EC3" s="342"/>
      <c r="ED3" s="342"/>
      <c r="EE3" s="342"/>
      <c r="EF3" s="342"/>
      <c r="EG3" s="342"/>
      <c r="EH3" s="343"/>
      <c r="EI3" s="349" t="s">
        <v>174</v>
      </c>
      <c r="EJ3" s="350"/>
      <c r="EK3" s="351"/>
      <c r="EL3" s="351"/>
      <c r="EM3" s="351"/>
      <c r="EN3" s="351"/>
      <c r="EO3" s="352"/>
      <c r="EP3" s="353" t="s">
        <v>175</v>
      </c>
      <c r="EQ3" s="354"/>
      <c r="ER3" s="354"/>
      <c r="ES3" s="354"/>
      <c r="ET3" s="344" t="s">
        <v>19</v>
      </c>
      <c r="EU3" s="346" t="s">
        <v>18</v>
      </c>
      <c r="EV3" s="348" t="s">
        <v>1</v>
      </c>
      <c r="EW3" s="342"/>
      <c r="EX3" s="342"/>
      <c r="EY3" s="342"/>
      <c r="EZ3" s="342"/>
      <c r="FA3" s="342"/>
      <c r="FB3" s="342"/>
      <c r="FC3" s="343"/>
      <c r="FD3" s="349" t="s">
        <v>174</v>
      </c>
      <c r="FE3" s="350"/>
      <c r="FF3" s="351"/>
      <c r="FG3" s="351"/>
      <c r="FH3" s="351"/>
      <c r="FI3" s="351"/>
      <c r="FJ3" s="352"/>
      <c r="FK3" s="353" t="s">
        <v>175</v>
      </c>
      <c r="FL3" s="354"/>
      <c r="FM3" s="354"/>
      <c r="FN3" s="354"/>
      <c r="FO3" s="344" t="s">
        <v>19</v>
      </c>
      <c r="FP3" s="346" t="s">
        <v>18</v>
      </c>
      <c r="FQ3" s="348" t="s">
        <v>1</v>
      </c>
      <c r="FR3" s="342"/>
      <c r="FS3" s="342"/>
      <c r="FT3" s="342"/>
      <c r="FU3" s="342"/>
      <c r="FV3" s="342"/>
      <c r="FW3" s="342"/>
      <c r="FX3" s="343"/>
      <c r="FY3" s="349" t="s">
        <v>174</v>
      </c>
      <c r="FZ3" s="350"/>
      <c r="GA3" s="351"/>
      <c r="GB3" s="351"/>
      <c r="GC3" s="351"/>
      <c r="GD3" s="351"/>
      <c r="GE3" s="352"/>
      <c r="GF3" s="353" t="s">
        <v>175</v>
      </c>
      <c r="GG3" s="354"/>
      <c r="GH3" s="354"/>
      <c r="GI3" s="354"/>
      <c r="GJ3" s="344" t="s">
        <v>19</v>
      </c>
      <c r="GK3" s="346" t="s">
        <v>18</v>
      </c>
      <c r="GL3" s="348" t="s">
        <v>1</v>
      </c>
      <c r="GM3" s="342"/>
      <c r="GN3" s="342"/>
      <c r="GO3" s="342"/>
      <c r="GP3" s="342"/>
      <c r="GQ3" s="342"/>
      <c r="GR3" s="342"/>
      <c r="GS3" s="343"/>
      <c r="GT3" s="349" t="s">
        <v>174</v>
      </c>
      <c r="GU3" s="350"/>
      <c r="GV3" s="351"/>
      <c r="GW3" s="351"/>
      <c r="GX3" s="351"/>
      <c r="GY3" s="351"/>
      <c r="GZ3" s="352"/>
      <c r="HA3" s="353" t="s">
        <v>175</v>
      </c>
      <c r="HB3" s="354"/>
      <c r="HC3" s="354"/>
      <c r="HD3" s="354"/>
      <c r="HE3" s="344" t="s">
        <v>19</v>
      </c>
      <c r="HF3" s="346" t="s">
        <v>18</v>
      </c>
      <c r="HG3" s="348" t="s">
        <v>1</v>
      </c>
      <c r="HH3" s="342"/>
      <c r="HI3" s="342"/>
      <c r="HJ3" s="342"/>
      <c r="HK3" s="342"/>
      <c r="HL3" s="342"/>
      <c r="HM3" s="342"/>
      <c r="HN3" s="343"/>
      <c r="HO3" s="349" t="s">
        <v>174</v>
      </c>
      <c r="HP3" s="350"/>
      <c r="HQ3" s="351"/>
      <c r="HR3" s="351"/>
      <c r="HS3" s="351"/>
      <c r="HT3" s="351"/>
      <c r="HU3" s="352"/>
      <c r="HV3" s="353" t="s">
        <v>175</v>
      </c>
      <c r="HW3" s="354"/>
      <c r="HX3" s="354"/>
      <c r="HY3" s="354"/>
      <c r="HZ3" s="344" t="s">
        <v>19</v>
      </c>
      <c r="IA3" s="346" t="s">
        <v>18</v>
      </c>
      <c r="IB3" s="348" t="s">
        <v>1</v>
      </c>
      <c r="IC3" s="342"/>
      <c r="ID3" s="342"/>
      <c r="IE3" s="342"/>
      <c r="IF3" s="342"/>
      <c r="IG3" s="342"/>
      <c r="IH3" s="342"/>
      <c r="II3" s="343"/>
      <c r="IJ3" s="349" t="s">
        <v>174</v>
      </c>
      <c r="IK3" s="350"/>
      <c r="IL3" s="351"/>
      <c r="IM3" s="351"/>
      <c r="IN3" s="351"/>
      <c r="IO3" s="351"/>
      <c r="IP3" s="352"/>
      <c r="IQ3" s="353" t="s">
        <v>175</v>
      </c>
      <c r="IR3" s="354"/>
      <c r="IS3" s="354"/>
      <c r="IT3" s="354"/>
    </row>
    <row r="4" spans="1:254" ht="45">
      <c r="B4" s="385"/>
      <c r="C4" s="381"/>
      <c r="D4" s="380"/>
      <c r="E4" s="70" t="s">
        <v>88</v>
      </c>
      <c r="F4" s="83" t="s">
        <v>90</v>
      </c>
      <c r="G4" s="71" t="s">
        <v>89</v>
      </c>
      <c r="H4" s="71" t="s">
        <v>91</v>
      </c>
      <c r="I4" s="71" t="s">
        <v>92</v>
      </c>
      <c r="J4" s="84" t="s">
        <v>93</v>
      </c>
      <c r="K4" s="71" t="s">
        <v>94</v>
      </c>
      <c r="L4" s="72" t="s">
        <v>95</v>
      </c>
      <c r="M4" s="73" t="s">
        <v>22</v>
      </c>
      <c r="N4" s="82" t="s">
        <v>87</v>
      </c>
      <c r="O4" s="74" t="s">
        <v>2</v>
      </c>
      <c r="P4" s="74" t="s">
        <v>3</v>
      </c>
      <c r="Q4" s="74" t="s">
        <v>25</v>
      </c>
      <c r="R4" s="71" t="s">
        <v>26</v>
      </c>
      <c r="S4" s="75" t="s">
        <v>13</v>
      </c>
      <c r="T4" s="73" t="s">
        <v>20</v>
      </c>
      <c r="U4" s="74" t="s">
        <v>21</v>
      </c>
      <c r="V4" s="71" t="s">
        <v>20</v>
      </c>
      <c r="W4" s="291" t="s">
        <v>21</v>
      </c>
      <c r="X4" s="379"/>
      <c r="Y4" s="380"/>
      <c r="Z4" s="252" t="s">
        <v>176</v>
      </c>
      <c r="AA4" s="252" t="s">
        <v>177</v>
      </c>
      <c r="AB4" s="257" t="s">
        <v>178</v>
      </c>
      <c r="AC4" s="257" t="s">
        <v>179</v>
      </c>
      <c r="AD4" s="257" t="s">
        <v>180</v>
      </c>
      <c r="AE4" s="257" t="s">
        <v>181</v>
      </c>
      <c r="AF4" s="257" t="s">
        <v>182</v>
      </c>
      <c r="AG4" s="72" t="s">
        <v>183</v>
      </c>
      <c r="AH4" s="256" t="s">
        <v>22</v>
      </c>
      <c r="AI4" s="253" t="s">
        <v>87</v>
      </c>
      <c r="AJ4" s="255" t="s">
        <v>2</v>
      </c>
      <c r="AK4" s="255" t="s">
        <v>3</v>
      </c>
      <c r="AL4" s="255" t="s">
        <v>25</v>
      </c>
      <c r="AM4" s="257" t="s">
        <v>26</v>
      </c>
      <c r="AN4" s="254" t="s">
        <v>13</v>
      </c>
      <c r="AO4" s="256" t="s">
        <v>20</v>
      </c>
      <c r="AP4" s="255" t="s">
        <v>21</v>
      </c>
      <c r="AQ4" s="257" t="s">
        <v>20</v>
      </c>
      <c r="AR4" s="254" t="s">
        <v>21</v>
      </c>
      <c r="AS4" s="345"/>
      <c r="AT4" s="347"/>
      <c r="AU4" s="252" t="s">
        <v>176</v>
      </c>
      <c r="AV4" s="252" t="s">
        <v>177</v>
      </c>
      <c r="AW4" s="257" t="s">
        <v>178</v>
      </c>
      <c r="AX4" s="257" t="s">
        <v>179</v>
      </c>
      <c r="AY4" s="257" t="s">
        <v>180</v>
      </c>
      <c r="AZ4" s="257" t="s">
        <v>181</v>
      </c>
      <c r="BA4" s="257" t="s">
        <v>182</v>
      </c>
      <c r="BB4" s="72" t="s">
        <v>183</v>
      </c>
      <c r="BC4" s="256" t="s">
        <v>22</v>
      </c>
      <c r="BD4" s="253" t="s">
        <v>87</v>
      </c>
      <c r="BE4" s="255" t="s">
        <v>2</v>
      </c>
      <c r="BF4" s="255" t="s">
        <v>3</v>
      </c>
      <c r="BG4" s="255" t="s">
        <v>25</v>
      </c>
      <c r="BH4" s="257" t="s">
        <v>26</v>
      </c>
      <c r="BI4" s="254" t="s">
        <v>13</v>
      </c>
      <c r="BJ4" s="256" t="s">
        <v>20</v>
      </c>
      <c r="BK4" s="255" t="s">
        <v>21</v>
      </c>
      <c r="BL4" s="257" t="s">
        <v>20</v>
      </c>
      <c r="BM4" s="254" t="s">
        <v>21</v>
      </c>
      <c r="BN4" s="345"/>
      <c r="BO4" s="347"/>
      <c r="BP4" s="252" t="s">
        <v>176</v>
      </c>
      <c r="BQ4" s="252" t="s">
        <v>177</v>
      </c>
      <c r="BR4" s="257" t="s">
        <v>178</v>
      </c>
      <c r="BS4" s="257" t="s">
        <v>179</v>
      </c>
      <c r="BT4" s="257" t="s">
        <v>180</v>
      </c>
      <c r="BU4" s="257" t="s">
        <v>181</v>
      </c>
      <c r="BV4" s="257" t="s">
        <v>182</v>
      </c>
      <c r="BW4" s="72" t="s">
        <v>183</v>
      </c>
      <c r="BX4" s="256" t="s">
        <v>22</v>
      </c>
      <c r="BY4" s="253" t="s">
        <v>87</v>
      </c>
      <c r="BZ4" s="255" t="s">
        <v>2</v>
      </c>
      <c r="CA4" s="255" t="s">
        <v>3</v>
      </c>
      <c r="CB4" s="255" t="s">
        <v>25</v>
      </c>
      <c r="CC4" s="257" t="s">
        <v>26</v>
      </c>
      <c r="CD4" s="254" t="s">
        <v>13</v>
      </c>
      <c r="CE4" s="256" t="s">
        <v>20</v>
      </c>
      <c r="CF4" s="255" t="s">
        <v>21</v>
      </c>
      <c r="CG4" s="257" t="s">
        <v>20</v>
      </c>
      <c r="CH4" s="254" t="s">
        <v>21</v>
      </c>
      <c r="CI4" s="345"/>
      <c r="CJ4" s="347"/>
      <c r="CK4" s="252" t="s">
        <v>176</v>
      </c>
      <c r="CL4" s="252" t="s">
        <v>177</v>
      </c>
      <c r="CM4" s="257" t="s">
        <v>178</v>
      </c>
      <c r="CN4" s="257" t="s">
        <v>179</v>
      </c>
      <c r="CO4" s="257" t="s">
        <v>180</v>
      </c>
      <c r="CP4" s="257" t="s">
        <v>181</v>
      </c>
      <c r="CQ4" s="257" t="s">
        <v>182</v>
      </c>
      <c r="CR4" s="72" t="s">
        <v>183</v>
      </c>
      <c r="CS4" s="256" t="s">
        <v>22</v>
      </c>
      <c r="CT4" s="253" t="s">
        <v>87</v>
      </c>
      <c r="CU4" s="255" t="s">
        <v>2</v>
      </c>
      <c r="CV4" s="255" t="s">
        <v>3</v>
      </c>
      <c r="CW4" s="255" t="s">
        <v>25</v>
      </c>
      <c r="CX4" s="257" t="s">
        <v>26</v>
      </c>
      <c r="CY4" s="254" t="s">
        <v>13</v>
      </c>
      <c r="CZ4" s="256" t="s">
        <v>20</v>
      </c>
      <c r="DA4" s="255" t="s">
        <v>21</v>
      </c>
      <c r="DB4" s="257" t="s">
        <v>20</v>
      </c>
      <c r="DC4" s="254" t="s">
        <v>21</v>
      </c>
      <c r="DD4" s="345"/>
      <c r="DE4" s="347"/>
      <c r="DF4" s="252" t="s">
        <v>176</v>
      </c>
      <c r="DG4" s="252" t="s">
        <v>177</v>
      </c>
      <c r="DH4" s="257" t="s">
        <v>178</v>
      </c>
      <c r="DI4" s="257" t="s">
        <v>179</v>
      </c>
      <c r="DJ4" s="257" t="s">
        <v>180</v>
      </c>
      <c r="DK4" s="257" t="s">
        <v>181</v>
      </c>
      <c r="DL4" s="257" t="s">
        <v>182</v>
      </c>
      <c r="DM4" s="72" t="s">
        <v>183</v>
      </c>
      <c r="DN4" s="256" t="s">
        <v>22</v>
      </c>
      <c r="DO4" s="253" t="s">
        <v>87</v>
      </c>
      <c r="DP4" s="255" t="s">
        <v>2</v>
      </c>
      <c r="DQ4" s="255" t="s">
        <v>3</v>
      </c>
      <c r="DR4" s="255" t="s">
        <v>25</v>
      </c>
      <c r="DS4" s="257" t="s">
        <v>26</v>
      </c>
      <c r="DT4" s="254" t="s">
        <v>13</v>
      </c>
      <c r="DU4" s="256" t="s">
        <v>20</v>
      </c>
      <c r="DV4" s="255" t="s">
        <v>21</v>
      </c>
      <c r="DW4" s="257" t="s">
        <v>20</v>
      </c>
      <c r="DX4" s="254" t="s">
        <v>21</v>
      </c>
      <c r="DY4" s="345"/>
      <c r="DZ4" s="347"/>
      <c r="EA4" s="252" t="s">
        <v>176</v>
      </c>
      <c r="EB4" s="252" t="s">
        <v>177</v>
      </c>
      <c r="EC4" s="257" t="s">
        <v>178</v>
      </c>
      <c r="ED4" s="257" t="s">
        <v>179</v>
      </c>
      <c r="EE4" s="257" t="s">
        <v>180</v>
      </c>
      <c r="EF4" s="257" t="s">
        <v>181</v>
      </c>
      <c r="EG4" s="257" t="s">
        <v>182</v>
      </c>
      <c r="EH4" s="72" t="s">
        <v>183</v>
      </c>
      <c r="EI4" s="256" t="s">
        <v>22</v>
      </c>
      <c r="EJ4" s="253" t="s">
        <v>87</v>
      </c>
      <c r="EK4" s="255" t="s">
        <v>2</v>
      </c>
      <c r="EL4" s="255" t="s">
        <v>3</v>
      </c>
      <c r="EM4" s="255" t="s">
        <v>25</v>
      </c>
      <c r="EN4" s="257" t="s">
        <v>26</v>
      </c>
      <c r="EO4" s="254" t="s">
        <v>13</v>
      </c>
      <c r="EP4" s="256" t="s">
        <v>20</v>
      </c>
      <c r="EQ4" s="255" t="s">
        <v>21</v>
      </c>
      <c r="ER4" s="257" t="s">
        <v>20</v>
      </c>
      <c r="ES4" s="254" t="s">
        <v>21</v>
      </c>
      <c r="ET4" s="345"/>
      <c r="EU4" s="347"/>
      <c r="EV4" s="252" t="s">
        <v>176</v>
      </c>
      <c r="EW4" s="252" t="s">
        <v>177</v>
      </c>
      <c r="EX4" s="257" t="s">
        <v>178</v>
      </c>
      <c r="EY4" s="257" t="s">
        <v>179</v>
      </c>
      <c r="EZ4" s="257" t="s">
        <v>180</v>
      </c>
      <c r="FA4" s="257" t="s">
        <v>181</v>
      </c>
      <c r="FB4" s="257" t="s">
        <v>182</v>
      </c>
      <c r="FC4" s="72" t="s">
        <v>183</v>
      </c>
      <c r="FD4" s="256" t="s">
        <v>22</v>
      </c>
      <c r="FE4" s="253" t="s">
        <v>87</v>
      </c>
      <c r="FF4" s="255" t="s">
        <v>2</v>
      </c>
      <c r="FG4" s="255" t="s">
        <v>3</v>
      </c>
      <c r="FH4" s="255" t="s">
        <v>25</v>
      </c>
      <c r="FI4" s="257" t="s">
        <v>26</v>
      </c>
      <c r="FJ4" s="254" t="s">
        <v>13</v>
      </c>
      <c r="FK4" s="256" t="s">
        <v>20</v>
      </c>
      <c r="FL4" s="255" t="s">
        <v>21</v>
      </c>
      <c r="FM4" s="257" t="s">
        <v>20</v>
      </c>
      <c r="FN4" s="254" t="s">
        <v>21</v>
      </c>
      <c r="FO4" s="345"/>
      <c r="FP4" s="347"/>
      <c r="FQ4" s="252" t="s">
        <v>176</v>
      </c>
      <c r="FR4" s="252" t="s">
        <v>177</v>
      </c>
      <c r="FS4" s="257" t="s">
        <v>178</v>
      </c>
      <c r="FT4" s="257" t="s">
        <v>179</v>
      </c>
      <c r="FU4" s="257" t="s">
        <v>180</v>
      </c>
      <c r="FV4" s="257" t="s">
        <v>181</v>
      </c>
      <c r="FW4" s="257" t="s">
        <v>182</v>
      </c>
      <c r="FX4" s="72" t="s">
        <v>183</v>
      </c>
      <c r="FY4" s="256" t="s">
        <v>22</v>
      </c>
      <c r="FZ4" s="253" t="s">
        <v>87</v>
      </c>
      <c r="GA4" s="255" t="s">
        <v>2</v>
      </c>
      <c r="GB4" s="255" t="s">
        <v>3</v>
      </c>
      <c r="GC4" s="255" t="s">
        <v>25</v>
      </c>
      <c r="GD4" s="257" t="s">
        <v>26</v>
      </c>
      <c r="GE4" s="254" t="s">
        <v>13</v>
      </c>
      <c r="GF4" s="256" t="s">
        <v>20</v>
      </c>
      <c r="GG4" s="255" t="s">
        <v>21</v>
      </c>
      <c r="GH4" s="257" t="s">
        <v>20</v>
      </c>
      <c r="GI4" s="254" t="s">
        <v>21</v>
      </c>
      <c r="GJ4" s="345"/>
      <c r="GK4" s="347"/>
      <c r="GL4" s="252" t="s">
        <v>176</v>
      </c>
      <c r="GM4" s="252" t="s">
        <v>177</v>
      </c>
      <c r="GN4" s="257" t="s">
        <v>178</v>
      </c>
      <c r="GO4" s="257" t="s">
        <v>179</v>
      </c>
      <c r="GP4" s="257" t="s">
        <v>180</v>
      </c>
      <c r="GQ4" s="257" t="s">
        <v>181</v>
      </c>
      <c r="GR4" s="257" t="s">
        <v>182</v>
      </c>
      <c r="GS4" s="72" t="s">
        <v>183</v>
      </c>
      <c r="GT4" s="256" t="s">
        <v>22</v>
      </c>
      <c r="GU4" s="253" t="s">
        <v>87</v>
      </c>
      <c r="GV4" s="255" t="s">
        <v>2</v>
      </c>
      <c r="GW4" s="255" t="s">
        <v>3</v>
      </c>
      <c r="GX4" s="255" t="s">
        <v>25</v>
      </c>
      <c r="GY4" s="257" t="s">
        <v>26</v>
      </c>
      <c r="GZ4" s="254" t="s">
        <v>13</v>
      </c>
      <c r="HA4" s="256" t="s">
        <v>20</v>
      </c>
      <c r="HB4" s="255" t="s">
        <v>21</v>
      </c>
      <c r="HC4" s="257" t="s">
        <v>20</v>
      </c>
      <c r="HD4" s="254" t="s">
        <v>21</v>
      </c>
      <c r="HE4" s="345"/>
      <c r="HF4" s="347"/>
      <c r="HG4" s="252" t="s">
        <v>176</v>
      </c>
      <c r="HH4" s="252" t="s">
        <v>177</v>
      </c>
      <c r="HI4" s="257" t="s">
        <v>178</v>
      </c>
      <c r="HJ4" s="257" t="s">
        <v>179</v>
      </c>
      <c r="HK4" s="257" t="s">
        <v>180</v>
      </c>
      <c r="HL4" s="257" t="s">
        <v>181</v>
      </c>
      <c r="HM4" s="257" t="s">
        <v>182</v>
      </c>
      <c r="HN4" s="72" t="s">
        <v>183</v>
      </c>
      <c r="HO4" s="256" t="s">
        <v>22</v>
      </c>
      <c r="HP4" s="253" t="s">
        <v>87</v>
      </c>
      <c r="HQ4" s="255" t="s">
        <v>2</v>
      </c>
      <c r="HR4" s="255" t="s">
        <v>3</v>
      </c>
      <c r="HS4" s="255" t="s">
        <v>25</v>
      </c>
      <c r="HT4" s="257" t="s">
        <v>26</v>
      </c>
      <c r="HU4" s="254" t="s">
        <v>13</v>
      </c>
      <c r="HV4" s="256" t="s">
        <v>20</v>
      </c>
      <c r="HW4" s="255" t="s">
        <v>21</v>
      </c>
      <c r="HX4" s="257" t="s">
        <v>20</v>
      </c>
      <c r="HY4" s="254" t="s">
        <v>21</v>
      </c>
      <c r="HZ4" s="345"/>
      <c r="IA4" s="347"/>
      <c r="IB4" s="252" t="s">
        <v>176</v>
      </c>
      <c r="IC4" s="252" t="s">
        <v>177</v>
      </c>
      <c r="ID4" s="257" t="s">
        <v>178</v>
      </c>
      <c r="IE4" s="257" t="s">
        <v>179</v>
      </c>
      <c r="IF4" s="257" t="s">
        <v>180</v>
      </c>
      <c r="IG4" s="257" t="s">
        <v>181</v>
      </c>
      <c r="IH4" s="257" t="s">
        <v>182</v>
      </c>
      <c r="II4" s="72" t="s">
        <v>183</v>
      </c>
      <c r="IJ4" s="256" t="s">
        <v>22</v>
      </c>
      <c r="IK4" s="253" t="s">
        <v>87</v>
      </c>
      <c r="IL4" s="255" t="s">
        <v>2</v>
      </c>
      <c r="IM4" s="255" t="s">
        <v>3</v>
      </c>
      <c r="IN4" s="255" t="s">
        <v>25</v>
      </c>
      <c r="IO4" s="257" t="s">
        <v>26</v>
      </c>
      <c r="IP4" s="254" t="s">
        <v>13</v>
      </c>
      <c r="IQ4" s="256" t="s">
        <v>20</v>
      </c>
      <c r="IR4" s="255" t="s">
        <v>21</v>
      </c>
      <c r="IS4" s="257" t="s">
        <v>20</v>
      </c>
      <c r="IT4" s="254" t="s">
        <v>21</v>
      </c>
    </row>
    <row r="5" spans="1:254" ht="24.75" customHeight="1">
      <c r="A5" s="4" t="str">
        <f>B5&amp;D5</f>
        <v>BarrelInternal</v>
      </c>
      <c r="B5" s="352" t="str">
        <f>Info!C4</f>
        <v>Barrel</v>
      </c>
      <c r="C5" s="386">
        <f>VLOOKUP($B5,Table!$C$4:$P$20,MATCH('MBO Report 1'!C$2,Table!$E$3:$P$3,0)+2,FALSE)</f>
        <v>432349</v>
      </c>
      <c r="D5" s="62" t="s">
        <v>15</v>
      </c>
      <c r="E5" s="63">
        <f>VLOOKUP($A5,Table!$A$59:$P$88,MATCH('MBO Report 1'!C$2,Table!$E$58:$P$58,0)+4,FALSE)</f>
        <v>0</v>
      </c>
      <c r="F5" s="63" t="s">
        <v>86</v>
      </c>
      <c r="G5" s="64">
        <f>IFERROR(GETPIVOTDATA("ReWork",PivotTable!$B$3,"Dept",$B5,"Month",C$2,"Source",$D5),0)</f>
        <v>2</v>
      </c>
      <c r="H5" s="64">
        <f>IFERROR(GETPIVOTDATA("RePlate",PivotTable!$B$3,"Dept",$B5,"Month",C$2,"Source",$D5),0)</f>
        <v>2</v>
      </c>
      <c r="I5" s="64">
        <f>IFERROR(GETPIVOTDATA("ReWash",PivotTable!$B$3,"Dept",$B5,"Month",C$2,"Source",$D5),0)</f>
        <v>7</v>
      </c>
      <c r="J5" s="64">
        <f>IFERROR(GETPIVOTDATA("Other",PivotTable!$B$3,"Dept",$B5,"Month",C$2,"Source",$D5),0)</f>
        <v>0</v>
      </c>
      <c r="K5" s="64">
        <f>IFERROR(GETPIVOTDATA("Sort",PivotTable!$B$3,"Dept",$B5,"Month",C$2,"Source",$D5),0)</f>
        <v>0</v>
      </c>
      <c r="L5" s="65">
        <f>IFERROR(GETPIVOTDATA("Scrap",PivotTable!$B$3,"Dept",$B5,"Month",C$2,"Source",$D5),0)</f>
        <v>1</v>
      </c>
      <c r="M5" s="66">
        <v>0</v>
      </c>
      <c r="N5" s="96" t="s">
        <v>86</v>
      </c>
      <c r="O5" s="67">
        <f>IFERROR(GETPIVOTDATA("Labour Cost",PivotTable!$B$3,"Dept",$B5,"Month",C$2,"Source",$D5),0)</f>
        <v>98</v>
      </c>
      <c r="P5" s="67">
        <f>IFERROR(GETPIVOTDATA("Process cost",PivotTable!$B$3,"Dept",$B5,"Month",C$2,"Source",$D5),0)</f>
        <v>0</v>
      </c>
      <c r="Q5" s="67">
        <f>IFERROR(GETPIVOTDATA("Material Cost",PivotTable!$B$3,"Dept",$B5,"Month",C$2,"Source",$D5),0)</f>
        <v>0</v>
      </c>
      <c r="R5" s="67">
        <f>IFERROR(GETPIVOTDATA("Part Cost",PivotTable!$B$3,"Dept",$B5,"Month",C$2,"Source",$D5),0)</f>
        <v>0</v>
      </c>
      <c r="S5" s="68">
        <f t="shared" ref="S5:S16" si="0">SUM(M5:R5)</f>
        <v>98</v>
      </c>
      <c r="T5" s="98">
        <v>1.1000000000000001E-3</v>
      </c>
      <c r="U5" s="69">
        <f>S5/C5</f>
        <v>2.2666873289865362E-4</v>
      </c>
      <c r="V5" s="376">
        <v>2.2000000000000001E-3</v>
      </c>
      <c r="W5" s="382">
        <f>SUM(S5:S6)/C5</f>
        <v>3.7608506091143961E-3</v>
      </c>
      <c r="X5" s="375">
        <f>VLOOKUP($B5,Table!$C$4:$P$18,MATCH('MBO Report 1'!X$2,Table!$E$3:$P$3,0)+2,FALSE)</f>
        <v>503742</v>
      </c>
      <c r="Y5" s="62" t="s">
        <v>15</v>
      </c>
      <c r="Z5" s="63">
        <f>VLOOKUP($A5,Table!$A$59:$P$88,MATCH('MBO Report 1'!X$2,Table!$E$58:$P$58,0)+4,FALSE)</f>
        <v>1</v>
      </c>
      <c r="AA5" s="63" t="s">
        <v>86</v>
      </c>
      <c r="AB5" s="64">
        <f>IFERROR(GETPIVOTDATA("ReWork",PivotTable!$B$3,"Dept",$B5,"Month",X$2,"Source",$D5),0)</f>
        <v>4</v>
      </c>
      <c r="AC5" s="64">
        <f>IFERROR(GETPIVOTDATA("RePlate",PivotTable!$B$3,"Dept",$B5,"Month",X$2,"Source",$D5),0)</f>
        <v>0</v>
      </c>
      <c r="AD5" s="64">
        <f>IFERROR(GETPIVOTDATA("ReWash",PivotTable!$B$3,"Dept",$B5,"Month",X$2,"Source",$D5),0)</f>
        <v>6</v>
      </c>
      <c r="AE5" s="64">
        <f>IFERROR(GETPIVOTDATA("Other",PivotTable!$B$3,"Dept",$B5,"Month",X$2,"Source",$D5),0)</f>
        <v>0</v>
      </c>
      <c r="AF5" s="64">
        <f>IFERROR(GETPIVOTDATA("Sort",PivotTable!$B$3,"Dept",$B5,"Month",X$2,"Source",$D5),0)</f>
        <v>0</v>
      </c>
      <c r="AG5" s="65">
        <f>IFERROR(GETPIVOTDATA("Scrap",PivotTable!$B$3,"Dept",$B5,"Month",X$2,"Source",$D5),0)</f>
        <v>0</v>
      </c>
      <c r="AH5" s="66">
        <v>0</v>
      </c>
      <c r="AI5" s="96" t="s">
        <v>86</v>
      </c>
      <c r="AJ5" s="67">
        <f>IFERROR(GETPIVOTDATA("Labour Cost",PivotTable!$B$3,"Dept",$B5,"Month",X$2,"Source",$D5),0)</f>
        <v>98</v>
      </c>
      <c r="AK5" s="67">
        <f>IFERROR(GETPIVOTDATA("Process cost",PivotTable!$B$3,"Dept",$B5,"Month",X$2,"Source",$D5),0)</f>
        <v>0</v>
      </c>
      <c r="AL5" s="67">
        <f>IFERROR(GETPIVOTDATA("Material Cost",PivotTable!$B$3,"Dept",$B5,"Month",X$2,"Source",$D5),0)</f>
        <v>0</v>
      </c>
      <c r="AM5" s="67">
        <f>IFERROR(GETPIVOTDATA("Part Cost",PivotTable!$B$3,"Dept",$B5,"Month",X$2,"Source",$D5),0)</f>
        <v>0</v>
      </c>
      <c r="AN5" s="68">
        <f t="shared" ref="AN5:AN16" si="1">SUM(AH5:AM5)</f>
        <v>98</v>
      </c>
      <c r="AO5" s="98">
        <v>1.1000000000000001E-3</v>
      </c>
      <c r="AP5" s="69">
        <f t="shared" ref="AP5" si="2">AN5/X5</f>
        <v>1.9454403246106143E-4</v>
      </c>
      <c r="AQ5" s="376">
        <v>2.2000000000000001E-3</v>
      </c>
      <c r="AR5" s="378">
        <f t="shared" ref="AR5" si="3">SUM(AN5:AN6)/X5</f>
        <v>6.9082982955560586E-4</v>
      </c>
      <c r="AS5" s="355">
        <f>VLOOKUP($B5,Table!$C$4:$P$18,MATCH('MBO Report 1'!AS$2,Table!$E$3:$P$3,0)+2,FALSE)</f>
        <v>412524</v>
      </c>
      <c r="AT5" s="62" t="s">
        <v>15</v>
      </c>
      <c r="AU5" s="63">
        <f>VLOOKUP($A5,Table!$A$59:$P$88,MATCH('MBO Report 1'!AS$2,Table!$E$58:$P$58,0)+4,FALSE)</f>
        <v>1</v>
      </c>
      <c r="AV5" s="63" t="s">
        <v>86</v>
      </c>
      <c r="AW5" s="64">
        <f>IFERROR(GETPIVOTDATA("ReWork",PivotTable!$B$3,"Dept",$B5,"Month",AS$2,"Source",$D5),0)</f>
        <v>7</v>
      </c>
      <c r="AX5" s="64">
        <f>IFERROR(GETPIVOTDATA("RePlate",PivotTable!$B$3,"Dept",$B5,"Month",AS$2,"Source",$D5),0)</f>
        <v>0</v>
      </c>
      <c r="AY5" s="64">
        <f>IFERROR(GETPIVOTDATA("ReWash",PivotTable!$B$3,"Dept",$B5,"Month",AS$2,"Source",$D5),0)</f>
        <v>3</v>
      </c>
      <c r="AZ5" s="64">
        <f>IFERROR(GETPIVOTDATA("Other",PivotTable!$B$3,"Dept",$B5,"Month",AS$2,"Source",$D5),0)</f>
        <v>0</v>
      </c>
      <c r="BA5" s="64">
        <f>IFERROR(GETPIVOTDATA("Sort",PivotTable!$B$3,"Dept",$B5,"Month",AS$2,"Source",$D5),0)</f>
        <v>0</v>
      </c>
      <c r="BB5" s="65">
        <f>IFERROR(GETPIVOTDATA("Scrap",PivotTable!$B$3,"Dept",$B5,"Month",AS$2,"Source",$D5),0)</f>
        <v>0</v>
      </c>
      <c r="BC5" s="66">
        <v>0</v>
      </c>
      <c r="BD5" s="96" t="s">
        <v>86</v>
      </c>
      <c r="BE5" s="67">
        <f>IFERROR(GETPIVOTDATA("Labour Cost",PivotTable!$B$3,"Dept",$B5,"Month",AS$2,"Source",$D5),0)</f>
        <v>119</v>
      </c>
      <c r="BF5" s="67">
        <f>IFERROR(GETPIVOTDATA("Process cost",PivotTable!$B$3,"Dept",$B5,"Month",AS$2,"Source",$D5),0)</f>
        <v>0</v>
      </c>
      <c r="BG5" s="67">
        <f>IFERROR(GETPIVOTDATA("Material Cost",PivotTable!$B$3,"Dept",$B5,"Month",AS$2,"Source",$D5),0)</f>
        <v>0</v>
      </c>
      <c r="BH5" s="67">
        <f>IFERROR(GETPIVOTDATA("Part Cost",PivotTable!$B$3,"Dept",$B5,"Month",AS$2,"Source",$D5),0)</f>
        <v>0</v>
      </c>
      <c r="BI5" s="68">
        <f t="shared" ref="BI5:BI16" si="4">SUM(BC5:BH5)</f>
        <v>119</v>
      </c>
      <c r="BJ5" s="98">
        <v>1.1000000000000001E-3</v>
      </c>
      <c r="BK5" s="69">
        <f t="shared" ref="BK5" si="5">BI5/AS5</f>
        <v>2.8846806488834589E-4</v>
      </c>
      <c r="BL5" s="357">
        <v>2.2000000000000001E-3</v>
      </c>
      <c r="BM5" s="359">
        <f t="shared" ref="BM5" si="6">SUM(BI5:BI6)/AS5</f>
        <v>3.0104915107969477E-2</v>
      </c>
      <c r="BN5" s="355">
        <f>VLOOKUP($B5,Table!$C$4:$P$18,MATCH('MBO Report 1'!BN$2,Table!$E$3:$P$3,0)+2,FALSE)</f>
        <v>367590</v>
      </c>
      <c r="BO5" s="62" t="s">
        <v>15</v>
      </c>
      <c r="BP5" s="63">
        <f>VLOOKUP($A5,Table!$A$59:$P$88,MATCH('MBO Report 1'!BN$2,Table!$E$58:$P$58,0)+4,FALSE)</f>
        <v>1</v>
      </c>
      <c r="BQ5" s="63" t="s">
        <v>86</v>
      </c>
      <c r="BR5" s="64">
        <f>IFERROR(GETPIVOTDATA("ReWork",PivotTable!$B$3,"Dept",$B5,"Month",BN$2,"Source",$D5),0)</f>
        <v>10</v>
      </c>
      <c r="BS5" s="64">
        <f>IFERROR(GETPIVOTDATA("RePlate",PivotTable!$B$3,"Dept",$B5,"Month",BN$2,"Source",$D5),0)</f>
        <v>0</v>
      </c>
      <c r="BT5" s="64">
        <f>IFERROR(GETPIVOTDATA("ReWash",PivotTable!$B$3,"Dept",$B5,"Month",BN$2,"Source",$D5),0)</f>
        <v>7</v>
      </c>
      <c r="BU5" s="64">
        <f>IFERROR(GETPIVOTDATA("Other",PivotTable!$B$3,"Dept",$B5,"Month",BN$2,"Source",$D5),0)</f>
        <v>0</v>
      </c>
      <c r="BV5" s="64">
        <f>IFERROR(GETPIVOTDATA("Sort",PivotTable!$B$3,"Dept",$B5,"Month",BN$2,"Source",$D5),0)</f>
        <v>0</v>
      </c>
      <c r="BW5" s="65">
        <f>IFERROR(GETPIVOTDATA("Scrap",PivotTable!$B$3,"Dept",$B5,"Month",BN$2,"Source",$D5),0)</f>
        <v>0</v>
      </c>
      <c r="BX5" s="66">
        <v>0</v>
      </c>
      <c r="BY5" s="96" t="s">
        <v>86</v>
      </c>
      <c r="BZ5" s="67">
        <f>IFERROR(GETPIVOTDATA("Labour Cost",PivotTable!$B$3,"Dept",$B5,"Month",BN$2,"Source",$D5),0)</f>
        <v>189</v>
      </c>
      <c r="CA5" s="67">
        <f>IFERROR(GETPIVOTDATA("Process cost",PivotTable!$B$3,"Dept",$B5,"Month",BN$2,"Source",$D5),0)</f>
        <v>0</v>
      </c>
      <c r="CB5" s="67">
        <f>IFERROR(GETPIVOTDATA("Material Cost",PivotTable!$B$3,"Dept",$B5,"Month",BN$2,"Source",$D5),0)</f>
        <v>0</v>
      </c>
      <c r="CC5" s="67">
        <f>IFERROR(GETPIVOTDATA("Part Cost",PivotTable!$B$3,"Dept",$B5,"Month",BN$2,"Source",$D5),0)</f>
        <v>0</v>
      </c>
      <c r="CD5" s="68">
        <f t="shared" ref="CD5:CD16" si="7">SUM(BX5:CC5)</f>
        <v>189</v>
      </c>
      <c r="CE5" s="98">
        <v>1.1000000000000001E-3</v>
      </c>
      <c r="CF5" s="69">
        <f t="shared" ref="CF5" si="8">CD5/BN5</f>
        <v>5.1415979760058761E-4</v>
      </c>
      <c r="CG5" s="357">
        <v>2.2000000000000001E-3</v>
      </c>
      <c r="CH5" s="359">
        <f t="shared" ref="CH5" si="9">SUM(CD5:CD6)/BN5</f>
        <v>1.1942653499823173E-3</v>
      </c>
      <c r="CI5" s="355">
        <f>VLOOKUP($B5,Table!$C$4:$P$18,MATCH('MBO Report 1'!CI$2,Table!$E$3:$P$3,0)+2,FALSE)</f>
        <v>328160.64000000001</v>
      </c>
      <c r="CJ5" s="62" t="s">
        <v>15</v>
      </c>
      <c r="CK5" s="63">
        <f>VLOOKUP($A5,Table!$A$59:$P$88,MATCH('MBO Report 1'!CI$2,Table!$E$58:$P$58,0)+4,FALSE)</f>
        <v>0</v>
      </c>
      <c r="CL5" s="63" t="s">
        <v>86</v>
      </c>
      <c r="CM5" s="64">
        <f>IFERROR(GETPIVOTDATA("ReWork",PivotTable!$B$3,"Dept",$B5,"Month",CI$2,"Source",$D5),0)</f>
        <v>8</v>
      </c>
      <c r="CN5" s="64">
        <f>IFERROR(GETPIVOTDATA("RePlate",PivotTable!$B$3,"Dept",$B5,"Month",CI$2,"Source",$D5),0)</f>
        <v>0</v>
      </c>
      <c r="CO5" s="64">
        <f>IFERROR(GETPIVOTDATA("ReWash",PivotTable!$B$3,"Dept",$B5,"Month",CI$2,"Source",$D5),0)</f>
        <v>26</v>
      </c>
      <c r="CP5" s="64">
        <f>IFERROR(GETPIVOTDATA("Other",PivotTable!$B$3,"Dept",$B5,"Month",CI$2,"Source",$D5),0)</f>
        <v>0</v>
      </c>
      <c r="CQ5" s="64">
        <f>IFERROR(GETPIVOTDATA("Sort",PivotTable!$B$3,"Dept",$B5,"Month",CI$2,"Source",$D5),0)</f>
        <v>0</v>
      </c>
      <c r="CR5" s="65">
        <f>IFERROR(GETPIVOTDATA("Scrap",PivotTable!$B$3,"Dept",$B5,"Month",CI$2,"Source",$D5),0)</f>
        <v>0</v>
      </c>
      <c r="CS5" s="66">
        <v>0</v>
      </c>
      <c r="CT5" s="96" t="s">
        <v>86</v>
      </c>
      <c r="CU5" s="67">
        <f>IFERROR(GETPIVOTDATA("Labour Cost",PivotTable!$B$3,"Dept",$B5,"Month",CI$2,"Source",$D5),0)</f>
        <v>294</v>
      </c>
      <c r="CV5" s="67">
        <f>IFERROR(GETPIVOTDATA("Process cost",PivotTable!$B$3,"Dept",$B5,"Month",CI$2,"Source",$D5),0)</f>
        <v>0</v>
      </c>
      <c r="CW5" s="67">
        <f>IFERROR(GETPIVOTDATA("Material Cost",PivotTable!$B$3,"Dept",$B5,"Month",CI$2,"Source",$D5),0)</f>
        <v>0</v>
      </c>
      <c r="CX5" s="67">
        <f>IFERROR(GETPIVOTDATA("Part Cost",PivotTable!$B$3,"Dept",$B5,"Month",CI$2,"Source",$D5),0)</f>
        <v>0</v>
      </c>
      <c r="CY5" s="68">
        <f t="shared" ref="CY5:CY16" si="10">SUM(CS5:CX5)</f>
        <v>294</v>
      </c>
      <c r="CZ5" s="98">
        <v>1.1000000000000001E-3</v>
      </c>
      <c r="DA5" s="69">
        <f t="shared" ref="DA5" si="11">CY5/CI5</f>
        <v>8.9590268960957654E-4</v>
      </c>
      <c r="DB5" s="357">
        <v>2.2000000000000001E-3</v>
      </c>
      <c r="DC5" s="359">
        <f t="shared" ref="DC5" si="12">SUM(CY5:CY6)/CI5</f>
        <v>1.5775344051011112E-2</v>
      </c>
      <c r="DD5" s="355">
        <f>VLOOKUP($B5,Table!$C$4:$P$18,MATCH('MBO Report 1'!DD$2,Table!$E$3:$P$3,0)+2,FALSE)</f>
        <v>325088.53000000003</v>
      </c>
      <c r="DE5" s="62" t="s">
        <v>15</v>
      </c>
      <c r="DF5" s="63">
        <f>VLOOKUP($A5,Table!$A$59:$P$88,MATCH('MBO Report 1'!DD$2,Table!$E$58:$P$58,0)+4,FALSE)</f>
        <v>1</v>
      </c>
      <c r="DG5" s="63" t="s">
        <v>86</v>
      </c>
      <c r="DH5" s="64">
        <f>IFERROR(GETPIVOTDATA("ReWork",PivotTable!$B$3,"Dept",$B5,"Month",DD$2,"Source",$D5),0)</f>
        <v>4</v>
      </c>
      <c r="DI5" s="64">
        <f>IFERROR(GETPIVOTDATA("RePlate",PivotTable!$B$3,"Dept",$B5,"Month",DD$2,"Source",$D5),0)</f>
        <v>0</v>
      </c>
      <c r="DJ5" s="64">
        <f>IFERROR(GETPIVOTDATA("ReWash",PivotTable!$B$3,"Dept",$B5,"Month",DD$2,"Source",$D5),0)</f>
        <v>27</v>
      </c>
      <c r="DK5" s="64">
        <f>IFERROR(GETPIVOTDATA("Other",PivotTable!$B$3,"Dept",$B5,"Month",DD$2,"Source",$D5),0)</f>
        <v>0</v>
      </c>
      <c r="DL5" s="64">
        <f>IFERROR(GETPIVOTDATA("Sort",PivotTable!$B$3,"Dept",$B5,"Month",DD$2,"Source",$D5),0)</f>
        <v>0</v>
      </c>
      <c r="DM5" s="65">
        <f>IFERROR(GETPIVOTDATA("Scrap",PivotTable!$B$3,"Dept",$B5,"Month",DD$2,"Source",$D5),0)</f>
        <v>0</v>
      </c>
      <c r="DN5" s="66">
        <v>0</v>
      </c>
      <c r="DO5" s="96" t="s">
        <v>86</v>
      </c>
      <c r="DP5" s="67">
        <f>IFERROR(GETPIVOTDATA("Labour Cost",PivotTable!$B$3,"Dept",$B5,"Month",DD$2,"Source",$D5),0)</f>
        <v>245</v>
      </c>
      <c r="DQ5" s="67">
        <f>IFERROR(GETPIVOTDATA("Process cost",PivotTable!$B$3,"Dept",$B5,"Month",DD$2,"Source",$D5),0)</f>
        <v>0</v>
      </c>
      <c r="DR5" s="67">
        <f>IFERROR(GETPIVOTDATA("Material Cost",PivotTable!$B$3,"Dept",$B5,"Month",DD$2,"Source",$D5),0)</f>
        <v>0</v>
      </c>
      <c r="DS5" s="67">
        <f>IFERROR(GETPIVOTDATA("Part Cost",PivotTable!$B$3,"Dept",$B5,"Month",DD$2,"Source",$D5),0)</f>
        <v>0</v>
      </c>
      <c r="DT5" s="68">
        <f t="shared" ref="DT5:DT16" si="13">SUM(DN5:DS5)</f>
        <v>245</v>
      </c>
      <c r="DU5" s="98">
        <v>1.1000000000000001E-3</v>
      </c>
      <c r="DV5" s="69">
        <f t="shared" ref="DV5" si="14">DT5/DD5</f>
        <v>7.5364086207532451E-4</v>
      </c>
      <c r="DW5" s="357">
        <v>2.2000000000000001E-3</v>
      </c>
      <c r="DX5" s="359">
        <f t="shared" ref="DX5" si="15">SUM(DT5:DT6)/DD5</f>
        <v>3.0607047255712156E-3</v>
      </c>
      <c r="DY5" s="355">
        <f>VLOOKUP($B5,Table!$C$4:$P$18,MATCH('MBO Report 1'!DY$2,Table!$E$3:$P$3,0)+2,FALSE)</f>
        <v>405352.12</v>
      </c>
      <c r="DZ5" s="62" t="s">
        <v>15</v>
      </c>
      <c r="EA5" s="63">
        <f>VLOOKUP($A5,Table!$A$59:$P$88,MATCH('MBO Report 1'!DY$2,Table!$E$58:$P$58,0)+4,FALSE)</f>
        <v>1</v>
      </c>
      <c r="EB5" s="63" t="s">
        <v>86</v>
      </c>
      <c r="EC5" s="64">
        <f>IFERROR(GETPIVOTDATA("ReWork",PivotTable!$B$3,"Dept",$B5,"Month",DY$2,"Source",$D5),0)</f>
        <v>17</v>
      </c>
      <c r="ED5" s="64">
        <f>IFERROR(GETPIVOTDATA("RePlate",PivotTable!$B$3,"Dept",$B5,"Month",DY$2,"Source",$D5),0)</f>
        <v>4</v>
      </c>
      <c r="EE5" s="64">
        <f>IFERROR(GETPIVOTDATA("ReWash",PivotTable!$B$3,"Dept",$B5,"Month",DY$2,"Source",$D5),0)</f>
        <v>1</v>
      </c>
      <c r="EF5" s="64">
        <f>IFERROR(GETPIVOTDATA("Other",PivotTable!$B$3,"Dept",$B5,"Month",DY$2,"Source",$D5),0)</f>
        <v>4</v>
      </c>
      <c r="EG5" s="64">
        <f>IFERROR(GETPIVOTDATA("Sort",PivotTable!$B$3,"Dept",$B5,"Month",DY$2,"Source",$D5),0)</f>
        <v>0</v>
      </c>
      <c r="EH5" s="65">
        <f>IFERROR(GETPIVOTDATA("Scrap",PivotTable!$B$3,"Dept",$B5,"Month",DY$2,"Source",$D5),0)</f>
        <v>0</v>
      </c>
      <c r="EI5" s="66">
        <v>0</v>
      </c>
      <c r="EJ5" s="96" t="s">
        <v>86</v>
      </c>
      <c r="EK5" s="67">
        <f>IFERROR(GETPIVOTDATA("Labour Cost",PivotTable!$B$3,"Dept",$B5,"Month",DY$2,"Source",$D5),0)</f>
        <v>296.52</v>
      </c>
      <c r="EL5" s="67">
        <f>IFERROR(GETPIVOTDATA("Process cost",PivotTable!$B$3,"Dept",$B5,"Month",DY$2,"Source",$D5),0)</f>
        <v>0</v>
      </c>
      <c r="EM5" s="67">
        <f>IFERROR(GETPIVOTDATA("Material Cost",PivotTable!$B$3,"Dept",$B5,"Month",DY$2,"Source",$D5),0)</f>
        <v>0</v>
      </c>
      <c r="EN5" s="67">
        <f>IFERROR(GETPIVOTDATA("Part Cost",PivotTable!$B$3,"Dept",$B5,"Month",DY$2,"Source",$D5),0)</f>
        <v>0</v>
      </c>
      <c r="EO5" s="68">
        <f t="shared" ref="EO5:EO16" si="16">SUM(EI5:EN5)</f>
        <v>296.52</v>
      </c>
      <c r="EP5" s="98">
        <v>1.1000000000000001E-3</v>
      </c>
      <c r="EQ5" s="69">
        <f t="shared" ref="EQ5" si="17">EO5/DY5</f>
        <v>7.3151214800603486E-4</v>
      </c>
      <c r="ER5" s="357">
        <v>2.2000000000000001E-3</v>
      </c>
      <c r="ES5" s="359">
        <f t="shared" ref="ES5" si="18">SUM(EO5:EO6)/DY5</f>
        <v>1.3482598783497173E-3</v>
      </c>
      <c r="ET5" s="355">
        <f>VLOOKUP($B5,Table!$C$4:$P$18,MATCH('MBO Report 1'!ET$2,Table!$E$3:$P$3,0)+2,FALSE)</f>
        <v>305003.32</v>
      </c>
      <c r="EU5" s="62" t="s">
        <v>15</v>
      </c>
      <c r="EV5" s="63">
        <f>VLOOKUP($A5,Table!$A$59:$P$88,MATCH('MBO Report 1'!ET$2,Table!$E$58:$P$58,0)+4,FALSE)</f>
        <v>1</v>
      </c>
      <c r="EW5" s="63" t="s">
        <v>86</v>
      </c>
      <c r="EX5" s="64">
        <f>IFERROR(GETPIVOTDATA("ReWork",PivotTable!$B$3,"Dept",$B5,"Month",ET$2,"Source",$D5),0)</f>
        <v>4</v>
      </c>
      <c r="EY5" s="64">
        <f>IFERROR(GETPIVOTDATA("RePlate",PivotTable!$B$3,"Dept",$B5,"Month",ET$2,"Source",$D5),0)</f>
        <v>0</v>
      </c>
      <c r="EZ5" s="64">
        <f>IFERROR(GETPIVOTDATA("ReWash",PivotTable!$B$3,"Dept",$B5,"Month",ET$2,"Source",$D5),0)</f>
        <v>14</v>
      </c>
      <c r="FA5" s="64">
        <f>IFERROR(GETPIVOTDATA("Other",PivotTable!$B$3,"Dept",$B5,"Month",ET$2,"Source",$D5),0)</f>
        <v>0</v>
      </c>
      <c r="FB5" s="64">
        <f>IFERROR(GETPIVOTDATA("Sort",PivotTable!$B$3,"Dept",$B5,"Month",ET$2,"Source",$D5),0)</f>
        <v>0</v>
      </c>
      <c r="FC5" s="65">
        <f>IFERROR(GETPIVOTDATA("Scrap",PivotTable!$B$3,"Dept",$B5,"Month",ET$2,"Source",$D5),0)</f>
        <v>0</v>
      </c>
      <c r="FD5" s="66">
        <v>0</v>
      </c>
      <c r="FE5" s="96" t="s">
        <v>86</v>
      </c>
      <c r="FF5" s="67">
        <f>IFERROR(GETPIVOTDATA("Labour Cost",PivotTable!$B$3,"Dept",$B5,"Month",ET$2,"Source",$D5),0)</f>
        <v>154</v>
      </c>
      <c r="FG5" s="67">
        <f>IFERROR(GETPIVOTDATA("Process cost",PivotTable!$B$3,"Dept",$B5,"Month",ET$2,"Source",$D5),0)</f>
        <v>0</v>
      </c>
      <c r="FH5" s="67">
        <f>IFERROR(GETPIVOTDATA("Material Cost",PivotTable!$B$3,"Dept",$B5,"Month",ET$2,"Source",$D5),0)</f>
        <v>0</v>
      </c>
      <c r="FI5" s="67">
        <f>IFERROR(GETPIVOTDATA("Part Cost",PivotTable!$B$3,"Dept",$B5,"Month",ET$2,"Source",$D5),0)</f>
        <v>0</v>
      </c>
      <c r="FJ5" s="68">
        <f t="shared" ref="FJ5:FJ16" si="19">SUM(FD5:FI5)</f>
        <v>154</v>
      </c>
      <c r="FK5" s="98">
        <v>1.1000000000000001E-3</v>
      </c>
      <c r="FL5" s="69">
        <f t="shared" ref="FL5" si="20">FJ5/ET5</f>
        <v>5.0491253668976451E-4</v>
      </c>
      <c r="FM5" s="357">
        <v>2.2000000000000001E-3</v>
      </c>
      <c r="FN5" s="359">
        <f t="shared" ref="FN5" si="21">SUM(FJ5:FJ6)/ET5</f>
        <v>1.32457574560172E-3</v>
      </c>
      <c r="FO5" s="355">
        <f>VLOOKUP($B5,Table!$C$4:$P$18,MATCH('MBO Report 1'!FO$2,Table!$E$3:$P$3,0)+2,FALSE)</f>
        <v>372788.16</v>
      </c>
      <c r="FP5" s="62" t="s">
        <v>15</v>
      </c>
      <c r="FQ5" s="63">
        <f>VLOOKUP($A5,Table!$A$59:$P$88,MATCH('MBO Report 1'!FO$2,Table!$E$58:$P$58,0)+4,FALSE)</f>
        <v>0</v>
      </c>
      <c r="FR5" s="63" t="s">
        <v>86</v>
      </c>
      <c r="FS5" s="64">
        <f>IFERROR(GETPIVOTDATA("ReWork",PivotTable!$B$3,"Dept",$B5,"Month",FO$2,"Source",$D5),0)</f>
        <v>2</v>
      </c>
      <c r="FT5" s="64">
        <f>IFERROR(GETPIVOTDATA("RePlate",PivotTable!$B$3,"Dept",$B5,"Month",FO$2,"Source",$D5),0)</f>
        <v>0</v>
      </c>
      <c r="FU5" s="64">
        <f>IFERROR(GETPIVOTDATA("ReWash",PivotTable!$B$3,"Dept",$B5,"Month",FO$2,"Source",$D5),0)</f>
        <v>13</v>
      </c>
      <c r="FV5" s="64">
        <f>IFERROR(GETPIVOTDATA("Other",PivotTable!$B$3,"Dept",$B5,"Month",FO$2,"Source",$D5),0)</f>
        <v>0</v>
      </c>
      <c r="FW5" s="64">
        <f>IFERROR(GETPIVOTDATA("Sort",PivotTable!$B$3,"Dept",$B5,"Month",FO$2,"Source",$D5),0)</f>
        <v>0</v>
      </c>
      <c r="FX5" s="65">
        <f>IFERROR(GETPIVOTDATA("Scrap",PivotTable!$B$3,"Dept",$B5,"Month",FO$2,"Source",$D5),0)</f>
        <v>0</v>
      </c>
      <c r="FY5" s="66">
        <v>0</v>
      </c>
      <c r="FZ5" s="96" t="s">
        <v>86</v>
      </c>
      <c r="GA5" s="67">
        <f>IFERROR(GETPIVOTDATA("Labour Cost",PivotTable!$B$3,"Dept",$B5,"Month",FO$2,"Source",$D5),0)</f>
        <v>119</v>
      </c>
      <c r="GB5" s="67">
        <f>IFERROR(GETPIVOTDATA("Process cost",PivotTable!$B$3,"Dept",$B5,"Month",FO$2,"Source",$D5),0)</f>
        <v>0</v>
      </c>
      <c r="GC5" s="67">
        <f>IFERROR(GETPIVOTDATA("Material Cost",PivotTable!$B$3,"Dept",$B5,"Month",FO$2,"Source",$D5),0)</f>
        <v>0</v>
      </c>
      <c r="GD5" s="67">
        <f>IFERROR(GETPIVOTDATA("Part Cost",PivotTable!$B$3,"Dept",$B5,"Month",FO$2,"Source",$D5),0)</f>
        <v>0</v>
      </c>
      <c r="GE5" s="68">
        <f t="shared" ref="GE5:GE16" si="22">SUM(FY5:GD5)</f>
        <v>119</v>
      </c>
      <c r="GF5" s="98">
        <v>1.1000000000000001E-3</v>
      </c>
      <c r="GG5" s="69">
        <f t="shared" ref="GG5" si="23">GE5/FO5</f>
        <v>3.1921614677891057E-4</v>
      </c>
      <c r="GH5" s="357">
        <v>2.2000000000000001E-3</v>
      </c>
      <c r="GI5" s="359">
        <f t="shared" ref="GI5" si="24">SUM(GE5:GE6)/FO5</f>
        <v>3.1921614677891057E-4</v>
      </c>
      <c r="GJ5" s="355">
        <f>VLOOKUP($B5,Table!$C$4:$P$18,MATCH('MBO Report 1'!GJ$2,Table!$E$3:$P$3,0)+2,FALSE)</f>
        <v>360686.77</v>
      </c>
      <c r="GK5" s="62" t="s">
        <v>15</v>
      </c>
      <c r="GL5" s="63">
        <f>VLOOKUP($A5,Table!$A$59:$P$88,MATCH('MBO Report 1'!GJ$2,Table!$E$58:$P$58,0)+4,FALSE)</f>
        <v>0</v>
      </c>
      <c r="GM5" s="63" t="s">
        <v>86</v>
      </c>
      <c r="GN5" s="64">
        <f>IFERROR(GETPIVOTDATA("ReWork",PivotTable!$B$3,"Dept",$B5,"Month",GJ$2,"Source",$D5),0)</f>
        <v>6</v>
      </c>
      <c r="GO5" s="64">
        <f>IFERROR(GETPIVOTDATA("RePlate",PivotTable!$B$3,"Dept",$B5,"Month",GJ$2,"Source",$D5),0)</f>
        <v>0</v>
      </c>
      <c r="GP5" s="64">
        <f>IFERROR(GETPIVOTDATA("ReWash",PivotTable!$B$3,"Dept",$B5,"Month",GJ$2,"Source",$D5),0)</f>
        <v>2</v>
      </c>
      <c r="GQ5" s="64">
        <f>IFERROR(GETPIVOTDATA("Other",PivotTable!$B$3,"Dept",$B5,"Month",GJ$2,"Source",$D5),0)</f>
        <v>0</v>
      </c>
      <c r="GR5" s="64">
        <f>IFERROR(GETPIVOTDATA("Sort",PivotTable!$B$3,"Dept",$B5,"Month",GJ$2,"Source",$D5),0)</f>
        <v>0</v>
      </c>
      <c r="GS5" s="65">
        <f>IFERROR(GETPIVOTDATA("Scrap",PivotTable!$B$3,"Dept",$B5,"Month",GJ$2,"Source",$D5),0)</f>
        <v>0</v>
      </c>
      <c r="GT5" s="66">
        <v>0</v>
      </c>
      <c r="GU5" s="96" t="s">
        <v>86</v>
      </c>
      <c r="GV5" s="67">
        <f>IFERROR(GETPIVOTDATA("Labour Cost",PivotTable!$B$3,"Dept",$B5,"Month",GJ$2,"Source",$D5),0)</f>
        <v>98</v>
      </c>
      <c r="GW5" s="67">
        <f>IFERROR(GETPIVOTDATA("Process cost",PivotTable!$B$3,"Dept",$B5,"Month",GJ$2,"Source",$D5),0)</f>
        <v>0</v>
      </c>
      <c r="GX5" s="67">
        <f>IFERROR(GETPIVOTDATA("Material Cost",PivotTable!$B$3,"Dept",$B5,"Month",GJ$2,"Source",$D5),0)</f>
        <v>0</v>
      </c>
      <c r="GY5" s="67">
        <f>IFERROR(GETPIVOTDATA("Part Cost",PivotTable!$B$3,"Dept",$B5,"Month",GJ$2,"Source",$D5),0)</f>
        <v>0</v>
      </c>
      <c r="GZ5" s="68">
        <f t="shared" ref="GZ5:GZ16" si="25">SUM(GT5:GY5)</f>
        <v>98</v>
      </c>
      <c r="HA5" s="98">
        <v>1.1000000000000001E-3</v>
      </c>
      <c r="HB5" s="69">
        <f t="shared" ref="HB5" si="26">GZ5/GJ5</f>
        <v>2.7170389421269872E-4</v>
      </c>
      <c r="HC5" s="357">
        <v>2.2000000000000001E-3</v>
      </c>
      <c r="HD5" s="359">
        <f t="shared" ref="HD5" si="27">SUM(GZ5:GZ6)/GJ5</f>
        <v>1.6579482524407534E-3</v>
      </c>
      <c r="HE5" s="355">
        <f>VLOOKUP($B5,Table!$C$4:$P$18,MATCH('MBO Report 1'!HE$2,Table!$E$3:$P$3,0)+2,FALSE)</f>
        <v>402163.89</v>
      </c>
      <c r="HF5" s="62" t="s">
        <v>15</v>
      </c>
      <c r="HG5" s="63">
        <f>VLOOKUP($A5,Table!$A$59:$P$88,MATCH('MBO Report 1'!HE$2,Table!$E$58:$P$58,0)+4,FALSE)</f>
        <v>0</v>
      </c>
      <c r="HH5" s="63" t="s">
        <v>86</v>
      </c>
      <c r="HI5" s="64">
        <f>IFERROR(GETPIVOTDATA("ReWork",PivotTable!$B$3,"Dept",$B5,"Month",HE$2,"Source",$D5),0)</f>
        <v>5</v>
      </c>
      <c r="HJ5" s="64">
        <f>IFERROR(GETPIVOTDATA("RePlate",PivotTable!$B$3,"Dept",$B5,"Month",HE$2,"Source",$D5),0)</f>
        <v>0</v>
      </c>
      <c r="HK5" s="64">
        <f>IFERROR(GETPIVOTDATA("ReWash",PivotTable!$B$3,"Dept",$B5,"Month",HE$2,"Source",$D5),0)</f>
        <v>2</v>
      </c>
      <c r="HL5" s="64">
        <f>IFERROR(GETPIVOTDATA("Other",PivotTable!$B$3,"Dept",$B5,"Month",HE$2,"Source",$D5),0)</f>
        <v>0</v>
      </c>
      <c r="HM5" s="64">
        <f>IFERROR(GETPIVOTDATA("Sort",PivotTable!$B$3,"Dept",$B5,"Month",HE$2,"Source",$D5),0)</f>
        <v>0</v>
      </c>
      <c r="HN5" s="65">
        <f>IFERROR(GETPIVOTDATA("Scrap",PivotTable!$B$3,"Dept",$B5,"Month",HE$2,"Source",$D5),0)</f>
        <v>0</v>
      </c>
      <c r="HO5" s="66">
        <v>0</v>
      </c>
      <c r="HP5" s="96" t="s">
        <v>86</v>
      </c>
      <c r="HQ5" s="67">
        <f>IFERROR(GETPIVOTDATA("Labour Cost",PivotTable!$B$3,"Dept",$B5,"Month",HE$2,"Source",$D5),0)</f>
        <v>84</v>
      </c>
      <c r="HR5" s="67">
        <f>IFERROR(GETPIVOTDATA("Process cost",PivotTable!$B$3,"Dept",$B5,"Month",HE$2,"Source",$D5),0)</f>
        <v>0</v>
      </c>
      <c r="HS5" s="67">
        <f>IFERROR(GETPIVOTDATA("Material Cost",PivotTable!$B$3,"Dept",$B5,"Month",HE$2,"Source",$D5),0)</f>
        <v>0</v>
      </c>
      <c r="HT5" s="67">
        <f>IFERROR(GETPIVOTDATA("Part Cost",PivotTable!$B$3,"Dept",$B5,"Month",HE$2,"Source",$D5),0)</f>
        <v>0</v>
      </c>
      <c r="HU5" s="68">
        <f t="shared" ref="HU5:HU16" si="28">SUM(HO5:HT5)</f>
        <v>84</v>
      </c>
      <c r="HV5" s="98">
        <v>1.1000000000000001E-3</v>
      </c>
      <c r="HW5" s="69">
        <f t="shared" ref="HW5" si="29">HU5/HE5</f>
        <v>2.0887007035862916E-4</v>
      </c>
      <c r="HX5" s="357">
        <v>2.2000000000000001E-3</v>
      </c>
      <c r="HY5" s="359">
        <f t="shared" ref="HY5" si="30">SUM(HU5:HU6)/HE5</f>
        <v>1.4521442986838028E-3</v>
      </c>
      <c r="HZ5" s="355">
        <f>VLOOKUP($B5,Table!$C$4:$P$18,MATCH('MBO Report 1'!HZ$2,Table!$E$3:$P$3,0)+2,FALSE)</f>
        <v>526016.24</v>
      </c>
      <c r="IA5" s="62" t="s">
        <v>15</v>
      </c>
      <c r="IB5" s="63">
        <f>VLOOKUP($A5,Table!$A$59:$P$88,MATCH('MBO Report 1'!HZ$2,Table!$E$58:$P$58,0)+4,FALSE)</f>
        <v>0</v>
      </c>
      <c r="IC5" s="63" t="s">
        <v>86</v>
      </c>
      <c r="ID5" s="64">
        <f>IFERROR(GETPIVOTDATA("ReWork",PivotTable!$B$3,"Dept",$B5,"Month",HZ$2,"Source",$D5),0)</f>
        <v>0</v>
      </c>
      <c r="IE5" s="64">
        <f>IFERROR(GETPIVOTDATA("RePlate",PivotTable!$B$3,"Dept",$B5,"Month",HZ$2,"Source",$D5),0)</f>
        <v>0</v>
      </c>
      <c r="IF5" s="64">
        <f>IFERROR(GETPIVOTDATA("ReWash",PivotTable!$B$3,"Dept",$B5,"Month",HZ$2,"Source",$D5),0)</f>
        <v>21</v>
      </c>
      <c r="IG5" s="64">
        <f>IFERROR(GETPIVOTDATA("Other",PivotTable!$B$3,"Dept",$B5,"Month",HZ$2,"Source",$D5),0)</f>
        <v>0</v>
      </c>
      <c r="IH5" s="64">
        <f>IFERROR(GETPIVOTDATA("Sort",PivotTable!$B$3,"Dept",$B5,"Month",HZ$2,"Source",$D5),0)</f>
        <v>0</v>
      </c>
      <c r="II5" s="65">
        <f>IFERROR(GETPIVOTDATA("Scrap",PivotTable!$B$3,"Dept",$B5,"Month",HZ$2,"Source",$D5),0)</f>
        <v>0</v>
      </c>
      <c r="IJ5" s="66">
        <v>0</v>
      </c>
      <c r="IK5" s="96" t="s">
        <v>86</v>
      </c>
      <c r="IL5" s="67">
        <f>IFERROR(GETPIVOTDATA("Labour Cost",PivotTable!$B$3,"Dept",$B5,"Month",HZ$2,"Source",$D5),0)</f>
        <v>147</v>
      </c>
      <c r="IM5" s="67">
        <f>IFERROR(GETPIVOTDATA("Process cost",PivotTable!$B$3,"Dept",$B5,"Month",HZ$2,"Source",$D5),0)</f>
        <v>0</v>
      </c>
      <c r="IN5" s="67">
        <f>IFERROR(GETPIVOTDATA("Material Cost",PivotTable!$B$3,"Dept",$B5,"Month",HZ$2,"Source",$D5),0)</f>
        <v>0</v>
      </c>
      <c r="IO5" s="67">
        <f>IFERROR(GETPIVOTDATA("Part Cost",PivotTable!$B$3,"Dept",$B5,"Month",HZ$2,"Source",$D5),0)</f>
        <v>0</v>
      </c>
      <c r="IP5" s="68">
        <f t="shared" ref="IP5:IP16" si="31">SUM(IJ5:IO5)</f>
        <v>147</v>
      </c>
      <c r="IQ5" s="98">
        <v>1.1000000000000001E-3</v>
      </c>
      <c r="IR5" s="69">
        <f t="shared" ref="IR5" si="32">IP5/HZ5</f>
        <v>2.7945905244294356E-4</v>
      </c>
      <c r="IS5" s="357">
        <v>2.2000000000000001E-3</v>
      </c>
      <c r="IT5" s="359">
        <f t="shared" ref="IT5" si="33">SUM(IP5:IP6)/HZ5</f>
        <v>1.2300000471468333E-3</v>
      </c>
    </row>
    <row r="6" spans="1:254" ht="24.75" customHeight="1">
      <c r="A6" s="4" t="str">
        <f>B5&amp;D6</f>
        <v>BarrelExternal</v>
      </c>
      <c r="B6" s="352"/>
      <c r="C6" s="386"/>
      <c r="D6" s="54" t="s">
        <v>16</v>
      </c>
      <c r="E6" s="55">
        <f>VLOOKUP($A6,Table!$A$59:$P$88,MATCH('MBO Report 1'!C$2,Table!$E$58:$P$58,0)+4,FALSE)</f>
        <v>3</v>
      </c>
      <c r="F6" s="55">
        <f>VLOOKUP($A5,Table!$A$24:$P$53,MATCH('MBO Report 1'!C$2,Table!$E$23:$P$23,0)+4,FALSE)</f>
        <v>0</v>
      </c>
      <c r="G6" s="56">
        <f>IFERROR(GETPIVOTDATA("ReWork",PivotTable!$B$3,"Dept",$B5,"Month",C$2,"Source",$D6),0)</f>
        <v>0</v>
      </c>
      <c r="H6" s="56">
        <f>IFERROR(GETPIVOTDATA("RePlate",PivotTable!$B$3,"Dept",$B5,"Month",C$2,"Source",$D6),0)</f>
        <v>0</v>
      </c>
      <c r="I6" s="56">
        <f>IFERROR(GETPIVOTDATA("ReWash",PivotTable!$B$3,"Dept",$B5,"Month",C$2,"Source",$D6),0)</f>
        <v>0</v>
      </c>
      <c r="J6" s="56">
        <f>IFERROR(GETPIVOTDATA("Other",PivotTable!$B$3,"Dept",$B5,"Month",C$2,"Source",$D6),0)</f>
        <v>0</v>
      </c>
      <c r="K6" s="56">
        <f>IFERROR(GETPIVOTDATA("Sort",PivotTable!$B$3,"Dept",$B5,"Month",C$2,"Source",$D6),0)</f>
        <v>2</v>
      </c>
      <c r="L6" s="57">
        <f>IFERROR(GETPIVOTDATA("Scrap",PivotTable!$B$3,"Dept",$B5,"Month",C$2,"Source",$D6),0)</f>
        <v>0</v>
      </c>
      <c r="M6" s="58">
        <f>E5*250+E6*500</f>
        <v>1500</v>
      </c>
      <c r="N6" s="97">
        <f>VLOOKUP($A6,Table!$A$24:$P$53,MATCH('MBO Report 1'!C$2,Table!$E$23:$P$23,0)+4,FALSE)</f>
        <v>0</v>
      </c>
      <c r="O6" s="59">
        <f>IFERROR(GETPIVOTDATA("Labour Cost",PivotTable!$B$3,"Dept",$B5,"Month",C$2,"Source",$D6),0)</f>
        <v>28</v>
      </c>
      <c r="P6" s="59">
        <f>IFERROR(GETPIVOTDATA("Process cost",PivotTable!$B$3,"Dept",$B5,"Month",C$2,"Source",$D6),0)</f>
        <v>0</v>
      </c>
      <c r="Q6" s="59">
        <f>IFERROR(GETPIVOTDATA("Material Cost",PivotTable!$B$3,"Dept",$B5,"Month",C$2,"Source",$D6),0)</f>
        <v>0</v>
      </c>
      <c r="R6" s="59">
        <f>IFERROR(GETPIVOTDATA("Part Cost",PivotTable!$B$3,"Dept",$B5,"Month",C$2,"Source",$D6),0)</f>
        <v>0</v>
      </c>
      <c r="S6" s="60">
        <f t="shared" si="0"/>
        <v>1528</v>
      </c>
      <c r="T6" s="99">
        <v>1.1000000000000001E-3</v>
      </c>
      <c r="U6" s="61">
        <f>S6/C5</f>
        <v>3.5341818762157423E-3</v>
      </c>
      <c r="V6" s="376"/>
      <c r="W6" s="382"/>
      <c r="X6" s="375"/>
      <c r="Y6" s="54" t="s">
        <v>16</v>
      </c>
      <c r="Z6" s="55">
        <f>VLOOKUP($A6,Table!$A$59:$P$88,MATCH('MBO Report 1'!X$2,Table!$E$58:$P$58,0)+4,FALSE)</f>
        <v>0</v>
      </c>
      <c r="AA6" s="55">
        <f>VLOOKUP($A5,Table!$A$24:$P$53,MATCH('MBO Report 1'!X$2,Table!$E$23:$P$23,0)+4,FALSE)</f>
        <v>0</v>
      </c>
      <c r="AB6" s="56">
        <f>IFERROR(GETPIVOTDATA("ReWork",PivotTable!$B$3,"Dept",$B5,"Month",X$2,"Source",$D6),0)</f>
        <v>0</v>
      </c>
      <c r="AC6" s="56">
        <f>IFERROR(GETPIVOTDATA("RePlate",PivotTable!$B$3,"Dept",$B5,"Month",X$2,"Source",$D6),0)</f>
        <v>0</v>
      </c>
      <c r="AD6" s="56">
        <f>IFERROR(GETPIVOTDATA("ReWash",PivotTable!$B$3,"Dept",$B5,"Month",X$2,"Source",$D6),0)</f>
        <v>0</v>
      </c>
      <c r="AE6" s="56">
        <f>IFERROR(GETPIVOTDATA("Other",PivotTable!$B$3,"Dept",$B5,"Month",X$2,"Source",$D6),0)</f>
        <v>0</v>
      </c>
      <c r="AF6" s="56">
        <f>IFERROR(GETPIVOTDATA("Sort",PivotTable!$B$3,"Dept",$B5,"Month",X$2,"Source",$D6),0)</f>
        <v>0</v>
      </c>
      <c r="AG6" s="57">
        <f>IFERROR(GETPIVOTDATA("Scrap",PivotTable!$B$3,"Dept",$B5,"Month",X$2,"Source",$D6),0)</f>
        <v>0</v>
      </c>
      <c r="AH6" s="58">
        <f t="shared" ref="AH6" si="34">Z5*250+Z6*500</f>
        <v>250</v>
      </c>
      <c r="AI6" s="97">
        <f>VLOOKUP($A6,Table!$A$24:$P$53,MATCH('MBO Report 1'!X$2,Table!$E$23:$P$23,0)+4,FALSE)</f>
        <v>0</v>
      </c>
      <c r="AJ6" s="59">
        <f>IFERROR(GETPIVOTDATA("Labour Cost",PivotTable!$B$3,"Dept",$B5,"Month",X$2,"Source",$D6),0)</f>
        <v>0</v>
      </c>
      <c r="AK6" s="59">
        <f>IFERROR(GETPIVOTDATA("Process cost",PivotTable!$B$3,"Dept",$B5,"Month",X$2,"Source",$D6),0)</f>
        <v>0</v>
      </c>
      <c r="AL6" s="59">
        <f>IFERROR(GETPIVOTDATA("Material Cost",PivotTable!$B$3,"Dept",$B5,"Month",X$2,"Source",$D6),0)</f>
        <v>0</v>
      </c>
      <c r="AM6" s="59">
        <f>IFERROR(GETPIVOTDATA("Part Cost",PivotTable!$B$3,"Dept",$B5,"Month",X$2,"Source",$D6),0)</f>
        <v>0</v>
      </c>
      <c r="AN6" s="60">
        <f t="shared" si="1"/>
        <v>250</v>
      </c>
      <c r="AO6" s="99">
        <v>1.1000000000000001E-3</v>
      </c>
      <c r="AP6" s="61">
        <f t="shared" ref="AP6" si="35">AN6/X5</f>
        <v>4.962857970945444E-4</v>
      </c>
      <c r="AQ6" s="376"/>
      <c r="AR6" s="378"/>
      <c r="AS6" s="356"/>
      <c r="AT6" s="54" t="s">
        <v>16</v>
      </c>
      <c r="AU6" s="55">
        <f>VLOOKUP($A6,Table!$A$59:$P$88,MATCH('MBO Report 1'!AS$2,Table!$E$58:$P$58,0)+4,FALSE)</f>
        <v>1</v>
      </c>
      <c r="AV6" s="55">
        <f>VLOOKUP($A5,Table!$A$24:$P$53,MATCH('MBO Report 1'!AS$2,Table!$E$23:$P$23,0)+4,FALSE)</f>
        <v>0</v>
      </c>
      <c r="AW6" s="56">
        <f>IFERROR(GETPIVOTDATA("ReWork",PivotTable!$B$3,"Dept",$B5,"Month",AS$2,"Source",$D6),0)</f>
        <v>0</v>
      </c>
      <c r="AX6" s="56">
        <f>IFERROR(GETPIVOTDATA("RePlate",PivotTable!$B$3,"Dept",$B5,"Month",AS$2,"Source",$D6),0)</f>
        <v>0</v>
      </c>
      <c r="AY6" s="56">
        <f>IFERROR(GETPIVOTDATA("ReWash",PivotTable!$B$3,"Dept",$B5,"Month",AS$2,"Source",$D6),0)</f>
        <v>0</v>
      </c>
      <c r="AZ6" s="56">
        <f>IFERROR(GETPIVOTDATA("Other",PivotTable!$B$3,"Dept",$B5,"Month",AS$2,"Source",$D6),0)</f>
        <v>0</v>
      </c>
      <c r="BA6" s="56">
        <f>IFERROR(GETPIVOTDATA("Sort",PivotTable!$B$3,"Dept",$B5,"Month",AS$2,"Source",$D6),0)</f>
        <v>825</v>
      </c>
      <c r="BB6" s="57">
        <f>IFERROR(GETPIVOTDATA("Scrap",PivotTable!$B$3,"Dept",$B5,"Month",AS$2,"Source",$D6),0)</f>
        <v>0</v>
      </c>
      <c r="BC6" s="58">
        <f t="shared" ref="BC6" si="36">AU5*250+AU6*500</f>
        <v>750</v>
      </c>
      <c r="BD6" s="97">
        <f>VLOOKUP($A6,Table!$A$24:$P$53,MATCH('MBO Report 1'!AS$2,Table!$E$23:$P$23,0)+4,FALSE)</f>
        <v>0</v>
      </c>
      <c r="BE6" s="59">
        <f>IFERROR(GETPIVOTDATA("Labour Cost",PivotTable!$B$3,"Dept",$B5,"Month",AS$2,"Source",$D6),0)</f>
        <v>11550</v>
      </c>
      <c r="BF6" s="59">
        <f>IFERROR(GETPIVOTDATA("Process cost",PivotTable!$B$3,"Dept",$B5,"Month",AS$2,"Source",$D6),0)</f>
        <v>0</v>
      </c>
      <c r="BG6" s="59">
        <f>IFERROR(GETPIVOTDATA("Material Cost",PivotTable!$B$3,"Dept",$B5,"Month",AS$2,"Source",$D6),0)</f>
        <v>0</v>
      </c>
      <c r="BH6" s="59">
        <f>IFERROR(GETPIVOTDATA("Part Cost",PivotTable!$B$3,"Dept",$B5,"Month",AS$2,"Source",$D6),0)</f>
        <v>0</v>
      </c>
      <c r="BI6" s="60">
        <f t="shared" si="4"/>
        <v>12300</v>
      </c>
      <c r="BJ6" s="99">
        <v>1.1000000000000001E-3</v>
      </c>
      <c r="BK6" s="61">
        <f t="shared" ref="BK6" si="37">BI6/AS5</f>
        <v>2.9816447043081128E-2</v>
      </c>
      <c r="BL6" s="358"/>
      <c r="BM6" s="360"/>
      <c r="BN6" s="356"/>
      <c r="BO6" s="54" t="s">
        <v>16</v>
      </c>
      <c r="BP6" s="55">
        <f>VLOOKUP($A6,Table!$A$59:$P$88,MATCH('MBO Report 1'!BN$2,Table!$E$58:$P$58,0)+4,FALSE)</f>
        <v>0</v>
      </c>
      <c r="BQ6" s="55">
        <f>VLOOKUP($A5,Table!$A$24:$P$53,MATCH('MBO Report 1'!BN$2,Table!$E$23:$P$23,0)+4,FALSE)</f>
        <v>0</v>
      </c>
      <c r="BR6" s="56">
        <f>IFERROR(GETPIVOTDATA("ReWork",PivotTable!$B$3,"Dept",$B5,"Month",BN$2,"Source",$D6),0)</f>
        <v>0</v>
      </c>
      <c r="BS6" s="56">
        <f>IFERROR(GETPIVOTDATA("RePlate",PivotTable!$B$3,"Dept",$B5,"Month",BN$2,"Source",$D6),0)</f>
        <v>0</v>
      </c>
      <c r="BT6" s="56">
        <f>IFERROR(GETPIVOTDATA("ReWash",PivotTable!$B$3,"Dept",$B5,"Month",BN$2,"Source",$D6),0)</f>
        <v>0</v>
      </c>
      <c r="BU6" s="56">
        <f>IFERROR(GETPIVOTDATA("Other",PivotTable!$B$3,"Dept",$B5,"Month",BN$2,"Source",$D6),0)</f>
        <v>0</v>
      </c>
      <c r="BV6" s="56">
        <f>IFERROR(GETPIVOTDATA("Sort",PivotTable!$B$3,"Dept",$B5,"Month",BN$2,"Source",$D6),0)</f>
        <v>0</v>
      </c>
      <c r="BW6" s="57">
        <f>IFERROR(GETPIVOTDATA("Scrap",PivotTable!$B$3,"Dept",$B5,"Month",BN$2,"Source",$D6),0)</f>
        <v>0</v>
      </c>
      <c r="BX6" s="58">
        <f t="shared" ref="BX6" si="38">BP5*250+BP6*500</f>
        <v>250</v>
      </c>
      <c r="BY6" s="97">
        <f>VLOOKUP($A6,Table!$A$24:$P$53,MATCH('MBO Report 1'!BN$2,Table!$E$23:$P$23,0)+4,FALSE)</f>
        <v>0</v>
      </c>
      <c r="BZ6" s="59">
        <f>IFERROR(GETPIVOTDATA("Labour Cost",PivotTable!$B$3,"Dept",$B5,"Month",BN$2,"Source",$D6),0)</f>
        <v>0</v>
      </c>
      <c r="CA6" s="59">
        <f>IFERROR(GETPIVOTDATA("Process cost",PivotTable!$B$3,"Dept",$B5,"Month",BN$2,"Source",$D6),0)</f>
        <v>0</v>
      </c>
      <c r="CB6" s="59">
        <f>IFERROR(GETPIVOTDATA("Material Cost",PivotTable!$B$3,"Dept",$B5,"Month",BN$2,"Source",$D6),0)</f>
        <v>0</v>
      </c>
      <c r="CC6" s="59">
        <f>IFERROR(GETPIVOTDATA("Part Cost",PivotTable!$B$3,"Dept",$B5,"Month",BN$2,"Source",$D6),0)</f>
        <v>0</v>
      </c>
      <c r="CD6" s="60">
        <f t="shared" si="7"/>
        <v>250</v>
      </c>
      <c r="CE6" s="99">
        <v>1.1000000000000001E-3</v>
      </c>
      <c r="CF6" s="61">
        <f t="shared" ref="CF6" si="39">CD6/BN5</f>
        <v>6.8010555238172963E-4</v>
      </c>
      <c r="CG6" s="358"/>
      <c r="CH6" s="360"/>
      <c r="CI6" s="356"/>
      <c r="CJ6" s="54" t="s">
        <v>16</v>
      </c>
      <c r="CK6" s="55">
        <f>VLOOKUP($A6,Table!$A$59:$P$88,MATCH('MBO Report 1'!CI$2,Table!$E$58:$P$58,0)+4,FALSE)</f>
        <v>1</v>
      </c>
      <c r="CL6" s="55">
        <f>VLOOKUP($A5,Table!$A$24:$P$53,MATCH('MBO Report 1'!CI$2,Table!$E$23:$P$23,0)+4,FALSE)</f>
        <v>1</v>
      </c>
      <c r="CM6" s="56">
        <f>IFERROR(GETPIVOTDATA("ReWork",PivotTable!$B$3,"Dept",$B5,"Month",CI$2,"Source",$D6),0)</f>
        <v>0</v>
      </c>
      <c r="CN6" s="56">
        <f>IFERROR(GETPIVOTDATA("RePlate",PivotTable!$B$3,"Dept",$B5,"Month",CI$2,"Source",$D6),0)</f>
        <v>0</v>
      </c>
      <c r="CO6" s="56">
        <f>IFERROR(GETPIVOTDATA("ReWash",PivotTable!$B$3,"Dept",$B5,"Month",CI$2,"Source",$D6),0)</f>
        <v>0</v>
      </c>
      <c r="CP6" s="56">
        <f>IFERROR(GETPIVOTDATA("Other",PivotTable!$B$3,"Dept",$B5,"Month",CI$2,"Source",$D6),0)</f>
        <v>0</v>
      </c>
      <c r="CQ6" s="56">
        <f>IFERROR(GETPIVOTDATA("Sort",PivotTable!$B$3,"Dept",$B5,"Month",CI$2,"Source",$D6),0)</f>
        <v>0</v>
      </c>
      <c r="CR6" s="57">
        <f>IFERROR(GETPIVOTDATA("Scrap",PivotTable!$B$3,"Dept",$B5,"Month",CI$2,"Source",$D6),0)</f>
        <v>0</v>
      </c>
      <c r="CS6" s="58">
        <f t="shared" ref="CS6" si="40">CK5*250+CK6*500</f>
        <v>500</v>
      </c>
      <c r="CT6" s="97">
        <f>VLOOKUP($A6,Table!$A$24:$P$53,MATCH('MBO Report 1'!CI$2,Table!$E$23:$P$23,0)+4,FALSE)</f>
        <v>4382.8469999999998</v>
      </c>
      <c r="CU6" s="59">
        <f>IFERROR(GETPIVOTDATA("Labour Cost",PivotTable!$B$3,"Dept",$B5,"Month",CI$2,"Source",$D6),0)</f>
        <v>0</v>
      </c>
      <c r="CV6" s="59">
        <f>IFERROR(GETPIVOTDATA("Process cost",PivotTable!$B$3,"Dept",$B5,"Month",CI$2,"Source",$D6),0)</f>
        <v>0</v>
      </c>
      <c r="CW6" s="59">
        <f>IFERROR(GETPIVOTDATA("Material Cost",PivotTable!$B$3,"Dept",$B5,"Month",CI$2,"Source",$D6),0)</f>
        <v>0</v>
      </c>
      <c r="CX6" s="59">
        <f>IFERROR(GETPIVOTDATA("Part Cost",PivotTable!$B$3,"Dept",$B5,"Month",CI$2,"Source",$D6),0)</f>
        <v>0</v>
      </c>
      <c r="CY6" s="60">
        <f t="shared" si="10"/>
        <v>4882.8469999999998</v>
      </c>
      <c r="CZ6" s="99">
        <v>1.1000000000000001E-3</v>
      </c>
      <c r="DA6" s="61">
        <f t="shared" ref="DA6" si="41">CY6/CI5</f>
        <v>1.4879441361401537E-2</v>
      </c>
      <c r="DB6" s="358"/>
      <c r="DC6" s="360"/>
      <c r="DD6" s="356"/>
      <c r="DE6" s="54" t="s">
        <v>16</v>
      </c>
      <c r="DF6" s="55">
        <f>VLOOKUP($A6,Table!$A$59:$P$88,MATCH('MBO Report 1'!DD$2,Table!$E$58:$P$58,0)+4,FALSE)</f>
        <v>1</v>
      </c>
      <c r="DG6" s="55">
        <f>VLOOKUP($A5,Table!$A$24:$P$53,MATCH('MBO Report 1'!DD$2,Table!$E$23:$P$23,0)+4,FALSE)</f>
        <v>0</v>
      </c>
      <c r="DH6" s="56">
        <f>IFERROR(GETPIVOTDATA("ReWork",PivotTable!$B$3,"Dept",$B5,"Month",DD$2,"Source",$D6),0)</f>
        <v>0</v>
      </c>
      <c r="DI6" s="56">
        <f>IFERROR(GETPIVOTDATA("RePlate",PivotTable!$B$3,"Dept",$B5,"Month",DD$2,"Source",$D6),0)</f>
        <v>0</v>
      </c>
      <c r="DJ6" s="56">
        <f>IFERROR(GETPIVOTDATA("ReWash",PivotTable!$B$3,"Dept",$B5,"Month",DD$2,"Source",$D6),0)</f>
        <v>0</v>
      </c>
      <c r="DK6" s="56">
        <f>IFERROR(GETPIVOTDATA("Other",PivotTable!$B$3,"Dept",$B5,"Month",DD$2,"Source",$D6),0)</f>
        <v>0</v>
      </c>
      <c r="DL6" s="56">
        <f>IFERROR(GETPIVOTDATA("Sort",PivotTable!$B$3,"Dept",$B5,"Month",DD$2,"Source",$D6),0)</f>
        <v>0</v>
      </c>
      <c r="DM6" s="57">
        <f>IFERROR(GETPIVOTDATA("Scrap",PivotTable!$B$3,"Dept",$B5,"Month",DD$2,"Source",$D6),0)</f>
        <v>0</v>
      </c>
      <c r="DN6" s="58">
        <f t="shared" ref="DN6" si="42">DF5*250+DF6*500</f>
        <v>750</v>
      </c>
      <c r="DO6" s="97">
        <f>VLOOKUP($A6,Table!$A$24:$P$53,MATCH('MBO Report 1'!DD$2,Table!$E$23:$P$23,0)+4,FALSE)</f>
        <v>0</v>
      </c>
      <c r="DP6" s="59">
        <f>IFERROR(GETPIVOTDATA("Labour Cost",PivotTable!$B$3,"Dept",$B5,"Month",DD$2,"Source",$D6),0)</f>
        <v>0</v>
      </c>
      <c r="DQ6" s="59">
        <f>IFERROR(GETPIVOTDATA("Process cost",PivotTable!$B$3,"Dept",$B5,"Month",DD$2,"Source",$D6),0)</f>
        <v>0</v>
      </c>
      <c r="DR6" s="59">
        <f>IFERROR(GETPIVOTDATA("Material Cost",PivotTable!$B$3,"Dept",$B5,"Month",DD$2,"Source",$D6),0)</f>
        <v>0</v>
      </c>
      <c r="DS6" s="59">
        <f>IFERROR(GETPIVOTDATA("Part Cost",PivotTable!$B$3,"Dept",$B5,"Month",DD$2,"Source",$D6),0)</f>
        <v>0</v>
      </c>
      <c r="DT6" s="60">
        <f t="shared" si="13"/>
        <v>750</v>
      </c>
      <c r="DU6" s="99">
        <v>1.1000000000000001E-3</v>
      </c>
      <c r="DV6" s="61">
        <f t="shared" ref="DV6" si="43">DT6/DD5</f>
        <v>2.3070638634958914E-3</v>
      </c>
      <c r="DW6" s="358"/>
      <c r="DX6" s="360"/>
      <c r="DY6" s="356"/>
      <c r="DZ6" s="54" t="s">
        <v>16</v>
      </c>
      <c r="EA6" s="55">
        <f>VLOOKUP($A6,Table!$A$59:$P$88,MATCH('MBO Report 1'!DY$2,Table!$E$58:$P$58,0)+4,FALSE)</f>
        <v>0</v>
      </c>
      <c r="EB6" s="55">
        <f>VLOOKUP($A5,Table!$A$24:$P$53,MATCH('MBO Report 1'!DY$2,Table!$E$23:$P$23,0)+4,FALSE)</f>
        <v>0</v>
      </c>
      <c r="EC6" s="56">
        <f>IFERROR(GETPIVOTDATA("ReWork",PivotTable!$B$3,"Dept",$B5,"Month",DY$2,"Source",$D6),0)</f>
        <v>0</v>
      </c>
      <c r="ED6" s="56">
        <f>IFERROR(GETPIVOTDATA("RePlate",PivotTable!$B$3,"Dept",$B5,"Month",DY$2,"Source",$D6),0)</f>
        <v>0</v>
      </c>
      <c r="EE6" s="56">
        <f>IFERROR(GETPIVOTDATA("ReWash",PivotTable!$B$3,"Dept",$B5,"Month",DY$2,"Source",$D6),0)</f>
        <v>0</v>
      </c>
      <c r="EF6" s="56">
        <f>IFERROR(GETPIVOTDATA("Other",PivotTable!$B$3,"Dept",$B5,"Month",DY$2,"Source",$D6),0)</f>
        <v>0</v>
      </c>
      <c r="EG6" s="56">
        <f>IFERROR(GETPIVOTDATA("Sort",PivotTable!$B$3,"Dept",$B5,"Month",DY$2,"Source",$D6),0)</f>
        <v>0</v>
      </c>
      <c r="EH6" s="57">
        <f>IFERROR(GETPIVOTDATA("Scrap",PivotTable!$B$3,"Dept",$B5,"Month",DY$2,"Source",$D6),0)</f>
        <v>0</v>
      </c>
      <c r="EI6" s="58">
        <f t="shared" ref="EI6" si="44">EA5*250+EA6*500</f>
        <v>250</v>
      </c>
      <c r="EJ6" s="97">
        <f>VLOOKUP($A6,Table!$A$24:$P$53,MATCH('MBO Report 1'!DY$2,Table!$E$23:$P$23,0)+4,FALSE)</f>
        <v>0</v>
      </c>
      <c r="EK6" s="59">
        <f>IFERROR(GETPIVOTDATA("Labour Cost",PivotTable!$B$3,"Dept",$B5,"Month",DY$2,"Source",$D6),0)</f>
        <v>0</v>
      </c>
      <c r="EL6" s="59">
        <f>IFERROR(GETPIVOTDATA("Process cost",PivotTable!$B$3,"Dept",$B5,"Month",DY$2,"Source",$D6),0)</f>
        <v>0</v>
      </c>
      <c r="EM6" s="59">
        <f>IFERROR(GETPIVOTDATA("Material Cost",PivotTable!$B$3,"Dept",$B5,"Month",DY$2,"Source",$D6),0)</f>
        <v>0</v>
      </c>
      <c r="EN6" s="59">
        <f>IFERROR(GETPIVOTDATA("Part Cost",PivotTable!$B$3,"Dept",$B5,"Month",DY$2,"Source",$D6),0)</f>
        <v>0</v>
      </c>
      <c r="EO6" s="60">
        <f t="shared" si="16"/>
        <v>250</v>
      </c>
      <c r="EP6" s="99">
        <v>1.1000000000000001E-3</v>
      </c>
      <c r="EQ6" s="61">
        <f t="shared" ref="EQ6" si="45">EO6/DY5</f>
        <v>6.167477303436824E-4</v>
      </c>
      <c r="ER6" s="358"/>
      <c r="ES6" s="360"/>
      <c r="ET6" s="356"/>
      <c r="EU6" s="54" t="s">
        <v>16</v>
      </c>
      <c r="EV6" s="55">
        <f>VLOOKUP($A6,Table!$A$59:$P$88,MATCH('MBO Report 1'!ET$2,Table!$E$58:$P$58,0)+4,FALSE)</f>
        <v>0</v>
      </c>
      <c r="EW6" s="55">
        <f>VLOOKUP($A5,Table!$A$24:$P$53,MATCH('MBO Report 1'!ET$2,Table!$E$23:$P$23,0)+4,FALSE)</f>
        <v>0</v>
      </c>
      <c r="EX6" s="56">
        <f>IFERROR(GETPIVOTDATA("ReWork",PivotTable!$B$3,"Dept",$B5,"Month",ET$2,"Source",$D6),0)</f>
        <v>0</v>
      </c>
      <c r="EY6" s="56">
        <f>IFERROR(GETPIVOTDATA("RePlate",PivotTable!$B$3,"Dept",$B5,"Month",ET$2,"Source",$D6),0)</f>
        <v>0</v>
      </c>
      <c r="EZ6" s="56">
        <f>IFERROR(GETPIVOTDATA("ReWash",PivotTable!$B$3,"Dept",$B5,"Month",ET$2,"Source",$D6),0)</f>
        <v>0</v>
      </c>
      <c r="FA6" s="56">
        <f>IFERROR(GETPIVOTDATA("Other",PivotTable!$B$3,"Dept",$B5,"Month",ET$2,"Source",$D6),0)</f>
        <v>0</v>
      </c>
      <c r="FB6" s="56">
        <f>IFERROR(GETPIVOTDATA("Sort",PivotTable!$B$3,"Dept",$B5,"Month",ET$2,"Source",$D6),0)</f>
        <v>0</v>
      </c>
      <c r="FC6" s="57">
        <f>IFERROR(GETPIVOTDATA("Scrap",PivotTable!$B$3,"Dept",$B5,"Month",ET$2,"Source",$D6),0)</f>
        <v>0</v>
      </c>
      <c r="FD6" s="58">
        <f t="shared" ref="FD6" si="46">EV5*250+EV6*500</f>
        <v>250</v>
      </c>
      <c r="FE6" s="97">
        <f>VLOOKUP($A6,Table!$A$24:$P$53,MATCH('MBO Report 1'!ET$2,Table!$E$23:$P$23,0)+4,FALSE)</f>
        <v>0</v>
      </c>
      <c r="FF6" s="59">
        <f>IFERROR(GETPIVOTDATA("Labour Cost",PivotTable!$B$3,"Dept",$B5,"Month",ET$2,"Source",$D6),0)</f>
        <v>0</v>
      </c>
      <c r="FG6" s="59">
        <f>IFERROR(GETPIVOTDATA("Process cost",PivotTable!$B$3,"Dept",$B5,"Month",ET$2,"Source",$D6),0)</f>
        <v>0</v>
      </c>
      <c r="FH6" s="59">
        <f>IFERROR(GETPIVOTDATA("Material Cost",PivotTable!$B$3,"Dept",$B5,"Month",ET$2,"Source",$D6),0)</f>
        <v>0</v>
      </c>
      <c r="FI6" s="59">
        <f>IFERROR(GETPIVOTDATA("Part Cost",PivotTable!$B$3,"Dept",$B5,"Month",ET$2,"Source",$D6),0)</f>
        <v>0</v>
      </c>
      <c r="FJ6" s="60">
        <f t="shared" si="19"/>
        <v>250</v>
      </c>
      <c r="FK6" s="99">
        <v>1.1000000000000001E-3</v>
      </c>
      <c r="FL6" s="61">
        <f t="shared" ref="FL6" si="47">FJ6/ET5</f>
        <v>8.1966320891195543E-4</v>
      </c>
      <c r="FM6" s="358"/>
      <c r="FN6" s="360"/>
      <c r="FO6" s="356"/>
      <c r="FP6" s="54" t="s">
        <v>16</v>
      </c>
      <c r="FQ6" s="55">
        <f>VLOOKUP($A6,Table!$A$59:$P$88,MATCH('MBO Report 1'!FO$2,Table!$E$58:$P$58,0)+4,FALSE)</f>
        <v>0</v>
      </c>
      <c r="FR6" s="55">
        <f>VLOOKUP($A5,Table!$A$24:$P$53,MATCH('MBO Report 1'!FO$2,Table!$E$23:$P$23,0)+4,FALSE)</f>
        <v>0</v>
      </c>
      <c r="FS6" s="56">
        <f>IFERROR(GETPIVOTDATA("ReWork",PivotTable!$B$3,"Dept",$B5,"Month",FO$2,"Source",$D6),0)</f>
        <v>0</v>
      </c>
      <c r="FT6" s="56">
        <f>IFERROR(GETPIVOTDATA("RePlate",PivotTable!$B$3,"Dept",$B5,"Month",FO$2,"Source",$D6),0)</f>
        <v>0</v>
      </c>
      <c r="FU6" s="56">
        <f>IFERROR(GETPIVOTDATA("ReWash",PivotTable!$B$3,"Dept",$B5,"Month",FO$2,"Source",$D6),0)</f>
        <v>0</v>
      </c>
      <c r="FV6" s="56">
        <f>IFERROR(GETPIVOTDATA("Other",PivotTable!$B$3,"Dept",$B5,"Month",FO$2,"Source",$D6),0)</f>
        <v>0</v>
      </c>
      <c r="FW6" s="56">
        <f>IFERROR(GETPIVOTDATA("Sort",PivotTable!$B$3,"Dept",$B5,"Month",FO$2,"Source",$D6),0)</f>
        <v>0</v>
      </c>
      <c r="FX6" s="57">
        <f>IFERROR(GETPIVOTDATA("Scrap",PivotTable!$B$3,"Dept",$B5,"Month",FO$2,"Source",$D6),0)</f>
        <v>0</v>
      </c>
      <c r="FY6" s="58">
        <f t="shared" ref="FY6" si="48">FQ5*250+FQ6*500</f>
        <v>0</v>
      </c>
      <c r="FZ6" s="97">
        <f>VLOOKUP($A6,Table!$A$24:$P$53,MATCH('MBO Report 1'!FO$2,Table!$E$23:$P$23,0)+4,FALSE)</f>
        <v>0</v>
      </c>
      <c r="GA6" s="59">
        <f>IFERROR(GETPIVOTDATA("Labour Cost",PivotTable!$B$3,"Dept",$B5,"Month",FO$2,"Source",$D6),0)</f>
        <v>0</v>
      </c>
      <c r="GB6" s="59">
        <f>IFERROR(GETPIVOTDATA("Process cost",PivotTable!$B$3,"Dept",$B5,"Month",FO$2,"Source",$D6),0)</f>
        <v>0</v>
      </c>
      <c r="GC6" s="59">
        <f>IFERROR(GETPIVOTDATA("Material Cost",PivotTable!$B$3,"Dept",$B5,"Month",FO$2,"Source",$D6),0)</f>
        <v>0</v>
      </c>
      <c r="GD6" s="59">
        <f>IFERROR(GETPIVOTDATA("Part Cost",PivotTable!$B$3,"Dept",$B5,"Month",FO$2,"Source",$D6),0)</f>
        <v>0</v>
      </c>
      <c r="GE6" s="60">
        <f t="shared" si="22"/>
        <v>0</v>
      </c>
      <c r="GF6" s="99">
        <v>1.1000000000000001E-3</v>
      </c>
      <c r="GG6" s="61">
        <f t="shared" ref="GG6" si="49">GE6/FO5</f>
        <v>0</v>
      </c>
      <c r="GH6" s="358"/>
      <c r="GI6" s="360"/>
      <c r="GJ6" s="356"/>
      <c r="GK6" s="54" t="s">
        <v>16</v>
      </c>
      <c r="GL6" s="55">
        <f>VLOOKUP($A6,Table!$A$59:$P$88,MATCH('MBO Report 1'!GJ$2,Table!$E$58:$P$58,0)+4,FALSE)</f>
        <v>1</v>
      </c>
      <c r="GM6" s="55">
        <f>VLOOKUP($A5,Table!$A$24:$P$53,MATCH('MBO Report 1'!GJ$2,Table!$E$23:$P$23,0)+4,FALSE)</f>
        <v>0</v>
      </c>
      <c r="GN6" s="56">
        <f>IFERROR(GETPIVOTDATA("ReWork",PivotTable!$B$3,"Dept",$B5,"Month",GJ$2,"Source",$D6),0)</f>
        <v>0</v>
      </c>
      <c r="GO6" s="56">
        <f>IFERROR(GETPIVOTDATA("RePlate",PivotTable!$B$3,"Dept",$B5,"Month",GJ$2,"Source",$D6),0)</f>
        <v>0</v>
      </c>
      <c r="GP6" s="56">
        <f>IFERROR(GETPIVOTDATA("ReWash",PivotTable!$B$3,"Dept",$B5,"Month",GJ$2,"Source",$D6),0)</f>
        <v>0</v>
      </c>
      <c r="GQ6" s="56">
        <f>IFERROR(GETPIVOTDATA("Other",PivotTable!$B$3,"Dept",$B5,"Month",GJ$2,"Source",$D6),0)</f>
        <v>0</v>
      </c>
      <c r="GR6" s="56">
        <f>IFERROR(GETPIVOTDATA("Sort",PivotTable!$B$3,"Dept",$B5,"Month",GJ$2,"Source",$D6),0)</f>
        <v>0</v>
      </c>
      <c r="GS6" s="57">
        <f>IFERROR(GETPIVOTDATA("Scrap",PivotTable!$B$3,"Dept",$B5,"Month",GJ$2,"Source",$D6),0)</f>
        <v>0</v>
      </c>
      <c r="GT6" s="58">
        <f t="shared" ref="GT6" si="50">GL5*250+GL6*500</f>
        <v>500</v>
      </c>
      <c r="GU6" s="97">
        <f>VLOOKUP($A6,Table!$A$24:$P$53,MATCH('MBO Report 1'!GJ$2,Table!$E$23:$P$23,0)+4,FALSE)</f>
        <v>0</v>
      </c>
      <c r="GV6" s="59">
        <f>IFERROR(GETPIVOTDATA("Labour Cost",PivotTable!$B$3,"Dept",$B5,"Month",GJ$2,"Source",$D6),0)</f>
        <v>0</v>
      </c>
      <c r="GW6" s="59">
        <f>IFERROR(GETPIVOTDATA("Process cost",PivotTable!$B$3,"Dept",$B5,"Month",GJ$2,"Source",$D6),0)</f>
        <v>0</v>
      </c>
      <c r="GX6" s="59">
        <f>IFERROR(GETPIVOTDATA("Material Cost",PivotTable!$B$3,"Dept",$B5,"Month",GJ$2,"Source",$D6),0)</f>
        <v>0</v>
      </c>
      <c r="GY6" s="59">
        <f>IFERROR(GETPIVOTDATA("Part Cost",PivotTable!$B$3,"Dept",$B5,"Month",GJ$2,"Source",$D6),0)</f>
        <v>0</v>
      </c>
      <c r="GZ6" s="60">
        <f t="shared" si="25"/>
        <v>500</v>
      </c>
      <c r="HA6" s="99">
        <v>1.1000000000000001E-3</v>
      </c>
      <c r="HB6" s="61">
        <f t="shared" ref="HB6" si="51">GZ6/GJ5</f>
        <v>1.3862443582280547E-3</v>
      </c>
      <c r="HC6" s="358"/>
      <c r="HD6" s="360"/>
      <c r="HE6" s="356"/>
      <c r="HF6" s="54" t="s">
        <v>16</v>
      </c>
      <c r="HG6" s="55">
        <f>VLOOKUP($A6,Table!$A$59:$P$88,MATCH('MBO Report 1'!HE$2,Table!$E$58:$P$58,0)+4,FALSE)</f>
        <v>1</v>
      </c>
      <c r="HH6" s="55">
        <f>VLOOKUP($A5,Table!$A$24:$P$53,MATCH('MBO Report 1'!HE$2,Table!$E$23:$P$23,0)+4,FALSE)</f>
        <v>0</v>
      </c>
      <c r="HI6" s="56">
        <f>IFERROR(GETPIVOTDATA("ReWork",PivotTable!$B$3,"Dept",$B5,"Month",HE$2,"Source",$D6),0)</f>
        <v>0</v>
      </c>
      <c r="HJ6" s="56">
        <f>IFERROR(GETPIVOTDATA("RePlate",PivotTable!$B$3,"Dept",$B5,"Month",HE$2,"Source",$D6),0)</f>
        <v>0</v>
      </c>
      <c r="HK6" s="56">
        <f>IFERROR(GETPIVOTDATA("ReWash",PivotTable!$B$3,"Dept",$B5,"Month",HE$2,"Source",$D6),0)</f>
        <v>0</v>
      </c>
      <c r="HL6" s="56">
        <f>IFERROR(GETPIVOTDATA("Other",PivotTable!$B$3,"Dept",$B5,"Month",HE$2,"Source",$D6),0)</f>
        <v>0</v>
      </c>
      <c r="HM6" s="56">
        <f>IFERROR(GETPIVOTDATA("Sort",PivotTable!$B$3,"Dept",$B5,"Month",HE$2,"Source",$D6),0)</f>
        <v>0</v>
      </c>
      <c r="HN6" s="57">
        <f>IFERROR(GETPIVOTDATA("Scrap",PivotTable!$B$3,"Dept",$B5,"Month",HE$2,"Source",$D6),0)</f>
        <v>0</v>
      </c>
      <c r="HO6" s="58">
        <f t="shared" ref="HO6" si="52">HG5*250+HG6*500</f>
        <v>500</v>
      </c>
      <c r="HP6" s="97">
        <f>VLOOKUP($A6,Table!$A$24:$P$53,MATCH('MBO Report 1'!HE$2,Table!$E$23:$P$23,0)+4,FALSE)</f>
        <v>0</v>
      </c>
      <c r="HQ6" s="59">
        <f>IFERROR(GETPIVOTDATA("Labour Cost",PivotTable!$B$3,"Dept",$B5,"Month",HE$2,"Source",$D6),0)</f>
        <v>0</v>
      </c>
      <c r="HR6" s="59">
        <f>IFERROR(GETPIVOTDATA("Process cost",PivotTable!$B$3,"Dept",$B5,"Month",HE$2,"Source",$D6),0)</f>
        <v>0</v>
      </c>
      <c r="HS6" s="59">
        <f>IFERROR(GETPIVOTDATA("Material Cost",PivotTable!$B$3,"Dept",$B5,"Month",HE$2,"Source",$D6),0)</f>
        <v>0</v>
      </c>
      <c r="HT6" s="59">
        <f>IFERROR(GETPIVOTDATA("Part Cost",PivotTable!$B$3,"Dept",$B5,"Month",HE$2,"Source",$D6),0)</f>
        <v>0</v>
      </c>
      <c r="HU6" s="60">
        <f t="shared" si="28"/>
        <v>500</v>
      </c>
      <c r="HV6" s="99">
        <v>1.1000000000000001E-3</v>
      </c>
      <c r="HW6" s="61">
        <f t="shared" ref="HW6" si="53">HU6/HE5</f>
        <v>1.2432742283251736E-3</v>
      </c>
      <c r="HX6" s="358"/>
      <c r="HY6" s="360"/>
      <c r="HZ6" s="356"/>
      <c r="IA6" s="54" t="s">
        <v>16</v>
      </c>
      <c r="IB6" s="55">
        <f>VLOOKUP($A6,Table!$A$59:$P$88,MATCH('MBO Report 1'!HZ$2,Table!$E$58:$P$58,0)+4,FALSE)</f>
        <v>1</v>
      </c>
      <c r="IC6" s="55">
        <f>VLOOKUP($A5,Table!$A$24:$P$53,MATCH('MBO Report 1'!HZ$2,Table!$E$23:$P$23,0)+4,FALSE)</f>
        <v>0</v>
      </c>
      <c r="ID6" s="56">
        <f>IFERROR(GETPIVOTDATA("ReWork",PivotTable!$B$3,"Dept",$B5,"Month",HZ$2,"Source",$D6),0)</f>
        <v>0</v>
      </c>
      <c r="IE6" s="56">
        <f>IFERROR(GETPIVOTDATA("RePlate",PivotTable!$B$3,"Dept",$B5,"Month",HZ$2,"Source",$D6),0)</f>
        <v>0</v>
      </c>
      <c r="IF6" s="56">
        <f>IFERROR(GETPIVOTDATA("ReWash",PivotTable!$B$3,"Dept",$B5,"Month",HZ$2,"Source",$D6),0)</f>
        <v>0</v>
      </c>
      <c r="IG6" s="56">
        <f>IFERROR(GETPIVOTDATA("Other",PivotTable!$B$3,"Dept",$B5,"Month",HZ$2,"Source",$D6),0)</f>
        <v>0</v>
      </c>
      <c r="IH6" s="56">
        <f>IFERROR(GETPIVOTDATA("Sort",PivotTable!$B$3,"Dept",$B5,"Month",HZ$2,"Source",$D6),0)</f>
        <v>0</v>
      </c>
      <c r="II6" s="57">
        <f>IFERROR(GETPIVOTDATA("Scrap",PivotTable!$B$3,"Dept",$B5,"Month",HZ$2,"Source",$D6),0)</f>
        <v>0</v>
      </c>
      <c r="IJ6" s="58">
        <f t="shared" ref="IJ6" si="54">IB5*250+IB6*500</f>
        <v>500</v>
      </c>
      <c r="IK6" s="97">
        <f>VLOOKUP($A6,Table!$A$24:$P$53,MATCH('MBO Report 1'!HZ$2,Table!$E$23:$P$23,0)+4,FALSE)</f>
        <v>0</v>
      </c>
      <c r="IL6" s="59">
        <f>IFERROR(GETPIVOTDATA("Labour Cost",PivotTable!$B$3,"Dept",$B5,"Month",HZ$2,"Source",$D6),0)</f>
        <v>0</v>
      </c>
      <c r="IM6" s="59">
        <f>IFERROR(GETPIVOTDATA("Process cost",PivotTable!$B$3,"Dept",$B5,"Month",HZ$2,"Source",$D6),0)</f>
        <v>0</v>
      </c>
      <c r="IN6" s="59">
        <f>IFERROR(GETPIVOTDATA("Material Cost",PivotTable!$B$3,"Dept",$B5,"Month",HZ$2,"Source",$D6),0)</f>
        <v>0</v>
      </c>
      <c r="IO6" s="59">
        <f>IFERROR(GETPIVOTDATA("Part Cost",PivotTable!$B$3,"Dept",$B5,"Month",HZ$2,"Source",$D6),0)</f>
        <v>0</v>
      </c>
      <c r="IP6" s="60">
        <f t="shared" si="31"/>
        <v>500</v>
      </c>
      <c r="IQ6" s="99">
        <v>1.1000000000000001E-3</v>
      </c>
      <c r="IR6" s="61">
        <f t="shared" ref="IR6" si="55">IP6/HZ5</f>
        <v>9.5054099470388972E-4</v>
      </c>
      <c r="IS6" s="358"/>
      <c r="IT6" s="360"/>
    </row>
    <row r="7" spans="1:254" ht="24.75" customHeight="1">
      <c r="A7" s="4" t="str">
        <f t="shared" ref="A7" si="56">B7&amp;D7</f>
        <v>CeramicInternal</v>
      </c>
      <c r="B7" s="352" t="str">
        <f>Info!C5</f>
        <v>Ceramic</v>
      </c>
      <c r="C7" s="386">
        <f>VLOOKUP($B7,Table!$C$4:$P$20,MATCH('MBO Report 1'!C$2,Table!$E$3:$P$3,0)+2,FALSE)</f>
        <v>47011</v>
      </c>
      <c r="D7" s="62" t="s">
        <v>15</v>
      </c>
      <c r="E7" s="63">
        <f>VLOOKUP($A7,Table!$A$59:$P$88,MATCH('MBO Report 1'!C$2,Table!$E$58:$P$58,0)+4,FALSE)</f>
        <v>0</v>
      </c>
      <c r="F7" s="63" t="s">
        <v>86</v>
      </c>
      <c r="G7" s="64">
        <f>IFERROR(GETPIVOTDATA("ReWork",PivotTable!$B$3,"Dept",$B7,"Month",C$2,"Source",$D7),0)</f>
        <v>16</v>
      </c>
      <c r="H7" s="64">
        <f>IFERROR(GETPIVOTDATA("RePlate",PivotTable!$B$3,"Dept",$B7,"Month",C$2,"Source",$D7),0)</f>
        <v>0</v>
      </c>
      <c r="I7" s="64">
        <f>IFERROR(GETPIVOTDATA("ReWash",PivotTable!$B$3,"Dept",$B7,"Month",C$2,"Source",$D7),0)</f>
        <v>0</v>
      </c>
      <c r="J7" s="64">
        <f>IFERROR(GETPIVOTDATA("Other",PivotTable!$B$3,"Dept",$B7,"Month",C$2,"Source",$D7),0)</f>
        <v>0</v>
      </c>
      <c r="K7" s="64">
        <f>IFERROR(GETPIVOTDATA("Sort",PivotTable!$B$3,"Dept",$B7,"Month",C$2,"Source",$D7),0)</f>
        <v>0</v>
      </c>
      <c r="L7" s="65">
        <f>IFERROR(GETPIVOTDATA("Scrap",PivotTable!$B$3,"Dept",$B7,"Month",C$2,"Source",$D7),0)</f>
        <v>0</v>
      </c>
      <c r="M7" s="66">
        <v>0</v>
      </c>
      <c r="N7" s="96" t="s">
        <v>86</v>
      </c>
      <c r="O7" s="67">
        <f>IFERROR(GETPIVOTDATA("Labour Cost",PivotTable!$B$3,"Dept",$B7,"Month",C$2,"Source",$D7),0)</f>
        <v>224</v>
      </c>
      <c r="P7" s="67">
        <f>IFERROR(GETPIVOTDATA("Process cost",PivotTable!$B$3,"Dept",$B7,"Month",C$2,"Source",$D7),0)</f>
        <v>0</v>
      </c>
      <c r="Q7" s="67">
        <f>IFERROR(GETPIVOTDATA("Material Cost",PivotTable!$B$3,"Dept",$B7,"Month",C$2,"Source",$D7),0)</f>
        <v>0</v>
      </c>
      <c r="R7" s="67">
        <f>IFERROR(GETPIVOTDATA("Part Cost",PivotTable!$B$3,"Dept",$B7,"Month",C$2,"Source",$D7),0)</f>
        <v>0</v>
      </c>
      <c r="S7" s="68">
        <f t="shared" si="0"/>
        <v>224</v>
      </c>
      <c r="T7" s="98">
        <v>1.4E-3</v>
      </c>
      <c r="U7" s="69">
        <f>S7/C7</f>
        <v>4.7648422709578612E-3</v>
      </c>
      <c r="V7" s="376">
        <v>3.3999999999999998E-3</v>
      </c>
      <c r="W7" s="382">
        <f>SUM(S7:S8)/C7</f>
        <v>4.7648422709578612E-3</v>
      </c>
      <c r="X7" s="375">
        <f>VLOOKUP($B7,Table!$C$4:$P$18,MATCH('MBO Report 1'!X$2,Table!$E$3:$P$3,0)+2,FALSE)</f>
        <v>54431</v>
      </c>
      <c r="Y7" s="62" t="s">
        <v>15</v>
      </c>
      <c r="Z7" s="63">
        <f>VLOOKUP($A7,Table!$A$59:$P$88,MATCH('MBO Report 1'!X$2,Table!$E$58:$P$58,0)+4,FALSE)</f>
        <v>0</v>
      </c>
      <c r="AA7" s="63" t="s">
        <v>86</v>
      </c>
      <c r="AB7" s="64">
        <f>IFERROR(GETPIVOTDATA("ReWork",PivotTable!$B$3,"Dept",$B7,"Month",X$2,"Source",$D7),0)</f>
        <v>8</v>
      </c>
      <c r="AC7" s="64">
        <f>IFERROR(GETPIVOTDATA("RePlate",PivotTable!$B$3,"Dept",$B7,"Month",X$2,"Source",$D7),0)</f>
        <v>0</v>
      </c>
      <c r="AD7" s="64">
        <f>IFERROR(GETPIVOTDATA("ReWash",PivotTable!$B$3,"Dept",$B7,"Month",X$2,"Source",$D7),0)</f>
        <v>0</v>
      </c>
      <c r="AE7" s="64">
        <f>IFERROR(GETPIVOTDATA("Other",PivotTable!$B$3,"Dept",$B7,"Month",X$2,"Source",$D7),0)</f>
        <v>0</v>
      </c>
      <c r="AF7" s="64">
        <f>IFERROR(GETPIVOTDATA("Sort",PivotTable!$B$3,"Dept",$B7,"Month",X$2,"Source",$D7),0)</f>
        <v>0</v>
      </c>
      <c r="AG7" s="65">
        <f>IFERROR(GETPIVOTDATA("Scrap",PivotTable!$B$3,"Dept",$B7,"Month",X$2,"Source",$D7),0)</f>
        <v>0</v>
      </c>
      <c r="AH7" s="66">
        <v>0</v>
      </c>
      <c r="AI7" s="96" t="s">
        <v>86</v>
      </c>
      <c r="AJ7" s="67">
        <f>IFERROR(GETPIVOTDATA("Labour Cost",PivotTable!$B$3,"Dept",$B7,"Month",X$2,"Source",$D7),0)</f>
        <v>112</v>
      </c>
      <c r="AK7" s="67">
        <f>IFERROR(GETPIVOTDATA("Process cost",PivotTable!$B$3,"Dept",$B7,"Month",X$2,"Source",$D7),0)</f>
        <v>0</v>
      </c>
      <c r="AL7" s="67">
        <f>IFERROR(GETPIVOTDATA("Material Cost",PivotTable!$B$3,"Dept",$B7,"Month",X$2,"Source",$D7),0)</f>
        <v>0</v>
      </c>
      <c r="AM7" s="67">
        <f>IFERROR(GETPIVOTDATA("Part Cost",PivotTable!$B$3,"Dept",$B7,"Month",X$2,"Source",$D7),0)</f>
        <v>0</v>
      </c>
      <c r="AN7" s="68">
        <f t="shared" si="1"/>
        <v>112</v>
      </c>
      <c r="AO7" s="98">
        <v>1.4E-3</v>
      </c>
      <c r="AP7" s="69">
        <f t="shared" ref="AP7" si="57">AN7/X7</f>
        <v>2.0576509709540518E-3</v>
      </c>
      <c r="AQ7" s="376">
        <v>3.3999999999999998E-3</v>
      </c>
      <c r="AR7" s="378">
        <f t="shared" ref="AR7" si="58">SUM(AN7:AN8)/X7</f>
        <v>2.0576509709540518E-3</v>
      </c>
      <c r="AS7" s="355">
        <f>VLOOKUP($B7,Table!$C$4:$P$18,MATCH('MBO Report 1'!AS$2,Table!$E$3:$P$3,0)+2,FALSE)</f>
        <v>45056</v>
      </c>
      <c r="AT7" s="62" t="s">
        <v>15</v>
      </c>
      <c r="AU7" s="63">
        <f>VLOOKUP($A7,Table!$A$59:$P$88,MATCH('MBO Report 1'!AS$2,Table!$E$58:$P$58,0)+4,FALSE)</f>
        <v>0</v>
      </c>
      <c r="AV7" s="63" t="s">
        <v>86</v>
      </c>
      <c r="AW7" s="64">
        <f>IFERROR(GETPIVOTDATA("ReWork",PivotTable!$B$3,"Dept",$B7,"Month",AS$2,"Source",$D7),0)</f>
        <v>5</v>
      </c>
      <c r="AX7" s="64">
        <f>IFERROR(GETPIVOTDATA("RePlate",PivotTable!$B$3,"Dept",$B7,"Month",AS$2,"Source",$D7),0)</f>
        <v>0</v>
      </c>
      <c r="AY7" s="64">
        <f>IFERROR(GETPIVOTDATA("ReWash",PivotTable!$B$3,"Dept",$B7,"Month",AS$2,"Source",$D7),0)</f>
        <v>0</v>
      </c>
      <c r="AZ7" s="64">
        <f>IFERROR(GETPIVOTDATA("Other",PivotTable!$B$3,"Dept",$B7,"Month",AS$2,"Source",$D7),0)</f>
        <v>0</v>
      </c>
      <c r="BA7" s="64">
        <f>IFERROR(GETPIVOTDATA("Sort",PivotTable!$B$3,"Dept",$B7,"Month",AS$2,"Source",$D7),0)</f>
        <v>0</v>
      </c>
      <c r="BB7" s="65">
        <f>IFERROR(GETPIVOTDATA("Scrap",PivotTable!$B$3,"Dept",$B7,"Month",AS$2,"Source",$D7),0)</f>
        <v>0</v>
      </c>
      <c r="BC7" s="66">
        <v>0</v>
      </c>
      <c r="BD7" s="96" t="s">
        <v>86</v>
      </c>
      <c r="BE7" s="67">
        <f>IFERROR(GETPIVOTDATA("Labour Cost",PivotTable!$B$3,"Dept",$B7,"Month",AS$2,"Source",$D7),0)</f>
        <v>70</v>
      </c>
      <c r="BF7" s="67">
        <f>IFERROR(GETPIVOTDATA("Process cost",PivotTable!$B$3,"Dept",$B7,"Month",AS$2,"Source",$D7),0)</f>
        <v>0</v>
      </c>
      <c r="BG7" s="67">
        <f>IFERROR(GETPIVOTDATA("Material Cost",PivotTable!$B$3,"Dept",$B7,"Month",AS$2,"Source",$D7),0)</f>
        <v>0</v>
      </c>
      <c r="BH7" s="67">
        <f>IFERROR(GETPIVOTDATA("Part Cost",PivotTable!$B$3,"Dept",$B7,"Month",AS$2,"Source",$D7),0)</f>
        <v>0</v>
      </c>
      <c r="BI7" s="68">
        <f t="shared" si="4"/>
        <v>70</v>
      </c>
      <c r="BJ7" s="98">
        <v>1.4E-3</v>
      </c>
      <c r="BK7" s="69">
        <f t="shared" ref="BK7" si="59">BI7/AS7</f>
        <v>1.553622159090909E-3</v>
      </c>
      <c r="BL7" s="357">
        <v>3.3999999999999998E-3</v>
      </c>
      <c r="BM7" s="359">
        <f t="shared" ref="BM7" si="60">SUM(BI7:BI8)/AS7</f>
        <v>1.553622159090909E-3</v>
      </c>
      <c r="BN7" s="355">
        <f>VLOOKUP($B7,Table!$C$4:$P$18,MATCH('MBO Report 1'!BN$2,Table!$E$3:$P$3,0)+2,FALSE)</f>
        <v>69229</v>
      </c>
      <c r="BO7" s="62" t="s">
        <v>15</v>
      </c>
      <c r="BP7" s="63">
        <f>VLOOKUP($A7,Table!$A$59:$P$88,MATCH('MBO Report 1'!BN$2,Table!$E$58:$P$58,0)+4,FALSE)</f>
        <v>0</v>
      </c>
      <c r="BQ7" s="63" t="s">
        <v>86</v>
      </c>
      <c r="BR7" s="64">
        <f>IFERROR(GETPIVOTDATA("ReWork",PivotTable!$B$3,"Dept",$B7,"Month",BN$2,"Source",$D7),0)</f>
        <v>11</v>
      </c>
      <c r="BS7" s="64">
        <f>IFERROR(GETPIVOTDATA("RePlate",PivotTable!$B$3,"Dept",$B7,"Month",BN$2,"Source",$D7),0)</f>
        <v>0</v>
      </c>
      <c r="BT7" s="64">
        <f>IFERROR(GETPIVOTDATA("ReWash",PivotTable!$B$3,"Dept",$B7,"Month",BN$2,"Source",$D7),0)</f>
        <v>0</v>
      </c>
      <c r="BU7" s="64">
        <f>IFERROR(GETPIVOTDATA("Other",PivotTable!$B$3,"Dept",$B7,"Month",BN$2,"Source",$D7),0)</f>
        <v>0</v>
      </c>
      <c r="BV7" s="64">
        <f>IFERROR(GETPIVOTDATA("Sort",PivotTable!$B$3,"Dept",$B7,"Month",BN$2,"Source",$D7),0)</f>
        <v>0</v>
      </c>
      <c r="BW7" s="65">
        <f>IFERROR(GETPIVOTDATA("Scrap",PivotTable!$B$3,"Dept",$B7,"Month",BN$2,"Source",$D7),0)</f>
        <v>0</v>
      </c>
      <c r="BX7" s="66">
        <v>0</v>
      </c>
      <c r="BY7" s="96" t="s">
        <v>86</v>
      </c>
      <c r="BZ7" s="67">
        <f>IFERROR(GETPIVOTDATA("Labour Cost",PivotTable!$B$3,"Dept",$B7,"Month",BN$2,"Source",$D7),0)</f>
        <v>154</v>
      </c>
      <c r="CA7" s="67">
        <f>IFERROR(GETPIVOTDATA("Process cost",PivotTable!$B$3,"Dept",$B7,"Month",BN$2,"Source",$D7),0)</f>
        <v>0</v>
      </c>
      <c r="CB7" s="67">
        <f>IFERROR(GETPIVOTDATA("Material Cost",PivotTable!$B$3,"Dept",$B7,"Month",BN$2,"Source",$D7),0)</f>
        <v>0</v>
      </c>
      <c r="CC7" s="67">
        <f>IFERROR(GETPIVOTDATA("Part Cost",PivotTable!$B$3,"Dept",$B7,"Month",BN$2,"Source",$D7),0)</f>
        <v>0</v>
      </c>
      <c r="CD7" s="68">
        <f t="shared" si="7"/>
        <v>154</v>
      </c>
      <c r="CE7" s="98">
        <v>1.4E-3</v>
      </c>
      <c r="CF7" s="69">
        <f t="shared" ref="CF7" si="61">CD7/BN7</f>
        <v>2.2245012928108162E-3</v>
      </c>
      <c r="CG7" s="357">
        <v>3.3999999999999998E-3</v>
      </c>
      <c r="CH7" s="359">
        <f t="shared" ref="CH7" si="62">SUM(CD7:CD8)/BN7</f>
        <v>2.2245012928108162E-3</v>
      </c>
      <c r="CI7" s="355">
        <f>VLOOKUP($B7,Table!$C$4:$P$18,MATCH('MBO Report 1'!CI$2,Table!$E$3:$P$3,0)+2,FALSE)</f>
        <v>69039.97</v>
      </c>
      <c r="CJ7" s="62" t="s">
        <v>15</v>
      </c>
      <c r="CK7" s="63">
        <f>VLOOKUP($A7,Table!$A$59:$P$88,MATCH('MBO Report 1'!CI$2,Table!$E$58:$P$58,0)+4,FALSE)</f>
        <v>0</v>
      </c>
      <c r="CL7" s="63" t="s">
        <v>86</v>
      </c>
      <c r="CM7" s="64">
        <f>IFERROR(GETPIVOTDATA("ReWork",PivotTable!$B$3,"Dept",$B7,"Month",CI$2,"Source",$D7),0)</f>
        <v>8</v>
      </c>
      <c r="CN7" s="64">
        <f>IFERROR(GETPIVOTDATA("RePlate",PivotTable!$B$3,"Dept",$B7,"Month",CI$2,"Source",$D7),0)</f>
        <v>0</v>
      </c>
      <c r="CO7" s="64">
        <f>IFERROR(GETPIVOTDATA("ReWash",PivotTable!$B$3,"Dept",$B7,"Month",CI$2,"Source",$D7),0)</f>
        <v>0</v>
      </c>
      <c r="CP7" s="64">
        <f>IFERROR(GETPIVOTDATA("Other",PivotTable!$B$3,"Dept",$B7,"Month",CI$2,"Source",$D7),0)</f>
        <v>0</v>
      </c>
      <c r="CQ7" s="64">
        <f>IFERROR(GETPIVOTDATA("Sort",PivotTable!$B$3,"Dept",$B7,"Month",CI$2,"Source",$D7),0)</f>
        <v>0</v>
      </c>
      <c r="CR7" s="65">
        <f>IFERROR(GETPIVOTDATA("Scrap",PivotTable!$B$3,"Dept",$B7,"Month",CI$2,"Source",$D7),0)</f>
        <v>0</v>
      </c>
      <c r="CS7" s="66">
        <v>0</v>
      </c>
      <c r="CT7" s="96" t="s">
        <v>86</v>
      </c>
      <c r="CU7" s="67">
        <f>IFERROR(GETPIVOTDATA("Labour Cost",PivotTable!$B$3,"Dept",$B7,"Month",CI$2,"Source",$D7),0)</f>
        <v>112</v>
      </c>
      <c r="CV7" s="67">
        <f>IFERROR(GETPIVOTDATA("Process cost",PivotTable!$B$3,"Dept",$B7,"Month",CI$2,"Source",$D7),0)</f>
        <v>0</v>
      </c>
      <c r="CW7" s="67">
        <f>IFERROR(GETPIVOTDATA("Material Cost",PivotTable!$B$3,"Dept",$B7,"Month",CI$2,"Source",$D7),0)</f>
        <v>0</v>
      </c>
      <c r="CX7" s="67">
        <f>IFERROR(GETPIVOTDATA("Part Cost",PivotTable!$B$3,"Dept",$B7,"Month",CI$2,"Source",$D7),0)</f>
        <v>0</v>
      </c>
      <c r="CY7" s="68">
        <f t="shared" si="10"/>
        <v>112</v>
      </c>
      <c r="CZ7" s="98">
        <v>1.4E-3</v>
      </c>
      <c r="DA7" s="69">
        <f t="shared" ref="DA7" si="63">CY7/CI7</f>
        <v>1.6222486771068992E-3</v>
      </c>
      <c r="DB7" s="357">
        <v>3.3999999999999998E-3</v>
      </c>
      <c r="DC7" s="359">
        <f t="shared" ref="DC7" si="64">SUM(CY7:CY8)/CI7</f>
        <v>1.6222486771068992E-3</v>
      </c>
      <c r="DD7" s="355">
        <f>VLOOKUP($B7,Table!$C$4:$P$18,MATCH('MBO Report 1'!DD$2,Table!$E$3:$P$3,0)+2,FALSE)</f>
        <v>68650.36</v>
      </c>
      <c r="DE7" s="62" t="s">
        <v>15</v>
      </c>
      <c r="DF7" s="63">
        <f>VLOOKUP($A7,Table!$A$59:$P$88,MATCH('MBO Report 1'!DD$2,Table!$E$58:$P$58,0)+4,FALSE)</f>
        <v>0</v>
      </c>
      <c r="DG7" s="63" t="s">
        <v>86</v>
      </c>
      <c r="DH7" s="64">
        <f>IFERROR(GETPIVOTDATA("ReWork",PivotTable!$B$3,"Dept",$B7,"Month",DD$2,"Source",$D7),0)</f>
        <v>5</v>
      </c>
      <c r="DI7" s="64">
        <f>IFERROR(GETPIVOTDATA("RePlate",PivotTable!$B$3,"Dept",$B7,"Month",DD$2,"Source",$D7),0)</f>
        <v>0</v>
      </c>
      <c r="DJ7" s="64">
        <f>IFERROR(GETPIVOTDATA("ReWash",PivotTable!$B$3,"Dept",$B7,"Month",DD$2,"Source",$D7),0)</f>
        <v>0</v>
      </c>
      <c r="DK7" s="64">
        <f>IFERROR(GETPIVOTDATA("Other",PivotTable!$B$3,"Dept",$B7,"Month",DD$2,"Source",$D7),0)</f>
        <v>0</v>
      </c>
      <c r="DL7" s="64">
        <f>IFERROR(GETPIVOTDATA("Sort",PivotTable!$B$3,"Dept",$B7,"Month",DD$2,"Source",$D7),0)</f>
        <v>0</v>
      </c>
      <c r="DM7" s="65">
        <f>IFERROR(GETPIVOTDATA("Scrap",PivotTable!$B$3,"Dept",$B7,"Month",DD$2,"Source",$D7),0)</f>
        <v>0</v>
      </c>
      <c r="DN7" s="66">
        <v>0</v>
      </c>
      <c r="DO7" s="96" t="s">
        <v>86</v>
      </c>
      <c r="DP7" s="67">
        <f>IFERROR(GETPIVOTDATA("Labour Cost",PivotTable!$B$3,"Dept",$B7,"Month",DD$2,"Source",$D7),0)</f>
        <v>70</v>
      </c>
      <c r="DQ7" s="67">
        <f>IFERROR(GETPIVOTDATA("Process cost",PivotTable!$B$3,"Dept",$B7,"Month",DD$2,"Source",$D7),0)</f>
        <v>0</v>
      </c>
      <c r="DR7" s="67">
        <f>IFERROR(GETPIVOTDATA("Material Cost",PivotTable!$B$3,"Dept",$B7,"Month",DD$2,"Source",$D7),0)</f>
        <v>0</v>
      </c>
      <c r="DS7" s="67">
        <f>IFERROR(GETPIVOTDATA("Part Cost",PivotTable!$B$3,"Dept",$B7,"Month",DD$2,"Source",$D7),0)</f>
        <v>0</v>
      </c>
      <c r="DT7" s="68">
        <f t="shared" si="13"/>
        <v>70</v>
      </c>
      <c r="DU7" s="98">
        <v>1.4E-3</v>
      </c>
      <c r="DV7" s="69">
        <f t="shared" ref="DV7" si="65">DT7/DD7</f>
        <v>1.0196596201389183E-3</v>
      </c>
      <c r="DW7" s="357">
        <v>3.3999999999999998E-3</v>
      </c>
      <c r="DX7" s="359">
        <f t="shared" ref="DX7" si="66">SUM(DT7:DT8)/DD7</f>
        <v>1.0196596201389183E-3</v>
      </c>
      <c r="DY7" s="355">
        <f>VLOOKUP($B7,Table!$C$4:$P$18,MATCH('MBO Report 1'!DY$2,Table!$E$3:$P$3,0)+2,FALSE)</f>
        <v>75270.41</v>
      </c>
      <c r="DZ7" s="62" t="s">
        <v>15</v>
      </c>
      <c r="EA7" s="63">
        <f>VLOOKUP($A7,Table!$A$59:$P$88,MATCH('MBO Report 1'!DY$2,Table!$E$58:$P$58,0)+4,FALSE)</f>
        <v>0</v>
      </c>
      <c r="EB7" s="63" t="s">
        <v>86</v>
      </c>
      <c r="EC7" s="64">
        <f>IFERROR(GETPIVOTDATA("ReWork",PivotTable!$B$3,"Dept",$B7,"Month",DY$2,"Source",$D7),0)</f>
        <v>5</v>
      </c>
      <c r="ED7" s="64">
        <f>IFERROR(GETPIVOTDATA("RePlate",PivotTable!$B$3,"Dept",$B7,"Month",DY$2,"Source",$D7),0)</f>
        <v>0</v>
      </c>
      <c r="EE7" s="64">
        <f>IFERROR(GETPIVOTDATA("ReWash",PivotTable!$B$3,"Dept",$B7,"Month",DY$2,"Source",$D7),0)</f>
        <v>0</v>
      </c>
      <c r="EF7" s="64">
        <f>IFERROR(GETPIVOTDATA("Other",PivotTable!$B$3,"Dept",$B7,"Month",DY$2,"Source",$D7),0)</f>
        <v>0</v>
      </c>
      <c r="EG7" s="64">
        <f>IFERROR(GETPIVOTDATA("Sort",PivotTable!$B$3,"Dept",$B7,"Month",DY$2,"Source",$D7),0)</f>
        <v>0</v>
      </c>
      <c r="EH7" s="65">
        <f>IFERROR(GETPIVOTDATA("Scrap",PivotTable!$B$3,"Dept",$B7,"Month",DY$2,"Source",$D7),0)</f>
        <v>0</v>
      </c>
      <c r="EI7" s="66">
        <v>0</v>
      </c>
      <c r="EJ7" s="96" t="s">
        <v>86</v>
      </c>
      <c r="EK7" s="67">
        <f>IFERROR(GETPIVOTDATA("Labour Cost",PivotTable!$B$3,"Dept",$B7,"Month",DY$2,"Source",$D7),0)</f>
        <v>70</v>
      </c>
      <c r="EL7" s="67">
        <f>IFERROR(GETPIVOTDATA("Process cost",PivotTable!$B$3,"Dept",$B7,"Month",DY$2,"Source",$D7),0)</f>
        <v>0</v>
      </c>
      <c r="EM7" s="67">
        <f>IFERROR(GETPIVOTDATA("Material Cost",PivotTable!$B$3,"Dept",$B7,"Month",DY$2,"Source",$D7),0)</f>
        <v>0</v>
      </c>
      <c r="EN7" s="67">
        <f>IFERROR(GETPIVOTDATA("Part Cost",PivotTable!$B$3,"Dept",$B7,"Month",DY$2,"Source",$D7),0)</f>
        <v>0</v>
      </c>
      <c r="EO7" s="68">
        <f t="shared" si="16"/>
        <v>70</v>
      </c>
      <c r="EP7" s="98">
        <v>1.4E-3</v>
      </c>
      <c r="EQ7" s="69">
        <f t="shared" ref="EQ7" si="67">EO7/DY7</f>
        <v>9.299803202878794E-4</v>
      </c>
      <c r="ER7" s="357">
        <v>3.3999999999999998E-3</v>
      </c>
      <c r="ES7" s="359">
        <f t="shared" ref="ES7" si="68">SUM(EO7:EO8)/DY7</f>
        <v>9.299803202878794E-4</v>
      </c>
      <c r="ET7" s="355">
        <f>VLOOKUP($B7,Table!$C$4:$P$18,MATCH('MBO Report 1'!ET$2,Table!$E$3:$P$3,0)+2,FALSE)</f>
        <v>80562.22</v>
      </c>
      <c r="EU7" s="62" t="s">
        <v>15</v>
      </c>
      <c r="EV7" s="63">
        <f>VLOOKUP($A7,Table!$A$59:$P$88,MATCH('MBO Report 1'!ET$2,Table!$E$58:$P$58,0)+4,FALSE)</f>
        <v>0</v>
      </c>
      <c r="EW7" s="63" t="s">
        <v>86</v>
      </c>
      <c r="EX7" s="64">
        <f>IFERROR(GETPIVOTDATA("ReWork",PivotTable!$B$3,"Dept",$B7,"Month",ET$2,"Source",$D7),0)</f>
        <v>5</v>
      </c>
      <c r="EY7" s="64">
        <f>IFERROR(GETPIVOTDATA("RePlate",PivotTable!$B$3,"Dept",$B7,"Month",ET$2,"Source",$D7),0)</f>
        <v>0</v>
      </c>
      <c r="EZ7" s="64">
        <f>IFERROR(GETPIVOTDATA("ReWash",PivotTable!$B$3,"Dept",$B7,"Month",ET$2,"Source",$D7),0)</f>
        <v>0</v>
      </c>
      <c r="FA7" s="64">
        <f>IFERROR(GETPIVOTDATA("Other",PivotTable!$B$3,"Dept",$B7,"Month",ET$2,"Source",$D7),0)</f>
        <v>0</v>
      </c>
      <c r="FB7" s="64">
        <f>IFERROR(GETPIVOTDATA("Sort",PivotTable!$B$3,"Dept",$B7,"Month",ET$2,"Source",$D7),0)</f>
        <v>0</v>
      </c>
      <c r="FC7" s="65">
        <f>IFERROR(GETPIVOTDATA("Scrap",PivotTable!$B$3,"Dept",$B7,"Month",ET$2,"Source",$D7),0)</f>
        <v>0</v>
      </c>
      <c r="FD7" s="66">
        <v>0</v>
      </c>
      <c r="FE7" s="96" t="s">
        <v>86</v>
      </c>
      <c r="FF7" s="67">
        <f>IFERROR(GETPIVOTDATA("Labour Cost",PivotTable!$B$3,"Dept",$B7,"Month",ET$2,"Source",$D7),0)</f>
        <v>70</v>
      </c>
      <c r="FG7" s="67">
        <f>IFERROR(GETPIVOTDATA("Process cost",PivotTable!$B$3,"Dept",$B7,"Month",ET$2,"Source",$D7),0)</f>
        <v>0</v>
      </c>
      <c r="FH7" s="67">
        <f>IFERROR(GETPIVOTDATA("Material Cost",PivotTable!$B$3,"Dept",$B7,"Month",ET$2,"Source",$D7),0)</f>
        <v>0</v>
      </c>
      <c r="FI7" s="67">
        <f>IFERROR(GETPIVOTDATA("Part Cost",PivotTable!$B$3,"Dept",$B7,"Month",ET$2,"Source",$D7),0)</f>
        <v>0</v>
      </c>
      <c r="FJ7" s="68">
        <f t="shared" si="19"/>
        <v>70</v>
      </c>
      <c r="FK7" s="98">
        <v>1.4E-3</v>
      </c>
      <c r="FL7" s="69">
        <f t="shared" ref="FL7" si="69">FJ7/ET7</f>
        <v>8.6889363277228458E-4</v>
      </c>
      <c r="FM7" s="357">
        <v>3.3999999999999998E-3</v>
      </c>
      <c r="FN7" s="359">
        <f t="shared" ref="FN7" si="70">SUM(FJ7:FJ8)/ET7</f>
        <v>8.6889363277228458E-4</v>
      </c>
      <c r="FO7" s="355">
        <f>VLOOKUP($B7,Table!$C$4:$P$18,MATCH('MBO Report 1'!FO$2,Table!$E$3:$P$3,0)+2,FALSE)</f>
        <v>96168.07</v>
      </c>
      <c r="FP7" s="62" t="s">
        <v>15</v>
      </c>
      <c r="FQ7" s="63">
        <f>VLOOKUP($A7,Table!$A$59:$P$88,MATCH('MBO Report 1'!FO$2,Table!$E$58:$P$58,0)+4,FALSE)</f>
        <v>1</v>
      </c>
      <c r="FR7" s="63" t="s">
        <v>86</v>
      </c>
      <c r="FS7" s="64">
        <f>IFERROR(GETPIVOTDATA("ReWork",PivotTable!$B$3,"Dept",$B7,"Month",FO$2,"Source",$D7),0)</f>
        <v>15</v>
      </c>
      <c r="FT7" s="64">
        <f>IFERROR(GETPIVOTDATA("RePlate",PivotTable!$B$3,"Dept",$B7,"Month",FO$2,"Source",$D7),0)</f>
        <v>0</v>
      </c>
      <c r="FU7" s="64">
        <f>IFERROR(GETPIVOTDATA("ReWash",PivotTable!$B$3,"Dept",$B7,"Month",FO$2,"Source",$D7),0)</f>
        <v>0</v>
      </c>
      <c r="FV7" s="64">
        <f>IFERROR(GETPIVOTDATA("Other",PivotTable!$B$3,"Dept",$B7,"Month",FO$2,"Source",$D7),0)</f>
        <v>0</v>
      </c>
      <c r="FW7" s="64">
        <f>IFERROR(GETPIVOTDATA("Sort",PivotTable!$B$3,"Dept",$B7,"Month",FO$2,"Source",$D7),0)</f>
        <v>0</v>
      </c>
      <c r="FX7" s="65">
        <f>IFERROR(GETPIVOTDATA("Scrap",PivotTable!$B$3,"Dept",$B7,"Month",FO$2,"Source",$D7),0)</f>
        <v>0</v>
      </c>
      <c r="FY7" s="66">
        <v>0</v>
      </c>
      <c r="FZ7" s="96" t="s">
        <v>86</v>
      </c>
      <c r="GA7" s="67">
        <f>IFERROR(GETPIVOTDATA("Labour Cost",PivotTable!$B$3,"Dept",$B7,"Month",FO$2,"Source",$D7),0)</f>
        <v>210</v>
      </c>
      <c r="GB7" s="67">
        <f>IFERROR(GETPIVOTDATA("Process cost",PivotTable!$B$3,"Dept",$B7,"Month",FO$2,"Source",$D7),0)</f>
        <v>0</v>
      </c>
      <c r="GC7" s="67">
        <f>IFERROR(GETPIVOTDATA("Material Cost",PivotTable!$B$3,"Dept",$B7,"Month",FO$2,"Source",$D7),0)</f>
        <v>0</v>
      </c>
      <c r="GD7" s="67">
        <f>IFERROR(GETPIVOTDATA("Part Cost",PivotTable!$B$3,"Dept",$B7,"Month",FO$2,"Source",$D7),0)</f>
        <v>0</v>
      </c>
      <c r="GE7" s="68">
        <f t="shared" si="22"/>
        <v>210</v>
      </c>
      <c r="GF7" s="98">
        <v>1.4E-3</v>
      </c>
      <c r="GG7" s="69">
        <f t="shared" ref="GG7" si="71">GE7/FO7</f>
        <v>2.1836769730327332E-3</v>
      </c>
      <c r="GH7" s="357">
        <v>3.3999999999999998E-3</v>
      </c>
      <c r="GI7" s="359">
        <f t="shared" ref="GI7" si="72">SUM(GE7:GE8)/FO7</f>
        <v>4.7832924171193197E-3</v>
      </c>
      <c r="GJ7" s="355">
        <f>VLOOKUP($B7,Table!$C$4:$P$18,MATCH('MBO Report 1'!GJ$2,Table!$E$3:$P$3,0)+2,FALSE)</f>
        <v>91311.679999999993</v>
      </c>
      <c r="GK7" s="62" t="s">
        <v>15</v>
      </c>
      <c r="GL7" s="63">
        <f>VLOOKUP($A7,Table!$A$59:$P$88,MATCH('MBO Report 1'!GJ$2,Table!$E$58:$P$58,0)+4,FALSE)</f>
        <v>0</v>
      </c>
      <c r="GM7" s="63" t="s">
        <v>86</v>
      </c>
      <c r="GN7" s="64">
        <f>IFERROR(GETPIVOTDATA("ReWork",PivotTable!$B$3,"Dept",$B7,"Month",GJ$2,"Source",$D7),0)</f>
        <v>5</v>
      </c>
      <c r="GO7" s="64">
        <f>IFERROR(GETPIVOTDATA("RePlate",PivotTable!$B$3,"Dept",$B7,"Month",GJ$2,"Source",$D7),0)</f>
        <v>0</v>
      </c>
      <c r="GP7" s="64">
        <f>IFERROR(GETPIVOTDATA("ReWash",PivotTable!$B$3,"Dept",$B7,"Month",GJ$2,"Source",$D7),0)</f>
        <v>0</v>
      </c>
      <c r="GQ7" s="64">
        <f>IFERROR(GETPIVOTDATA("Other",PivotTable!$B$3,"Dept",$B7,"Month",GJ$2,"Source",$D7),0)</f>
        <v>0</v>
      </c>
      <c r="GR7" s="64">
        <f>IFERROR(GETPIVOTDATA("Sort",PivotTable!$B$3,"Dept",$B7,"Month",GJ$2,"Source",$D7),0)</f>
        <v>0</v>
      </c>
      <c r="GS7" s="65">
        <f>IFERROR(GETPIVOTDATA("Scrap",PivotTable!$B$3,"Dept",$B7,"Month",GJ$2,"Source",$D7),0)</f>
        <v>0</v>
      </c>
      <c r="GT7" s="66">
        <v>0</v>
      </c>
      <c r="GU7" s="96" t="s">
        <v>86</v>
      </c>
      <c r="GV7" s="67">
        <f>IFERROR(GETPIVOTDATA("Labour Cost",PivotTable!$B$3,"Dept",$B7,"Month",GJ$2,"Source",$D7),0)</f>
        <v>70</v>
      </c>
      <c r="GW7" s="67">
        <f>IFERROR(GETPIVOTDATA("Process cost",PivotTable!$B$3,"Dept",$B7,"Month",GJ$2,"Source",$D7),0)</f>
        <v>0</v>
      </c>
      <c r="GX7" s="67">
        <f>IFERROR(GETPIVOTDATA("Material Cost",PivotTable!$B$3,"Dept",$B7,"Month",GJ$2,"Source",$D7),0)</f>
        <v>0</v>
      </c>
      <c r="GY7" s="67">
        <f>IFERROR(GETPIVOTDATA("Part Cost",PivotTable!$B$3,"Dept",$B7,"Month",GJ$2,"Source",$D7),0)</f>
        <v>0</v>
      </c>
      <c r="GZ7" s="68">
        <f t="shared" si="25"/>
        <v>70</v>
      </c>
      <c r="HA7" s="98">
        <v>1.4E-3</v>
      </c>
      <c r="HB7" s="69">
        <f t="shared" ref="HB7" si="73">GZ7/GJ7</f>
        <v>7.6660510462626475E-4</v>
      </c>
      <c r="HC7" s="357">
        <v>3.3999999999999998E-3</v>
      </c>
      <c r="HD7" s="359">
        <f t="shared" ref="HD7" si="74">SUM(GZ7:GZ8)/GJ7</f>
        <v>1.0732471464767706E-3</v>
      </c>
      <c r="HE7" s="355">
        <f>VLOOKUP($B7,Table!$C$4:$P$18,MATCH('MBO Report 1'!HE$2,Table!$E$3:$P$3,0)+2,FALSE)</f>
        <v>55403.94</v>
      </c>
      <c r="HF7" s="62" t="s">
        <v>15</v>
      </c>
      <c r="HG7" s="63">
        <f>VLOOKUP($A7,Table!$A$59:$P$88,MATCH('MBO Report 1'!HE$2,Table!$E$58:$P$58,0)+4,FALSE)</f>
        <v>1</v>
      </c>
      <c r="HH7" s="63" t="s">
        <v>86</v>
      </c>
      <c r="HI7" s="64">
        <f>IFERROR(GETPIVOTDATA("ReWork",PivotTable!$B$3,"Dept",$B7,"Month",HE$2,"Source",$D7),0)</f>
        <v>5</v>
      </c>
      <c r="HJ7" s="64">
        <f>IFERROR(GETPIVOTDATA("RePlate",PivotTable!$B$3,"Dept",$B7,"Month",HE$2,"Source",$D7),0)</f>
        <v>0</v>
      </c>
      <c r="HK7" s="64">
        <f>IFERROR(GETPIVOTDATA("ReWash",PivotTable!$B$3,"Dept",$B7,"Month",HE$2,"Source",$D7),0)</f>
        <v>0</v>
      </c>
      <c r="HL7" s="64">
        <f>IFERROR(GETPIVOTDATA("Other",PivotTable!$B$3,"Dept",$B7,"Month",HE$2,"Source",$D7),0)</f>
        <v>0</v>
      </c>
      <c r="HM7" s="64">
        <f>IFERROR(GETPIVOTDATA("Sort",PivotTable!$B$3,"Dept",$B7,"Month",HE$2,"Source",$D7),0)</f>
        <v>0</v>
      </c>
      <c r="HN7" s="65">
        <f>IFERROR(GETPIVOTDATA("Scrap",PivotTable!$B$3,"Dept",$B7,"Month",HE$2,"Source",$D7),0)</f>
        <v>0</v>
      </c>
      <c r="HO7" s="66">
        <v>0</v>
      </c>
      <c r="HP7" s="96" t="s">
        <v>86</v>
      </c>
      <c r="HQ7" s="67">
        <f>IFERROR(GETPIVOTDATA("Labour Cost",PivotTable!$B$3,"Dept",$B7,"Month",HE$2,"Source",$D7),0)</f>
        <v>70</v>
      </c>
      <c r="HR7" s="67">
        <f>IFERROR(GETPIVOTDATA("Process cost",PivotTable!$B$3,"Dept",$B7,"Month",HE$2,"Source",$D7),0)</f>
        <v>0</v>
      </c>
      <c r="HS7" s="67">
        <f>IFERROR(GETPIVOTDATA("Material Cost",PivotTable!$B$3,"Dept",$B7,"Month",HE$2,"Source",$D7),0)</f>
        <v>0</v>
      </c>
      <c r="HT7" s="67">
        <f>IFERROR(GETPIVOTDATA("Part Cost",PivotTable!$B$3,"Dept",$B7,"Month",HE$2,"Source",$D7),0)</f>
        <v>0</v>
      </c>
      <c r="HU7" s="68">
        <f t="shared" si="28"/>
        <v>70</v>
      </c>
      <c r="HV7" s="98">
        <v>1.4E-3</v>
      </c>
      <c r="HW7" s="69">
        <f t="shared" ref="HW7" si="75">HU7/HE7</f>
        <v>1.263448050806495E-3</v>
      </c>
      <c r="HX7" s="357">
        <v>3.3999999999999998E-3</v>
      </c>
      <c r="HY7" s="359">
        <f t="shared" ref="HY7" si="76">SUM(HU7:HU8)/HE7</f>
        <v>5.7757625179725479E-3</v>
      </c>
      <c r="HZ7" s="355">
        <f>VLOOKUP($B7,Table!$C$4:$P$18,MATCH('MBO Report 1'!HZ$2,Table!$E$3:$P$3,0)+2,FALSE)</f>
        <v>42908.9</v>
      </c>
      <c r="IA7" s="62" t="s">
        <v>15</v>
      </c>
      <c r="IB7" s="63">
        <f>VLOOKUP($A7,Table!$A$59:$P$88,MATCH('MBO Report 1'!HZ$2,Table!$E$58:$P$58,0)+4,FALSE)</f>
        <v>0</v>
      </c>
      <c r="IC7" s="63" t="s">
        <v>86</v>
      </c>
      <c r="ID7" s="64">
        <f>IFERROR(GETPIVOTDATA("ReWork",PivotTable!$B$3,"Dept",$B7,"Month",HZ$2,"Source",$D7),0)</f>
        <v>22</v>
      </c>
      <c r="IE7" s="64">
        <f>IFERROR(GETPIVOTDATA("RePlate",PivotTable!$B$3,"Dept",$B7,"Month",HZ$2,"Source",$D7),0)</f>
        <v>0</v>
      </c>
      <c r="IF7" s="64">
        <f>IFERROR(GETPIVOTDATA("ReWash",PivotTable!$B$3,"Dept",$B7,"Month",HZ$2,"Source",$D7),0)</f>
        <v>0</v>
      </c>
      <c r="IG7" s="64">
        <f>IFERROR(GETPIVOTDATA("Other",PivotTable!$B$3,"Dept",$B7,"Month",HZ$2,"Source",$D7),0)</f>
        <v>0</v>
      </c>
      <c r="IH7" s="64">
        <f>IFERROR(GETPIVOTDATA("Sort",PivotTable!$B$3,"Dept",$B7,"Month",HZ$2,"Source",$D7),0)</f>
        <v>0</v>
      </c>
      <c r="II7" s="65">
        <f>IFERROR(GETPIVOTDATA("Scrap",PivotTable!$B$3,"Dept",$B7,"Month",HZ$2,"Source",$D7),0)</f>
        <v>0</v>
      </c>
      <c r="IJ7" s="66">
        <v>0</v>
      </c>
      <c r="IK7" s="96" t="s">
        <v>86</v>
      </c>
      <c r="IL7" s="67">
        <f>IFERROR(GETPIVOTDATA("Labour Cost",PivotTable!$B$3,"Dept",$B7,"Month",HZ$2,"Source",$D7),0)</f>
        <v>308</v>
      </c>
      <c r="IM7" s="67">
        <f>IFERROR(GETPIVOTDATA("Process cost",PivotTable!$B$3,"Dept",$B7,"Month",HZ$2,"Source",$D7),0)</f>
        <v>0</v>
      </c>
      <c r="IN7" s="67">
        <f>IFERROR(GETPIVOTDATA("Material Cost",PivotTable!$B$3,"Dept",$B7,"Month",HZ$2,"Source",$D7),0)</f>
        <v>0</v>
      </c>
      <c r="IO7" s="67">
        <f>IFERROR(GETPIVOTDATA("Part Cost",PivotTable!$B$3,"Dept",$B7,"Month",HZ$2,"Source",$D7),0)</f>
        <v>0</v>
      </c>
      <c r="IP7" s="68">
        <f t="shared" si="31"/>
        <v>308</v>
      </c>
      <c r="IQ7" s="98">
        <v>1.4E-3</v>
      </c>
      <c r="IR7" s="69">
        <f t="shared" ref="IR7" si="77">IP7/HZ7</f>
        <v>7.1779980377031337E-3</v>
      </c>
      <c r="IS7" s="357">
        <v>3.3999999999999998E-3</v>
      </c>
      <c r="IT7" s="359">
        <f t="shared" ref="IT7" si="78">SUM(IP7:IP8)/HZ7</f>
        <v>7.1779980377031337E-3</v>
      </c>
    </row>
    <row r="8" spans="1:254" ht="24.75" customHeight="1">
      <c r="A8" s="4" t="str">
        <f t="shared" ref="A8" si="79">B7&amp;D8</f>
        <v>CeramicExternal</v>
      </c>
      <c r="B8" s="352"/>
      <c r="C8" s="386"/>
      <c r="D8" s="54" t="s">
        <v>16</v>
      </c>
      <c r="E8" s="55">
        <f>VLOOKUP($A8,Table!$A$59:$P$88,MATCH('MBO Report 1'!C$2,Table!$E$58:$P$58,0)+4,FALSE)</f>
        <v>0</v>
      </c>
      <c r="F8" s="55">
        <f>VLOOKUP($A7,Table!$A$24:$P$53,MATCH('MBO Report 1'!C$2,Table!$E$23:$P$23,0)+4,FALSE)</f>
        <v>0</v>
      </c>
      <c r="G8" s="56">
        <f>IFERROR(GETPIVOTDATA("ReWork",PivotTable!$B$3,"Dept",$B7,"Month",C$2,"Source",$D8),0)</f>
        <v>0</v>
      </c>
      <c r="H8" s="56">
        <f>IFERROR(GETPIVOTDATA("RePlate",PivotTable!$B$3,"Dept",$B7,"Month",C$2,"Source",$D8),0)</f>
        <v>0</v>
      </c>
      <c r="I8" s="56">
        <f>IFERROR(GETPIVOTDATA("ReWash",PivotTable!$B$3,"Dept",$B7,"Month",C$2,"Source",$D8),0)</f>
        <v>0</v>
      </c>
      <c r="J8" s="56">
        <f>IFERROR(GETPIVOTDATA("Other",PivotTable!$B$3,"Dept",$B7,"Month",C$2,"Source",$D8),0)</f>
        <v>0</v>
      </c>
      <c r="K8" s="56">
        <f>IFERROR(GETPIVOTDATA("Sort",PivotTable!$B$3,"Dept",$B7,"Month",C$2,"Source",$D8),0)</f>
        <v>0</v>
      </c>
      <c r="L8" s="57">
        <f>IFERROR(GETPIVOTDATA("Scrap",PivotTable!$B$3,"Dept",$B7,"Month",C$2,"Source",$D8),0)</f>
        <v>0</v>
      </c>
      <c r="M8" s="58">
        <f>E7*250+E8*500</f>
        <v>0</v>
      </c>
      <c r="N8" s="97">
        <f>VLOOKUP($A8,Table!$A$24:$P$53,MATCH('MBO Report 1'!C$2,Table!$E$23:$P$23,0)+4,FALSE)</f>
        <v>0</v>
      </c>
      <c r="O8" s="59">
        <f>IFERROR(GETPIVOTDATA("Labour Cost",PivotTable!$B$3,"Dept",$B7,"Month",C$2,"Source",$D8),0)</f>
        <v>0</v>
      </c>
      <c r="P8" s="59">
        <f>IFERROR(GETPIVOTDATA("Process cost",PivotTable!$B$3,"Dept",$B7,"Month",C$2,"Source",$D8),0)</f>
        <v>0</v>
      </c>
      <c r="Q8" s="59">
        <f>IFERROR(GETPIVOTDATA("Material Cost",PivotTable!$B$3,"Dept",$B7,"Month",C$2,"Source",$D8),0)</f>
        <v>0</v>
      </c>
      <c r="R8" s="59">
        <f>IFERROR(GETPIVOTDATA("Part Cost",PivotTable!$B$3,"Dept",$B7,"Month",C$2,"Source",$D8),0)</f>
        <v>0</v>
      </c>
      <c r="S8" s="60">
        <f t="shared" si="0"/>
        <v>0</v>
      </c>
      <c r="T8" s="99">
        <v>2E-3</v>
      </c>
      <c r="U8" s="61">
        <f>S8/C7</f>
        <v>0</v>
      </c>
      <c r="V8" s="376"/>
      <c r="W8" s="382"/>
      <c r="X8" s="375"/>
      <c r="Y8" s="54" t="s">
        <v>16</v>
      </c>
      <c r="Z8" s="55">
        <f>VLOOKUP($A8,Table!$A$59:$P$88,MATCH('MBO Report 1'!X$2,Table!$E$58:$P$58,0)+4,FALSE)</f>
        <v>0</v>
      </c>
      <c r="AA8" s="55">
        <f>VLOOKUP($A7,Table!$A$24:$P$53,MATCH('MBO Report 1'!X$2,Table!$E$23:$P$23,0)+4,FALSE)</f>
        <v>0</v>
      </c>
      <c r="AB8" s="56">
        <f>IFERROR(GETPIVOTDATA("ReWork",PivotTable!$B$3,"Dept",$B7,"Month",X$2,"Source",$D8),0)</f>
        <v>0</v>
      </c>
      <c r="AC8" s="56">
        <f>IFERROR(GETPIVOTDATA("RePlate",PivotTable!$B$3,"Dept",$B7,"Month",X$2,"Source",$D8),0)</f>
        <v>0</v>
      </c>
      <c r="AD8" s="56">
        <f>IFERROR(GETPIVOTDATA("ReWash",PivotTable!$B$3,"Dept",$B7,"Month",X$2,"Source",$D8),0)</f>
        <v>0</v>
      </c>
      <c r="AE8" s="56">
        <f>IFERROR(GETPIVOTDATA("Other",PivotTable!$B$3,"Dept",$B7,"Month",X$2,"Source",$D8),0)</f>
        <v>0</v>
      </c>
      <c r="AF8" s="56">
        <f>IFERROR(GETPIVOTDATA("Sort",PivotTable!$B$3,"Dept",$B7,"Month",X$2,"Source",$D8),0)</f>
        <v>0</v>
      </c>
      <c r="AG8" s="57">
        <f>IFERROR(GETPIVOTDATA("Scrap",PivotTable!$B$3,"Dept",$B7,"Month",X$2,"Source",$D8),0)</f>
        <v>0</v>
      </c>
      <c r="AH8" s="58">
        <f t="shared" ref="AH8" si="80">Z7*250+Z8*500</f>
        <v>0</v>
      </c>
      <c r="AI8" s="97">
        <f>VLOOKUP($A8,Table!$A$24:$P$53,MATCH('MBO Report 1'!X$2,Table!$E$23:$P$23,0)+4,FALSE)</f>
        <v>0</v>
      </c>
      <c r="AJ8" s="59">
        <f>IFERROR(GETPIVOTDATA("Labour Cost",PivotTable!$B$3,"Dept",$B7,"Month",X$2,"Source",$D8),0)</f>
        <v>0</v>
      </c>
      <c r="AK8" s="59">
        <f>IFERROR(GETPIVOTDATA("Process cost",PivotTable!$B$3,"Dept",$B7,"Month",X$2,"Source",$D8),0)</f>
        <v>0</v>
      </c>
      <c r="AL8" s="59">
        <f>IFERROR(GETPIVOTDATA("Material Cost",PivotTable!$B$3,"Dept",$B7,"Month",X$2,"Source",$D8),0)</f>
        <v>0</v>
      </c>
      <c r="AM8" s="59">
        <f>IFERROR(GETPIVOTDATA("Part Cost",PivotTable!$B$3,"Dept",$B7,"Month",X$2,"Source",$D8),0)</f>
        <v>0</v>
      </c>
      <c r="AN8" s="60">
        <f t="shared" si="1"/>
        <v>0</v>
      </c>
      <c r="AO8" s="99">
        <v>2E-3</v>
      </c>
      <c r="AP8" s="61">
        <f t="shared" ref="AP8" si="81">AN8/X7</f>
        <v>0</v>
      </c>
      <c r="AQ8" s="376"/>
      <c r="AR8" s="378"/>
      <c r="AS8" s="356"/>
      <c r="AT8" s="54" t="s">
        <v>16</v>
      </c>
      <c r="AU8" s="55">
        <f>VLOOKUP($A8,Table!$A$59:$P$88,MATCH('MBO Report 1'!AS$2,Table!$E$58:$P$58,0)+4,FALSE)</f>
        <v>0</v>
      </c>
      <c r="AV8" s="55">
        <f>VLOOKUP($A7,Table!$A$24:$P$53,MATCH('MBO Report 1'!AS$2,Table!$E$23:$P$23,0)+4,FALSE)</f>
        <v>0</v>
      </c>
      <c r="AW8" s="56">
        <f>IFERROR(GETPIVOTDATA("ReWork",PivotTable!$B$3,"Dept",$B7,"Month",AS$2,"Source",$D8),0)</f>
        <v>0</v>
      </c>
      <c r="AX8" s="56">
        <f>IFERROR(GETPIVOTDATA("RePlate",PivotTable!$B$3,"Dept",$B7,"Month",AS$2,"Source",$D8),0)</f>
        <v>0</v>
      </c>
      <c r="AY8" s="56">
        <f>IFERROR(GETPIVOTDATA("ReWash",PivotTable!$B$3,"Dept",$B7,"Month",AS$2,"Source",$D8),0)</f>
        <v>0</v>
      </c>
      <c r="AZ8" s="56">
        <f>IFERROR(GETPIVOTDATA("Other",PivotTable!$B$3,"Dept",$B7,"Month",AS$2,"Source",$D8),0)</f>
        <v>0</v>
      </c>
      <c r="BA8" s="56">
        <f>IFERROR(GETPIVOTDATA("Sort",PivotTable!$B$3,"Dept",$B7,"Month",AS$2,"Source",$D8),0)</f>
        <v>0</v>
      </c>
      <c r="BB8" s="57">
        <f>IFERROR(GETPIVOTDATA("Scrap",PivotTable!$B$3,"Dept",$B7,"Month",AS$2,"Source",$D8),0)</f>
        <v>0</v>
      </c>
      <c r="BC8" s="58">
        <f t="shared" ref="BC8" si="82">AU7*250+AU8*500</f>
        <v>0</v>
      </c>
      <c r="BD8" s="97">
        <f>VLOOKUP($A8,Table!$A$24:$P$53,MATCH('MBO Report 1'!AS$2,Table!$E$23:$P$23,0)+4,FALSE)</f>
        <v>0</v>
      </c>
      <c r="BE8" s="59">
        <f>IFERROR(GETPIVOTDATA("Labour Cost",PivotTable!$B$3,"Dept",$B7,"Month",AS$2,"Source",$D8),0)</f>
        <v>0</v>
      </c>
      <c r="BF8" s="59">
        <f>IFERROR(GETPIVOTDATA("Process cost",PivotTable!$B$3,"Dept",$B7,"Month",AS$2,"Source",$D8),0)</f>
        <v>0</v>
      </c>
      <c r="BG8" s="59">
        <f>IFERROR(GETPIVOTDATA("Material Cost",PivotTable!$B$3,"Dept",$B7,"Month",AS$2,"Source",$D8),0)</f>
        <v>0</v>
      </c>
      <c r="BH8" s="59">
        <f>IFERROR(GETPIVOTDATA("Part Cost",PivotTable!$B$3,"Dept",$B7,"Month",AS$2,"Source",$D8),0)</f>
        <v>0</v>
      </c>
      <c r="BI8" s="60">
        <f t="shared" si="4"/>
        <v>0</v>
      </c>
      <c r="BJ8" s="99">
        <v>2E-3</v>
      </c>
      <c r="BK8" s="61">
        <f t="shared" ref="BK8" si="83">BI8/AS7</f>
        <v>0</v>
      </c>
      <c r="BL8" s="358"/>
      <c r="BM8" s="360"/>
      <c r="BN8" s="356"/>
      <c r="BO8" s="54" t="s">
        <v>16</v>
      </c>
      <c r="BP8" s="55">
        <f>VLOOKUP($A8,Table!$A$59:$P$88,MATCH('MBO Report 1'!BN$2,Table!$E$58:$P$58,0)+4,FALSE)</f>
        <v>0</v>
      </c>
      <c r="BQ8" s="55">
        <f>VLOOKUP($A7,Table!$A$24:$P$53,MATCH('MBO Report 1'!BN$2,Table!$E$23:$P$23,0)+4,FALSE)</f>
        <v>0</v>
      </c>
      <c r="BR8" s="56">
        <f>IFERROR(GETPIVOTDATA("ReWork",PivotTable!$B$3,"Dept",$B7,"Month",BN$2,"Source",$D8),0)</f>
        <v>0</v>
      </c>
      <c r="BS8" s="56">
        <f>IFERROR(GETPIVOTDATA("RePlate",PivotTable!$B$3,"Dept",$B7,"Month",BN$2,"Source",$D8),0)</f>
        <v>0</v>
      </c>
      <c r="BT8" s="56">
        <f>IFERROR(GETPIVOTDATA("ReWash",PivotTable!$B$3,"Dept",$B7,"Month",BN$2,"Source",$D8),0)</f>
        <v>0</v>
      </c>
      <c r="BU8" s="56">
        <f>IFERROR(GETPIVOTDATA("Other",PivotTable!$B$3,"Dept",$B7,"Month",BN$2,"Source",$D8),0)</f>
        <v>0</v>
      </c>
      <c r="BV8" s="56">
        <f>IFERROR(GETPIVOTDATA("Sort",PivotTable!$B$3,"Dept",$B7,"Month",BN$2,"Source",$D8),0)</f>
        <v>0</v>
      </c>
      <c r="BW8" s="57">
        <f>IFERROR(GETPIVOTDATA("Scrap",PivotTable!$B$3,"Dept",$B7,"Month",BN$2,"Source",$D8),0)</f>
        <v>0</v>
      </c>
      <c r="BX8" s="58">
        <f t="shared" ref="BX8" si="84">BP7*250+BP8*500</f>
        <v>0</v>
      </c>
      <c r="BY8" s="97">
        <f>VLOOKUP($A8,Table!$A$24:$P$53,MATCH('MBO Report 1'!BN$2,Table!$E$23:$P$23,0)+4,FALSE)</f>
        <v>0</v>
      </c>
      <c r="BZ8" s="59">
        <f>IFERROR(GETPIVOTDATA("Labour Cost",PivotTable!$B$3,"Dept",$B7,"Month",BN$2,"Source",$D8),0)</f>
        <v>0</v>
      </c>
      <c r="CA8" s="59">
        <f>IFERROR(GETPIVOTDATA("Process cost",PivotTable!$B$3,"Dept",$B7,"Month",BN$2,"Source",$D8),0)</f>
        <v>0</v>
      </c>
      <c r="CB8" s="59">
        <f>IFERROR(GETPIVOTDATA("Material Cost",PivotTable!$B$3,"Dept",$B7,"Month",BN$2,"Source",$D8),0)</f>
        <v>0</v>
      </c>
      <c r="CC8" s="59">
        <f>IFERROR(GETPIVOTDATA("Part Cost",PivotTable!$B$3,"Dept",$B7,"Month",BN$2,"Source",$D8),0)</f>
        <v>0</v>
      </c>
      <c r="CD8" s="60">
        <f t="shared" si="7"/>
        <v>0</v>
      </c>
      <c r="CE8" s="99">
        <v>2E-3</v>
      </c>
      <c r="CF8" s="61">
        <f t="shared" ref="CF8" si="85">CD8/BN7</f>
        <v>0</v>
      </c>
      <c r="CG8" s="358"/>
      <c r="CH8" s="360"/>
      <c r="CI8" s="356"/>
      <c r="CJ8" s="54" t="s">
        <v>16</v>
      </c>
      <c r="CK8" s="55">
        <f>VLOOKUP($A8,Table!$A$59:$P$88,MATCH('MBO Report 1'!CI$2,Table!$E$58:$P$58,0)+4,FALSE)</f>
        <v>0</v>
      </c>
      <c r="CL8" s="55">
        <f>VLOOKUP($A7,Table!$A$24:$P$53,MATCH('MBO Report 1'!CI$2,Table!$E$23:$P$23,0)+4,FALSE)</f>
        <v>0</v>
      </c>
      <c r="CM8" s="56">
        <f>IFERROR(GETPIVOTDATA("ReWork",PivotTable!$B$3,"Dept",$B7,"Month",CI$2,"Source",$D8),0)</f>
        <v>0</v>
      </c>
      <c r="CN8" s="56">
        <f>IFERROR(GETPIVOTDATA("RePlate",PivotTable!$B$3,"Dept",$B7,"Month",CI$2,"Source",$D8),0)</f>
        <v>0</v>
      </c>
      <c r="CO8" s="56">
        <f>IFERROR(GETPIVOTDATA("ReWash",PivotTable!$B$3,"Dept",$B7,"Month",CI$2,"Source",$D8),0)</f>
        <v>0</v>
      </c>
      <c r="CP8" s="56">
        <f>IFERROR(GETPIVOTDATA("Other",PivotTable!$B$3,"Dept",$B7,"Month",CI$2,"Source",$D8),0)</f>
        <v>0</v>
      </c>
      <c r="CQ8" s="56">
        <f>IFERROR(GETPIVOTDATA("Sort",PivotTable!$B$3,"Dept",$B7,"Month",CI$2,"Source",$D8),0)</f>
        <v>0</v>
      </c>
      <c r="CR8" s="57">
        <f>IFERROR(GETPIVOTDATA("Scrap",PivotTable!$B$3,"Dept",$B7,"Month",CI$2,"Source",$D8),0)</f>
        <v>0</v>
      </c>
      <c r="CS8" s="58">
        <f t="shared" ref="CS8" si="86">CK7*250+CK8*500</f>
        <v>0</v>
      </c>
      <c r="CT8" s="97">
        <f>VLOOKUP($A8,Table!$A$24:$P$53,MATCH('MBO Report 1'!CI$2,Table!$E$23:$P$23,0)+4,FALSE)</f>
        <v>0</v>
      </c>
      <c r="CU8" s="59">
        <f>IFERROR(GETPIVOTDATA("Labour Cost",PivotTable!$B$3,"Dept",$B7,"Month",CI$2,"Source",$D8),0)</f>
        <v>0</v>
      </c>
      <c r="CV8" s="59">
        <f>IFERROR(GETPIVOTDATA("Process cost",PivotTable!$B$3,"Dept",$B7,"Month",CI$2,"Source",$D8),0)</f>
        <v>0</v>
      </c>
      <c r="CW8" s="59">
        <f>IFERROR(GETPIVOTDATA("Material Cost",PivotTable!$B$3,"Dept",$B7,"Month",CI$2,"Source",$D8),0)</f>
        <v>0</v>
      </c>
      <c r="CX8" s="59">
        <f>IFERROR(GETPIVOTDATA("Part Cost",PivotTable!$B$3,"Dept",$B7,"Month",CI$2,"Source",$D8),0)</f>
        <v>0</v>
      </c>
      <c r="CY8" s="60">
        <f t="shared" si="10"/>
        <v>0</v>
      </c>
      <c r="CZ8" s="99">
        <v>2E-3</v>
      </c>
      <c r="DA8" s="61">
        <f t="shared" ref="DA8" si="87">CY8/CI7</f>
        <v>0</v>
      </c>
      <c r="DB8" s="358"/>
      <c r="DC8" s="360"/>
      <c r="DD8" s="356"/>
      <c r="DE8" s="54" t="s">
        <v>16</v>
      </c>
      <c r="DF8" s="55">
        <f>VLOOKUP($A8,Table!$A$59:$P$88,MATCH('MBO Report 1'!DD$2,Table!$E$58:$P$58,0)+4,FALSE)</f>
        <v>0</v>
      </c>
      <c r="DG8" s="55">
        <f>VLOOKUP($A7,Table!$A$24:$P$53,MATCH('MBO Report 1'!DD$2,Table!$E$23:$P$23,0)+4,FALSE)</f>
        <v>0</v>
      </c>
      <c r="DH8" s="56">
        <f>IFERROR(GETPIVOTDATA("ReWork",PivotTable!$B$3,"Dept",$B7,"Month",DD$2,"Source",$D8),0)</f>
        <v>0</v>
      </c>
      <c r="DI8" s="56">
        <f>IFERROR(GETPIVOTDATA("RePlate",PivotTable!$B$3,"Dept",$B7,"Month",DD$2,"Source",$D8),0)</f>
        <v>0</v>
      </c>
      <c r="DJ8" s="56">
        <f>IFERROR(GETPIVOTDATA("ReWash",PivotTable!$B$3,"Dept",$B7,"Month",DD$2,"Source",$D8),0)</f>
        <v>0</v>
      </c>
      <c r="DK8" s="56">
        <f>IFERROR(GETPIVOTDATA("Other",PivotTable!$B$3,"Dept",$B7,"Month",DD$2,"Source",$D8),0)</f>
        <v>0</v>
      </c>
      <c r="DL8" s="56">
        <f>IFERROR(GETPIVOTDATA("Sort",PivotTable!$B$3,"Dept",$B7,"Month",DD$2,"Source",$D8),0)</f>
        <v>0</v>
      </c>
      <c r="DM8" s="57">
        <f>IFERROR(GETPIVOTDATA("Scrap",PivotTable!$B$3,"Dept",$B7,"Month",DD$2,"Source",$D8),0)</f>
        <v>0</v>
      </c>
      <c r="DN8" s="58">
        <f t="shared" ref="DN8" si="88">DF7*250+DF8*500</f>
        <v>0</v>
      </c>
      <c r="DO8" s="97">
        <f>VLOOKUP($A8,Table!$A$24:$P$53,MATCH('MBO Report 1'!DD$2,Table!$E$23:$P$23,0)+4,FALSE)</f>
        <v>0</v>
      </c>
      <c r="DP8" s="59">
        <f>IFERROR(GETPIVOTDATA("Labour Cost",PivotTable!$B$3,"Dept",$B7,"Month",DD$2,"Source",$D8),0)</f>
        <v>0</v>
      </c>
      <c r="DQ8" s="59">
        <f>IFERROR(GETPIVOTDATA("Process cost",PivotTable!$B$3,"Dept",$B7,"Month",DD$2,"Source",$D8),0)</f>
        <v>0</v>
      </c>
      <c r="DR8" s="59">
        <f>IFERROR(GETPIVOTDATA("Material Cost",PivotTable!$B$3,"Dept",$B7,"Month",DD$2,"Source",$D8),0)</f>
        <v>0</v>
      </c>
      <c r="DS8" s="59">
        <f>IFERROR(GETPIVOTDATA("Part Cost",PivotTable!$B$3,"Dept",$B7,"Month",DD$2,"Source",$D8),0)</f>
        <v>0</v>
      </c>
      <c r="DT8" s="60">
        <f t="shared" si="13"/>
        <v>0</v>
      </c>
      <c r="DU8" s="99">
        <v>2E-3</v>
      </c>
      <c r="DV8" s="61">
        <f t="shared" ref="DV8" si="89">DT8/DD7</f>
        <v>0</v>
      </c>
      <c r="DW8" s="358"/>
      <c r="DX8" s="360"/>
      <c r="DY8" s="356"/>
      <c r="DZ8" s="54" t="s">
        <v>16</v>
      </c>
      <c r="EA8" s="55">
        <f>VLOOKUP($A8,Table!$A$59:$P$88,MATCH('MBO Report 1'!DY$2,Table!$E$58:$P$58,0)+4,FALSE)</f>
        <v>0</v>
      </c>
      <c r="EB8" s="55">
        <f>VLOOKUP($A7,Table!$A$24:$P$53,MATCH('MBO Report 1'!DY$2,Table!$E$23:$P$23,0)+4,FALSE)</f>
        <v>0</v>
      </c>
      <c r="EC8" s="56">
        <f>IFERROR(GETPIVOTDATA("ReWork",PivotTable!$B$3,"Dept",$B7,"Month",DY$2,"Source",$D8),0)</f>
        <v>0</v>
      </c>
      <c r="ED8" s="56">
        <f>IFERROR(GETPIVOTDATA("RePlate",PivotTable!$B$3,"Dept",$B7,"Month",DY$2,"Source",$D8),0)</f>
        <v>0</v>
      </c>
      <c r="EE8" s="56">
        <f>IFERROR(GETPIVOTDATA("ReWash",PivotTable!$B$3,"Dept",$B7,"Month",DY$2,"Source",$D8),0)</f>
        <v>0</v>
      </c>
      <c r="EF8" s="56">
        <f>IFERROR(GETPIVOTDATA("Other",PivotTable!$B$3,"Dept",$B7,"Month",DY$2,"Source",$D8),0)</f>
        <v>0</v>
      </c>
      <c r="EG8" s="56">
        <f>IFERROR(GETPIVOTDATA("Sort",PivotTable!$B$3,"Dept",$B7,"Month",DY$2,"Source",$D8),0)</f>
        <v>0</v>
      </c>
      <c r="EH8" s="57">
        <f>IFERROR(GETPIVOTDATA("Scrap",PivotTable!$B$3,"Dept",$B7,"Month",DY$2,"Source",$D8),0)</f>
        <v>0</v>
      </c>
      <c r="EI8" s="58">
        <f t="shared" ref="EI8" si="90">EA7*250+EA8*500</f>
        <v>0</v>
      </c>
      <c r="EJ8" s="97">
        <f>VLOOKUP($A8,Table!$A$24:$P$53,MATCH('MBO Report 1'!DY$2,Table!$E$23:$P$23,0)+4,FALSE)</f>
        <v>0</v>
      </c>
      <c r="EK8" s="59">
        <f>IFERROR(GETPIVOTDATA("Labour Cost",PivotTable!$B$3,"Dept",$B7,"Month",DY$2,"Source",$D8),0)</f>
        <v>0</v>
      </c>
      <c r="EL8" s="59">
        <f>IFERROR(GETPIVOTDATA("Process cost",PivotTable!$B$3,"Dept",$B7,"Month",DY$2,"Source",$D8),0)</f>
        <v>0</v>
      </c>
      <c r="EM8" s="59">
        <f>IFERROR(GETPIVOTDATA("Material Cost",PivotTable!$B$3,"Dept",$B7,"Month",DY$2,"Source",$D8),0)</f>
        <v>0</v>
      </c>
      <c r="EN8" s="59">
        <f>IFERROR(GETPIVOTDATA("Part Cost",PivotTable!$B$3,"Dept",$B7,"Month",DY$2,"Source",$D8),0)</f>
        <v>0</v>
      </c>
      <c r="EO8" s="60">
        <f t="shared" si="16"/>
        <v>0</v>
      </c>
      <c r="EP8" s="99">
        <v>2E-3</v>
      </c>
      <c r="EQ8" s="61">
        <f t="shared" ref="EQ8" si="91">EO8/DY7</f>
        <v>0</v>
      </c>
      <c r="ER8" s="358"/>
      <c r="ES8" s="360"/>
      <c r="ET8" s="356"/>
      <c r="EU8" s="54" t="s">
        <v>16</v>
      </c>
      <c r="EV8" s="55">
        <f>VLOOKUP($A8,Table!$A$59:$P$88,MATCH('MBO Report 1'!ET$2,Table!$E$58:$P$58,0)+4,FALSE)</f>
        <v>0</v>
      </c>
      <c r="EW8" s="55">
        <f>VLOOKUP($A7,Table!$A$24:$P$53,MATCH('MBO Report 1'!ET$2,Table!$E$23:$P$23,0)+4,FALSE)</f>
        <v>0</v>
      </c>
      <c r="EX8" s="56">
        <f>IFERROR(GETPIVOTDATA("ReWork",PivotTable!$B$3,"Dept",$B7,"Month",ET$2,"Source",$D8),0)</f>
        <v>0</v>
      </c>
      <c r="EY8" s="56">
        <f>IFERROR(GETPIVOTDATA("RePlate",PivotTable!$B$3,"Dept",$B7,"Month",ET$2,"Source",$D8),0)</f>
        <v>0</v>
      </c>
      <c r="EZ8" s="56">
        <f>IFERROR(GETPIVOTDATA("ReWash",PivotTable!$B$3,"Dept",$B7,"Month",ET$2,"Source",$D8),0)</f>
        <v>0</v>
      </c>
      <c r="FA8" s="56">
        <f>IFERROR(GETPIVOTDATA("Other",PivotTable!$B$3,"Dept",$B7,"Month",ET$2,"Source",$D8),0)</f>
        <v>0</v>
      </c>
      <c r="FB8" s="56">
        <f>IFERROR(GETPIVOTDATA("Sort",PivotTable!$B$3,"Dept",$B7,"Month",ET$2,"Source",$D8),0)</f>
        <v>0</v>
      </c>
      <c r="FC8" s="57">
        <f>IFERROR(GETPIVOTDATA("Scrap",PivotTable!$B$3,"Dept",$B7,"Month",ET$2,"Source",$D8),0)</f>
        <v>0</v>
      </c>
      <c r="FD8" s="58">
        <f t="shared" ref="FD8" si="92">EV7*250+EV8*500</f>
        <v>0</v>
      </c>
      <c r="FE8" s="97">
        <f>VLOOKUP($A8,Table!$A$24:$P$53,MATCH('MBO Report 1'!ET$2,Table!$E$23:$P$23,0)+4,FALSE)</f>
        <v>0</v>
      </c>
      <c r="FF8" s="59">
        <f>IFERROR(GETPIVOTDATA("Labour Cost",PivotTable!$B$3,"Dept",$B7,"Month",ET$2,"Source",$D8),0)</f>
        <v>0</v>
      </c>
      <c r="FG8" s="59">
        <f>IFERROR(GETPIVOTDATA("Process cost",PivotTable!$B$3,"Dept",$B7,"Month",ET$2,"Source",$D8),0)</f>
        <v>0</v>
      </c>
      <c r="FH8" s="59">
        <f>IFERROR(GETPIVOTDATA("Material Cost",PivotTable!$B$3,"Dept",$B7,"Month",ET$2,"Source",$D8),0)</f>
        <v>0</v>
      </c>
      <c r="FI8" s="59">
        <f>IFERROR(GETPIVOTDATA("Part Cost",PivotTable!$B$3,"Dept",$B7,"Month",ET$2,"Source",$D8),0)</f>
        <v>0</v>
      </c>
      <c r="FJ8" s="60">
        <f t="shared" si="19"/>
        <v>0</v>
      </c>
      <c r="FK8" s="99">
        <v>2E-3</v>
      </c>
      <c r="FL8" s="61">
        <f t="shared" ref="FL8" si="93">FJ8/ET7</f>
        <v>0</v>
      </c>
      <c r="FM8" s="358"/>
      <c r="FN8" s="360"/>
      <c r="FO8" s="356"/>
      <c r="FP8" s="54" t="s">
        <v>16</v>
      </c>
      <c r="FQ8" s="55">
        <f>VLOOKUP($A8,Table!$A$59:$P$88,MATCH('MBO Report 1'!FO$2,Table!$E$58:$P$58,0)+4,FALSE)</f>
        <v>0</v>
      </c>
      <c r="FR8" s="55">
        <f>VLOOKUP($A7,Table!$A$24:$P$53,MATCH('MBO Report 1'!FO$2,Table!$E$23:$P$23,0)+4,FALSE)</f>
        <v>0</v>
      </c>
      <c r="FS8" s="56">
        <f>IFERROR(GETPIVOTDATA("ReWork",PivotTable!$B$3,"Dept",$B7,"Month",FO$2,"Source",$D8),0)</f>
        <v>0</v>
      </c>
      <c r="FT8" s="56">
        <f>IFERROR(GETPIVOTDATA("RePlate",PivotTable!$B$3,"Dept",$B7,"Month",FO$2,"Source",$D8),0)</f>
        <v>0</v>
      </c>
      <c r="FU8" s="56">
        <f>IFERROR(GETPIVOTDATA("ReWash",PivotTable!$B$3,"Dept",$B7,"Month",FO$2,"Source",$D8),0)</f>
        <v>0</v>
      </c>
      <c r="FV8" s="56">
        <f>IFERROR(GETPIVOTDATA("Other",PivotTable!$B$3,"Dept",$B7,"Month",FO$2,"Source",$D8),0)</f>
        <v>0</v>
      </c>
      <c r="FW8" s="56">
        <f>IFERROR(GETPIVOTDATA("Sort",PivotTable!$B$3,"Dept",$B7,"Month",FO$2,"Source",$D8),0)</f>
        <v>0</v>
      </c>
      <c r="FX8" s="57">
        <f>IFERROR(GETPIVOTDATA("Scrap",PivotTable!$B$3,"Dept",$B7,"Month",FO$2,"Source",$D8),0)</f>
        <v>0</v>
      </c>
      <c r="FY8" s="58">
        <f t="shared" ref="FY8" si="94">FQ7*250+FQ8*500</f>
        <v>250</v>
      </c>
      <c r="FZ8" s="97">
        <f>VLOOKUP($A8,Table!$A$24:$P$53,MATCH('MBO Report 1'!FO$2,Table!$E$23:$P$23,0)+4,FALSE)</f>
        <v>0</v>
      </c>
      <c r="GA8" s="59">
        <f>IFERROR(GETPIVOTDATA("Labour Cost",PivotTable!$B$3,"Dept",$B7,"Month",FO$2,"Source",$D8),0)</f>
        <v>0</v>
      </c>
      <c r="GB8" s="59">
        <f>IFERROR(GETPIVOTDATA("Process cost",PivotTable!$B$3,"Dept",$B7,"Month",FO$2,"Source",$D8),0)</f>
        <v>0</v>
      </c>
      <c r="GC8" s="59">
        <f>IFERROR(GETPIVOTDATA("Material Cost",PivotTable!$B$3,"Dept",$B7,"Month",FO$2,"Source",$D8),0)</f>
        <v>0</v>
      </c>
      <c r="GD8" s="59">
        <f>IFERROR(GETPIVOTDATA("Part Cost",PivotTable!$B$3,"Dept",$B7,"Month",FO$2,"Source",$D8),0)</f>
        <v>0</v>
      </c>
      <c r="GE8" s="60">
        <f t="shared" si="22"/>
        <v>250</v>
      </c>
      <c r="GF8" s="99">
        <v>2E-3</v>
      </c>
      <c r="GG8" s="61">
        <f t="shared" ref="GG8" si="95">GE8/FO7</f>
        <v>2.5996154440865869E-3</v>
      </c>
      <c r="GH8" s="358"/>
      <c r="GI8" s="360"/>
      <c r="GJ8" s="356"/>
      <c r="GK8" s="54" t="s">
        <v>16</v>
      </c>
      <c r="GL8" s="55">
        <f>VLOOKUP($A8,Table!$A$59:$P$88,MATCH('MBO Report 1'!GJ$2,Table!$E$58:$P$58,0)+4,FALSE)</f>
        <v>0</v>
      </c>
      <c r="GM8" s="55">
        <f>VLOOKUP($A7,Table!$A$24:$P$53,MATCH('MBO Report 1'!GJ$2,Table!$E$23:$P$23,0)+4,FALSE)</f>
        <v>0</v>
      </c>
      <c r="GN8" s="56">
        <f>IFERROR(GETPIVOTDATA("ReWork",PivotTable!$B$3,"Dept",$B7,"Month",GJ$2,"Source",$D8),0)</f>
        <v>0</v>
      </c>
      <c r="GO8" s="56">
        <f>IFERROR(GETPIVOTDATA("RePlate",PivotTable!$B$3,"Dept",$B7,"Month",GJ$2,"Source",$D8),0)</f>
        <v>0</v>
      </c>
      <c r="GP8" s="56">
        <f>IFERROR(GETPIVOTDATA("ReWash",PivotTable!$B$3,"Dept",$B7,"Month",GJ$2,"Source",$D8),0)</f>
        <v>0</v>
      </c>
      <c r="GQ8" s="56">
        <f>IFERROR(GETPIVOTDATA("Other",PivotTable!$B$3,"Dept",$B7,"Month",GJ$2,"Source",$D8),0)</f>
        <v>0</v>
      </c>
      <c r="GR8" s="56">
        <f>IFERROR(GETPIVOTDATA("Sort",PivotTable!$B$3,"Dept",$B7,"Month",GJ$2,"Source",$D8),0)</f>
        <v>2</v>
      </c>
      <c r="GS8" s="57">
        <f>IFERROR(GETPIVOTDATA("Scrap",PivotTable!$B$3,"Dept",$B7,"Month",GJ$2,"Source",$D8),0)</f>
        <v>0</v>
      </c>
      <c r="GT8" s="58">
        <f t="shared" ref="GT8" si="96">GL7*250+GL8*500</f>
        <v>0</v>
      </c>
      <c r="GU8" s="97">
        <f>VLOOKUP($A8,Table!$A$24:$P$53,MATCH('MBO Report 1'!GJ$2,Table!$E$23:$P$23,0)+4,FALSE)</f>
        <v>0</v>
      </c>
      <c r="GV8" s="59">
        <f>IFERROR(GETPIVOTDATA("Labour Cost",PivotTable!$B$3,"Dept",$B7,"Month",GJ$2,"Source",$D8),0)</f>
        <v>28</v>
      </c>
      <c r="GW8" s="59">
        <f>IFERROR(GETPIVOTDATA("Process cost",PivotTable!$B$3,"Dept",$B7,"Month",GJ$2,"Source",$D8),0)</f>
        <v>0</v>
      </c>
      <c r="GX8" s="59">
        <f>IFERROR(GETPIVOTDATA("Material Cost",PivotTable!$B$3,"Dept",$B7,"Month",GJ$2,"Source",$D8),0)</f>
        <v>0</v>
      </c>
      <c r="GY8" s="59">
        <f>IFERROR(GETPIVOTDATA("Part Cost",PivotTable!$B$3,"Dept",$B7,"Month",GJ$2,"Source",$D8),0)</f>
        <v>0</v>
      </c>
      <c r="GZ8" s="60">
        <f t="shared" si="25"/>
        <v>28</v>
      </c>
      <c r="HA8" s="99">
        <v>2E-3</v>
      </c>
      <c r="HB8" s="61">
        <f t="shared" ref="HB8" si="97">GZ8/GJ7</f>
        <v>3.066420418505059E-4</v>
      </c>
      <c r="HC8" s="358"/>
      <c r="HD8" s="360"/>
      <c r="HE8" s="356"/>
      <c r="HF8" s="54" t="s">
        <v>16</v>
      </c>
      <c r="HG8" s="55">
        <f>VLOOKUP($A8,Table!$A$59:$P$88,MATCH('MBO Report 1'!HE$2,Table!$E$58:$P$58,0)+4,FALSE)</f>
        <v>0</v>
      </c>
      <c r="HH8" s="55">
        <f>VLOOKUP($A7,Table!$A$24:$P$53,MATCH('MBO Report 1'!HE$2,Table!$E$23:$P$23,0)+4,FALSE)</f>
        <v>0</v>
      </c>
      <c r="HI8" s="56">
        <f>IFERROR(GETPIVOTDATA("ReWork",PivotTable!$B$3,"Dept",$B7,"Month",HE$2,"Source",$D8),0)</f>
        <v>0</v>
      </c>
      <c r="HJ8" s="56">
        <f>IFERROR(GETPIVOTDATA("RePlate",PivotTable!$B$3,"Dept",$B7,"Month",HE$2,"Source",$D8),0)</f>
        <v>0</v>
      </c>
      <c r="HK8" s="56">
        <f>IFERROR(GETPIVOTDATA("ReWash",PivotTable!$B$3,"Dept",$B7,"Month",HE$2,"Source",$D8),0)</f>
        <v>0</v>
      </c>
      <c r="HL8" s="56">
        <f>IFERROR(GETPIVOTDATA("Other",PivotTable!$B$3,"Dept",$B7,"Month",HE$2,"Source",$D8),0)</f>
        <v>0</v>
      </c>
      <c r="HM8" s="56">
        <f>IFERROR(GETPIVOTDATA("Sort",PivotTable!$B$3,"Dept",$B7,"Month",HE$2,"Source",$D8),0)</f>
        <v>0</v>
      </c>
      <c r="HN8" s="57">
        <f>IFERROR(GETPIVOTDATA("Scrap",PivotTable!$B$3,"Dept",$B7,"Month",HE$2,"Source",$D8),0)</f>
        <v>0</v>
      </c>
      <c r="HO8" s="58">
        <f t="shared" ref="HO8" si="98">HG7*250+HG8*500</f>
        <v>250</v>
      </c>
      <c r="HP8" s="97">
        <f>VLOOKUP($A8,Table!$A$24:$P$53,MATCH('MBO Report 1'!HE$2,Table!$E$23:$P$23,0)+4,FALSE)</f>
        <v>0</v>
      </c>
      <c r="HQ8" s="59">
        <f>IFERROR(GETPIVOTDATA("Labour Cost",PivotTable!$B$3,"Dept",$B7,"Month",HE$2,"Source",$D8),0)</f>
        <v>0</v>
      </c>
      <c r="HR8" s="59">
        <f>IFERROR(GETPIVOTDATA("Process cost",PivotTable!$B$3,"Dept",$B7,"Month",HE$2,"Source",$D8),0)</f>
        <v>0</v>
      </c>
      <c r="HS8" s="59">
        <f>IFERROR(GETPIVOTDATA("Material Cost",PivotTable!$B$3,"Dept",$B7,"Month",HE$2,"Source",$D8),0)</f>
        <v>0</v>
      </c>
      <c r="HT8" s="59">
        <f>IFERROR(GETPIVOTDATA("Part Cost",PivotTable!$B$3,"Dept",$B7,"Month",HE$2,"Source",$D8),0)</f>
        <v>0</v>
      </c>
      <c r="HU8" s="60">
        <f t="shared" si="28"/>
        <v>250</v>
      </c>
      <c r="HV8" s="99">
        <v>2E-3</v>
      </c>
      <c r="HW8" s="61">
        <f t="shared" ref="HW8" si="99">HU8/HE7</f>
        <v>4.5123144671660531E-3</v>
      </c>
      <c r="HX8" s="358"/>
      <c r="HY8" s="360"/>
      <c r="HZ8" s="356"/>
      <c r="IA8" s="54" t="s">
        <v>16</v>
      </c>
      <c r="IB8" s="55">
        <f>VLOOKUP($A8,Table!$A$59:$P$88,MATCH('MBO Report 1'!HZ$2,Table!$E$58:$P$58,0)+4,FALSE)</f>
        <v>0</v>
      </c>
      <c r="IC8" s="55">
        <f>VLOOKUP($A7,Table!$A$24:$P$53,MATCH('MBO Report 1'!HZ$2,Table!$E$23:$P$23,0)+4,FALSE)</f>
        <v>0</v>
      </c>
      <c r="ID8" s="56">
        <f>IFERROR(GETPIVOTDATA("ReWork",PivotTable!$B$3,"Dept",$B7,"Month",HZ$2,"Source",$D8),0)</f>
        <v>0</v>
      </c>
      <c r="IE8" s="56">
        <f>IFERROR(GETPIVOTDATA("RePlate",PivotTable!$B$3,"Dept",$B7,"Month",HZ$2,"Source",$D8),0)</f>
        <v>0</v>
      </c>
      <c r="IF8" s="56">
        <f>IFERROR(GETPIVOTDATA("ReWash",PivotTable!$B$3,"Dept",$B7,"Month",HZ$2,"Source",$D8),0)</f>
        <v>0</v>
      </c>
      <c r="IG8" s="56">
        <f>IFERROR(GETPIVOTDATA("Other",PivotTable!$B$3,"Dept",$B7,"Month",HZ$2,"Source",$D8),0)</f>
        <v>0</v>
      </c>
      <c r="IH8" s="56">
        <f>IFERROR(GETPIVOTDATA("Sort",PivotTable!$B$3,"Dept",$B7,"Month",HZ$2,"Source",$D8),0)</f>
        <v>0</v>
      </c>
      <c r="II8" s="57">
        <f>IFERROR(GETPIVOTDATA("Scrap",PivotTable!$B$3,"Dept",$B7,"Month",HZ$2,"Source",$D8),0)</f>
        <v>0</v>
      </c>
      <c r="IJ8" s="58">
        <f t="shared" ref="IJ8" si="100">IB7*250+IB8*500</f>
        <v>0</v>
      </c>
      <c r="IK8" s="97">
        <f>VLOOKUP($A8,Table!$A$24:$P$53,MATCH('MBO Report 1'!HZ$2,Table!$E$23:$P$23,0)+4,FALSE)</f>
        <v>0</v>
      </c>
      <c r="IL8" s="59">
        <f>IFERROR(GETPIVOTDATA("Labour Cost",PivotTable!$B$3,"Dept",$B7,"Month",HZ$2,"Source",$D8),0)</f>
        <v>0</v>
      </c>
      <c r="IM8" s="59">
        <f>IFERROR(GETPIVOTDATA("Process cost",PivotTable!$B$3,"Dept",$B7,"Month",HZ$2,"Source",$D8),0)</f>
        <v>0</v>
      </c>
      <c r="IN8" s="59">
        <f>IFERROR(GETPIVOTDATA("Material Cost",PivotTable!$B$3,"Dept",$B7,"Month",HZ$2,"Source",$D8),0)</f>
        <v>0</v>
      </c>
      <c r="IO8" s="59">
        <f>IFERROR(GETPIVOTDATA("Part Cost",PivotTable!$B$3,"Dept",$B7,"Month",HZ$2,"Source",$D8),0)</f>
        <v>0</v>
      </c>
      <c r="IP8" s="60">
        <f t="shared" si="31"/>
        <v>0</v>
      </c>
      <c r="IQ8" s="99">
        <v>2E-3</v>
      </c>
      <c r="IR8" s="61">
        <f t="shared" ref="IR8" si="101">IP8/HZ7</f>
        <v>0</v>
      </c>
      <c r="IS8" s="358"/>
      <c r="IT8" s="360"/>
    </row>
    <row r="9" spans="1:254" ht="24.75" customHeight="1">
      <c r="A9" s="4" t="str">
        <f t="shared" ref="A9" si="102">B9&amp;D9</f>
        <v>IGInternal</v>
      </c>
      <c r="B9" s="352" t="str">
        <f>Info!C6</f>
        <v>IG</v>
      </c>
      <c r="C9" s="386">
        <f>VLOOKUP($B9,Table!$C$4:$P$20,MATCH('MBO Report 1'!C$2,Table!$E$3:$P$3,0)+2,FALSE)</f>
        <v>964173</v>
      </c>
      <c r="D9" s="62" t="s">
        <v>15</v>
      </c>
      <c r="E9" s="63">
        <f>VLOOKUP($A9,Table!$A$59:$P$88,MATCH('MBO Report 1'!C$2,Table!$E$58:$P$58,0)+4,FALSE)</f>
        <v>0</v>
      </c>
      <c r="F9" s="63" t="s">
        <v>86</v>
      </c>
      <c r="G9" s="64">
        <f>IFERROR(GETPIVOTDATA("ReWork",PivotTable!$B$3,"Dept",$B9,"Month",C$2,"Source",$D9),0)</f>
        <v>6</v>
      </c>
      <c r="H9" s="64">
        <f>IFERROR(GETPIVOTDATA("RePlate",PivotTable!$B$3,"Dept",$B9,"Month",C$2,"Source",$D9),0)</f>
        <v>28</v>
      </c>
      <c r="I9" s="64">
        <f>IFERROR(GETPIVOTDATA("ReWash",PivotTable!$B$3,"Dept",$B9,"Month",C$2,"Source",$D9),0)</f>
        <v>0</v>
      </c>
      <c r="J9" s="64">
        <f>IFERROR(GETPIVOTDATA("Other",PivotTable!$B$3,"Dept",$B9,"Month",C$2,"Source",$D9),0)</f>
        <v>0</v>
      </c>
      <c r="K9" s="64">
        <f>IFERROR(GETPIVOTDATA("Sort",PivotTable!$B$3,"Dept",$B9,"Month",C$2,"Source",$D9),0)</f>
        <v>10</v>
      </c>
      <c r="L9" s="65">
        <f>IFERROR(GETPIVOTDATA("Scrap",PivotTable!$B$3,"Dept",$B9,"Month",C$2,"Source",$D9),0)</f>
        <v>0</v>
      </c>
      <c r="M9" s="66">
        <v>0</v>
      </c>
      <c r="N9" s="96" t="s">
        <v>86</v>
      </c>
      <c r="O9" s="67">
        <f>IFERROR(GETPIVOTDATA("Labour Cost",PivotTable!$B$3,"Dept",$B9,"Month",C$2,"Source",$D9),0)</f>
        <v>518</v>
      </c>
      <c r="P9" s="67">
        <f>IFERROR(GETPIVOTDATA("Process cost",PivotTable!$B$3,"Dept",$B9,"Month",C$2,"Source",$D9),0)</f>
        <v>0</v>
      </c>
      <c r="Q9" s="67">
        <f>IFERROR(GETPIVOTDATA("Material Cost",PivotTable!$B$3,"Dept",$B9,"Month",C$2,"Source",$D9),0)</f>
        <v>0</v>
      </c>
      <c r="R9" s="67">
        <f>IFERROR(GETPIVOTDATA("Part Cost",PivotTable!$B$3,"Dept",$B9,"Month",C$2,"Source",$D9),0)</f>
        <v>0</v>
      </c>
      <c r="S9" s="68">
        <f t="shared" si="0"/>
        <v>518</v>
      </c>
      <c r="T9" s="98">
        <v>5.9999999999999995E-4</v>
      </c>
      <c r="U9" s="69">
        <f>S9/C9</f>
        <v>5.3724798350503493E-4</v>
      </c>
      <c r="V9" s="376">
        <v>1.1999999999999999E-3</v>
      </c>
      <c r="W9" s="382">
        <f>SUM(S9:S10)/C9</f>
        <v>1.5645532492612839E-3</v>
      </c>
      <c r="X9" s="375">
        <f>VLOOKUP($B9,Table!$C$4:$P$18,MATCH('MBO Report 1'!X$2,Table!$E$3:$P$3,0)+2,FALSE)</f>
        <v>1065037</v>
      </c>
      <c r="Y9" s="62" t="s">
        <v>15</v>
      </c>
      <c r="Z9" s="63">
        <f>VLOOKUP($A9,Table!$A$59:$P$88,MATCH('MBO Report 1'!X$2,Table!$E$58:$P$58,0)+4,FALSE)</f>
        <v>0</v>
      </c>
      <c r="AA9" s="63" t="s">
        <v>86</v>
      </c>
      <c r="AB9" s="64">
        <f>IFERROR(GETPIVOTDATA("ReWork",PivotTable!$B$3,"Dept",$B9,"Month",X$2,"Source",$D9),0)</f>
        <v>0</v>
      </c>
      <c r="AC9" s="64">
        <f>IFERROR(GETPIVOTDATA("RePlate",PivotTable!$B$3,"Dept",$B9,"Month",X$2,"Source",$D9),0)</f>
        <v>32</v>
      </c>
      <c r="AD9" s="64">
        <f>IFERROR(GETPIVOTDATA("ReWash",PivotTable!$B$3,"Dept",$B9,"Month",X$2,"Source",$D9),0)</f>
        <v>0</v>
      </c>
      <c r="AE9" s="64">
        <f>IFERROR(GETPIVOTDATA("Other",PivotTable!$B$3,"Dept",$B9,"Month",X$2,"Source",$D9),0)</f>
        <v>0</v>
      </c>
      <c r="AF9" s="64">
        <f>IFERROR(GETPIVOTDATA("Sort",PivotTable!$B$3,"Dept",$B9,"Month",X$2,"Source",$D9),0)</f>
        <v>30</v>
      </c>
      <c r="AG9" s="65">
        <f>IFERROR(GETPIVOTDATA("Scrap",PivotTable!$B$3,"Dept",$B9,"Month",X$2,"Source",$D9),0)</f>
        <v>0</v>
      </c>
      <c r="AH9" s="66">
        <v>0</v>
      </c>
      <c r="AI9" s="96" t="s">
        <v>86</v>
      </c>
      <c r="AJ9" s="67">
        <f>IFERROR(GETPIVOTDATA("Labour Cost",PivotTable!$B$3,"Dept",$B9,"Month",X$2,"Source",$D9),0)</f>
        <v>756</v>
      </c>
      <c r="AK9" s="67">
        <f>IFERROR(GETPIVOTDATA("Process cost",PivotTable!$B$3,"Dept",$B9,"Month",X$2,"Source",$D9),0)</f>
        <v>0</v>
      </c>
      <c r="AL9" s="67">
        <f>IFERROR(GETPIVOTDATA("Material Cost",PivotTable!$B$3,"Dept",$B9,"Month",X$2,"Source",$D9),0)</f>
        <v>0</v>
      </c>
      <c r="AM9" s="67">
        <f>IFERROR(GETPIVOTDATA("Part Cost",PivotTable!$B$3,"Dept",$B9,"Month",X$2,"Source",$D9),0)</f>
        <v>0</v>
      </c>
      <c r="AN9" s="68">
        <f t="shared" si="1"/>
        <v>756</v>
      </c>
      <c r="AO9" s="98">
        <v>5.9999999999999995E-4</v>
      </c>
      <c r="AP9" s="69">
        <f t="shared" ref="AP9" si="103">AN9/X9</f>
        <v>7.098344940128841E-4</v>
      </c>
      <c r="AQ9" s="376">
        <v>1.1999999999999999E-3</v>
      </c>
      <c r="AR9" s="378">
        <f t="shared" ref="AR9" si="104">SUM(AN9:AN10)/X9</f>
        <v>1.6069864239458347E-3</v>
      </c>
      <c r="AS9" s="355">
        <f>VLOOKUP($B9,Table!$C$4:$P$18,MATCH('MBO Report 1'!AS$2,Table!$E$3:$P$3,0)+2,FALSE)</f>
        <v>1030576</v>
      </c>
      <c r="AT9" s="62" t="s">
        <v>15</v>
      </c>
      <c r="AU9" s="63">
        <f>VLOOKUP($A9,Table!$A$59:$P$88,MATCH('MBO Report 1'!AS$2,Table!$E$58:$P$58,0)+4,FALSE)</f>
        <v>0</v>
      </c>
      <c r="AV9" s="63" t="s">
        <v>86</v>
      </c>
      <c r="AW9" s="64">
        <f>IFERROR(GETPIVOTDATA("ReWork",PivotTable!$B$3,"Dept",$B9,"Month",AS$2,"Source",$D9),0)</f>
        <v>0</v>
      </c>
      <c r="AX9" s="64">
        <f>IFERROR(GETPIVOTDATA("RePlate",PivotTable!$B$3,"Dept",$B9,"Month",AS$2,"Source",$D9),0)</f>
        <v>48</v>
      </c>
      <c r="AY9" s="64">
        <f>IFERROR(GETPIVOTDATA("ReWash",PivotTable!$B$3,"Dept",$B9,"Month",AS$2,"Source",$D9),0)</f>
        <v>0</v>
      </c>
      <c r="AZ9" s="64">
        <f>IFERROR(GETPIVOTDATA("Other",PivotTable!$B$3,"Dept",$B9,"Month",AS$2,"Source",$D9),0)</f>
        <v>0</v>
      </c>
      <c r="BA9" s="64">
        <f>IFERROR(GETPIVOTDATA("Sort",PivotTable!$B$3,"Dept",$B9,"Month",AS$2,"Source",$D9),0)</f>
        <v>30</v>
      </c>
      <c r="BB9" s="65">
        <f>IFERROR(GETPIVOTDATA("Scrap",PivotTable!$B$3,"Dept",$B9,"Month",AS$2,"Source",$D9),0)</f>
        <v>0</v>
      </c>
      <c r="BC9" s="66">
        <v>0</v>
      </c>
      <c r="BD9" s="96" t="s">
        <v>86</v>
      </c>
      <c r="BE9" s="67">
        <f>IFERROR(GETPIVOTDATA("Labour Cost",PivotTable!$B$3,"Dept",$B9,"Month",AS$2,"Source",$D9),0)</f>
        <v>924</v>
      </c>
      <c r="BF9" s="67">
        <f>IFERROR(GETPIVOTDATA("Process cost",PivotTable!$B$3,"Dept",$B9,"Month",AS$2,"Source",$D9),0)</f>
        <v>0</v>
      </c>
      <c r="BG9" s="67">
        <f>IFERROR(GETPIVOTDATA("Material Cost",PivotTable!$B$3,"Dept",$B9,"Month",AS$2,"Source",$D9),0)</f>
        <v>0</v>
      </c>
      <c r="BH9" s="67">
        <f>IFERROR(GETPIVOTDATA("Part Cost",PivotTable!$B$3,"Dept",$B9,"Month",AS$2,"Source",$D9),0)</f>
        <v>0</v>
      </c>
      <c r="BI9" s="68">
        <f t="shared" si="4"/>
        <v>924</v>
      </c>
      <c r="BJ9" s="98">
        <v>5.9999999999999995E-4</v>
      </c>
      <c r="BK9" s="69">
        <f t="shared" ref="BK9" si="105">BI9/AS9</f>
        <v>8.9658598686559747E-4</v>
      </c>
      <c r="BL9" s="357">
        <v>1.1999999999999999E-3</v>
      </c>
      <c r="BM9" s="359">
        <f t="shared" ref="BM9" si="106">SUM(BI9:BI10)/AS9</f>
        <v>1.6301563397556318E-3</v>
      </c>
      <c r="BN9" s="355">
        <f>VLOOKUP($B9,Table!$C$4:$P$18,MATCH('MBO Report 1'!BN$2,Table!$E$3:$P$3,0)+2,FALSE)</f>
        <v>1018317</v>
      </c>
      <c r="BO9" s="62" t="s">
        <v>15</v>
      </c>
      <c r="BP9" s="63">
        <f>VLOOKUP($A9,Table!$A$59:$P$88,MATCH('MBO Report 1'!BN$2,Table!$E$58:$P$58,0)+4,FALSE)</f>
        <v>0</v>
      </c>
      <c r="BQ9" s="63" t="s">
        <v>86</v>
      </c>
      <c r="BR9" s="64">
        <f>IFERROR(GETPIVOTDATA("ReWork",PivotTable!$B$3,"Dept",$B9,"Month",BN$2,"Source",$D9),0)</f>
        <v>0</v>
      </c>
      <c r="BS9" s="64">
        <f>IFERROR(GETPIVOTDATA("RePlate",PivotTable!$B$3,"Dept",$B9,"Month",BN$2,"Source",$D9),0)</f>
        <v>24</v>
      </c>
      <c r="BT9" s="64">
        <f>IFERROR(GETPIVOTDATA("ReWash",PivotTable!$B$3,"Dept",$B9,"Month",BN$2,"Source",$D9),0)</f>
        <v>0</v>
      </c>
      <c r="BU9" s="64">
        <f>IFERROR(GETPIVOTDATA("Other",PivotTable!$B$3,"Dept",$B9,"Month",BN$2,"Source",$D9),0)</f>
        <v>0</v>
      </c>
      <c r="BV9" s="64">
        <f>IFERROR(GETPIVOTDATA("Sort",PivotTable!$B$3,"Dept",$B9,"Month",BN$2,"Source",$D9),0)</f>
        <v>20</v>
      </c>
      <c r="BW9" s="65">
        <f>IFERROR(GETPIVOTDATA("Scrap",PivotTable!$B$3,"Dept",$B9,"Month",BN$2,"Source",$D9),0)</f>
        <v>0</v>
      </c>
      <c r="BX9" s="66">
        <v>0</v>
      </c>
      <c r="BY9" s="96" t="s">
        <v>86</v>
      </c>
      <c r="BZ9" s="67">
        <f>IFERROR(GETPIVOTDATA("Labour Cost",PivotTable!$B$3,"Dept",$B9,"Month",BN$2,"Source",$D9),0)</f>
        <v>532</v>
      </c>
      <c r="CA9" s="67">
        <f>IFERROR(GETPIVOTDATA("Process cost",PivotTable!$B$3,"Dept",$B9,"Month",BN$2,"Source",$D9),0)</f>
        <v>0</v>
      </c>
      <c r="CB9" s="67">
        <f>IFERROR(GETPIVOTDATA("Material Cost",PivotTable!$B$3,"Dept",$B9,"Month",BN$2,"Source",$D9),0)</f>
        <v>0</v>
      </c>
      <c r="CC9" s="67">
        <f>IFERROR(GETPIVOTDATA("Part Cost",PivotTable!$B$3,"Dept",$B9,"Month",BN$2,"Source",$D9),0)</f>
        <v>0</v>
      </c>
      <c r="CD9" s="68">
        <f t="shared" si="7"/>
        <v>532</v>
      </c>
      <c r="CE9" s="98">
        <v>5.9999999999999995E-4</v>
      </c>
      <c r="CF9" s="69">
        <f t="shared" ref="CF9" si="107">CD9/BN9</f>
        <v>5.224306380036865E-4</v>
      </c>
      <c r="CG9" s="357">
        <v>1.1999999999999999E-3</v>
      </c>
      <c r="CH9" s="359">
        <f t="shared" ref="CH9" si="108">SUM(CD9:CD10)/BN9</f>
        <v>5.224306380036865E-4</v>
      </c>
      <c r="CI9" s="355">
        <f>VLOOKUP($B9,Table!$C$4:$P$18,MATCH('MBO Report 1'!CI$2,Table!$E$3:$P$3,0)+2,FALSE)</f>
        <v>1127423.3</v>
      </c>
      <c r="CJ9" s="62" t="s">
        <v>15</v>
      </c>
      <c r="CK9" s="63">
        <f>VLOOKUP($A9,Table!$A$59:$P$88,MATCH('MBO Report 1'!CI$2,Table!$E$58:$P$58,0)+4,FALSE)</f>
        <v>0</v>
      </c>
      <c r="CL9" s="63" t="s">
        <v>86</v>
      </c>
      <c r="CM9" s="64">
        <f>IFERROR(GETPIVOTDATA("ReWork",PivotTable!$B$3,"Dept",$B9,"Month",CI$2,"Source",$D9),0)</f>
        <v>0</v>
      </c>
      <c r="CN9" s="64">
        <f>IFERROR(GETPIVOTDATA("RePlate",PivotTable!$B$3,"Dept",$B9,"Month",CI$2,"Source",$D9),0)</f>
        <v>30</v>
      </c>
      <c r="CO9" s="64">
        <f>IFERROR(GETPIVOTDATA("ReWash",PivotTable!$B$3,"Dept",$B9,"Month",CI$2,"Source",$D9),0)</f>
        <v>0</v>
      </c>
      <c r="CP9" s="64">
        <f>IFERROR(GETPIVOTDATA("Other",PivotTable!$B$3,"Dept",$B9,"Month",CI$2,"Source",$D9),0)</f>
        <v>0</v>
      </c>
      <c r="CQ9" s="64">
        <f>IFERROR(GETPIVOTDATA("Sort",PivotTable!$B$3,"Dept",$B9,"Month",CI$2,"Source",$D9),0)</f>
        <v>20</v>
      </c>
      <c r="CR9" s="65">
        <f>IFERROR(GETPIVOTDATA("Scrap",PivotTable!$B$3,"Dept",$B9,"Month",CI$2,"Source",$D9),0)</f>
        <v>0</v>
      </c>
      <c r="CS9" s="66">
        <v>0</v>
      </c>
      <c r="CT9" s="96" t="s">
        <v>86</v>
      </c>
      <c r="CU9" s="67">
        <f>IFERROR(GETPIVOTDATA("Labour Cost",PivotTable!$B$3,"Dept",$B9,"Month",CI$2,"Source",$D9),0)</f>
        <v>595</v>
      </c>
      <c r="CV9" s="67">
        <f>IFERROR(GETPIVOTDATA("Process cost",PivotTable!$B$3,"Dept",$B9,"Month",CI$2,"Source",$D9),0)</f>
        <v>0</v>
      </c>
      <c r="CW9" s="67">
        <f>IFERROR(GETPIVOTDATA("Material Cost",PivotTable!$B$3,"Dept",$B9,"Month",CI$2,"Source",$D9),0)</f>
        <v>0</v>
      </c>
      <c r="CX9" s="67">
        <f>IFERROR(GETPIVOTDATA("Part Cost",PivotTable!$B$3,"Dept",$B9,"Month",CI$2,"Source",$D9),0)</f>
        <v>0</v>
      </c>
      <c r="CY9" s="68">
        <f t="shared" si="10"/>
        <v>595</v>
      </c>
      <c r="CZ9" s="98">
        <v>5.9999999999999995E-4</v>
      </c>
      <c r="DA9" s="69">
        <f t="shared" ref="DA9" si="109">CY9/CI9</f>
        <v>5.277520874369014E-4</v>
      </c>
      <c r="DB9" s="357">
        <v>1.1999999999999999E-3</v>
      </c>
      <c r="DC9" s="359">
        <f t="shared" ref="DC9" si="110">SUM(CY9:CY10)/CI9</f>
        <v>9.1580509290521131E-4</v>
      </c>
      <c r="DD9" s="355">
        <f>VLOOKUP($B9,Table!$C$4:$P$18,MATCH('MBO Report 1'!DD$2,Table!$E$3:$P$3,0)+2,FALSE)</f>
        <v>1180154.24</v>
      </c>
      <c r="DE9" s="62" t="s">
        <v>15</v>
      </c>
      <c r="DF9" s="63">
        <f>VLOOKUP($A9,Table!$A$59:$P$88,MATCH('MBO Report 1'!DD$2,Table!$E$58:$P$58,0)+4,FALSE)</f>
        <v>0</v>
      </c>
      <c r="DG9" s="63" t="s">
        <v>86</v>
      </c>
      <c r="DH9" s="64">
        <f>IFERROR(GETPIVOTDATA("ReWork",PivotTable!$B$3,"Dept",$B9,"Month",DD$2,"Source",$D9),0)</f>
        <v>0</v>
      </c>
      <c r="DI9" s="64">
        <f>IFERROR(GETPIVOTDATA("RePlate",PivotTable!$B$3,"Dept",$B9,"Month",DD$2,"Source",$D9),0)</f>
        <v>18</v>
      </c>
      <c r="DJ9" s="64">
        <f>IFERROR(GETPIVOTDATA("ReWash",PivotTable!$B$3,"Dept",$B9,"Month",DD$2,"Source",$D9),0)</f>
        <v>0</v>
      </c>
      <c r="DK9" s="64">
        <f>IFERROR(GETPIVOTDATA("Other",PivotTable!$B$3,"Dept",$B9,"Month",DD$2,"Source",$D9),0)</f>
        <v>0</v>
      </c>
      <c r="DL9" s="64">
        <f>IFERROR(GETPIVOTDATA("Sort",PivotTable!$B$3,"Dept",$B9,"Month",DD$2,"Source",$D9),0)</f>
        <v>20</v>
      </c>
      <c r="DM9" s="65">
        <f>IFERROR(GETPIVOTDATA("Scrap",PivotTable!$B$3,"Dept",$B9,"Month",DD$2,"Source",$D9),0)</f>
        <v>0</v>
      </c>
      <c r="DN9" s="66">
        <v>0</v>
      </c>
      <c r="DO9" s="96" t="s">
        <v>86</v>
      </c>
      <c r="DP9" s="67">
        <f>IFERROR(GETPIVOTDATA("Labour Cost",PivotTable!$B$3,"Dept",$B9,"Month",DD$2,"Source",$D9),0)</f>
        <v>469</v>
      </c>
      <c r="DQ9" s="67">
        <f>IFERROR(GETPIVOTDATA("Process cost",PivotTable!$B$3,"Dept",$B9,"Month",DD$2,"Source",$D9),0)</f>
        <v>0</v>
      </c>
      <c r="DR9" s="67">
        <f>IFERROR(GETPIVOTDATA("Material Cost",PivotTable!$B$3,"Dept",$B9,"Month",DD$2,"Source",$D9),0)</f>
        <v>0</v>
      </c>
      <c r="DS9" s="67">
        <f>IFERROR(GETPIVOTDATA("Part Cost",PivotTable!$B$3,"Dept",$B9,"Month",DD$2,"Source",$D9),0)</f>
        <v>0</v>
      </c>
      <c r="DT9" s="68">
        <f t="shared" si="13"/>
        <v>469</v>
      </c>
      <c r="DU9" s="98">
        <v>5.9999999999999995E-4</v>
      </c>
      <c r="DV9" s="69">
        <f t="shared" ref="DV9" si="111">DT9/DD9</f>
        <v>3.9740568148109181E-4</v>
      </c>
      <c r="DW9" s="357">
        <v>1.1999999999999999E-3</v>
      </c>
      <c r="DX9" s="359">
        <f t="shared" ref="DX9" si="112">SUM(DT9:DT10)/DD9</f>
        <v>6.1686852050796346E-4</v>
      </c>
      <c r="DY9" s="355">
        <f>VLOOKUP($B9,Table!$C$4:$P$18,MATCH('MBO Report 1'!DY$2,Table!$E$3:$P$3,0)+2,FALSE)</f>
        <v>1047474.1</v>
      </c>
      <c r="DZ9" s="62" t="s">
        <v>15</v>
      </c>
      <c r="EA9" s="63">
        <f>VLOOKUP($A9,Table!$A$59:$P$88,MATCH('MBO Report 1'!DY$2,Table!$E$58:$P$58,0)+4,FALSE)</f>
        <v>0</v>
      </c>
      <c r="EB9" s="63" t="s">
        <v>86</v>
      </c>
      <c r="EC9" s="64">
        <f>IFERROR(GETPIVOTDATA("ReWork",PivotTable!$B$3,"Dept",$B9,"Month",DY$2,"Source",$D9),0)</f>
        <v>0</v>
      </c>
      <c r="ED9" s="64">
        <f>IFERROR(GETPIVOTDATA("RePlate",PivotTable!$B$3,"Dept",$B9,"Month",DY$2,"Source",$D9),0)</f>
        <v>22</v>
      </c>
      <c r="EE9" s="64">
        <f>IFERROR(GETPIVOTDATA("ReWash",PivotTable!$B$3,"Dept",$B9,"Month",DY$2,"Source",$D9),0)</f>
        <v>0</v>
      </c>
      <c r="EF9" s="64">
        <f>IFERROR(GETPIVOTDATA("Other",PivotTable!$B$3,"Dept",$B9,"Month",DY$2,"Source",$D9),0)</f>
        <v>0</v>
      </c>
      <c r="EG9" s="64">
        <f>IFERROR(GETPIVOTDATA("Sort",PivotTable!$B$3,"Dept",$B9,"Month",DY$2,"Source",$D9),0)</f>
        <v>20</v>
      </c>
      <c r="EH9" s="65">
        <f>IFERROR(GETPIVOTDATA("Scrap",PivotTable!$B$3,"Dept",$B9,"Month",DY$2,"Source",$D9),0)</f>
        <v>0</v>
      </c>
      <c r="EI9" s="66">
        <v>0</v>
      </c>
      <c r="EJ9" s="96" t="s">
        <v>86</v>
      </c>
      <c r="EK9" s="67">
        <f>IFERROR(GETPIVOTDATA("Labour Cost",PivotTable!$B$3,"Dept",$B9,"Month",DY$2,"Source",$D9),0)</f>
        <v>511</v>
      </c>
      <c r="EL9" s="67">
        <f>IFERROR(GETPIVOTDATA("Process cost",PivotTable!$B$3,"Dept",$B9,"Month",DY$2,"Source",$D9),0)</f>
        <v>0</v>
      </c>
      <c r="EM9" s="67">
        <f>IFERROR(GETPIVOTDATA("Material Cost",PivotTable!$B$3,"Dept",$B9,"Month",DY$2,"Source",$D9),0)</f>
        <v>0</v>
      </c>
      <c r="EN9" s="67">
        <f>IFERROR(GETPIVOTDATA("Part Cost",PivotTable!$B$3,"Dept",$B9,"Month",DY$2,"Source",$D9),0)</f>
        <v>0</v>
      </c>
      <c r="EO9" s="68">
        <f t="shared" si="16"/>
        <v>511</v>
      </c>
      <c r="EP9" s="98">
        <v>5.9999999999999995E-4</v>
      </c>
      <c r="EQ9" s="69">
        <f t="shared" ref="EQ9" si="113">EO9/DY9</f>
        <v>4.8784022440268455E-4</v>
      </c>
      <c r="ER9" s="357">
        <v>1.1999999999999999E-3</v>
      </c>
      <c r="ES9" s="359">
        <f t="shared" ref="ES9" si="114">SUM(EO9:EO10)/DY9</f>
        <v>1.5298707624369901E-3</v>
      </c>
      <c r="ET9" s="355">
        <f>VLOOKUP($B9,Table!$C$4:$P$18,MATCH('MBO Report 1'!ET$2,Table!$E$3:$P$3,0)+2,FALSE)</f>
        <v>1190137.3999999999</v>
      </c>
      <c r="EU9" s="62" t="s">
        <v>15</v>
      </c>
      <c r="EV9" s="63">
        <f>VLOOKUP($A9,Table!$A$59:$P$88,MATCH('MBO Report 1'!ET$2,Table!$E$58:$P$58,0)+4,FALSE)</f>
        <v>0</v>
      </c>
      <c r="EW9" s="63" t="s">
        <v>86</v>
      </c>
      <c r="EX9" s="64">
        <f>IFERROR(GETPIVOTDATA("ReWork",PivotTable!$B$3,"Dept",$B9,"Month",ET$2,"Source",$D9),0)</f>
        <v>0</v>
      </c>
      <c r="EY9" s="64">
        <f>IFERROR(GETPIVOTDATA("RePlate",PivotTable!$B$3,"Dept",$B9,"Month",ET$2,"Source",$D9),0)</f>
        <v>46</v>
      </c>
      <c r="EZ9" s="64">
        <f>IFERROR(GETPIVOTDATA("ReWash",PivotTable!$B$3,"Dept",$B9,"Month",ET$2,"Source",$D9),0)</f>
        <v>0</v>
      </c>
      <c r="FA9" s="64">
        <f>IFERROR(GETPIVOTDATA("Other",PivotTable!$B$3,"Dept",$B9,"Month",ET$2,"Source",$D9),0)</f>
        <v>0</v>
      </c>
      <c r="FB9" s="64">
        <f>IFERROR(GETPIVOTDATA("Sort",PivotTable!$B$3,"Dept",$B9,"Month",ET$2,"Source",$D9),0)</f>
        <v>20</v>
      </c>
      <c r="FC9" s="65">
        <f>IFERROR(GETPIVOTDATA("Scrap",PivotTable!$B$3,"Dept",$B9,"Month",ET$2,"Source",$D9),0)</f>
        <v>0</v>
      </c>
      <c r="FD9" s="66">
        <v>0</v>
      </c>
      <c r="FE9" s="96" t="s">
        <v>86</v>
      </c>
      <c r="FF9" s="67">
        <f>IFERROR(GETPIVOTDATA("Labour Cost",PivotTable!$B$3,"Dept",$B9,"Month",ET$2,"Source",$D9),0)</f>
        <v>763</v>
      </c>
      <c r="FG9" s="67">
        <f>IFERROR(GETPIVOTDATA("Process cost",PivotTable!$B$3,"Dept",$B9,"Month",ET$2,"Source",$D9),0)</f>
        <v>0</v>
      </c>
      <c r="FH9" s="67">
        <f>IFERROR(GETPIVOTDATA("Material Cost",PivotTable!$B$3,"Dept",$B9,"Month",ET$2,"Source",$D9),0)</f>
        <v>0</v>
      </c>
      <c r="FI9" s="67">
        <f>IFERROR(GETPIVOTDATA("Part Cost",PivotTable!$B$3,"Dept",$B9,"Month",ET$2,"Source",$D9),0)</f>
        <v>0</v>
      </c>
      <c r="FJ9" s="68">
        <f t="shared" si="19"/>
        <v>763</v>
      </c>
      <c r="FK9" s="98">
        <v>5.9999999999999995E-4</v>
      </c>
      <c r="FL9" s="69">
        <f t="shared" ref="FL9" si="115">FJ9/ET9</f>
        <v>6.4110244749891905E-4</v>
      </c>
      <c r="FM9" s="357">
        <v>1.1999999999999999E-3</v>
      </c>
      <c r="FN9" s="359">
        <f t="shared" ref="FN9" si="116">SUM(FJ9:FJ10)/ET9</f>
        <v>8.793102376246642E-4</v>
      </c>
      <c r="FO9" s="355">
        <f>VLOOKUP($B9,Table!$C$4:$P$18,MATCH('MBO Report 1'!FO$2,Table!$E$3:$P$3,0)+2,FALSE)</f>
        <v>1101885.6599999999</v>
      </c>
      <c r="FP9" s="62" t="s">
        <v>15</v>
      </c>
      <c r="FQ9" s="63">
        <f>VLOOKUP($A9,Table!$A$59:$P$88,MATCH('MBO Report 1'!FO$2,Table!$E$58:$P$58,0)+4,FALSE)</f>
        <v>0</v>
      </c>
      <c r="FR9" s="63" t="s">
        <v>86</v>
      </c>
      <c r="FS9" s="64">
        <f>IFERROR(GETPIVOTDATA("ReWork",PivotTable!$B$3,"Dept",$B9,"Month",FO$2,"Source",$D9),0)</f>
        <v>0</v>
      </c>
      <c r="FT9" s="64">
        <f>IFERROR(GETPIVOTDATA("RePlate",PivotTable!$B$3,"Dept",$B9,"Month",FO$2,"Source",$D9),0)</f>
        <v>34</v>
      </c>
      <c r="FU9" s="64">
        <f>IFERROR(GETPIVOTDATA("ReWash",PivotTable!$B$3,"Dept",$B9,"Month",FO$2,"Source",$D9),0)</f>
        <v>0</v>
      </c>
      <c r="FV9" s="64">
        <f>IFERROR(GETPIVOTDATA("Other",PivotTable!$B$3,"Dept",$B9,"Month",FO$2,"Source",$D9),0)</f>
        <v>0</v>
      </c>
      <c r="FW9" s="64">
        <f>IFERROR(GETPIVOTDATA("Sort",PivotTable!$B$3,"Dept",$B9,"Month",FO$2,"Source",$D9),0)</f>
        <v>20</v>
      </c>
      <c r="FX9" s="65">
        <f>IFERROR(GETPIVOTDATA("Scrap",PivotTable!$B$3,"Dept",$B9,"Month",FO$2,"Source",$D9),0)</f>
        <v>0</v>
      </c>
      <c r="FY9" s="66">
        <v>0</v>
      </c>
      <c r="FZ9" s="96" t="s">
        <v>86</v>
      </c>
      <c r="GA9" s="67">
        <f>IFERROR(GETPIVOTDATA("Labour Cost",PivotTable!$B$3,"Dept",$B9,"Month",FO$2,"Source",$D9),0)</f>
        <v>637</v>
      </c>
      <c r="GB9" s="67">
        <f>IFERROR(GETPIVOTDATA("Process cost",PivotTable!$B$3,"Dept",$B9,"Month",FO$2,"Source",$D9),0)</f>
        <v>0</v>
      </c>
      <c r="GC9" s="67">
        <f>IFERROR(GETPIVOTDATA("Material Cost",PivotTable!$B$3,"Dept",$B9,"Month",FO$2,"Source",$D9),0)</f>
        <v>0</v>
      </c>
      <c r="GD9" s="67">
        <f>IFERROR(GETPIVOTDATA("Part Cost",PivotTable!$B$3,"Dept",$B9,"Month",FO$2,"Source",$D9),0)</f>
        <v>0</v>
      </c>
      <c r="GE9" s="68">
        <f t="shared" si="22"/>
        <v>637</v>
      </c>
      <c r="GF9" s="98">
        <v>5.9999999999999995E-4</v>
      </c>
      <c r="GG9" s="69">
        <f t="shared" ref="GG9" si="117">GE9/FO9</f>
        <v>5.7809990920473548E-4</v>
      </c>
      <c r="GH9" s="357">
        <v>1.1999999999999999E-3</v>
      </c>
      <c r="GI9" s="359">
        <f t="shared" ref="GI9" si="118">SUM(GE9:GE10)/FO9</f>
        <v>9.8149929639705083E-4</v>
      </c>
      <c r="GJ9" s="355">
        <f>VLOOKUP($B9,Table!$C$4:$P$18,MATCH('MBO Report 1'!GJ$2,Table!$E$3:$P$3,0)+2,FALSE)</f>
        <v>1006206.78</v>
      </c>
      <c r="GK9" s="62" t="s">
        <v>15</v>
      </c>
      <c r="GL9" s="63">
        <f>VLOOKUP($A9,Table!$A$59:$P$88,MATCH('MBO Report 1'!GJ$2,Table!$E$58:$P$58,0)+4,FALSE)</f>
        <v>0</v>
      </c>
      <c r="GM9" s="63" t="s">
        <v>86</v>
      </c>
      <c r="GN9" s="64">
        <f>IFERROR(GETPIVOTDATA("ReWork",PivotTable!$B$3,"Dept",$B9,"Month",GJ$2,"Source",$D9),0)</f>
        <v>1</v>
      </c>
      <c r="GO9" s="64">
        <f>IFERROR(GETPIVOTDATA("RePlate",PivotTable!$B$3,"Dept",$B9,"Month",GJ$2,"Source",$D9),0)</f>
        <v>22</v>
      </c>
      <c r="GP9" s="64">
        <f>IFERROR(GETPIVOTDATA("ReWash",PivotTable!$B$3,"Dept",$B9,"Month",GJ$2,"Source",$D9),0)</f>
        <v>0</v>
      </c>
      <c r="GQ9" s="64">
        <f>IFERROR(GETPIVOTDATA("Other",PivotTable!$B$3,"Dept",$B9,"Month",GJ$2,"Source",$D9),0)</f>
        <v>0</v>
      </c>
      <c r="GR9" s="64">
        <f>IFERROR(GETPIVOTDATA("Sort",PivotTable!$B$3,"Dept",$B9,"Month",GJ$2,"Source",$D9),0)</f>
        <v>10</v>
      </c>
      <c r="GS9" s="65">
        <f>IFERROR(GETPIVOTDATA("Scrap",PivotTable!$B$3,"Dept",$B9,"Month",GJ$2,"Source",$D9),0)</f>
        <v>0</v>
      </c>
      <c r="GT9" s="66">
        <v>0</v>
      </c>
      <c r="GU9" s="96" t="s">
        <v>86</v>
      </c>
      <c r="GV9" s="67">
        <f>IFERROR(GETPIVOTDATA("Labour Cost",PivotTable!$B$3,"Dept",$B9,"Month",GJ$2,"Source",$D9),0)</f>
        <v>385</v>
      </c>
      <c r="GW9" s="67">
        <f>IFERROR(GETPIVOTDATA("Process cost",PivotTable!$B$3,"Dept",$B9,"Month",GJ$2,"Source",$D9),0)</f>
        <v>0</v>
      </c>
      <c r="GX9" s="67">
        <f>IFERROR(GETPIVOTDATA("Material Cost",PivotTable!$B$3,"Dept",$B9,"Month",GJ$2,"Source",$D9),0)</f>
        <v>0</v>
      </c>
      <c r="GY9" s="67">
        <f>IFERROR(GETPIVOTDATA("Part Cost",PivotTable!$B$3,"Dept",$B9,"Month",GJ$2,"Source",$D9),0)</f>
        <v>0</v>
      </c>
      <c r="GZ9" s="68">
        <f t="shared" si="25"/>
        <v>385</v>
      </c>
      <c r="HA9" s="98">
        <v>5.9999999999999995E-4</v>
      </c>
      <c r="HB9" s="69">
        <f t="shared" ref="HB9" si="119">GZ9/GJ9</f>
        <v>3.8262512999564564E-4</v>
      </c>
      <c r="HC9" s="357">
        <v>1.1999999999999999E-3</v>
      </c>
      <c r="HD9" s="359">
        <f t="shared" ref="HD9" si="120">SUM(GZ9:GZ10)/GJ9</f>
        <v>9.2525713253492484E-4</v>
      </c>
      <c r="HE9" s="355">
        <f>VLOOKUP($B9,Table!$C$4:$P$18,MATCH('MBO Report 1'!HE$2,Table!$E$3:$P$3,0)+2,FALSE)</f>
        <v>832229.61</v>
      </c>
      <c r="HF9" s="62" t="s">
        <v>15</v>
      </c>
      <c r="HG9" s="63">
        <f>VLOOKUP($A9,Table!$A$59:$P$88,MATCH('MBO Report 1'!HE$2,Table!$E$58:$P$58,0)+4,FALSE)</f>
        <v>0</v>
      </c>
      <c r="HH9" s="63" t="s">
        <v>86</v>
      </c>
      <c r="HI9" s="64">
        <f>IFERROR(GETPIVOTDATA("ReWork",PivotTable!$B$3,"Dept",$B9,"Month",HE$2,"Source",$D9),0)</f>
        <v>1</v>
      </c>
      <c r="HJ9" s="64">
        <f>IFERROR(GETPIVOTDATA("RePlate",PivotTable!$B$3,"Dept",$B9,"Month",HE$2,"Source",$D9),0)</f>
        <v>6</v>
      </c>
      <c r="HK9" s="64">
        <f>IFERROR(GETPIVOTDATA("ReWash",PivotTable!$B$3,"Dept",$B9,"Month",HE$2,"Source",$D9),0)</f>
        <v>0</v>
      </c>
      <c r="HL9" s="64">
        <f>IFERROR(GETPIVOTDATA("Other",PivotTable!$B$3,"Dept",$B9,"Month",HE$2,"Source",$D9),0)</f>
        <v>0</v>
      </c>
      <c r="HM9" s="64">
        <f>IFERROR(GETPIVOTDATA("Sort",PivotTable!$B$3,"Dept",$B9,"Month",HE$2,"Source",$D9),0)</f>
        <v>10</v>
      </c>
      <c r="HN9" s="65">
        <f>IFERROR(GETPIVOTDATA("Scrap",PivotTable!$B$3,"Dept",$B9,"Month",HE$2,"Source",$D9),0)</f>
        <v>0</v>
      </c>
      <c r="HO9" s="66">
        <v>0</v>
      </c>
      <c r="HP9" s="96" t="s">
        <v>86</v>
      </c>
      <c r="HQ9" s="67">
        <f>IFERROR(GETPIVOTDATA("Labour Cost",PivotTable!$B$3,"Dept",$B9,"Month",HE$2,"Source",$D9),0)</f>
        <v>217</v>
      </c>
      <c r="HR9" s="67">
        <f>IFERROR(GETPIVOTDATA("Process cost",PivotTable!$B$3,"Dept",$B9,"Month",HE$2,"Source",$D9),0)</f>
        <v>0</v>
      </c>
      <c r="HS9" s="67">
        <f>IFERROR(GETPIVOTDATA("Material Cost",PivotTable!$B$3,"Dept",$B9,"Month",HE$2,"Source",$D9),0)</f>
        <v>0</v>
      </c>
      <c r="HT9" s="67">
        <f>IFERROR(GETPIVOTDATA("Part Cost",PivotTable!$B$3,"Dept",$B9,"Month",HE$2,"Source",$D9),0)</f>
        <v>0</v>
      </c>
      <c r="HU9" s="68">
        <f t="shared" si="28"/>
        <v>217</v>
      </c>
      <c r="HV9" s="98">
        <v>5.9999999999999995E-4</v>
      </c>
      <c r="HW9" s="69">
        <f t="shared" ref="HW9" si="121">HU9/HE9</f>
        <v>2.6074534887072809E-4</v>
      </c>
      <c r="HX9" s="357">
        <v>1.1999999999999999E-3</v>
      </c>
      <c r="HY9" s="359">
        <f t="shared" ref="HY9" si="122">SUM(HU9:HU10)/HE9</f>
        <v>5.6775196931529515E-4</v>
      </c>
      <c r="HZ9" s="355">
        <f>VLOOKUP($B9,Table!$C$4:$P$18,MATCH('MBO Report 1'!HZ$2,Table!$E$3:$P$3,0)+2,FALSE)</f>
        <v>1059325.67</v>
      </c>
      <c r="IA9" s="62" t="s">
        <v>15</v>
      </c>
      <c r="IB9" s="63">
        <f>VLOOKUP($A9,Table!$A$59:$P$88,MATCH('MBO Report 1'!HZ$2,Table!$E$58:$P$58,0)+4,FALSE)</f>
        <v>0</v>
      </c>
      <c r="IC9" s="63" t="s">
        <v>86</v>
      </c>
      <c r="ID9" s="64">
        <f>IFERROR(GETPIVOTDATA("ReWork",PivotTable!$B$3,"Dept",$B9,"Month",HZ$2,"Source",$D9),0)</f>
        <v>0</v>
      </c>
      <c r="IE9" s="64">
        <f>IFERROR(GETPIVOTDATA("RePlate",PivotTable!$B$3,"Dept",$B9,"Month",HZ$2,"Source",$D9),0)</f>
        <v>24</v>
      </c>
      <c r="IF9" s="64">
        <f>IFERROR(GETPIVOTDATA("ReWash",PivotTable!$B$3,"Dept",$B9,"Month",HZ$2,"Source",$D9),0)</f>
        <v>0</v>
      </c>
      <c r="IG9" s="64">
        <f>IFERROR(GETPIVOTDATA("Other",PivotTable!$B$3,"Dept",$B9,"Month",HZ$2,"Source",$D9),0)</f>
        <v>0</v>
      </c>
      <c r="IH9" s="64">
        <f>IFERROR(GETPIVOTDATA("Sort",PivotTable!$B$3,"Dept",$B9,"Month",HZ$2,"Source",$D9),0)</f>
        <v>10</v>
      </c>
      <c r="II9" s="65">
        <f>IFERROR(GETPIVOTDATA("Scrap",PivotTable!$B$3,"Dept",$B9,"Month",HZ$2,"Source",$D9),0)</f>
        <v>0</v>
      </c>
      <c r="IJ9" s="66">
        <v>0</v>
      </c>
      <c r="IK9" s="96" t="s">
        <v>86</v>
      </c>
      <c r="IL9" s="67">
        <f>IFERROR(GETPIVOTDATA("Labour Cost",PivotTable!$B$3,"Dept",$B9,"Month",HZ$2,"Source",$D9),0)</f>
        <v>392</v>
      </c>
      <c r="IM9" s="67">
        <f>IFERROR(GETPIVOTDATA("Process cost",PivotTable!$B$3,"Dept",$B9,"Month",HZ$2,"Source",$D9),0)</f>
        <v>0</v>
      </c>
      <c r="IN9" s="67">
        <f>IFERROR(GETPIVOTDATA("Material Cost",PivotTable!$B$3,"Dept",$B9,"Month",HZ$2,"Source",$D9),0)</f>
        <v>0</v>
      </c>
      <c r="IO9" s="67">
        <f>IFERROR(GETPIVOTDATA("Part Cost",PivotTable!$B$3,"Dept",$B9,"Month",HZ$2,"Source",$D9),0)</f>
        <v>0</v>
      </c>
      <c r="IP9" s="68">
        <f t="shared" si="31"/>
        <v>392</v>
      </c>
      <c r="IQ9" s="98">
        <v>5.9999999999999995E-4</v>
      </c>
      <c r="IR9" s="69">
        <f t="shared" ref="IR9" si="123">IP9/HZ9</f>
        <v>3.7004672982200086E-4</v>
      </c>
      <c r="IS9" s="357">
        <v>1.1999999999999999E-3</v>
      </c>
      <c r="IT9" s="359">
        <f t="shared" ref="IT9" si="124">SUM(IP9:IP10)/HZ9</f>
        <v>4.8899032155050109E-4</v>
      </c>
    </row>
    <row r="10" spans="1:254" ht="24.75" customHeight="1">
      <c r="A10" s="4" t="str">
        <f t="shared" ref="A10" si="125">B9&amp;D10</f>
        <v>IGExternal</v>
      </c>
      <c r="B10" s="352"/>
      <c r="C10" s="386"/>
      <c r="D10" s="54" t="s">
        <v>16</v>
      </c>
      <c r="E10" s="55">
        <f>VLOOKUP($A10,Table!$A$59:$P$88,MATCH('MBO Report 1'!C$2,Table!$E$58:$P$58,0)+4,FALSE)</f>
        <v>0</v>
      </c>
      <c r="F10" s="55">
        <f>VLOOKUP($A9,Table!$A$24:$P$53,MATCH('MBO Report 1'!C$2,Table!$E$23:$P$23,0)+4,FALSE)</f>
        <v>0</v>
      </c>
      <c r="G10" s="56">
        <f>IFERROR(GETPIVOTDATA("ReWork",PivotTable!$B$3,"Dept",$B9,"Month",C$2,"Source",$D10),0)</f>
        <v>6</v>
      </c>
      <c r="H10" s="56">
        <f>IFERROR(GETPIVOTDATA("RePlate",PivotTable!$B$3,"Dept",$B9,"Month",C$2,"Source",$D10),0)</f>
        <v>7</v>
      </c>
      <c r="I10" s="56">
        <f>IFERROR(GETPIVOTDATA("ReWash",PivotTable!$B$3,"Dept",$B9,"Month",C$2,"Source",$D10),0)</f>
        <v>109</v>
      </c>
      <c r="J10" s="56">
        <f>IFERROR(GETPIVOTDATA("Other",PivotTable!$B$3,"Dept",$B9,"Month",C$2,"Source",$D10),0)</f>
        <v>0</v>
      </c>
      <c r="K10" s="56">
        <f>IFERROR(GETPIVOTDATA("Sort",PivotTable!$B$3,"Dept",$B9,"Month",C$2,"Source",$D10),0)</f>
        <v>5</v>
      </c>
      <c r="L10" s="57">
        <f>IFERROR(GETPIVOTDATA("Scrap",PivotTable!$B$3,"Dept",$B9,"Month",C$2,"Source",$D10),0)</f>
        <v>0</v>
      </c>
      <c r="M10" s="58">
        <f>E9*250+E10*500</f>
        <v>0</v>
      </c>
      <c r="N10" s="97">
        <f>VLOOKUP($A10,Table!$A$24:$P$53,MATCH('MBO Report 1'!C$2,Table!$E$23:$P$23,0)+4,FALSE)</f>
        <v>0</v>
      </c>
      <c r="O10" s="59">
        <f>IFERROR(GETPIVOTDATA("Labour Cost",PivotTable!$B$3,"Dept",$B9,"Month",C$2,"Source",$D10),0)</f>
        <v>990.5</v>
      </c>
      <c r="P10" s="59">
        <f>IFERROR(GETPIVOTDATA("Process cost",PivotTable!$B$3,"Dept",$B9,"Month",C$2,"Source",$D10),0)</f>
        <v>0</v>
      </c>
      <c r="Q10" s="59">
        <f>IFERROR(GETPIVOTDATA("Material Cost",PivotTable!$B$3,"Dept",$B9,"Month",C$2,"Source",$D10),0)</f>
        <v>0</v>
      </c>
      <c r="R10" s="59">
        <f>IFERROR(GETPIVOTDATA("Part Cost",PivotTable!$B$3,"Dept",$B9,"Month",C$2,"Source",$D10),0)</f>
        <v>0</v>
      </c>
      <c r="S10" s="60">
        <f t="shared" si="0"/>
        <v>990.5</v>
      </c>
      <c r="T10" s="99">
        <v>5.9999999999999995E-4</v>
      </c>
      <c r="U10" s="61">
        <f>S10/C9</f>
        <v>1.0273052657562491E-3</v>
      </c>
      <c r="V10" s="376"/>
      <c r="W10" s="382"/>
      <c r="X10" s="375"/>
      <c r="Y10" s="54" t="s">
        <v>16</v>
      </c>
      <c r="Z10" s="55">
        <f>VLOOKUP($A10,Table!$A$59:$P$88,MATCH('MBO Report 1'!X$2,Table!$E$58:$P$58,0)+4,FALSE)</f>
        <v>0</v>
      </c>
      <c r="AA10" s="55">
        <f>VLOOKUP($A9,Table!$A$24:$P$53,MATCH('MBO Report 1'!X$2,Table!$E$23:$P$23,0)+4,FALSE)</f>
        <v>0</v>
      </c>
      <c r="AB10" s="56">
        <f>IFERROR(GETPIVOTDATA("ReWork",PivotTable!$B$3,"Dept",$B9,"Month",X$2,"Source",$D10),0)</f>
        <v>1</v>
      </c>
      <c r="AC10" s="56">
        <f>IFERROR(GETPIVOTDATA("RePlate",PivotTable!$B$3,"Dept",$B9,"Month",X$2,"Source",$D10),0)</f>
        <v>7</v>
      </c>
      <c r="AD10" s="56">
        <f>IFERROR(GETPIVOTDATA("ReWash",PivotTable!$B$3,"Dept",$B9,"Month",X$2,"Source",$D10),0)</f>
        <v>118</v>
      </c>
      <c r="AE10" s="56">
        <f>IFERROR(GETPIVOTDATA("Other",PivotTable!$B$3,"Dept",$B9,"Month",X$2,"Source",$D10),0)</f>
        <v>0</v>
      </c>
      <c r="AF10" s="56">
        <f>IFERROR(GETPIVOTDATA("Sort",PivotTable!$B$3,"Dept",$B9,"Month",X$2,"Source",$D10),0)</f>
        <v>3</v>
      </c>
      <c r="AG10" s="57">
        <f>IFERROR(GETPIVOTDATA("Scrap",PivotTable!$B$3,"Dept",$B9,"Month",X$2,"Source",$D10),0)</f>
        <v>0</v>
      </c>
      <c r="AH10" s="58">
        <f t="shared" ref="AH10" si="126">Z9*250+Z10*500</f>
        <v>0</v>
      </c>
      <c r="AI10" s="97">
        <f>VLOOKUP($A10,Table!$A$24:$P$53,MATCH('MBO Report 1'!X$2,Table!$E$23:$P$23,0)+4,FALSE)</f>
        <v>0</v>
      </c>
      <c r="AJ10" s="59">
        <f>IFERROR(GETPIVOTDATA("Labour Cost",PivotTable!$B$3,"Dept",$B9,"Month",X$2,"Source",$D10),0)</f>
        <v>955.5</v>
      </c>
      <c r="AK10" s="59">
        <f>IFERROR(GETPIVOTDATA("Process cost",PivotTable!$B$3,"Dept",$B9,"Month",X$2,"Source",$D10),0)</f>
        <v>0</v>
      </c>
      <c r="AL10" s="59">
        <f>IFERROR(GETPIVOTDATA("Material Cost",PivotTable!$B$3,"Dept",$B9,"Month",X$2,"Source",$D10),0)</f>
        <v>0</v>
      </c>
      <c r="AM10" s="59">
        <f>IFERROR(GETPIVOTDATA("Part Cost",PivotTable!$B$3,"Dept",$B9,"Month",X$2,"Source",$D10),0)</f>
        <v>0</v>
      </c>
      <c r="AN10" s="60">
        <f t="shared" si="1"/>
        <v>955.5</v>
      </c>
      <c r="AO10" s="99">
        <v>5.9999999999999995E-4</v>
      </c>
      <c r="AP10" s="61">
        <f t="shared" ref="AP10" si="127">AN10/X9</f>
        <v>8.9715192993295063E-4</v>
      </c>
      <c r="AQ10" s="376"/>
      <c r="AR10" s="378"/>
      <c r="AS10" s="356"/>
      <c r="AT10" s="54" t="s">
        <v>16</v>
      </c>
      <c r="AU10" s="55">
        <f>VLOOKUP($A10,Table!$A$59:$P$88,MATCH('MBO Report 1'!AS$2,Table!$E$58:$P$58,0)+4,FALSE)</f>
        <v>0</v>
      </c>
      <c r="AV10" s="55">
        <f>VLOOKUP($A9,Table!$A$24:$P$53,MATCH('MBO Report 1'!AS$2,Table!$E$23:$P$23,0)+4,FALSE)</f>
        <v>0</v>
      </c>
      <c r="AW10" s="56">
        <f>IFERROR(GETPIVOTDATA("ReWork",PivotTable!$B$3,"Dept",$B9,"Month",AS$2,"Source",$D10),0)</f>
        <v>0</v>
      </c>
      <c r="AX10" s="56">
        <f>IFERROR(GETPIVOTDATA("RePlate",PivotTable!$B$3,"Dept",$B9,"Month",AS$2,"Source",$D10),0)</f>
        <v>2</v>
      </c>
      <c r="AY10" s="56">
        <f>IFERROR(GETPIVOTDATA("ReWash",PivotTable!$B$3,"Dept",$B9,"Month",AS$2,"Source",$D10),0)</f>
        <v>101</v>
      </c>
      <c r="AZ10" s="56">
        <f>IFERROR(GETPIVOTDATA("Other",PivotTable!$B$3,"Dept",$B9,"Month",AS$2,"Source",$D10),0)</f>
        <v>0</v>
      </c>
      <c r="BA10" s="56">
        <f>IFERROR(GETPIVOTDATA("Sort",PivotTable!$B$3,"Dept",$B9,"Month",AS$2,"Source",$D10),0)</f>
        <v>2</v>
      </c>
      <c r="BB10" s="57">
        <f>IFERROR(GETPIVOTDATA("Scrap",PivotTable!$B$3,"Dept",$B9,"Month",AS$2,"Source",$D10),0)</f>
        <v>0</v>
      </c>
      <c r="BC10" s="58">
        <f t="shared" ref="BC10" si="128">AU9*250+AU10*500</f>
        <v>0</v>
      </c>
      <c r="BD10" s="97">
        <f>VLOOKUP($A10,Table!$A$24:$P$53,MATCH('MBO Report 1'!AS$2,Table!$E$23:$P$23,0)+4,FALSE)</f>
        <v>0</v>
      </c>
      <c r="BE10" s="59">
        <f>IFERROR(GETPIVOTDATA("Labour Cost",PivotTable!$B$3,"Dept",$B9,"Month",AS$2,"Source",$D10),0)</f>
        <v>756</v>
      </c>
      <c r="BF10" s="59">
        <f>IFERROR(GETPIVOTDATA("Process cost",PivotTable!$B$3,"Dept",$B9,"Month",AS$2,"Source",$D10),0)</f>
        <v>0</v>
      </c>
      <c r="BG10" s="59">
        <f>IFERROR(GETPIVOTDATA("Material Cost",PivotTable!$B$3,"Dept",$B9,"Month",AS$2,"Source",$D10),0)</f>
        <v>0</v>
      </c>
      <c r="BH10" s="59">
        <f>IFERROR(GETPIVOTDATA("Part Cost",PivotTable!$B$3,"Dept",$B9,"Month",AS$2,"Source",$D10),0)</f>
        <v>0</v>
      </c>
      <c r="BI10" s="60">
        <f t="shared" si="4"/>
        <v>756</v>
      </c>
      <c r="BJ10" s="99">
        <v>5.9999999999999995E-4</v>
      </c>
      <c r="BK10" s="61">
        <f t="shared" ref="BK10" si="129">BI10/AS9</f>
        <v>7.3357035289003426E-4</v>
      </c>
      <c r="BL10" s="358"/>
      <c r="BM10" s="360"/>
      <c r="BN10" s="356"/>
      <c r="BO10" s="54" t="s">
        <v>16</v>
      </c>
      <c r="BP10" s="55">
        <f>VLOOKUP($A10,Table!$A$59:$P$88,MATCH('MBO Report 1'!BN$2,Table!$E$58:$P$58,0)+4,FALSE)</f>
        <v>0</v>
      </c>
      <c r="BQ10" s="55">
        <f>VLOOKUP($A9,Table!$A$24:$P$53,MATCH('MBO Report 1'!BN$2,Table!$E$23:$P$23,0)+4,FALSE)</f>
        <v>0</v>
      </c>
      <c r="BR10" s="56">
        <f>IFERROR(GETPIVOTDATA("ReWork",PivotTable!$B$3,"Dept",$B9,"Month",BN$2,"Source",$D10),0)</f>
        <v>0</v>
      </c>
      <c r="BS10" s="56">
        <f>IFERROR(GETPIVOTDATA("RePlate",PivotTable!$B$3,"Dept",$B9,"Month",BN$2,"Source",$D10),0)</f>
        <v>0</v>
      </c>
      <c r="BT10" s="56">
        <f>IFERROR(GETPIVOTDATA("ReWash",PivotTable!$B$3,"Dept",$B9,"Month",BN$2,"Source",$D10),0)</f>
        <v>0</v>
      </c>
      <c r="BU10" s="56">
        <f>IFERROR(GETPIVOTDATA("Other",PivotTable!$B$3,"Dept",$B9,"Month",BN$2,"Source",$D10),0)</f>
        <v>0</v>
      </c>
      <c r="BV10" s="56">
        <f>IFERROR(GETPIVOTDATA("Sort",PivotTable!$B$3,"Dept",$B9,"Month",BN$2,"Source",$D10),0)</f>
        <v>0</v>
      </c>
      <c r="BW10" s="57">
        <f>IFERROR(GETPIVOTDATA("Scrap",PivotTable!$B$3,"Dept",$B9,"Month",BN$2,"Source",$D10),0)</f>
        <v>0</v>
      </c>
      <c r="BX10" s="58">
        <f t="shared" ref="BX10" si="130">BP9*250+BP10*500</f>
        <v>0</v>
      </c>
      <c r="BY10" s="97">
        <f>VLOOKUP($A10,Table!$A$24:$P$53,MATCH('MBO Report 1'!BN$2,Table!$E$23:$P$23,0)+4,FALSE)</f>
        <v>0</v>
      </c>
      <c r="BZ10" s="59">
        <f>IFERROR(GETPIVOTDATA("Labour Cost",PivotTable!$B$3,"Dept",$B9,"Month",BN$2,"Source",$D10),0)</f>
        <v>0</v>
      </c>
      <c r="CA10" s="59">
        <f>IFERROR(GETPIVOTDATA("Process cost",PivotTable!$B$3,"Dept",$B9,"Month",BN$2,"Source",$D10),0)</f>
        <v>0</v>
      </c>
      <c r="CB10" s="59">
        <f>IFERROR(GETPIVOTDATA("Material Cost",PivotTable!$B$3,"Dept",$B9,"Month",BN$2,"Source",$D10),0)</f>
        <v>0</v>
      </c>
      <c r="CC10" s="59">
        <f>IFERROR(GETPIVOTDATA("Part Cost",PivotTable!$B$3,"Dept",$B9,"Month",BN$2,"Source",$D10),0)</f>
        <v>0</v>
      </c>
      <c r="CD10" s="60">
        <f t="shared" si="7"/>
        <v>0</v>
      </c>
      <c r="CE10" s="99">
        <v>5.9999999999999995E-4</v>
      </c>
      <c r="CF10" s="61">
        <f t="shared" ref="CF10" si="131">CD10/BN9</f>
        <v>0</v>
      </c>
      <c r="CG10" s="358"/>
      <c r="CH10" s="360"/>
      <c r="CI10" s="356"/>
      <c r="CJ10" s="54" t="s">
        <v>16</v>
      </c>
      <c r="CK10" s="55">
        <f>VLOOKUP($A10,Table!$A$59:$P$88,MATCH('MBO Report 1'!CI$2,Table!$E$58:$P$58,0)+4,FALSE)</f>
        <v>0</v>
      </c>
      <c r="CL10" s="55">
        <f>VLOOKUP($A9,Table!$A$24:$P$53,MATCH('MBO Report 1'!CI$2,Table!$E$23:$P$23,0)+4,FALSE)</f>
        <v>0</v>
      </c>
      <c r="CM10" s="56">
        <f>IFERROR(GETPIVOTDATA("ReWork",PivotTable!$B$3,"Dept",$B9,"Month",CI$2,"Source",$D10),0)</f>
        <v>26</v>
      </c>
      <c r="CN10" s="56">
        <f>IFERROR(GETPIVOTDATA("RePlate",PivotTable!$B$3,"Dept",$B9,"Month",CI$2,"Source",$D10),0)</f>
        <v>7</v>
      </c>
      <c r="CO10" s="56">
        <f>IFERROR(GETPIVOTDATA("ReWash",PivotTable!$B$3,"Dept",$B9,"Month",CI$2,"Source",$D10),0)</f>
        <v>0</v>
      </c>
      <c r="CP10" s="56">
        <f>IFERROR(GETPIVOTDATA("Other",PivotTable!$B$3,"Dept",$B9,"Month",CI$2,"Source",$D10),0)</f>
        <v>0</v>
      </c>
      <c r="CQ10" s="56">
        <f>IFERROR(GETPIVOTDATA("Sort",PivotTable!$B$3,"Dept",$B9,"Month",CI$2,"Source",$D10),0)</f>
        <v>0</v>
      </c>
      <c r="CR10" s="57">
        <f>IFERROR(GETPIVOTDATA("Scrap",PivotTable!$B$3,"Dept",$B9,"Month",CI$2,"Source",$D10),0)</f>
        <v>0</v>
      </c>
      <c r="CS10" s="58">
        <f t="shared" ref="CS10" si="132">CK9*250+CK10*500</f>
        <v>0</v>
      </c>
      <c r="CT10" s="97">
        <f>VLOOKUP($A10,Table!$A$24:$P$53,MATCH('MBO Report 1'!CI$2,Table!$E$23:$P$23,0)+4,FALSE)</f>
        <v>0</v>
      </c>
      <c r="CU10" s="59">
        <f>IFERROR(GETPIVOTDATA("Labour Cost",PivotTable!$B$3,"Dept",$B9,"Month",CI$2,"Source",$D10),0)</f>
        <v>437.5</v>
      </c>
      <c r="CV10" s="59">
        <f>IFERROR(GETPIVOTDATA("Process cost",PivotTable!$B$3,"Dept",$B9,"Month",CI$2,"Source",$D10),0)</f>
        <v>0</v>
      </c>
      <c r="CW10" s="59">
        <f>IFERROR(GETPIVOTDATA("Material Cost",PivotTable!$B$3,"Dept",$B9,"Month",CI$2,"Source",$D10),0)</f>
        <v>0</v>
      </c>
      <c r="CX10" s="59">
        <f>IFERROR(GETPIVOTDATA("Part Cost",PivotTable!$B$3,"Dept",$B9,"Month",CI$2,"Source",$D10),0)</f>
        <v>0</v>
      </c>
      <c r="CY10" s="60">
        <f t="shared" si="10"/>
        <v>437.5</v>
      </c>
      <c r="CZ10" s="99">
        <v>5.9999999999999995E-4</v>
      </c>
      <c r="DA10" s="61">
        <f t="shared" ref="DA10" si="133">CY10/CI9</f>
        <v>3.8805300546830991E-4</v>
      </c>
      <c r="DB10" s="358"/>
      <c r="DC10" s="360"/>
      <c r="DD10" s="356"/>
      <c r="DE10" s="54" t="s">
        <v>16</v>
      </c>
      <c r="DF10" s="55">
        <f>VLOOKUP($A10,Table!$A$59:$P$88,MATCH('MBO Report 1'!DD$2,Table!$E$58:$P$58,0)+4,FALSE)</f>
        <v>0</v>
      </c>
      <c r="DG10" s="55">
        <f>VLOOKUP($A9,Table!$A$24:$P$53,MATCH('MBO Report 1'!DD$2,Table!$E$23:$P$23,0)+4,FALSE)</f>
        <v>0</v>
      </c>
      <c r="DH10" s="56">
        <f>IFERROR(GETPIVOTDATA("ReWork",PivotTable!$B$3,"Dept",$B9,"Month",DD$2,"Source",$D10),0)</f>
        <v>0</v>
      </c>
      <c r="DI10" s="56">
        <f>IFERROR(GETPIVOTDATA("RePlate",PivotTable!$B$3,"Dept",$B9,"Month",DD$2,"Source",$D10),0)</f>
        <v>4</v>
      </c>
      <c r="DJ10" s="56">
        <f>IFERROR(GETPIVOTDATA("ReWash",PivotTable!$B$3,"Dept",$B9,"Month",DD$2,"Source",$D10),0)</f>
        <v>19</v>
      </c>
      <c r="DK10" s="56">
        <f>IFERROR(GETPIVOTDATA("Other",PivotTable!$B$3,"Dept",$B9,"Month",DD$2,"Source",$D10),0)</f>
        <v>0</v>
      </c>
      <c r="DL10" s="56">
        <f>IFERROR(GETPIVOTDATA("Sort",PivotTable!$B$3,"Dept",$B9,"Month",DD$2,"Source",$D10),0)</f>
        <v>6</v>
      </c>
      <c r="DM10" s="57">
        <f>IFERROR(GETPIVOTDATA("Scrap",PivotTable!$B$3,"Dept",$B9,"Month",DD$2,"Source",$D10),0)</f>
        <v>0</v>
      </c>
      <c r="DN10" s="58">
        <f t="shared" ref="DN10" si="134">DF9*250+DF10*500</f>
        <v>0</v>
      </c>
      <c r="DO10" s="97">
        <f>VLOOKUP($A10,Table!$A$24:$P$53,MATCH('MBO Report 1'!DD$2,Table!$E$23:$P$23,0)+4,FALSE)</f>
        <v>0</v>
      </c>
      <c r="DP10" s="59">
        <f>IFERROR(GETPIVOTDATA("Labour Cost",PivotTable!$B$3,"Dept",$B9,"Month",DD$2,"Source",$D10),0)</f>
        <v>259</v>
      </c>
      <c r="DQ10" s="59">
        <f>IFERROR(GETPIVOTDATA("Process cost",PivotTable!$B$3,"Dept",$B9,"Month",DD$2,"Source",$D10),0)</f>
        <v>0</v>
      </c>
      <c r="DR10" s="59">
        <f>IFERROR(GETPIVOTDATA("Material Cost",PivotTable!$B$3,"Dept",$B9,"Month",DD$2,"Source",$D10),0)</f>
        <v>0</v>
      </c>
      <c r="DS10" s="59">
        <f>IFERROR(GETPIVOTDATA("Part Cost",PivotTable!$B$3,"Dept",$B9,"Month",DD$2,"Source",$D10),0)</f>
        <v>0</v>
      </c>
      <c r="DT10" s="60">
        <f t="shared" si="13"/>
        <v>259</v>
      </c>
      <c r="DU10" s="99">
        <v>5.9999999999999995E-4</v>
      </c>
      <c r="DV10" s="61">
        <f t="shared" ref="DV10" si="135">DT10/DD9</f>
        <v>2.194628390268716E-4</v>
      </c>
      <c r="DW10" s="358"/>
      <c r="DX10" s="360"/>
      <c r="DY10" s="356"/>
      <c r="DZ10" s="54" t="s">
        <v>16</v>
      </c>
      <c r="EA10" s="55">
        <f>VLOOKUP($A10,Table!$A$59:$P$88,MATCH('MBO Report 1'!DY$2,Table!$E$58:$P$58,0)+4,FALSE)</f>
        <v>1</v>
      </c>
      <c r="EB10" s="55">
        <f>VLOOKUP($A9,Table!$A$24:$P$53,MATCH('MBO Report 1'!DY$2,Table!$E$23:$P$23,0)+4,FALSE)</f>
        <v>0</v>
      </c>
      <c r="EC10" s="56">
        <f>IFERROR(GETPIVOTDATA("ReWork",PivotTable!$B$3,"Dept",$B9,"Month",DY$2,"Source",$D10),0)</f>
        <v>0</v>
      </c>
      <c r="ED10" s="56">
        <f>IFERROR(GETPIVOTDATA("RePlate",PivotTable!$B$3,"Dept",$B9,"Month",DY$2,"Source",$D10),0)</f>
        <v>17</v>
      </c>
      <c r="EE10" s="56">
        <f>IFERROR(GETPIVOTDATA("ReWash",PivotTable!$B$3,"Dept",$B9,"Month",DY$2,"Source",$D10),0)</f>
        <v>51</v>
      </c>
      <c r="EF10" s="56">
        <f>IFERROR(GETPIVOTDATA("Other",PivotTable!$B$3,"Dept",$B9,"Month",DY$2,"Source",$D10),0)</f>
        <v>0</v>
      </c>
      <c r="EG10" s="56">
        <f>IFERROR(GETPIVOTDATA("Sort",PivotTable!$B$3,"Dept",$B9,"Month",DY$2,"Source",$D10),0)</f>
        <v>4</v>
      </c>
      <c r="EH10" s="57">
        <f>IFERROR(GETPIVOTDATA("Scrap",PivotTable!$B$3,"Dept",$B9,"Month",DY$2,"Source",$D10),0)</f>
        <v>0</v>
      </c>
      <c r="EI10" s="58">
        <f t="shared" ref="EI10" si="136">EA9*250+EA10*500</f>
        <v>500</v>
      </c>
      <c r="EJ10" s="97">
        <f>VLOOKUP($A10,Table!$A$24:$P$53,MATCH('MBO Report 1'!DY$2,Table!$E$23:$P$23,0)+4,FALSE)</f>
        <v>0</v>
      </c>
      <c r="EK10" s="59">
        <f>IFERROR(GETPIVOTDATA("Labour Cost",PivotTable!$B$3,"Dept",$B9,"Month",DY$2,"Source",$D10),0)</f>
        <v>591.5</v>
      </c>
      <c r="EL10" s="59">
        <f>IFERROR(GETPIVOTDATA("Process cost",PivotTable!$B$3,"Dept",$B9,"Month",DY$2,"Source",$D10),0)</f>
        <v>0</v>
      </c>
      <c r="EM10" s="59">
        <f>IFERROR(GETPIVOTDATA("Material Cost",PivotTable!$B$3,"Dept",$B9,"Month",DY$2,"Source",$D10),0)</f>
        <v>0</v>
      </c>
      <c r="EN10" s="59">
        <f>IFERROR(GETPIVOTDATA("Part Cost",PivotTable!$B$3,"Dept",$B9,"Month",DY$2,"Source",$D10),0)</f>
        <v>0</v>
      </c>
      <c r="EO10" s="60">
        <f t="shared" si="16"/>
        <v>1091.5</v>
      </c>
      <c r="EP10" s="99">
        <v>5.9999999999999995E-4</v>
      </c>
      <c r="EQ10" s="61">
        <f t="shared" ref="EQ10" si="137">EO10/DY9</f>
        <v>1.0420305380343057E-3</v>
      </c>
      <c r="ER10" s="358"/>
      <c r="ES10" s="360"/>
      <c r="ET10" s="356"/>
      <c r="EU10" s="54" t="s">
        <v>16</v>
      </c>
      <c r="EV10" s="55">
        <f>VLOOKUP($A10,Table!$A$59:$P$88,MATCH('MBO Report 1'!ET$2,Table!$E$58:$P$58,0)+4,FALSE)</f>
        <v>0</v>
      </c>
      <c r="EW10" s="55">
        <f>VLOOKUP($A9,Table!$A$24:$P$53,MATCH('MBO Report 1'!ET$2,Table!$E$23:$P$23,0)+4,FALSE)</f>
        <v>0</v>
      </c>
      <c r="EX10" s="56">
        <f>IFERROR(GETPIVOTDATA("ReWork",PivotTable!$B$3,"Dept",$B9,"Month",ET$2,"Source",$D10),0)</f>
        <v>0</v>
      </c>
      <c r="EY10" s="56">
        <f>IFERROR(GETPIVOTDATA("RePlate",PivotTable!$B$3,"Dept",$B9,"Month",ET$2,"Source",$D10),0)</f>
        <v>7</v>
      </c>
      <c r="EZ10" s="56">
        <f>IFERROR(GETPIVOTDATA("ReWash",PivotTable!$B$3,"Dept",$B9,"Month",ET$2,"Source",$D10),0)</f>
        <v>24</v>
      </c>
      <c r="FA10" s="56">
        <f>IFERROR(GETPIVOTDATA("Other",PivotTable!$B$3,"Dept",$B9,"Month",ET$2,"Source",$D10),0)</f>
        <v>0</v>
      </c>
      <c r="FB10" s="56">
        <f>IFERROR(GETPIVOTDATA("Sort",PivotTable!$B$3,"Dept",$B9,"Month",ET$2,"Source",$D10),0)</f>
        <v>3</v>
      </c>
      <c r="FC10" s="57">
        <f>IFERROR(GETPIVOTDATA("Scrap",PivotTable!$B$3,"Dept",$B9,"Month",ET$2,"Source",$D10),0)</f>
        <v>0</v>
      </c>
      <c r="FD10" s="58">
        <f t="shared" ref="FD10" si="138">EV9*250+EV10*500</f>
        <v>0</v>
      </c>
      <c r="FE10" s="97">
        <f>VLOOKUP($A10,Table!$A$24:$P$53,MATCH('MBO Report 1'!ET$2,Table!$E$23:$P$23,0)+4,FALSE)</f>
        <v>0</v>
      </c>
      <c r="FF10" s="59">
        <f>IFERROR(GETPIVOTDATA("Labour Cost",PivotTable!$B$3,"Dept",$B9,"Month",ET$2,"Source",$D10),0)</f>
        <v>283.5</v>
      </c>
      <c r="FG10" s="59">
        <f>IFERROR(GETPIVOTDATA("Process cost",PivotTable!$B$3,"Dept",$B9,"Month",ET$2,"Source",$D10),0)</f>
        <v>0</v>
      </c>
      <c r="FH10" s="59">
        <f>IFERROR(GETPIVOTDATA("Material Cost",PivotTable!$B$3,"Dept",$B9,"Month",ET$2,"Source",$D10),0)</f>
        <v>0</v>
      </c>
      <c r="FI10" s="59">
        <f>IFERROR(GETPIVOTDATA("Part Cost",PivotTable!$B$3,"Dept",$B9,"Month",ET$2,"Source",$D10),0)</f>
        <v>0</v>
      </c>
      <c r="FJ10" s="60">
        <f t="shared" si="19"/>
        <v>283.5</v>
      </c>
      <c r="FK10" s="99">
        <v>5.9999999999999995E-4</v>
      </c>
      <c r="FL10" s="61">
        <f t="shared" ref="FL10" si="139">FJ10/ET9</f>
        <v>2.3820779012574515E-4</v>
      </c>
      <c r="FM10" s="358"/>
      <c r="FN10" s="360"/>
      <c r="FO10" s="356"/>
      <c r="FP10" s="54" t="s">
        <v>16</v>
      </c>
      <c r="FQ10" s="55">
        <f>VLOOKUP($A10,Table!$A$59:$P$88,MATCH('MBO Report 1'!FO$2,Table!$E$58:$P$58,0)+4,FALSE)</f>
        <v>0</v>
      </c>
      <c r="FR10" s="55">
        <f>VLOOKUP($A9,Table!$A$24:$P$53,MATCH('MBO Report 1'!FO$2,Table!$E$23:$P$23,0)+4,FALSE)</f>
        <v>0</v>
      </c>
      <c r="FS10" s="56">
        <f>IFERROR(GETPIVOTDATA("ReWork",PivotTable!$B$3,"Dept",$B9,"Month",FO$2,"Source",$D10),0)</f>
        <v>0</v>
      </c>
      <c r="FT10" s="56">
        <f>IFERROR(GETPIVOTDATA("RePlate",PivotTable!$B$3,"Dept",$B9,"Month",FO$2,"Source",$D10),0)</f>
        <v>5</v>
      </c>
      <c r="FU10" s="56">
        <f>IFERROR(GETPIVOTDATA("ReWash",PivotTable!$B$3,"Dept",$B9,"Month",FO$2,"Source",$D10),0)</f>
        <v>56</v>
      </c>
      <c r="FV10" s="56">
        <f>IFERROR(GETPIVOTDATA("Other",PivotTable!$B$3,"Dept",$B9,"Month",FO$2,"Source",$D10),0)</f>
        <v>0</v>
      </c>
      <c r="FW10" s="56">
        <f>IFERROR(GETPIVOTDATA("Sort",PivotTable!$B$3,"Dept",$B9,"Month",FO$2,"Source",$D10),0)</f>
        <v>0</v>
      </c>
      <c r="FX10" s="57">
        <f>IFERROR(GETPIVOTDATA("Scrap",PivotTable!$B$3,"Dept",$B9,"Month",FO$2,"Source",$D10),0)</f>
        <v>0</v>
      </c>
      <c r="FY10" s="58">
        <f t="shared" ref="FY10" si="140">FQ9*250+FQ10*500</f>
        <v>0</v>
      </c>
      <c r="FZ10" s="97">
        <f>VLOOKUP($A10,Table!$A$24:$P$53,MATCH('MBO Report 1'!FO$2,Table!$E$23:$P$23,0)+4,FALSE)</f>
        <v>0</v>
      </c>
      <c r="GA10" s="59">
        <f>IFERROR(GETPIVOTDATA("Labour Cost",PivotTable!$B$3,"Dept",$B9,"Month",FO$2,"Source",$D10),0)</f>
        <v>444.5</v>
      </c>
      <c r="GB10" s="59">
        <f>IFERROR(GETPIVOTDATA("Process cost",PivotTable!$B$3,"Dept",$B9,"Month",FO$2,"Source",$D10),0)</f>
        <v>0</v>
      </c>
      <c r="GC10" s="59">
        <f>IFERROR(GETPIVOTDATA("Material Cost",PivotTable!$B$3,"Dept",$B9,"Month",FO$2,"Source",$D10),0)</f>
        <v>0</v>
      </c>
      <c r="GD10" s="59">
        <f>IFERROR(GETPIVOTDATA("Part Cost",PivotTable!$B$3,"Dept",$B9,"Month",FO$2,"Source",$D10),0)</f>
        <v>0</v>
      </c>
      <c r="GE10" s="60">
        <f t="shared" si="22"/>
        <v>444.5</v>
      </c>
      <c r="GF10" s="99">
        <v>5.9999999999999995E-4</v>
      </c>
      <c r="GG10" s="61">
        <f t="shared" ref="GG10" si="141">GE10/FO9</f>
        <v>4.0339938719231541E-4</v>
      </c>
      <c r="GH10" s="358"/>
      <c r="GI10" s="360"/>
      <c r="GJ10" s="356"/>
      <c r="GK10" s="54" t="s">
        <v>16</v>
      </c>
      <c r="GL10" s="55">
        <f>VLOOKUP($A10,Table!$A$59:$P$88,MATCH('MBO Report 1'!GJ$2,Table!$E$58:$P$58,0)+4,FALSE)</f>
        <v>0</v>
      </c>
      <c r="GM10" s="55">
        <f>VLOOKUP($A9,Table!$A$24:$P$53,MATCH('MBO Report 1'!GJ$2,Table!$E$23:$P$23,0)+4,FALSE)</f>
        <v>0</v>
      </c>
      <c r="GN10" s="56">
        <f>IFERROR(GETPIVOTDATA("ReWork",PivotTable!$B$3,"Dept",$B9,"Month",GJ$2,"Source",$D10),0)</f>
        <v>0</v>
      </c>
      <c r="GO10" s="56">
        <f>IFERROR(GETPIVOTDATA("RePlate",PivotTable!$B$3,"Dept",$B9,"Month",GJ$2,"Source",$D10),0)</f>
        <v>4</v>
      </c>
      <c r="GP10" s="56">
        <f>IFERROR(GETPIVOTDATA("ReWash",PivotTable!$B$3,"Dept",$B9,"Month",GJ$2,"Source",$D10),0)</f>
        <v>68</v>
      </c>
      <c r="GQ10" s="56">
        <f>IFERROR(GETPIVOTDATA("Other",PivotTable!$B$3,"Dept",$B9,"Month",GJ$2,"Source",$D10),0)</f>
        <v>0</v>
      </c>
      <c r="GR10" s="56">
        <f>IFERROR(GETPIVOTDATA("Sort",PivotTable!$B$3,"Dept",$B9,"Month",GJ$2,"Source",$D10),0)</f>
        <v>2</v>
      </c>
      <c r="GS10" s="57">
        <f>IFERROR(GETPIVOTDATA("Scrap",PivotTable!$B$3,"Dept",$B9,"Month",GJ$2,"Source",$D10),0)</f>
        <v>0</v>
      </c>
      <c r="GT10" s="58">
        <f t="shared" ref="GT10" si="142">GL9*250+GL10*500</f>
        <v>0</v>
      </c>
      <c r="GU10" s="97">
        <f>VLOOKUP($A10,Table!$A$24:$P$53,MATCH('MBO Report 1'!GJ$2,Table!$E$23:$P$23,0)+4,FALSE)</f>
        <v>0</v>
      </c>
      <c r="GV10" s="59">
        <f>IFERROR(GETPIVOTDATA("Labour Cost",PivotTable!$B$3,"Dept",$B9,"Month",GJ$2,"Source",$D10),0)</f>
        <v>546</v>
      </c>
      <c r="GW10" s="59">
        <f>IFERROR(GETPIVOTDATA("Process cost",PivotTable!$B$3,"Dept",$B9,"Month",GJ$2,"Source",$D10),0)</f>
        <v>0</v>
      </c>
      <c r="GX10" s="59">
        <f>IFERROR(GETPIVOTDATA("Material Cost",PivotTable!$B$3,"Dept",$B9,"Month",GJ$2,"Source",$D10),0)</f>
        <v>0</v>
      </c>
      <c r="GY10" s="59">
        <f>IFERROR(GETPIVOTDATA("Part Cost",PivotTable!$B$3,"Dept",$B9,"Month",GJ$2,"Source",$D10),0)</f>
        <v>0</v>
      </c>
      <c r="GZ10" s="60">
        <f t="shared" si="25"/>
        <v>546</v>
      </c>
      <c r="HA10" s="99">
        <v>5.9999999999999995E-4</v>
      </c>
      <c r="HB10" s="61">
        <f t="shared" ref="HB10" si="143">GZ10/GJ9</f>
        <v>5.4263200253927926E-4</v>
      </c>
      <c r="HC10" s="358"/>
      <c r="HD10" s="360"/>
      <c r="HE10" s="356"/>
      <c r="HF10" s="54" t="s">
        <v>16</v>
      </c>
      <c r="HG10" s="55">
        <f>VLOOKUP($A10,Table!$A$59:$P$88,MATCH('MBO Report 1'!HE$2,Table!$E$58:$P$58,0)+4,FALSE)</f>
        <v>0</v>
      </c>
      <c r="HH10" s="55">
        <f>VLOOKUP($A9,Table!$A$24:$P$53,MATCH('MBO Report 1'!HE$2,Table!$E$23:$P$23,0)+4,FALSE)</f>
        <v>0</v>
      </c>
      <c r="HI10" s="56">
        <f>IFERROR(GETPIVOTDATA("ReWork",PivotTable!$B$3,"Dept",$B9,"Month",HE$2,"Source",$D10),0)</f>
        <v>0</v>
      </c>
      <c r="HJ10" s="56">
        <f>IFERROR(GETPIVOTDATA("RePlate",PivotTable!$B$3,"Dept",$B9,"Month",HE$2,"Source",$D10),0)</f>
        <v>3</v>
      </c>
      <c r="HK10" s="56">
        <f>IFERROR(GETPIVOTDATA("ReWash",PivotTable!$B$3,"Dept",$B9,"Month",HE$2,"Source",$D10),0)</f>
        <v>18</v>
      </c>
      <c r="HL10" s="56">
        <f>IFERROR(GETPIVOTDATA("Other",PivotTable!$B$3,"Dept",$B9,"Month",HE$2,"Source",$D10),0)</f>
        <v>0</v>
      </c>
      <c r="HM10" s="56">
        <f>IFERROR(GETPIVOTDATA("Sort",PivotTable!$B$3,"Dept",$B9,"Month",HE$2,"Source",$D10),0)</f>
        <v>7</v>
      </c>
      <c r="HN10" s="57">
        <f>IFERROR(GETPIVOTDATA("Scrap",PivotTable!$B$3,"Dept",$B9,"Month",HE$2,"Source",$D10),0)</f>
        <v>0</v>
      </c>
      <c r="HO10" s="58">
        <f t="shared" ref="HO10" si="144">HG9*250+HG10*500</f>
        <v>0</v>
      </c>
      <c r="HP10" s="97">
        <f>VLOOKUP($A10,Table!$A$24:$P$53,MATCH('MBO Report 1'!HE$2,Table!$E$23:$P$23,0)+4,FALSE)</f>
        <v>0</v>
      </c>
      <c r="HQ10" s="59">
        <f>IFERROR(GETPIVOTDATA("Labour Cost",PivotTable!$B$3,"Dept",$B9,"Month",HE$2,"Source",$D10),0)</f>
        <v>255.5</v>
      </c>
      <c r="HR10" s="59">
        <f>IFERROR(GETPIVOTDATA("Process cost",PivotTable!$B$3,"Dept",$B9,"Month",HE$2,"Source",$D10),0)</f>
        <v>0</v>
      </c>
      <c r="HS10" s="59">
        <f>IFERROR(GETPIVOTDATA("Material Cost",PivotTable!$B$3,"Dept",$B9,"Month",HE$2,"Source",$D10),0)</f>
        <v>0</v>
      </c>
      <c r="HT10" s="59">
        <f>IFERROR(GETPIVOTDATA("Part Cost",PivotTable!$B$3,"Dept",$B9,"Month",HE$2,"Source",$D10),0)</f>
        <v>0</v>
      </c>
      <c r="HU10" s="60">
        <f t="shared" si="28"/>
        <v>255.5</v>
      </c>
      <c r="HV10" s="99">
        <v>5.9999999999999995E-4</v>
      </c>
      <c r="HW10" s="61">
        <f t="shared" ref="HW10" si="145">HU10/HE9</f>
        <v>3.07006620444567E-4</v>
      </c>
      <c r="HX10" s="358"/>
      <c r="HY10" s="360"/>
      <c r="HZ10" s="356"/>
      <c r="IA10" s="54" t="s">
        <v>16</v>
      </c>
      <c r="IB10" s="55">
        <f>VLOOKUP($A10,Table!$A$59:$P$88,MATCH('MBO Report 1'!HZ$2,Table!$E$58:$P$58,0)+4,FALSE)</f>
        <v>0</v>
      </c>
      <c r="IC10" s="55">
        <f>VLOOKUP($A9,Table!$A$24:$P$53,MATCH('MBO Report 1'!HZ$2,Table!$E$23:$P$23,0)+4,FALSE)</f>
        <v>0</v>
      </c>
      <c r="ID10" s="56">
        <f>IFERROR(GETPIVOTDATA("ReWork",PivotTable!$B$3,"Dept",$B9,"Month",HZ$2,"Source",$D10),0)</f>
        <v>0</v>
      </c>
      <c r="IE10" s="56">
        <f>IFERROR(GETPIVOTDATA("RePlate",PivotTable!$B$3,"Dept",$B9,"Month",HZ$2,"Source",$D10),0)</f>
        <v>2</v>
      </c>
      <c r="IF10" s="56">
        <f>IFERROR(GETPIVOTDATA("ReWash",PivotTable!$B$3,"Dept",$B9,"Month",HZ$2,"Source",$D10),0)</f>
        <v>15</v>
      </c>
      <c r="IG10" s="56">
        <f>IFERROR(GETPIVOTDATA("Other",PivotTable!$B$3,"Dept",$B9,"Month",HZ$2,"Source",$D10),0)</f>
        <v>0</v>
      </c>
      <c r="IH10" s="56">
        <f>IFERROR(GETPIVOTDATA("Sort",PivotTable!$B$3,"Dept",$B9,"Month",HZ$2,"Source",$D10),0)</f>
        <v>0</v>
      </c>
      <c r="II10" s="57">
        <f>IFERROR(GETPIVOTDATA("Scrap",PivotTable!$B$3,"Dept",$B9,"Month",HZ$2,"Source",$D10),0)</f>
        <v>0</v>
      </c>
      <c r="IJ10" s="58">
        <f t="shared" ref="IJ10" si="146">IB9*250+IB10*500</f>
        <v>0</v>
      </c>
      <c r="IK10" s="97">
        <f>VLOOKUP($A10,Table!$A$24:$P$53,MATCH('MBO Report 1'!HZ$2,Table!$E$23:$P$23,0)+4,FALSE)</f>
        <v>0</v>
      </c>
      <c r="IL10" s="59">
        <f>IFERROR(GETPIVOTDATA("Labour Cost",PivotTable!$B$3,"Dept",$B9,"Month",HZ$2,"Source",$D10),0)</f>
        <v>126</v>
      </c>
      <c r="IM10" s="59">
        <f>IFERROR(GETPIVOTDATA("Process cost",PivotTable!$B$3,"Dept",$B9,"Month",HZ$2,"Source",$D10),0)</f>
        <v>0</v>
      </c>
      <c r="IN10" s="59">
        <f>IFERROR(GETPIVOTDATA("Material Cost",PivotTable!$B$3,"Dept",$B9,"Month",HZ$2,"Source",$D10),0)</f>
        <v>0</v>
      </c>
      <c r="IO10" s="59">
        <f>IFERROR(GETPIVOTDATA("Part Cost",PivotTable!$B$3,"Dept",$B9,"Month",HZ$2,"Source",$D10),0)</f>
        <v>0</v>
      </c>
      <c r="IP10" s="60">
        <f t="shared" si="31"/>
        <v>126</v>
      </c>
      <c r="IQ10" s="99">
        <v>5.9999999999999995E-4</v>
      </c>
      <c r="IR10" s="61">
        <f t="shared" ref="IR10" si="147">IP10/HZ9</f>
        <v>1.1894359172850027E-4</v>
      </c>
      <c r="IS10" s="358"/>
      <c r="IT10" s="360"/>
    </row>
    <row r="11" spans="1:254" ht="24.75" customHeight="1">
      <c r="A11" s="4" t="str">
        <f t="shared" ref="A11" si="148">B11&amp;D11</f>
        <v>MEInternal</v>
      </c>
      <c r="B11" s="352" t="str">
        <f>Info!C7</f>
        <v>ME</v>
      </c>
      <c r="C11" s="386">
        <f>VLOOKUP($B11,Table!$C$4:$P$20,MATCH('MBO Report 1'!C$2,Table!$E$3:$P$3,0)+2,FALSE)</f>
        <v>139418</v>
      </c>
      <c r="D11" s="62" t="s">
        <v>15</v>
      </c>
      <c r="E11" s="63">
        <f>VLOOKUP($A11,Table!$A$59:$P$88,MATCH('MBO Report 1'!C$2,Table!$E$58:$P$58,0)+4,FALSE)</f>
        <v>1</v>
      </c>
      <c r="F11" s="63" t="s">
        <v>86</v>
      </c>
      <c r="G11" s="64">
        <f>IFERROR(GETPIVOTDATA("ReWork",PivotTable!$B$3,"Dept",$B11,"Month",C$2,"Source",$D11),0)</f>
        <v>0</v>
      </c>
      <c r="H11" s="64">
        <f>IFERROR(GETPIVOTDATA("RePlate",PivotTable!$B$3,"Dept",$B11,"Month",C$2,"Source",$D11),0)</f>
        <v>0</v>
      </c>
      <c r="I11" s="64">
        <f>IFERROR(GETPIVOTDATA("ReWash",PivotTable!$B$3,"Dept",$B11,"Month",C$2,"Source",$D11),0)</f>
        <v>0</v>
      </c>
      <c r="J11" s="64">
        <f>IFERROR(GETPIVOTDATA("Other",PivotTable!$B$3,"Dept",$B11,"Month",C$2,"Source",$D11),0)</f>
        <v>0</v>
      </c>
      <c r="K11" s="64">
        <f>IFERROR(GETPIVOTDATA("Sort",PivotTable!$B$3,"Dept",$B11,"Month",C$2,"Source",$D11),0)</f>
        <v>0</v>
      </c>
      <c r="L11" s="65">
        <f>IFERROR(GETPIVOTDATA("Scrap",PivotTable!$B$3,"Dept",$B11,"Month",C$2,"Source",$D11),0)</f>
        <v>0</v>
      </c>
      <c r="M11" s="66">
        <v>0</v>
      </c>
      <c r="N11" s="96" t="s">
        <v>86</v>
      </c>
      <c r="O11" s="67">
        <f>IFERROR(GETPIVOTDATA("Labour Cost",PivotTable!$B$3,"Dept",$B11,"Month",C$2,"Source",$D11),0)</f>
        <v>0</v>
      </c>
      <c r="P11" s="67">
        <f>IFERROR(GETPIVOTDATA("Process cost",PivotTable!$B$3,"Dept",$B11,"Month",C$2,"Source",$D11),0)</f>
        <v>0</v>
      </c>
      <c r="Q11" s="67">
        <f>IFERROR(GETPIVOTDATA("Material Cost",PivotTable!$B$3,"Dept",$B11,"Month",C$2,"Source",$D11),0)</f>
        <v>0</v>
      </c>
      <c r="R11" s="67">
        <f>IFERROR(GETPIVOTDATA("Part Cost",PivotTable!$B$3,"Dept",$B11,"Month",C$2,"Source",$D11),0)</f>
        <v>0</v>
      </c>
      <c r="S11" s="68">
        <f t="shared" si="0"/>
        <v>0</v>
      </c>
      <c r="T11" s="98">
        <v>1.5E-3</v>
      </c>
      <c r="U11" s="69">
        <f>S11/C11</f>
        <v>0</v>
      </c>
      <c r="V11" s="376">
        <v>3.0000000000000001E-3</v>
      </c>
      <c r="W11" s="382">
        <f>SUM(S11:S12)/C11</f>
        <v>1.7931687443515185E-3</v>
      </c>
      <c r="X11" s="375">
        <f>VLOOKUP($B11,Table!$C$4:$P$18,MATCH('MBO Report 1'!X$2,Table!$E$3:$P$3,0)+2,FALSE)</f>
        <v>190090</v>
      </c>
      <c r="Y11" s="62" t="s">
        <v>15</v>
      </c>
      <c r="Z11" s="63">
        <f>VLOOKUP($A11,Table!$A$59:$P$88,MATCH('MBO Report 1'!X$2,Table!$E$58:$P$58,0)+4,FALSE)</f>
        <v>1</v>
      </c>
      <c r="AA11" s="63" t="s">
        <v>86</v>
      </c>
      <c r="AB11" s="64">
        <f>IFERROR(GETPIVOTDATA("ReWork",PivotTable!$B$3,"Dept",$B11,"Month",X$2,"Source",$D11),0)</f>
        <v>0</v>
      </c>
      <c r="AC11" s="64">
        <f>IFERROR(GETPIVOTDATA("RePlate",PivotTable!$B$3,"Dept",$B11,"Month",X$2,"Source",$D11),0)</f>
        <v>0</v>
      </c>
      <c r="AD11" s="64">
        <f>IFERROR(GETPIVOTDATA("ReWash",PivotTable!$B$3,"Dept",$B11,"Month",X$2,"Source",$D11),0)</f>
        <v>0</v>
      </c>
      <c r="AE11" s="64">
        <f>IFERROR(GETPIVOTDATA("Other",PivotTable!$B$3,"Dept",$B11,"Month",X$2,"Source",$D11),0)</f>
        <v>0</v>
      </c>
      <c r="AF11" s="64">
        <f>IFERROR(GETPIVOTDATA("Sort",PivotTable!$B$3,"Dept",$B11,"Month",X$2,"Source",$D11),0)</f>
        <v>0</v>
      </c>
      <c r="AG11" s="65">
        <f>IFERROR(GETPIVOTDATA("Scrap",PivotTable!$B$3,"Dept",$B11,"Month",X$2,"Source",$D11),0)</f>
        <v>0</v>
      </c>
      <c r="AH11" s="66">
        <v>0</v>
      </c>
      <c r="AI11" s="96" t="s">
        <v>86</v>
      </c>
      <c r="AJ11" s="67">
        <f>IFERROR(GETPIVOTDATA("Labour Cost",PivotTable!$B$3,"Dept",$B11,"Month",X$2,"Source",$D11),0)</f>
        <v>0</v>
      </c>
      <c r="AK11" s="67">
        <f>IFERROR(GETPIVOTDATA("Process cost",PivotTable!$B$3,"Dept",$B11,"Month",X$2,"Source",$D11),0)</f>
        <v>0</v>
      </c>
      <c r="AL11" s="67">
        <f>IFERROR(GETPIVOTDATA("Material Cost",PivotTable!$B$3,"Dept",$B11,"Month",X$2,"Source",$D11),0)</f>
        <v>0</v>
      </c>
      <c r="AM11" s="67">
        <f>IFERROR(GETPIVOTDATA("Part Cost",PivotTable!$B$3,"Dept",$B11,"Month",X$2,"Source",$D11),0)</f>
        <v>0</v>
      </c>
      <c r="AN11" s="68">
        <f t="shared" si="1"/>
        <v>0</v>
      </c>
      <c r="AO11" s="98">
        <v>1.5E-3</v>
      </c>
      <c r="AP11" s="69">
        <f t="shared" ref="AP11" si="149">AN11/X11</f>
        <v>0</v>
      </c>
      <c r="AQ11" s="376">
        <v>3.0000000000000001E-3</v>
      </c>
      <c r="AR11" s="378">
        <f t="shared" ref="AR11" si="150">SUM(AN11:AN12)/X11</f>
        <v>1.3151665000789099E-3</v>
      </c>
      <c r="AS11" s="355">
        <f>VLOOKUP($B11,Table!$C$4:$P$18,MATCH('MBO Report 1'!AS$2,Table!$E$3:$P$3,0)+2,FALSE)</f>
        <v>181039</v>
      </c>
      <c r="AT11" s="62" t="s">
        <v>15</v>
      </c>
      <c r="AU11" s="63">
        <f>VLOOKUP($A11,Table!$A$59:$P$88,MATCH('MBO Report 1'!AS$2,Table!$E$58:$P$58,0)+4,FALSE)</f>
        <v>0</v>
      </c>
      <c r="AV11" s="63" t="s">
        <v>86</v>
      </c>
      <c r="AW11" s="64">
        <f>IFERROR(GETPIVOTDATA("ReWork",PivotTable!$B$3,"Dept",$B11,"Month",AS$2,"Source",$D11),0)</f>
        <v>0</v>
      </c>
      <c r="AX11" s="64">
        <f>IFERROR(GETPIVOTDATA("RePlate",PivotTable!$B$3,"Dept",$B11,"Month",AS$2,"Source",$D11),0)</f>
        <v>0</v>
      </c>
      <c r="AY11" s="64">
        <f>IFERROR(GETPIVOTDATA("ReWash",PivotTable!$B$3,"Dept",$B11,"Month",AS$2,"Source",$D11),0)</f>
        <v>0</v>
      </c>
      <c r="AZ11" s="64">
        <f>IFERROR(GETPIVOTDATA("Other",PivotTable!$B$3,"Dept",$B11,"Month",AS$2,"Source",$D11),0)</f>
        <v>0</v>
      </c>
      <c r="BA11" s="64">
        <f>IFERROR(GETPIVOTDATA("Sort",PivotTable!$B$3,"Dept",$B11,"Month",AS$2,"Source",$D11),0)</f>
        <v>0</v>
      </c>
      <c r="BB11" s="65">
        <f>IFERROR(GETPIVOTDATA("Scrap",PivotTable!$B$3,"Dept",$B11,"Month",AS$2,"Source",$D11),0)</f>
        <v>0</v>
      </c>
      <c r="BC11" s="66">
        <v>0</v>
      </c>
      <c r="BD11" s="96" t="s">
        <v>86</v>
      </c>
      <c r="BE11" s="67">
        <f>IFERROR(GETPIVOTDATA("Labour Cost",PivotTable!$B$3,"Dept",$B11,"Month",AS$2,"Source",$D11),0)</f>
        <v>0</v>
      </c>
      <c r="BF11" s="67">
        <f>IFERROR(GETPIVOTDATA("Process cost",PivotTable!$B$3,"Dept",$B11,"Month",AS$2,"Source",$D11),0)</f>
        <v>0</v>
      </c>
      <c r="BG11" s="67">
        <f>IFERROR(GETPIVOTDATA("Material Cost",PivotTable!$B$3,"Dept",$B11,"Month",AS$2,"Source",$D11),0)</f>
        <v>0</v>
      </c>
      <c r="BH11" s="67">
        <f>IFERROR(GETPIVOTDATA("Part Cost",PivotTable!$B$3,"Dept",$B11,"Month",AS$2,"Source",$D11),0)</f>
        <v>0</v>
      </c>
      <c r="BI11" s="68">
        <f t="shared" si="4"/>
        <v>0</v>
      </c>
      <c r="BJ11" s="98">
        <v>1.5E-3</v>
      </c>
      <c r="BK11" s="69">
        <f t="shared" ref="BK11" si="151">BI11/AS11</f>
        <v>0</v>
      </c>
      <c r="BL11" s="357">
        <v>3.0000000000000001E-3</v>
      </c>
      <c r="BM11" s="359">
        <f t="shared" ref="BM11" si="152">SUM(BI11:BI12)/AS11</f>
        <v>0</v>
      </c>
      <c r="BN11" s="355">
        <f>VLOOKUP($B11,Table!$C$4:$P$18,MATCH('MBO Report 1'!BN$2,Table!$E$3:$P$3,0)+2,FALSE)</f>
        <v>186382</v>
      </c>
      <c r="BO11" s="62" t="s">
        <v>15</v>
      </c>
      <c r="BP11" s="63">
        <f>VLOOKUP($A11,Table!$A$59:$P$88,MATCH('MBO Report 1'!BN$2,Table!$E$58:$P$58,0)+4,FALSE)</f>
        <v>0</v>
      </c>
      <c r="BQ11" s="63" t="s">
        <v>86</v>
      </c>
      <c r="BR11" s="64">
        <f>IFERROR(GETPIVOTDATA("ReWork",PivotTable!$B$3,"Dept",$B11,"Month",BN$2,"Source",$D11),0)</f>
        <v>0</v>
      </c>
      <c r="BS11" s="64">
        <f>IFERROR(GETPIVOTDATA("RePlate",PivotTable!$B$3,"Dept",$B11,"Month",BN$2,"Source",$D11),0)</f>
        <v>0</v>
      </c>
      <c r="BT11" s="64">
        <f>IFERROR(GETPIVOTDATA("ReWash",PivotTable!$B$3,"Dept",$B11,"Month",BN$2,"Source",$D11),0)</f>
        <v>0</v>
      </c>
      <c r="BU11" s="64">
        <f>IFERROR(GETPIVOTDATA("Other",PivotTable!$B$3,"Dept",$B11,"Month",BN$2,"Source",$D11),0)</f>
        <v>0</v>
      </c>
      <c r="BV11" s="64">
        <f>IFERROR(GETPIVOTDATA("Sort",PivotTable!$B$3,"Dept",$B11,"Month",BN$2,"Source",$D11),0)</f>
        <v>0</v>
      </c>
      <c r="BW11" s="65">
        <f>IFERROR(GETPIVOTDATA("Scrap",PivotTable!$B$3,"Dept",$B11,"Month",BN$2,"Source",$D11),0)</f>
        <v>0</v>
      </c>
      <c r="BX11" s="66">
        <v>0</v>
      </c>
      <c r="BY11" s="96" t="s">
        <v>86</v>
      </c>
      <c r="BZ11" s="67">
        <f>IFERROR(GETPIVOTDATA("Labour Cost",PivotTable!$B$3,"Dept",$B11,"Month",BN$2,"Source",$D11),0)</f>
        <v>0</v>
      </c>
      <c r="CA11" s="67">
        <f>IFERROR(GETPIVOTDATA("Process cost",PivotTable!$B$3,"Dept",$B11,"Month",BN$2,"Source",$D11),0)</f>
        <v>0</v>
      </c>
      <c r="CB11" s="67">
        <f>IFERROR(GETPIVOTDATA("Material Cost",PivotTable!$B$3,"Dept",$B11,"Month",BN$2,"Source",$D11),0)</f>
        <v>0</v>
      </c>
      <c r="CC11" s="67">
        <f>IFERROR(GETPIVOTDATA("Part Cost",PivotTable!$B$3,"Dept",$B11,"Month",BN$2,"Source",$D11),0)</f>
        <v>0</v>
      </c>
      <c r="CD11" s="68">
        <f t="shared" si="7"/>
        <v>0</v>
      </c>
      <c r="CE11" s="98">
        <v>1.5E-3</v>
      </c>
      <c r="CF11" s="69">
        <f t="shared" ref="CF11" si="153">CD11/BN11</f>
        <v>0</v>
      </c>
      <c r="CG11" s="357">
        <v>3.0000000000000001E-3</v>
      </c>
      <c r="CH11" s="359">
        <f t="shared" ref="CH11" si="154">SUM(CD11:CD12)/BN11</f>
        <v>2.6826624888669505E-3</v>
      </c>
      <c r="CI11" s="355">
        <f>VLOOKUP($B11,Table!$C$4:$P$18,MATCH('MBO Report 1'!CI$2,Table!$E$3:$P$3,0)+2,FALSE)</f>
        <v>272375.43</v>
      </c>
      <c r="CJ11" s="62" t="s">
        <v>15</v>
      </c>
      <c r="CK11" s="63">
        <f>VLOOKUP($A11,Table!$A$59:$P$88,MATCH('MBO Report 1'!CI$2,Table!$E$58:$P$58,0)+4,FALSE)</f>
        <v>0</v>
      </c>
      <c r="CL11" s="63" t="s">
        <v>86</v>
      </c>
      <c r="CM11" s="64">
        <f>IFERROR(GETPIVOTDATA("ReWork",PivotTable!$B$3,"Dept",$B11,"Month",CI$2,"Source",$D11),0)</f>
        <v>0</v>
      </c>
      <c r="CN11" s="64">
        <f>IFERROR(GETPIVOTDATA("RePlate",PivotTable!$B$3,"Dept",$B11,"Month",CI$2,"Source",$D11),0)</f>
        <v>0</v>
      </c>
      <c r="CO11" s="64">
        <f>IFERROR(GETPIVOTDATA("ReWash",PivotTable!$B$3,"Dept",$B11,"Month",CI$2,"Source",$D11),0)</f>
        <v>0</v>
      </c>
      <c r="CP11" s="64">
        <f>IFERROR(GETPIVOTDATA("Other",PivotTable!$B$3,"Dept",$B11,"Month",CI$2,"Source",$D11),0)</f>
        <v>0</v>
      </c>
      <c r="CQ11" s="64">
        <f>IFERROR(GETPIVOTDATA("Sort",PivotTable!$B$3,"Dept",$B11,"Month",CI$2,"Source",$D11),0)</f>
        <v>0</v>
      </c>
      <c r="CR11" s="65">
        <f>IFERROR(GETPIVOTDATA("Scrap",PivotTable!$B$3,"Dept",$B11,"Month",CI$2,"Source",$D11),0)</f>
        <v>0</v>
      </c>
      <c r="CS11" s="66">
        <v>0</v>
      </c>
      <c r="CT11" s="96" t="s">
        <v>86</v>
      </c>
      <c r="CU11" s="67">
        <f>IFERROR(GETPIVOTDATA("Labour Cost",PivotTable!$B$3,"Dept",$B11,"Month",CI$2,"Source",$D11),0)</f>
        <v>0</v>
      </c>
      <c r="CV11" s="67">
        <f>IFERROR(GETPIVOTDATA("Process cost",PivotTable!$B$3,"Dept",$B11,"Month",CI$2,"Source",$D11),0)</f>
        <v>0</v>
      </c>
      <c r="CW11" s="67">
        <f>IFERROR(GETPIVOTDATA("Material Cost",PivotTable!$B$3,"Dept",$B11,"Month",CI$2,"Source",$D11),0)</f>
        <v>0</v>
      </c>
      <c r="CX11" s="67">
        <f>IFERROR(GETPIVOTDATA("Part Cost",PivotTable!$B$3,"Dept",$B11,"Month",CI$2,"Source",$D11),0)</f>
        <v>0</v>
      </c>
      <c r="CY11" s="68">
        <f t="shared" si="10"/>
        <v>0</v>
      </c>
      <c r="CZ11" s="98">
        <v>1.5E-3</v>
      </c>
      <c r="DA11" s="69">
        <f t="shared" ref="DA11" si="155">CY11/CI11</f>
        <v>0</v>
      </c>
      <c r="DB11" s="357">
        <v>3.0000000000000001E-3</v>
      </c>
      <c r="DC11" s="359">
        <f t="shared" ref="DC11" si="156">SUM(CY11:CY12)/CI11</f>
        <v>0</v>
      </c>
      <c r="DD11" s="355">
        <f>VLOOKUP($B11,Table!$C$4:$P$18,MATCH('MBO Report 1'!DD$2,Table!$E$3:$P$3,0)+2,FALSE)</f>
        <v>200958.81</v>
      </c>
      <c r="DE11" s="62" t="s">
        <v>15</v>
      </c>
      <c r="DF11" s="63">
        <f>VLOOKUP($A11,Table!$A$59:$P$88,MATCH('MBO Report 1'!DD$2,Table!$E$58:$P$58,0)+4,FALSE)</f>
        <v>0</v>
      </c>
      <c r="DG11" s="63" t="s">
        <v>86</v>
      </c>
      <c r="DH11" s="64">
        <f>IFERROR(GETPIVOTDATA("ReWork",PivotTable!$B$3,"Dept",$B11,"Month",DD$2,"Source",$D11),0)</f>
        <v>0</v>
      </c>
      <c r="DI11" s="64">
        <f>IFERROR(GETPIVOTDATA("RePlate",PivotTable!$B$3,"Dept",$B11,"Month",DD$2,"Source",$D11),0)</f>
        <v>0</v>
      </c>
      <c r="DJ11" s="64">
        <f>IFERROR(GETPIVOTDATA("ReWash",PivotTable!$B$3,"Dept",$B11,"Month",DD$2,"Source",$D11),0)</f>
        <v>0</v>
      </c>
      <c r="DK11" s="64">
        <f>IFERROR(GETPIVOTDATA("Other",PivotTable!$B$3,"Dept",$B11,"Month",DD$2,"Source",$D11),0)</f>
        <v>0</v>
      </c>
      <c r="DL11" s="64">
        <f>IFERROR(GETPIVOTDATA("Sort",PivotTable!$B$3,"Dept",$B11,"Month",DD$2,"Source",$D11),0)</f>
        <v>0</v>
      </c>
      <c r="DM11" s="65">
        <f>IFERROR(GETPIVOTDATA("Scrap",PivotTable!$B$3,"Dept",$B11,"Month",DD$2,"Source",$D11),0)</f>
        <v>0</v>
      </c>
      <c r="DN11" s="66">
        <v>0</v>
      </c>
      <c r="DO11" s="96" t="s">
        <v>86</v>
      </c>
      <c r="DP11" s="67">
        <f>IFERROR(GETPIVOTDATA("Labour Cost",PivotTable!$B$3,"Dept",$B11,"Month",DD$2,"Source",$D11),0)</f>
        <v>0</v>
      </c>
      <c r="DQ11" s="67">
        <f>IFERROR(GETPIVOTDATA("Process cost",PivotTable!$B$3,"Dept",$B11,"Month",DD$2,"Source",$D11),0)</f>
        <v>0</v>
      </c>
      <c r="DR11" s="67">
        <f>IFERROR(GETPIVOTDATA("Material Cost",PivotTable!$B$3,"Dept",$B11,"Month",DD$2,"Source",$D11),0)</f>
        <v>0</v>
      </c>
      <c r="DS11" s="67">
        <f>IFERROR(GETPIVOTDATA("Part Cost",PivotTable!$B$3,"Dept",$B11,"Month",DD$2,"Source",$D11),0)</f>
        <v>0</v>
      </c>
      <c r="DT11" s="68">
        <f t="shared" si="13"/>
        <v>0</v>
      </c>
      <c r="DU11" s="98">
        <v>1.5E-3</v>
      </c>
      <c r="DV11" s="69">
        <f t="shared" ref="DV11" si="157">DT11/DD11</f>
        <v>0</v>
      </c>
      <c r="DW11" s="357">
        <v>3.0000000000000001E-3</v>
      </c>
      <c r="DX11" s="359">
        <f t="shared" ref="DX11" si="158">SUM(DT11:DT12)/DD11</f>
        <v>0</v>
      </c>
      <c r="DY11" s="355">
        <f>VLOOKUP($B11,Table!$C$4:$P$18,MATCH('MBO Report 1'!DY$2,Table!$E$3:$P$3,0)+2,FALSE)</f>
        <v>336655.07</v>
      </c>
      <c r="DZ11" s="62" t="s">
        <v>15</v>
      </c>
      <c r="EA11" s="63">
        <f>VLOOKUP($A11,Table!$A$59:$P$88,MATCH('MBO Report 1'!DY$2,Table!$E$58:$P$58,0)+4,FALSE)</f>
        <v>0</v>
      </c>
      <c r="EB11" s="63" t="s">
        <v>86</v>
      </c>
      <c r="EC11" s="64">
        <f>IFERROR(GETPIVOTDATA("ReWork",PivotTable!$B$3,"Dept",$B11,"Month",DY$2,"Source",$D11),0)</f>
        <v>0</v>
      </c>
      <c r="ED11" s="64">
        <f>IFERROR(GETPIVOTDATA("RePlate",PivotTable!$B$3,"Dept",$B11,"Month",DY$2,"Source",$D11),0)</f>
        <v>0</v>
      </c>
      <c r="EE11" s="64">
        <f>IFERROR(GETPIVOTDATA("ReWash",PivotTable!$B$3,"Dept",$B11,"Month",DY$2,"Source",$D11),0)</f>
        <v>0</v>
      </c>
      <c r="EF11" s="64">
        <f>IFERROR(GETPIVOTDATA("Other",PivotTable!$B$3,"Dept",$B11,"Month",DY$2,"Source",$D11),0)</f>
        <v>0</v>
      </c>
      <c r="EG11" s="64">
        <f>IFERROR(GETPIVOTDATA("Sort",PivotTable!$B$3,"Dept",$B11,"Month",DY$2,"Source",$D11),0)</f>
        <v>0</v>
      </c>
      <c r="EH11" s="65">
        <f>IFERROR(GETPIVOTDATA("Scrap",PivotTable!$B$3,"Dept",$B11,"Month",DY$2,"Source",$D11),0)</f>
        <v>0</v>
      </c>
      <c r="EI11" s="66">
        <v>0</v>
      </c>
      <c r="EJ11" s="96" t="s">
        <v>86</v>
      </c>
      <c r="EK11" s="67">
        <f>IFERROR(GETPIVOTDATA("Labour Cost",PivotTable!$B$3,"Dept",$B11,"Month",DY$2,"Source",$D11),0)</f>
        <v>0</v>
      </c>
      <c r="EL11" s="67">
        <f>IFERROR(GETPIVOTDATA("Process cost",PivotTable!$B$3,"Dept",$B11,"Month",DY$2,"Source",$D11),0)</f>
        <v>0</v>
      </c>
      <c r="EM11" s="67">
        <f>IFERROR(GETPIVOTDATA("Material Cost",PivotTable!$B$3,"Dept",$B11,"Month",DY$2,"Source",$D11),0)</f>
        <v>0</v>
      </c>
      <c r="EN11" s="67">
        <f>IFERROR(GETPIVOTDATA("Part Cost",PivotTable!$B$3,"Dept",$B11,"Month",DY$2,"Source",$D11),0)</f>
        <v>0</v>
      </c>
      <c r="EO11" s="68">
        <f t="shared" si="16"/>
        <v>0</v>
      </c>
      <c r="EP11" s="98">
        <v>1.5E-3</v>
      </c>
      <c r="EQ11" s="69">
        <f t="shared" ref="EQ11" si="159">EO11/DY11</f>
        <v>0</v>
      </c>
      <c r="ER11" s="357">
        <v>3.0000000000000001E-3</v>
      </c>
      <c r="ES11" s="359">
        <f t="shared" ref="ES11" si="160">SUM(EO11:EO12)/DY11</f>
        <v>0</v>
      </c>
      <c r="ET11" s="355">
        <f>VLOOKUP($B11,Table!$C$4:$P$18,MATCH('MBO Report 1'!ET$2,Table!$E$3:$P$3,0)+2,FALSE)</f>
        <v>274252.42</v>
      </c>
      <c r="EU11" s="62" t="s">
        <v>15</v>
      </c>
      <c r="EV11" s="63">
        <f>VLOOKUP($A11,Table!$A$59:$P$88,MATCH('MBO Report 1'!ET$2,Table!$E$58:$P$58,0)+4,FALSE)</f>
        <v>0</v>
      </c>
      <c r="EW11" s="63" t="s">
        <v>86</v>
      </c>
      <c r="EX11" s="64">
        <f>IFERROR(GETPIVOTDATA("ReWork",PivotTable!$B$3,"Dept",$B11,"Month",ET$2,"Source",$D11),0)</f>
        <v>0</v>
      </c>
      <c r="EY11" s="64">
        <f>IFERROR(GETPIVOTDATA("RePlate",PivotTable!$B$3,"Dept",$B11,"Month",ET$2,"Source",$D11),0)</f>
        <v>0</v>
      </c>
      <c r="EZ11" s="64">
        <f>IFERROR(GETPIVOTDATA("ReWash",PivotTable!$B$3,"Dept",$B11,"Month",ET$2,"Source",$D11),0)</f>
        <v>0</v>
      </c>
      <c r="FA11" s="64">
        <f>IFERROR(GETPIVOTDATA("Other",PivotTable!$B$3,"Dept",$B11,"Month",ET$2,"Source",$D11),0)</f>
        <v>0</v>
      </c>
      <c r="FB11" s="64">
        <f>IFERROR(GETPIVOTDATA("Sort",PivotTable!$B$3,"Dept",$B11,"Month",ET$2,"Source",$D11),0)</f>
        <v>0</v>
      </c>
      <c r="FC11" s="65">
        <f>IFERROR(GETPIVOTDATA("Scrap",PivotTable!$B$3,"Dept",$B11,"Month",ET$2,"Source",$D11),0)</f>
        <v>0</v>
      </c>
      <c r="FD11" s="66">
        <v>0</v>
      </c>
      <c r="FE11" s="96" t="s">
        <v>86</v>
      </c>
      <c r="FF11" s="67">
        <f>IFERROR(GETPIVOTDATA("Labour Cost",PivotTable!$B$3,"Dept",$B11,"Month",ET$2,"Source",$D11),0)</f>
        <v>0</v>
      </c>
      <c r="FG11" s="67">
        <f>IFERROR(GETPIVOTDATA("Process cost",PivotTable!$B$3,"Dept",$B11,"Month",ET$2,"Source",$D11),0)</f>
        <v>0</v>
      </c>
      <c r="FH11" s="67">
        <f>IFERROR(GETPIVOTDATA("Material Cost",PivotTable!$B$3,"Dept",$B11,"Month",ET$2,"Source",$D11),0)</f>
        <v>0</v>
      </c>
      <c r="FI11" s="67">
        <f>IFERROR(GETPIVOTDATA("Part Cost",PivotTable!$B$3,"Dept",$B11,"Month",ET$2,"Source",$D11),0)</f>
        <v>0</v>
      </c>
      <c r="FJ11" s="68">
        <f t="shared" si="19"/>
        <v>0</v>
      </c>
      <c r="FK11" s="98">
        <v>1.5E-3</v>
      </c>
      <c r="FL11" s="69">
        <f t="shared" ref="FL11" si="161">FJ11/ET11</f>
        <v>0</v>
      </c>
      <c r="FM11" s="357">
        <v>3.0000000000000001E-3</v>
      </c>
      <c r="FN11" s="359">
        <f t="shared" ref="FN11" si="162">SUM(FJ11:FJ12)/ET11</f>
        <v>0</v>
      </c>
      <c r="FO11" s="355">
        <f>VLOOKUP($B11,Table!$C$4:$P$18,MATCH('MBO Report 1'!FO$2,Table!$E$3:$P$3,0)+2,FALSE)</f>
        <v>299812.14</v>
      </c>
      <c r="FP11" s="62" t="s">
        <v>15</v>
      </c>
      <c r="FQ11" s="63">
        <f>VLOOKUP($A11,Table!$A$59:$P$88,MATCH('MBO Report 1'!FO$2,Table!$E$58:$P$58,0)+4,FALSE)</f>
        <v>0</v>
      </c>
      <c r="FR11" s="63" t="s">
        <v>86</v>
      </c>
      <c r="FS11" s="64">
        <f>IFERROR(GETPIVOTDATA("ReWork",PivotTable!$B$3,"Dept",$B11,"Month",FO$2,"Source",$D11),0)</f>
        <v>0</v>
      </c>
      <c r="FT11" s="64">
        <f>IFERROR(GETPIVOTDATA("RePlate",PivotTable!$B$3,"Dept",$B11,"Month",FO$2,"Source",$D11),0)</f>
        <v>0</v>
      </c>
      <c r="FU11" s="64">
        <f>IFERROR(GETPIVOTDATA("ReWash",PivotTable!$B$3,"Dept",$B11,"Month",FO$2,"Source",$D11),0)</f>
        <v>0</v>
      </c>
      <c r="FV11" s="64">
        <f>IFERROR(GETPIVOTDATA("Other",PivotTable!$B$3,"Dept",$B11,"Month",FO$2,"Source",$D11),0)</f>
        <v>0</v>
      </c>
      <c r="FW11" s="64">
        <f>IFERROR(GETPIVOTDATA("Sort",PivotTable!$B$3,"Dept",$B11,"Month",FO$2,"Source",$D11),0)</f>
        <v>0</v>
      </c>
      <c r="FX11" s="65">
        <f>IFERROR(GETPIVOTDATA("Scrap",PivotTable!$B$3,"Dept",$B11,"Month",FO$2,"Source",$D11),0)</f>
        <v>0</v>
      </c>
      <c r="FY11" s="66">
        <v>0</v>
      </c>
      <c r="FZ11" s="96" t="s">
        <v>86</v>
      </c>
      <c r="GA11" s="67">
        <f>IFERROR(GETPIVOTDATA("Labour Cost",PivotTable!$B$3,"Dept",$B11,"Month",FO$2,"Source",$D11),0)</f>
        <v>0</v>
      </c>
      <c r="GB11" s="67">
        <f>IFERROR(GETPIVOTDATA("Process cost",PivotTable!$B$3,"Dept",$B11,"Month",FO$2,"Source",$D11),0)</f>
        <v>0</v>
      </c>
      <c r="GC11" s="67">
        <f>IFERROR(GETPIVOTDATA("Material Cost",PivotTable!$B$3,"Dept",$B11,"Month",FO$2,"Source",$D11),0)</f>
        <v>0</v>
      </c>
      <c r="GD11" s="67">
        <f>IFERROR(GETPIVOTDATA("Part Cost",PivotTable!$B$3,"Dept",$B11,"Month",FO$2,"Source",$D11),0)</f>
        <v>0</v>
      </c>
      <c r="GE11" s="68">
        <f t="shared" si="22"/>
        <v>0</v>
      </c>
      <c r="GF11" s="98">
        <v>1.5E-3</v>
      </c>
      <c r="GG11" s="69">
        <f t="shared" ref="GG11" si="163">GE11/FO11</f>
        <v>0</v>
      </c>
      <c r="GH11" s="357">
        <v>3.0000000000000001E-3</v>
      </c>
      <c r="GI11" s="359">
        <f t="shared" ref="GI11" si="164">SUM(GE11:GE12)/FO11</f>
        <v>0</v>
      </c>
      <c r="GJ11" s="355">
        <f>VLOOKUP($B11,Table!$C$4:$P$18,MATCH('MBO Report 1'!GJ$2,Table!$E$3:$P$3,0)+2,FALSE)</f>
        <v>286221.03000000003</v>
      </c>
      <c r="GK11" s="62" t="s">
        <v>15</v>
      </c>
      <c r="GL11" s="63">
        <f>VLOOKUP($A11,Table!$A$59:$P$88,MATCH('MBO Report 1'!GJ$2,Table!$E$58:$P$58,0)+4,FALSE)</f>
        <v>0</v>
      </c>
      <c r="GM11" s="63" t="s">
        <v>86</v>
      </c>
      <c r="GN11" s="64">
        <f>IFERROR(GETPIVOTDATA("ReWork",PivotTable!$B$3,"Dept",$B11,"Month",GJ$2,"Source",$D11),0)</f>
        <v>0</v>
      </c>
      <c r="GO11" s="64">
        <f>IFERROR(GETPIVOTDATA("RePlate",PivotTable!$B$3,"Dept",$B11,"Month",GJ$2,"Source",$D11),0)</f>
        <v>0</v>
      </c>
      <c r="GP11" s="64">
        <f>IFERROR(GETPIVOTDATA("ReWash",PivotTable!$B$3,"Dept",$B11,"Month",GJ$2,"Source",$D11),0)</f>
        <v>0</v>
      </c>
      <c r="GQ11" s="64">
        <f>IFERROR(GETPIVOTDATA("Other",PivotTable!$B$3,"Dept",$B11,"Month",GJ$2,"Source",$D11),0)</f>
        <v>0</v>
      </c>
      <c r="GR11" s="64">
        <f>IFERROR(GETPIVOTDATA("Sort",PivotTable!$B$3,"Dept",$B11,"Month",GJ$2,"Source",$D11),0)</f>
        <v>0</v>
      </c>
      <c r="GS11" s="65">
        <f>IFERROR(GETPIVOTDATA("Scrap",PivotTable!$B$3,"Dept",$B11,"Month",GJ$2,"Source",$D11),0)</f>
        <v>0</v>
      </c>
      <c r="GT11" s="66">
        <v>0</v>
      </c>
      <c r="GU11" s="96" t="s">
        <v>86</v>
      </c>
      <c r="GV11" s="67">
        <f>IFERROR(GETPIVOTDATA("Labour Cost",PivotTable!$B$3,"Dept",$B11,"Month",GJ$2,"Source",$D11),0)</f>
        <v>0</v>
      </c>
      <c r="GW11" s="67">
        <f>IFERROR(GETPIVOTDATA("Process cost",PivotTable!$B$3,"Dept",$B11,"Month",GJ$2,"Source",$D11),0)</f>
        <v>0</v>
      </c>
      <c r="GX11" s="67">
        <f>IFERROR(GETPIVOTDATA("Material Cost",PivotTable!$B$3,"Dept",$B11,"Month",GJ$2,"Source",$D11),0)</f>
        <v>0</v>
      </c>
      <c r="GY11" s="67">
        <f>IFERROR(GETPIVOTDATA("Part Cost",PivotTable!$B$3,"Dept",$B11,"Month",GJ$2,"Source",$D11),0)</f>
        <v>0</v>
      </c>
      <c r="GZ11" s="68">
        <f t="shared" si="25"/>
        <v>0</v>
      </c>
      <c r="HA11" s="98">
        <v>1.5E-3</v>
      </c>
      <c r="HB11" s="69">
        <f t="shared" ref="HB11" si="165">GZ11/GJ11</f>
        <v>0</v>
      </c>
      <c r="HC11" s="357">
        <v>3.0000000000000001E-3</v>
      </c>
      <c r="HD11" s="359">
        <f t="shared" ref="HD11" si="166">SUM(GZ11:GZ12)/GJ11</f>
        <v>0</v>
      </c>
      <c r="HE11" s="355">
        <f>VLOOKUP($B11,Table!$C$4:$P$18,MATCH('MBO Report 1'!HE$2,Table!$E$3:$P$3,0)+2,FALSE)</f>
        <v>257622.41</v>
      </c>
      <c r="HF11" s="62" t="s">
        <v>15</v>
      </c>
      <c r="HG11" s="63">
        <f>VLOOKUP($A11,Table!$A$59:$P$88,MATCH('MBO Report 1'!HE$2,Table!$E$58:$P$58,0)+4,FALSE)</f>
        <v>0</v>
      </c>
      <c r="HH11" s="63" t="s">
        <v>86</v>
      </c>
      <c r="HI11" s="64">
        <f>IFERROR(GETPIVOTDATA("ReWork",PivotTable!$B$3,"Dept",$B11,"Month",HE$2,"Source",$D11),0)</f>
        <v>0</v>
      </c>
      <c r="HJ11" s="64">
        <f>IFERROR(GETPIVOTDATA("RePlate",PivotTable!$B$3,"Dept",$B11,"Month",HE$2,"Source",$D11),0)</f>
        <v>0</v>
      </c>
      <c r="HK11" s="64">
        <f>IFERROR(GETPIVOTDATA("ReWash",PivotTable!$B$3,"Dept",$B11,"Month",HE$2,"Source",$D11),0)</f>
        <v>0</v>
      </c>
      <c r="HL11" s="64">
        <f>IFERROR(GETPIVOTDATA("Other",PivotTable!$B$3,"Dept",$B11,"Month",HE$2,"Source",$D11),0)</f>
        <v>0</v>
      </c>
      <c r="HM11" s="64">
        <f>IFERROR(GETPIVOTDATA("Sort",PivotTable!$B$3,"Dept",$B11,"Month",HE$2,"Source",$D11),0)</f>
        <v>0</v>
      </c>
      <c r="HN11" s="65">
        <f>IFERROR(GETPIVOTDATA("Scrap",PivotTable!$B$3,"Dept",$B11,"Month",HE$2,"Source",$D11),0)</f>
        <v>0</v>
      </c>
      <c r="HO11" s="66">
        <v>0</v>
      </c>
      <c r="HP11" s="96" t="s">
        <v>86</v>
      </c>
      <c r="HQ11" s="67">
        <f>IFERROR(GETPIVOTDATA("Labour Cost",PivotTable!$B$3,"Dept",$B11,"Month",HE$2,"Source",$D11),0)</f>
        <v>0</v>
      </c>
      <c r="HR11" s="67">
        <f>IFERROR(GETPIVOTDATA("Process cost",PivotTable!$B$3,"Dept",$B11,"Month",HE$2,"Source",$D11),0)</f>
        <v>0</v>
      </c>
      <c r="HS11" s="67">
        <f>IFERROR(GETPIVOTDATA("Material Cost",PivotTable!$B$3,"Dept",$B11,"Month",HE$2,"Source",$D11),0)</f>
        <v>0</v>
      </c>
      <c r="HT11" s="67">
        <f>IFERROR(GETPIVOTDATA("Part Cost",PivotTable!$B$3,"Dept",$B11,"Month",HE$2,"Source",$D11),0)</f>
        <v>0</v>
      </c>
      <c r="HU11" s="68">
        <f t="shared" si="28"/>
        <v>0</v>
      </c>
      <c r="HV11" s="98">
        <v>1.5E-3</v>
      </c>
      <c r="HW11" s="69">
        <f t="shared" ref="HW11" si="167">HU11/HE11</f>
        <v>0</v>
      </c>
      <c r="HX11" s="357">
        <v>3.0000000000000001E-3</v>
      </c>
      <c r="HY11" s="359">
        <f t="shared" ref="HY11" si="168">SUM(HU11:HU12)/HE11</f>
        <v>0</v>
      </c>
      <c r="HZ11" s="355">
        <f>VLOOKUP($B11,Table!$C$4:$P$18,MATCH('MBO Report 1'!HZ$2,Table!$E$3:$P$3,0)+2,FALSE)</f>
        <v>295686.62</v>
      </c>
      <c r="IA11" s="62" t="s">
        <v>15</v>
      </c>
      <c r="IB11" s="63">
        <f>VLOOKUP($A11,Table!$A$59:$P$88,MATCH('MBO Report 1'!HZ$2,Table!$E$58:$P$58,0)+4,FALSE)</f>
        <v>0</v>
      </c>
      <c r="IC11" s="63" t="s">
        <v>86</v>
      </c>
      <c r="ID11" s="64">
        <f>IFERROR(GETPIVOTDATA("ReWork",PivotTable!$B$3,"Dept",$B11,"Month",HZ$2,"Source",$D11),0)</f>
        <v>0</v>
      </c>
      <c r="IE11" s="64">
        <f>IFERROR(GETPIVOTDATA("RePlate",PivotTable!$B$3,"Dept",$B11,"Month",HZ$2,"Source",$D11),0)</f>
        <v>0</v>
      </c>
      <c r="IF11" s="64">
        <f>IFERROR(GETPIVOTDATA("ReWash",PivotTable!$B$3,"Dept",$B11,"Month",HZ$2,"Source",$D11),0)</f>
        <v>0</v>
      </c>
      <c r="IG11" s="64">
        <f>IFERROR(GETPIVOTDATA("Other",PivotTable!$B$3,"Dept",$B11,"Month",HZ$2,"Source",$D11),0)</f>
        <v>0</v>
      </c>
      <c r="IH11" s="64">
        <f>IFERROR(GETPIVOTDATA("Sort",PivotTable!$B$3,"Dept",$B11,"Month",HZ$2,"Source",$D11),0)</f>
        <v>0</v>
      </c>
      <c r="II11" s="65">
        <f>IFERROR(GETPIVOTDATA("Scrap",PivotTable!$B$3,"Dept",$B11,"Month",HZ$2,"Source",$D11),0)</f>
        <v>0</v>
      </c>
      <c r="IJ11" s="66">
        <v>0</v>
      </c>
      <c r="IK11" s="96" t="s">
        <v>86</v>
      </c>
      <c r="IL11" s="67">
        <f>IFERROR(GETPIVOTDATA("Labour Cost",PivotTable!$B$3,"Dept",$B11,"Month",HZ$2,"Source",$D11),0)</f>
        <v>0</v>
      </c>
      <c r="IM11" s="67">
        <f>IFERROR(GETPIVOTDATA("Process cost",PivotTable!$B$3,"Dept",$B11,"Month",HZ$2,"Source",$D11),0)</f>
        <v>0</v>
      </c>
      <c r="IN11" s="67">
        <f>IFERROR(GETPIVOTDATA("Material Cost",PivotTable!$B$3,"Dept",$B11,"Month",HZ$2,"Source",$D11),0)</f>
        <v>0</v>
      </c>
      <c r="IO11" s="67">
        <f>IFERROR(GETPIVOTDATA("Part Cost",PivotTable!$B$3,"Dept",$B11,"Month",HZ$2,"Source",$D11),0)</f>
        <v>0</v>
      </c>
      <c r="IP11" s="68">
        <f t="shared" si="31"/>
        <v>0</v>
      </c>
      <c r="IQ11" s="98">
        <v>1.5E-3</v>
      </c>
      <c r="IR11" s="69">
        <f t="shared" ref="IR11" si="169">IP11/HZ11</f>
        <v>0</v>
      </c>
      <c r="IS11" s="357">
        <v>3.0000000000000001E-3</v>
      </c>
      <c r="IT11" s="359">
        <f t="shared" ref="IT11" si="170">SUM(IP11:IP12)/HZ11</f>
        <v>0</v>
      </c>
    </row>
    <row r="12" spans="1:254" ht="24.75" customHeight="1">
      <c r="A12" s="4" t="str">
        <f t="shared" ref="A12" si="171">B11&amp;D12</f>
        <v>MEExternal</v>
      </c>
      <c r="B12" s="352"/>
      <c r="C12" s="386"/>
      <c r="D12" s="54" t="s">
        <v>16</v>
      </c>
      <c r="E12" s="55">
        <f>VLOOKUP($A12,Table!$A$59:$P$88,MATCH('MBO Report 1'!C$2,Table!$E$58:$P$58,0)+4,FALSE)</f>
        <v>0</v>
      </c>
      <c r="F12" s="55">
        <f>VLOOKUP($A11,Table!$A$24:$P$53,MATCH('MBO Report 1'!C$2,Table!$E$23:$P$23,0)+4,FALSE)</f>
        <v>0</v>
      </c>
      <c r="G12" s="56">
        <f>IFERROR(GETPIVOTDATA("ReWork",PivotTable!$B$3,"Dept",$B11,"Month",C$2,"Source",$D12),0)</f>
        <v>0</v>
      </c>
      <c r="H12" s="56">
        <f>IFERROR(GETPIVOTDATA("RePlate",PivotTable!$B$3,"Dept",$B11,"Month",C$2,"Source",$D12),0)</f>
        <v>0</v>
      </c>
      <c r="I12" s="56">
        <f>IFERROR(GETPIVOTDATA("ReWash",PivotTable!$B$3,"Dept",$B11,"Month",C$2,"Source",$D12),0)</f>
        <v>0</v>
      </c>
      <c r="J12" s="56">
        <f>IFERROR(GETPIVOTDATA("Other",PivotTable!$B$3,"Dept",$B11,"Month",C$2,"Source",$D12),0)</f>
        <v>0</v>
      </c>
      <c r="K12" s="56">
        <f>IFERROR(GETPIVOTDATA("Sort",PivotTable!$B$3,"Dept",$B11,"Month",C$2,"Source",$D12),0)</f>
        <v>0</v>
      </c>
      <c r="L12" s="57">
        <f>IFERROR(GETPIVOTDATA("Scrap",PivotTable!$B$3,"Dept",$B11,"Month",C$2,"Source",$D12),0)</f>
        <v>0</v>
      </c>
      <c r="M12" s="58">
        <f>E11*250+E12*500</f>
        <v>250</v>
      </c>
      <c r="N12" s="97">
        <f>VLOOKUP($A12,Table!$A$24:$P$53,MATCH('MBO Report 1'!C$2,Table!$E$23:$P$23,0)+4,FALSE)</f>
        <v>0</v>
      </c>
      <c r="O12" s="59">
        <f>IFERROR(GETPIVOTDATA("Labour Cost",PivotTable!$B$3,"Dept",$B11,"Month",C$2,"Source",$D12),0)</f>
        <v>0</v>
      </c>
      <c r="P12" s="59">
        <f>IFERROR(GETPIVOTDATA("Process cost",PivotTable!$B$3,"Dept",$B11,"Month",C$2,"Source",$D12),0)</f>
        <v>0</v>
      </c>
      <c r="Q12" s="59">
        <f>IFERROR(GETPIVOTDATA("Material Cost",PivotTable!$B$3,"Dept",$B11,"Month",C$2,"Source",$D12),0)</f>
        <v>0</v>
      </c>
      <c r="R12" s="59">
        <f>IFERROR(GETPIVOTDATA("Part Cost",PivotTable!$B$3,"Dept",$B11,"Month",C$2,"Source",$D12),0)</f>
        <v>0</v>
      </c>
      <c r="S12" s="60">
        <f t="shared" si="0"/>
        <v>250</v>
      </c>
      <c r="T12" s="99">
        <v>1.5E-3</v>
      </c>
      <c r="U12" s="61">
        <f>S12/C11</f>
        <v>1.7931687443515185E-3</v>
      </c>
      <c r="V12" s="376"/>
      <c r="W12" s="382"/>
      <c r="X12" s="375"/>
      <c r="Y12" s="54" t="s">
        <v>16</v>
      </c>
      <c r="Z12" s="55">
        <f>VLOOKUP($A12,Table!$A$59:$P$88,MATCH('MBO Report 1'!X$2,Table!$E$58:$P$58,0)+4,FALSE)</f>
        <v>0</v>
      </c>
      <c r="AA12" s="55">
        <f>VLOOKUP($A11,Table!$A$24:$P$53,MATCH('MBO Report 1'!X$2,Table!$E$23:$P$23,0)+4,FALSE)</f>
        <v>0</v>
      </c>
      <c r="AB12" s="56">
        <f>IFERROR(GETPIVOTDATA("ReWork",PivotTable!$B$3,"Dept",$B11,"Month",X$2,"Source",$D12),0)</f>
        <v>0</v>
      </c>
      <c r="AC12" s="56">
        <f>IFERROR(GETPIVOTDATA("RePlate",PivotTable!$B$3,"Dept",$B11,"Month",X$2,"Source",$D12),0)</f>
        <v>0</v>
      </c>
      <c r="AD12" s="56">
        <f>IFERROR(GETPIVOTDATA("ReWash",PivotTable!$B$3,"Dept",$B11,"Month",X$2,"Source",$D12),0)</f>
        <v>0</v>
      </c>
      <c r="AE12" s="56">
        <f>IFERROR(GETPIVOTDATA("Other",PivotTable!$B$3,"Dept",$B11,"Month",X$2,"Source",$D12),0)</f>
        <v>0</v>
      </c>
      <c r="AF12" s="56">
        <f>IFERROR(GETPIVOTDATA("Sort",PivotTable!$B$3,"Dept",$B11,"Month",X$2,"Source",$D12),0)</f>
        <v>0</v>
      </c>
      <c r="AG12" s="57">
        <f>IFERROR(GETPIVOTDATA("Scrap",PivotTable!$B$3,"Dept",$B11,"Month",X$2,"Source",$D12),0)</f>
        <v>0</v>
      </c>
      <c r="AH12" s="58">
        <f t="shared" ref="AH12" si="172">Z11*250+Z12*500</f>
        <v>250</v>
      </c>
      <c r="AI12" s="97">
        <f>VLOOKUP($A12,Table!$A$24:$P$53,MATCH('MBO Report 1'!X$2,Table!$E$23:$P$23,0)+4,FALSE)</f>
        <v>0</v>
      </c>
      <c r="AJ12" s="59">
        <f>IFERROR(GETPIVOTDATA("Labour Cost",PivotTable!$B$3,"Dept",$B11,"Month",X$2,"Source",$D12),0)</f>
        <v>0</v>
      </c>
      <c r="AK12" s="59">
        <f>IFERROR(GETPIVOTDATA("Process cost",PivotTable!$B$3,"Dept",$B11,"Month",X$2,"Source",$D12),0)</f>
        <v>0</v>
      </c>
      <c r="AL12" s="59">
        <f>IFERROR(GETPIVOTDATA("Material Cost",PivotTable!$B$3,"Dept",$B11,"Month",X$2,"Source",$D12),0)</f>
        <v>0</v>
      </c>
      <c r="AM12" s="59">
        <f>IFERROR(GETPIVOTDATA("Part Cost",PivotTable!$B$3,"Dept",$B11,"Month",X$2,"Source",$D12),0)</f>
        <v>0</v>
      </c>
      <c r="AN12" s="60">
        <f t="shared" si="1"/>
        <v>250</v>
      </c>
      <c r="AO12" s="99">
        <v>1.5E-3</v>
      </c>
      <c r="AP12" s="61">
        <f t="shared" ref="AP12" si="173">AN12/X11</f>
        <v>1.3151665000789099E-3</v>
      </c>
      <c r="AQ12" s="376"/>
      <c r="AR12" s="378"/>
      <c r="AS12" s="356"/>
      <c r="AT12" s="54" t="s">
        <v>16</v>
      </c>
      <c r="AU12" s="55">
        <f>VLOOKUP($A12,Table!$A$59:$P$88,MATCH('MBO Report 1'!AS$2,Table!$E$58:$P$58,0)+4,FALSE)</f>
        <v>0</v>
      </c>
      <c r="AV12" s="55">
        <f>VLOOKUP($A11,Table!$A$24:$P$53,MATCH('MBO Report 1'!AS$2,Table!$E$23:$P$23,0)+4,FALSE)</f>
        <v>0</v>
      </c>
      <c r="AW12" s="56">
        <f>IFERROR(GETPIVOTDATA("ReWork",PivotTable!$B$3,"Dept",$B11,"Month",AS$2,"Source",$D12),0)</f>
        <v>0</v>
      </c>
      <c r="AX12" s="56">
        <f>IFERROR(GETPIVOTDATA("RePlate",PivotTable!$B$3,"Dept",$B11,"Month",AS$2,"Source",$D12),0)</f>
        <v>0</v>
      </c>
      <c r="AY12" s="56">
        <f>IFERROR(GETPIVOTDATA("ReWash",PivotTable!$B$3,"Dept",$B11,"Month",AS$2,"Source",$D12),0)</f>
        <v>0</v>
      </c>
      <c r="AZ12" s="56">
        <f>IFERROR(GETPIVOTDATA("Other",PivotTable!$B$3,"Dept",$B11,"Month",AS$2,"Source",$D12),0)</f>
        <v>0</v>
      </c>
      <c r="BA12" s="56">
        <f>IFERROR(GETPIVOTDATA("Sort",PivotTable!$B$3,"Dept",$B11,"Month",AS$2,"Source",$D12),0)</f>
        <v>0</v>
      </c>
      <c r="BB12" s="57">
        <f>IFERROR(GETPIVOTDATA("Scrap",PivotTable!$B$3,"Dept",$B11,"Month",AS$2,"Source",$D12),0)</f>
        <v>0</v>
      </c>
      <c r="BC12" s="58">
        <f t="shared" ref="BC12" si="174">AU11*250+AU12*500</f>
        <v>0</v>
      </c>
      <c r="BD12" s="97">
        <f>VLOOKUP($A12,Table!$A$24:$P$53,MATCH('MBO Report 1'!AS$2,Table!$E$23:$P$23,0)+4,FALSE)</f>
        <v>0</v>
      </c>
      <c r="BE12" s="59">
        <f>IFERROR(GETPIVOTDATA("Labour Cost",PivotTable!$B$3,"Dept",$B11,"Month",AS$2,"Source",$D12),0)</f>
        <v>0</v>
      </c>
      <c r="BF12" s="59">
        <f>IFERROR(GETPIVOTDATA("Process cost",PivotTable!$B$3,"Dept",$B11,"Month",AS$2,"Source",$D12),0)</f>
        <v>0</v>
      </c>
      <c r="BG12" s="59">
        <f>IFERROR(GETPIVOTDATA("Material Cost",PivotTable!$B$3,"Dept",$B11,"Month",AS$2,"Source",$D12),0)</f>
        <v>0</v>
      </c>
      <c r="BH12" s="59">
        <f>IFERROR(GETPIVOTDATA("Part Cost",PivotTable!$B$3,"Dept",$B11,"Month",AS$2,"Source",$D12),0)</f>
        <v>0</v>
      </c>
      <c r="BI12" s="60">
        <f t="shared" si="4"/>
        <v>0</v>
      </c>
      <c r="BJ12" s="99">
        <v>1.5E-3</v>
      </c>
      <c r="BK12" s="61">
        <f t="shared" ref="BK12" si="175">BI12/AS11</f>
        <v>0</v>
      </c>
      <c r="BL12" s="358"/>
      <c r="BM12" s="360"/>
      <c r="BN12" s="356"/>
      <c r="BO12" s="54" t="s">
        <v>16</v>
      </c>
      <c r="BP12" s="55">
        <f>VLOOKUP($A12,Table!$A$59:$P$88,MATCH('MBO Report 1'!BN$2,Table!$E$58:$P$58,0)+4,FALSE)</f>
        <v>1</v>
      </c>
      <c r="BQ12" s="55">
        <f>VLOOKUP($A11,Table!$A$24:$P$53,MATCH('MBO Report 1'!BN$2,Table!$E$23:$P$23,0)+4,FALSE)</f>
        <v>0</v>
      </c>
      <c r="BR12" s="56">
        <f>IFERROR(GETPIVOTDATA("ReWork",PivotTable!$B$3,"Dept",$B11,"Month",BN$2,"Source",$D12),0)</f>
        <v>0</v>
      </c>
      <c r="BS12" s="56">
        <f>IFERROR(GETPIVOTDATA("RePlate",PivotTable!$B$3,"Dept",$B11,"Month",BN$2,"Source",$D12),0)</f>
        <v>0</v>
      </c>
      <c r="BT12" s="56">
        <f>IFERROR(GETPIVOTDATA("ReWash",PivotTable!$B$3,"Dept",$B11,"Month",BN$2,"Source",$D12),0)</f>
        <v>0</v>
      </c>
      <c r="BU12" s="56">
        <f>IFERROR(GETPIVOTDATA("Other",PivotTable!$B$3,"Dept",$B11,"Month",BN$2,"Source",$D12),0)</f>
        <v>0</v>
      </c>
      <c r="BV12" s="56">
        <f>IFERROR(GETPIVOTDATA("Sort",PivotTable!$B$3,"Dept",$B11,"Month",BN$2,"Source",$D12),0)</f>
        <v>0</v>
      </c>
      <c r="BW12" s="57">
        <f>IFERROR(GETPIVOTDATA("Scrap",PivotTable!$B$3,"Dept",$B11,"Month",BN$2,"Source",$D12),0)</f>
        <v>0</v>
      </c>
      <c r="BX12" s="58">
        <f t="shared" ref="BX12" si="176">BP11*250+BP12*500</f>
        <v>500</v>
      </c>
      <c r="BY12" s="97">
        <f>VLOOKUP($A12,Table!$A$24:$P$53,MATCH('MBO Report 1'!BN$2,Table!$E$23:$P$23,0)+4,FALSE)</f>
        <v>0</v>
      </c>
      <c r="BZ12" s="59">
        <f>IFERROR(GETPIVOTDATA("Labour Cost",PivotTable!$B$3,"Dept",$B11,"Month",BN$2,"Source",$D12),0)</f>
        <v>0</v>
      </c>
      <c r="CA12" s="59">
        <f>IFERROR(GETPIVOTDATA("Process cost",PivotTable!$B$3,"Dept",$B11,"Month",BN$2,"Source",$D12),0)</f>
        <v>0</v>
      </c>
      <c r="CB12" s="59">
        <f>IFERROR(GETPIVOTDATA("Material Cost",PivotTable!$B$3,"Dept",$B11,"Month",BN$2,"Source",$D12),0)</f>
        <v>0</v>
      </c>
      <c r="CC12" s="59">
        <f>IFERROR(GETPIVOTDATA("Part Cost",PivotTable!$B$3,"Dept",$B11,"Month",BN$2,"Source",$D12),0)</f>
        <v>0</v>
      </c>
      <c r="CD12" s="60">
        <f t="shared" si="7"/>
        <v>500</v>
      </c>
      <c r="CE12" s="99">
        <v>1.5E-3</v>
      </c>
      <c r="CF12" s="61">
        <f t="shared" ref="CF12" si="177">CD12/BN11</f>
        <v>2.6826624888669505E-3</v>
      </c>
      <c r="CG12" s="358"/>
      <c r="CH12" s="360"/>
      <c r="CI12" s="356"/>
      <c r="CJ12" s="54" t="s">
        <v>16</v>
      </c>
      <c r="CK12" s="55">
        <f>VLOOKUP($A12,Table!$A$59:$P$88,MATCH('MBO Report 1'!CI$2,Table!$E$58:$P$58,0)+4,FALSE)</f>
        <v>0</v>
      </c>
      <c r="CL12" s="55">
        <f>VLOOKUP($A11,Table!$A$24:$P$53,MATCH('MBO Report 1'!CI$2,Table!$E$23:$P$23,0)+4,FALSE)</f>
        <v>0</v>
      </c>
      <c r="CM12" s="56">
        <f>IFERROR(GETPIVOTDATA("ReWork",PivotTable!$B$3,"Dept",$B11,"Month",CI$2,"Source",$D12),0)</f>
        <v>0</v>
      </c>
      <c r="CN12" s="56">
        <f>IFERROR(GETPIVOTDATA("RePlate",PivotTable!$B$3,"Dept",$B11,"Month",CI$2,"Source",$D12),0)</f>
        <v>0</v>
      </c>
      <c r="CO12" s="56">
        <f>IFERROR(GETPIVOTDATA("ReWash",PivotTable!$B$3,"Dept",$B11,"Month",CI$2,"Source",$D12),0)</f>
        <v>0</v>
      </c>
      <c r="CP12" s="56">
        <f>IFERROR(GETPIVOTDATA("Other",PivotTable!$B$3,"Dept",$B11,"Month",CI$2,"Source",$D12),0)</f>
        <v>0</v>
      </c>
      <c r="CQ12" s="56">
        <f>IFERROR(GETPIVOTDATA("Sort",PivotTable!$B$3,"Dept",$B11,"Month",CI$2,"Source",$D12),0)</f>
        <v>0</v>
      </c>
      <c r="CR12" s="57">
        <f>IFERROR(GETPIVOTDATA("Scrap",PivotTable!$B$3,"Dept",$B11,"Month",CI$2,"Source",$D12),0)</f>
        <v>0</v>
      </c>
      <c r="CS12" s="58">
        <f t="shared" ref="CS12" si="178">CK11*250+CK12*500</f>
        <v>0</v>
      </c>
      <c r="CT12" s="97">
        <f>VLOOKUP($A12,Table!$A$24:$P$53,MATCH('MBO Report 1'!CI$2,Table!$E$23:$P$23,0)+4,FALSE)</f>
        <v>0</v>
      </c>
      <c r="CU12" s="59">
        <f>IFERROR(GETPIVOTDATA("Labour Cost",PivotTable!$B$3,"Dept",$B11,"Month",CI$2,"Source",$D12),0)</f>
        <v>0</v>
      </c>
      <c r="CV12" s="59">
        <f>IFERROR(GETPIVOTDATA("Process cost",PivotTable!$B$3,"Dept",$B11,"Month",CI$2,"Source",$D12),0)</f>
        <v>0</v>
      </c>
      <c r="CW12" s="59">
        <f>IFERROR(GETPIVOTDATA("Material Cost",PivotTable!$B$3,"Dept",$B11,"Month",CI$2,"Source",$D12),0)</f>
        <v>0</v>
      </c>
      <c r="CX12" s="59">
        <f>IFERROR(GETPIVOTDATA("Part Cost",PivotTable!$B$3,"Dept",$B11,"Month",CI$2,"Source",$D12),0)</f>
        <v>0</v>
      </c>
      <c r="CY12" s="60">
        <f t="shared" si="10"/>
        <v>0</v>
      </c>
      <c r="CZ12" s="99">
        <v>1.5E-3</v>
      </c>
      <c r="DA12" s="61">
        <f t="shared" ref="DA12" si="179">CY12/CI11</f>
        <v>0</v>
      </c>
      <c r="DB12" s="358"/>
      <c r="DC12" s="360"/>
      <c r="DD12" s="356"/>
      <c r="DE12" s="54" t="s">
        <v>16</v>
      </c>
      <c r="DF12" s="55">
        <f>VLOOKUP($A12,Table!$A$59:$P$88,MATCH('MBO Report 1'!DD$2,Table!$E$58:$P$58,0)+4,FALSE)</f>
        <v>0</v>
      </c>
      <c r="DG12" s="55">
        <f>VLOOKUP($A11,Table!$A$24:$P$53,MATCH('MBO Report 1'!DD$2,Table!$E$23:$P$23,0)+4,FALSE)</f>
        <v>0</v>
      </c>
      <c r="DH12" s="56">
        <f>IFERROR(GETPIVOTDATA("ReWork",PivotTable!$B$3,"Dept",$B11,"Month",DD$2,"Source",$D12),0)</f>
        <v>0</v>
      </c>
      <c r="DI12" s="56">
        <f>IFERROR(GETPIVOTDATA("RePlate",PivotTable!$B$3,"Dept",$B11,"Month",DD$2,"Source",$D12),0)</f>
        <v>0</v>
      </c>
      <c r="DJ12" s="56">
        <f>IFERROR(GETPIVOTDATA("ReWash",PivotTable!$B$3,"Dept",$B11,"Month",DD$2,"Source",$D12),0)</f>
        <v>0</v>
      </c>
      <c r="DK12" s="56">
        <f>IFERROR(GETPIVOTDATA("Other",PivotTable!$B$3,"Dept",$B11,"Month",DD$2,"Source",$D12),0)</f>
        <v>0</v>
      </c>
      <c r="DL12" s="56">
        <f>IFERROR(GETPIVOTDATA("Sort",PivotTable!$B$3,"Dept",$B11,"Month",DD$2,"Source",$D12),0)</f>
        <v>0</v>
      </c>
      <c r="DM12" s="57">
        <f>IFERROR(GETPIVOTDATA("Scrap",PivotTable!$B$3,"Dept",$B11,"Month",DD$2,"Source",$D12),0)</f>
        <v>0</v>
      </c>
      <c r="DN12" s="58">
        <f t="shared" ref="DN12" si="180">DF11*250+DF12*500</f>
        <v>0</v>
      </c>
      <c r="DO12" s="97">
        <f>VLOOKUP($A12,Table!$A$24:$P$53,MATCH('MBO Report 1'!DD$2,Table!$E$23:$P$23,0)+4,FALSE)</f>
        <v>0</v>
      </c>
      <c r="DP12" s="59">
        <f>IFERROR(GETPIVOTDATA("Labour Cost",PivotTable!$B$3,"Dept",$B11,"Month",DD$2,"Source",$D12),0)</f>
        <v>0</v>
      </c>
      <c r="DQ12" s="59">
        <f>IFERROR(GETPIVOTDATA("Process cost",PivotTable!$B$3,"Dept",$B11,"Month",DD$2,"Source",$D12),0)</f>
        <v>0</v>
      </c>
      <c r="DR12" s="59">
        <f>IFERROR(GETPIVOTDATA("Material Cost",PivotTable!$B$3,"Dept",$B11,"Month",DD$2,"Source",$D12),0)</f>
        <v>0</v>
      </c>
      <c r="DS12" s="59">
        <f>IFERROR(GETPIVOTDATA("Part Cost",PivotTable!$B$3,"Dept",$B11,"Month",DD$2,"Source",$D12),0)</f>
        <v>0</v>
      </c>
      <c r="DT12" s="60">
        <f t="shared" si="13"/>
        <v>0</v>
      </c>
      <c r="DU12" s="99">
        <v>1.5E-3</v>
      </c>
      <c r="DV12" s="61">
        <f t="shared" ref="DV12" si="181">DT12/DD11</f>
        <v>0</v>
      </c>
      <c r="DW12" s="358"/>
      <c r="DX12" s="360"/>
      <c r="DY12" s="356"/>
      <c r="DZ12" s="54" t="s">
        <v>16</v>
      </c>
      <c r="EA12" s="55">
        <f>VLOOKUP($A12,Table!$A$59:$P$88,MATCH('MBO Report 1'!DY$2,Table!$E$58:$P$58,0)+4,FALSE)</f>
        <v>0</v>
      </c>
      <c r="EB12" s="55">
        <f>VLOOKUP($A11,Table!$A$24:$P$53,MATCH('MBO Report 1'!DY$2,Table!$E$23:$P$23,0)+4,FALSE)</f>
        <v>0</v>
      </c>
      <c r="EC12" s="56">
        <f>IFERROR(GETPIVOTDATA("ReWork",PivotTable!$B$3,"Dept",$B11,"Month",DY$2,"Source",$D12),0)</f>
        <v>0</v>
      </c>
      <c r="ED12" s="56">
        <f>IFERROR(GETPIVOTDATA("RePlate",PivotTable!$B$3,"Dept",$B11,"Month",DY$2,"Source",$D12),0)</f>
        <v>0</v>
      </c>
      <c r="EE12" s="56">
        <f>IFERROR(GETPIVOTDATA("ReWash",PivotTable!$B$3,"Dept",$B11,"Month",DY$2,"Source",$D12),0)</f>
        <v>0</v>
      </c>
      <c r="EF12" s="56">
        <f>IFERROR(GETPIVOTDATA("Other",PivotTable!$B$3,"Dept",$B11,"Month",DY$2,"Source",$D12),0)</f>
        <v>0</v>
      </c>
      <c r="EG12" s="56">
        <f>IFERROR(GETPIVOTDATA("Sort",PivotTable!$B$3,"Dept",$B11,"Month",DY$2,"Source",$D12),0)</f>
        <v>0</v>
      </c>
      <c r="EH12" s="57">
        <f>IFERROR(GETPIVOTDATA("Scrap",PivotTable!$B$3,"Dept",$B11,"Month",DY$2,"Source",$D12),0)</f>
        <v>0</v>
      </c>
      <c r="EI12" s="58">
        <f t="shared" ref="EI12" si="182">EA11*250+EA12*500</f>
        <v>0</v>
      </c>
      <c r="EJ12" s="97">
        <f>VLOOKUP($A12,Table!$A$24:$P$53,MATCH('MBO Report 1'!DY$2,Table!$E$23:$P$23,0)+4,FALSE)</f>
        <v>0</v>
      </c>
      <c r="EK12" s="59">
        <f>IFERROR(GETPIVOTDATA("Labour Cost",PivotTable!$B$3,"Dept",$B11,"Month",DY$2,"Source",$D12),0)</f>
        <v>0</v>
      </c>
      <c r="EL12" s="59">
        <f>IFERROR(GETPIVOTDATA("Process cost",PivotTable!$B$3,"Dept",$B11,"Month",DY$2,"Source",$D12),0)</f>
        <v>0</v>
      </c>
      <c r="EM12" s="59">
        <f>IFERROR(GETPIVOTDATA("Material Cost",PivotTable!$B$3,"Dept",$B11,"Month",DY$2,"Source",$D12),0)</f>
        <v>0</v>
      </c>
      <c r="EN12" s="59">
        <f>IFERROR(GETPIVOTDATA("Part Cost",PivotTable!$B$3,"Dept",$B11,"Month",DY$2,"Source",$D12),0)</f>
        <v>0</v>
      </c>
      <c r="EO12" s="60">
        <f t="shared" si="16"/>
        <v>0</v>
      </c>
      <c r="EP12" s="99">
        <v>1.5E-3</v>
      </c>
      <c r="EQ12" s="61">
        <f t="shared" ref="EQ12" si="183">EO12/DY11</f>
        <v>0</v>
      </c>
      <c r="ER12" s="358"/>
      <c r="ES12" s="360"/>
      <c r="ET12" s="356"/>
      <c r="EU12" s="54" t="s">
        <v>16</v>
      </c>
      <c r="EV12" s="55">
        <f>VLOOKUP($A12,Table!$A$59:$P$88,MATCH('MBO Report 1'!ET$2,Table!$E$58:$P$58,0)+4,FALSE)</f>
        <v>0</v>
      </c>
      <c r="EW12" s="55">
        <f>VLOOKUP($A11,Table!$A$24:$P$53,MATCH('MBO Report 1'!ET$2,Table!$E$23:$P$23,0)+4,FALSE)</f>
        <v>0</v>
      </c>
      <c r="EX12" s="56">
        <f>IFERROR(GETPIVOTDATA("ReWork",PivotTable!$B$3,"Dept",$B11,"Month",ET$2,"Source",$D12),0)</f>
        <v>0</v>
      </c>
      <c r="EY12" s="56">
        <f>IFERROR(GETPIVOTDATA("RePlate",PivotTable!$B$3,"Dept",$B11,"Month",ET$2,"Source",$D12),0)</f>
        <v>0</v>
      </c>
      <c r="EZ12" s="56">
        <f>IFERROR(GETPIVOTDATA("ReWash",PivotTable!$B$3,"Dept",$B11,"Month",ET$2,"Source",$D12),0)</f>
        <v>0</v>
      </c>
      <c r="FA12" s="56">
        <f>IFERROR(GETPIVOTDATA("Other",PivotTable!$B$3,"Dept",$B11,"Month",ET$2,"Source",$D12),0)</f>
        <v>0</v>
      </c>
      <c r="FB12" s="56">
        <f>IFERROR(GETPIVOTDATA("Sort",PivotTable!$B$3,"Dept",$B11,"Month",ET$2,"Source",$D12),0)</f>
        <v>0</v>
      </c>
      <c r="FC12" s="57">
        <f>IFERROR(GETPIVOTDATA("Scrap",PivotTable!$B$3,"Dept",$B11,"Month",ET$2,"Source",$D12),0)</f>
        <v>0</v>
      </c>
      <c r="FD12" s="58">
        <f t="shared" ref="FD12" si="184">EV11*250+EV12*500</f>
        <v>0</v>
      </c>
      <c r="FE12" s="97">
        <f>VLOOKUP($A12,Table!$A$24:$P$53,MATCH('MBO Report 1'!ET$2,Table!$E$23:$P$23,0)+4,FALSE)</f>
        <v>0</v>
      </c>
      <c r="FF12" s="59">
        <f>IFERROR(GETPIVOTDATA("Labour Cost",PivotTable!$B$3,"Dept",$B11,"Month",ET$2,"Source",$D12),0)</f>
        <v>0</v>
      </c>
      <c r="FG12" s="59">
        <f>IFERROR(GETPIVOTDATA("Process cost",PivotTable!$B$3,"Dept",$B11,"Month",ET$2,"Source",$D12),0)</f>
        <v>0</v>
      </c>
      <c r="FH12" s="59">
        <f>IFERROR(GETPIVOTDATA("Material Cost",PivotTable!$B$3,"Dept",$B11,"Month",ET$2,"Source",$D12),0)</f>
        <v>0</v>
      </c>
      <c r="FI12" s="59">
        <f>IFERROR(GETPIVOTDATA("Part Cost",PivotTable!$B$3,"Dept",$B11,"Month",ET$2,"Source",$D12),0)</f>
        <v>0</v>
      </c>
      <c r="FJ12" s="60">
        <f t="shared" si="19"/>
        <v>0</v>
      </c>
      <c r="FK12" s="99">
        <v>1.5E-3</v>
      </c>
      <c r="FL12" s="61">
        <f t="shared" ref="FL12" si="185">FJ12/ET11</f>
        <v>0</v>
      </c>
      <c r="FM12" s="358"/>
      <c r="FN12" s="360"/>
      <c r="FO12" s="356"/>
      <c r="FP12" s="54" t="s">
        <v>16</v>
      </c>
      <c r="FQ12" s="55">
        <f>VLOOKUP($A12,Table!$A$59:$P$88,MATCH('MBO Report 1'!FO$2,Table!$E$58:$P$58,0)+4,FALSE)</f>
        <v>0</v>
      </c>
      <c r="FR12" s="55">
        <f>VLOOKUP($A11,Table!$A$24:$P$53,MATCH('MBO Report 1'!FO$2,Table!$E$23:$P$23,0)+4,FALSE)</f>
        <v>0</v>
      </c>
      <c r="FS12" s="56">
        <f>IFERROR(GETPIVOTDATA("ReWork",PivotTable!$B$3,"Dept",$B11,"Month",FO$2,"Source",$D12),0)</f>
        <v>0</v>
      </c>
      <c r="FT12" s="56">
        <f>IFERROR(GETPIVOTDATA("RePlate",PivotTable!$B$3,"Dept",$B11,"Month",FO$2,"Source",$D12),0)</f>
        <v>0</v>
      </c>
      <c r="FU12" s="56">
        <f>IFERROR(GETPIVOTDATA("ReWash",PivotTable!$B$3,"Dept",$B11,"Month",FO$2,"Source",$D12),0)</f>
        <v>0</v>
      </c>
      <c r="FV12" s="56">
        <f>IFERROR(GETPIVOTDATA("Other",PivotTable!$B$3,"Dept",$B11,"Month",FO$2,"Source",$D12),0)</f>
        <v>0</v>
      </c>
      <c r="FW12" s="56">
        <f>IFERROR(GETPIVOTDATA("Sort",PivotTable!$B$3,"Dept",$B11,"Month",FO$2,"Source",$D12),0)</f>
        <v>0</v>
      </c>
      <c r="FX12" s="57">
        <f>IFERROR(GETPIVOTDATA("Scrap",PivotTable!$B$3,"Dept",$B11,"Month",FO$2,"Source",$D12),0)</f>
        <v>0</v>
      </c>
      <c r="FY12" s="58">
        <f t="shared" ref="FY12" si="186">FQ11*250+FQ12*500</f>
        <v>0</v>
      </c>
      <c r="FZ12" s="97">
        <f>VLOOKUP($A12,Table!$A$24:$P$53,MATCH('MBO Report 1'!FO$2,Table!$E$23:$P$23,0)+4,FALSE)</f>
        <v>0</v>
      </c>
      <c r="GA12" s="59">
        <f>IFERROR(GETPIVOTDATA("Labour Cost",PivotTable!$B$3,"Dept",$B11,"Month",FO$2,"Source",$D12),0)</f>
        <v>0</v>
      </c>
      <c r="GB12" s="59">
        <f>IFERROR(GETPIVOTDATA("Process cost",PivotTable!$B$3,"Dept",$B11,"Month",FO$2,"Source",$D12),0)</f>
        <v>0</v>
      </c>
      <c r="GC12" s="59">
        <f>IFERROR(GETPIVOTDATA("Material Cost",PivotTable!$B$3,"Dept",$B11,"Month",FO$2,"Source",$D12),0)</f>
        <v>0</v>
      </c>
      <c r="GD12" s="59">
        <f>IFERROR(GETPIVOTDATA("Part Cost",PivotTable!$B$3,"Dept",$B11,"Month",FO$2,"Source",$D12),0)</f>
        <v>0</v>
      </c>
      <c r="GE12" s="60">
        <f t="shared" si="22"/>
        <v>0</v>
      </c>
      <c r="GF12" s="99">
        <v>1.5E-3</v>
      </c>
      <c r="GG12" s="61">
        <f t="shared" ref="GG12" si="187">GE12/FO11</f>
        <v>0</v>
      </c>
      <c r="GH12" s="358"/>
      <c r="GI12" s="360"/>
      <c r="GJ12" s="356"/>
      <c r="GK12" s="54" t="s">
        <v>16</v>
      </c>
      <c r="GL12" s="55">
        <f>VLOOKUP($A12,Table!$A$59:$P$88,MATCH('MBO Report 1'!GJ$2,Table!$E$58:$P$58,0)+4,FALSE)</f>
        <v>0</v>
      </c>
      <c r="GM12" s="55">
        <f>VLOOKUP($A11,Table!$A$24:$P$53,MATCH('MBO Report 1'!GJ$2,Table!$E$23:$P$23,0)+4,FALSE)</f>
        <v>0</v>
      </c>
      <c r="GN12" s="56">
        <f>IFERROR(GETPIVOTDATA("ReWork",PivotTable!$B$3,"Dept",$B11,"Month",GJ$2,"Source",$D12),0)</f>
        <v>0</v>
      </c>
      <c r="GO12" s="56">
        <f>IFERROR(GETPIVOTDATA("RePlate",PivotTable!$B$3,"Dept",$B11,"Month",GJ$2,"Source",$D12),0)</f>
        <v>0</v>
      </c>
      <c r="GP12" s="56">
        <f>IFERROR(GETPIVOTDATA("ReWash",PivotTable!$B$3,"Dept",$B11,"Month",GJ$2,"Source",$D12),0)</f>
        <v>0</v>
      </c>
      <c r="GQ12" s="56">
        <f>IFERROR(GETPIVOTDATA("Other",PivotTable!$B$3,"Dept",$B11,"Month",GJ$2,"Source",$D12),0)</f>
        <v>0</v>
      </c>
      <c r="GR12" s="56">
        <f>IFERROR(GETPIVOTDATA("Sort",PivotTable!$B$3,"Dept",$B11,"Month",GJ$2,"Source",$D12),0)</f>
        <v>0</v>
      </c>
      <c r="GS12" s="57">
        <f>IFERROR(GETPIVOTDATA("Scrap",PivotTable!$B$3,"Dept",$B11,"Month",GJ$2,"Source",$D12),0)</f>
        <v>0</v>
      </c>
      <c r="GT12" s="58">
        <f t="shared" ref="GT12" si="188">GL11*250+GL12*500</f>
        <v>0</v>
      </c>
      <c r="GU12" s="97">
        <f>VLOOKUP($A12,Table!$A$24:$P$53,MATCH('MBO Report 1'!GJ$2,Table!$E$23:$P$23,0)+4,FALSE)</f>
        <v>0</v>
      </c>
      <c r="GV12" s="59">
        <f>IFERROR(GETPIVOTDATA("Labour Cost",PivotTable!$B$3,"Dept",$B11,"Month",GJ$2,"Source",$D12),0)</f>
        <v>0</v>
      </c>
      <c r="GW12" s="59">
        <f>IFERROR(GETPIVOTDATA("Process cost",PivotTable!$B$3,"Dept",$B11,"Month",GJ$2,"Source",$D12),0)</f>
        <v>0</v>
      </c>
      <c r="GX12" s="59">
        <f>IFERROR(GETPIVOTDATA("Material Cost",PivotTable!$B$3,"Dept",$B11,"Month",GJ$2,"Source",$D12),0)</f>
        <v>0</v>
      </c>
      <c r="GY12" s="59">
        <f>IFERROR(GETPIVOTDATA("Part Cost",PivotTable!$B$3,"Dept",$B11,"Month",GJ$2,"Source",$D12),0)</f>
        <v>0</v>
      </c>
      <c r="GZ12" s="60">
        <f t="shared" si="25"/>
        <v>0</v>
      </c>
      <c r="HA12" s="99">
        <v>1.5E-3</v>
      </c>
      <c r="HB12" s="61">
        <f t="shared" ref="HB12" si="189">GZ12/GJ11</f>
        <v>0</v>
      </c>
      <c r="HC12" s="358"/>
      <c r="HD12" s="360"/>
      <c r="HE12" s="356"/>
      <c r="HF12" s="54" t="s">
        <v>16</v>
      </c>
      <c r="HG12" s="55">
        <f>VLOOKUP($A12,Table!$A$59:$P$88,MATCH('MBO Report 1'!HE$2,Table!$E$58:$P$58,0)+4,FALSE)</f>
        <v>0</v>
      </c>
      <c r="HH12" s="55">
        <f>VLOOKUP($A11,Table!$A$24:$P$53,MATCH('MBO Report 1'!HE$2,Table!$E$23:$P$23,0)+4,FALSE)</f>
        <v>0</v>
      </c>
      <c r="HI12" s="56">
        <f>IFERROR(GETPIVOTDATA("ReWork",PivotTable!$B$3,"Dept",$B11,"Month",HE$2,"Source",$D12),0)</f>
        <v>0</v>
      </c>
      <c r="HJ12" s="56">
        <f>IFERROR(GETPIVOTDATA("RePlate",PivotTable!$B$3,"Dept",$B11,"Month",HE$2,"Source",$D12),0)</f>
        <v>0</v>
      </c>
      <c r="HK12" s="56">
        <f>IFERROR(GETPIVOTDATA("ReWash",PivotTable!$B$3,"Dept",$B11,"Month",HE$2,"Source",$D12),0)</f>
        <v>0</v>
      </c>
      <c r="HL12" s="56">
        <f>IFERROR(GETPIVOTDATA("Other",PivotTable!$B$3,"Dept",$B11,"Month",HE$2,"Source",$D12),0)</f>
        <v>0</v>
      </c>
      <c r="HM12" s="56">
        <f>IFERROR(GETPIVOTDATA("Sort",PivotTable!$B$3,"Dept",$B11,"Month",HE$2,"Source",$D12),0)</f>
        <v>0</v>
      </c>
      <c r="HN12" s="57">
        <f>IFERROR(GETPIVOTDATA("Scrap",PivotTable!$B$3,"Dept",$B11,"Month",HE$2,"Source",$D12),0)</f>
        <v>0</v>
      </c>
      <c r="HO12" s="58">
        <f t="shared" ref="HO12" si="190">HG11*250+HG12*500</f>
        <v>0</v>
      </c>
      <c r="HP12" s="97">
        <f>VLOOKUP($A12,Table!$A$24:$P$53,MATCH('MBO Report 1'!HE$2,Table!$E$23:$P$23,0)+4,FALSE)</f>
        <v>0</v>
      </c>
      <c r="HQ12" s="59">
        <f>IFERROR(GETPIVOTDATA("Labour Cost",PivotTable!$B$3,"Dept",$B11,"Month",HE$2,"Source",$D12),0)</f>
        <v>0</v>
      </c>
      <c r="HR12" s="59">
        <f>IFERROR(GETPIVOTDATA("Process cost",PivotTable!$B$3,"Dept",$B11,"Month",HE$2,"Source",$D12),0)</f>
        <v>0</v>
      </c>
      <c r="HS12" s="59">
        <f>IFERROR(GETPIVOTDATA("Material Cost",PivotTable!$B$3,"Dept",$B11,"Month",HE$2,"Source",$D12),0)</f>
        <v>0</v>
      </c>
      <c r="HT12" s="59">
        <f>IFERROR(GETPIVOTDATA("Part Cost",PivotTable!$B$3,"Dept",$B11,"Month",HE$2,"Source",$D12),0)</f>
        <v>0</v>
      </c>
      <c r="HU12" s="60">
        <f t="shared" si="28"/>
        <v>0</v>
      </c>
      <c r="HV12" s="99">
        <v>1.5E-3</v>
      </c>
      <c r="HW12" s="61">
        <f t="shared" ref="HW12" si="191">HU12/HE11</f>
        <v>0</v>
      </c>
      <c r="HX12" s="358"/>
      <c r="HY12" s="360"/>
      <c r="HZ12" s="356"/>
      <c r="IA12" s="54" t="s">
        <v>16</v>
      </c>
      <c r="IB12" s="55">
        <f>VLOOKUP($A12,Table!$A$59:$P$88,MATCH('MBO Report 1'!HZ$2,Table!$E$58:$P$58,0)+4,FALSE)</f>
        <v>0</v>
      </c>
      <c r="IC12" s="55">
        <f>VLOOKUP($A11,Table!$A$24:$P$53,MATCH('MBO Report 1'!HZ$2,Table!$E$23:$P$23,0)+4,FALSE)</f>
        <v>0</v>
      </c>
      <c r="ID12" s="56">
        <f>IFERROR(GETPIVOTDATA("ReWork",PivotTable!$B$3,"Dept",$B11,"Month",HZ$2,"Source",$D12),0)</f>
        <v>0</v>
      </c>
      <c r="IE12" s="56">
        <f>IFERROR(GETPIVOTDATA("RePlate",PivotTable!$B$3,"Dept",$B11,"Month",HZ$2,"Source",$D12),0)</f>
        <v>0</v>
      </c>
      <c r="IF12" s="56">
        <f>IFERROR(GETPIVOTDATA("ReWash",PivotTable!$B$3,"Dept",$B11,"Month",HZ$2,"Source",$D12),0)</f>
        <v>0</v>
      </c>
      <c r="IG12" s="56">
        <f>IFERROR(GETPIVOTDATA("Other",PivotTable!$B$3,"Dept",$B11,"Month",HZ$2,"Source",$D12),0)</f>
        <v>0</v>
      </c>
      <c r="IH12" s="56">
        <f>IFERROR(GETPIVOTDATA("Sort",PivotTable!$B$3,"Dept",$B11,"Month",HZ$2,"Source",$D12),0)</f>
        <v>0</v>
      </c>
      <c r="II12" s="57">
        <f>IFERROR(GETPIVOTDATA("Scrap",PivotTable!$B$3,"Dept",$B11,"Month",HZ$2,"Source",$D12),0)</f>
        <v>0</v>
      </c>
      <c r="IJ12" s="58">
        <f t="shared" ref="IJ12" si="192">IB11*250+IB12*500</f>
        <v>0</v>
      </c>
      <c r="IK12" s="97">
        <f>VLOOKUP($A12,Table!$A$24:$P$53,MATCH('MBO Report 1'!HZ$2,Table!$E$23:$P$23,0)+4,FALSE)</f>
        <v>0</v>
      </c>
      <c r="IL12" s="59">
        <f>IFERROR(GETPIVOTDATA("Labour Cost",PivotTable!$B$3,"Dept",$B11,"Month",HZ$2,"Source",$D12),0)</f>
        <v>0</v>
      </c>
      <c r="IM12" s="59">
        <f>IFERROR(GETPIVOTDATA("Process cost",PivotTable!$B$3,"Dept",$B11,"Month",HZ$2,"Source",$D12),0)</f>
        <v>0</v>
      </c>
      <c r="IN12" s="59">
        <f>IFERROR(GETPIVOTDATA("Material Cost",PivotTable!$B$3,"Dept",$B11,"Month",HZ$2,"Source",$D12),0)</f>
        <v>0</v>
      </c>
      <c r="IO12" s="59">
        <f>IFERROR(GETPIVOTDATA("Part Cost",PivotTable!$B$3,"Dept",$B11,"Month",HZ$2,"Source",$D12),0)</f>
        <v>0</v>
      </c>
      <c r="IP12" s="60">
        <f t="shared" si="31"/>
        <v>0</v>
      </c>
      <c r="IQ12" s="99">
        <v>1.5E-3</v>
      </c>
      <c r="IR12" s="61">
        <f t="shared" ref="IR12" si="193">IP12/HZ11</f>
        <v>0</v>
      </c>
      <c r="IS12" s="358"/>
      <c r="IT12" s="360"/>
    </row>
    <row r="13" spans="1:254" ht="24.75" customHeight="1">
      <c r="A13" s="4" t="str">
        <f t="shared" ref="A13" si="194">B13&amp;D13</f>
        <v>PVDInternal</v>
      </c>
      <c r="B13" s="352" t="str">
        <f>Info!C8</f>
        <v>PVD</v>
      </c>
      <c r="C13" s="386">
        <f>VLOOKUP($B13,Table!$C$4:$P$20,MATCH('MBO Report 1'!C$2,Table!$E$3:$P$3,0)+2,FALSE)</f>
        <v>610737</v>
      </c>
      <c r="D13" s="62" t="s">
        <v>15</v>
      </c>
      <c r="E13" s="63">
        <f>VLOOKUP($A13,Table!$A$59:$P$88,MATCH('MBO Report 1'!C$2,Table!$E$58:$P$58,0)+4,FALSE)</f>
        <v>0</v>
      </c>
      <c r="F13" s="63" t="s">
        <v>86</v>
      </c>
      <c r="G13" s="64">
        <f>IFERROR(GETPIVOTDATA("ReWork",PivotTable!$B$3,"Dept",$B13,"Month",C$2,"Source",$D13),0)</f>
        <v>33</v>
      </c>
      <c r="H13" s="64">
        <f>IFERROR(GETPIVOTDATA("RePlate",PivotTable!$B$3,"Dept",$B13,"Month",C$2,"Source",$D13),0)</f>
        <v>0</v>
      </c>
      <c r="I13" s="64">
        <f>IFERROR(GETPIVOTDATA("ReWash",PivotTable!$B$3,"Dept",$B13,"Month",C$2,"Source",$D13),0)</f>
        <v>0</v>
      </c>
      <c r="J13" s="64">
        <f>IFERROR(GETPIVOTDATA("Other",PivotTable!$B$3,"Dept",$B13,"Month",C$2,"Source",$D13),0)</f>
        <v>0</v>
      </c>
      <c r="K13" s="64">
        <f>IFERROR(GETPIVOTDATA("Sort",PivotTable!$B$3,"Dept",$B13,"Month",C$2,"Source",$D13),0)</f>
        <v>0</v>
      </c>
      <c r="L13" s="65">
        <f>IFERROR(GETPIVOTDATA("Scrap",PivotTable!$B$3,"Dept",$B13,"Month",C$2,"Source",$D13),0)</f>
        <v>0</v>
      </c>
      <c r="M13" s="66">
        <v>0</v>
      </c>
      <c r="N13" s="96" t="s">
        <v>86</v>
      </c>
      <c r="O13" s="67">
        <f>IFERROR(GETPIVOTDATA("Labour Cost",PivotTable!$B$3,"Dept",$B13,"Month",C$2,"Source",$D13),0)</f>
        <v>462</v>
      </c>
      <c r="P13" s="67">
        <f>IFERROR(GETPIVOTDATA("Process cost",PivotTable!$B$3,"Dept",$B13,"Month",C$2,"Source",$D13),0)</f>
        <v>0</v>
      </c>
      <c r="Q13" s="67">
        <f>IFERROR(GETPIVOTDATA("Material Cost",PivotTable!$B$3,"Dept",$B13,"Month",C$2,"Source",$D13),0)</f>
        <v>0</v>
      </c>
      <c r="R13" s="67">
        <f>IFERROR(GETPIVOTDATA("Part Cost",PivotTable!$B$3,"Dept",$B13,"Month",C$2,"Source",$D13),0)</f>
        <v>0</v>
      </c>
      <c r="S13" s="68">
        <f t="shared" si="0"/>
        <v>462</v>
      </c>
      <c r="T13" s="98">
        <v>8.9999999999999993E-3</v>
      </c>
      <c r="U13" s="69">
        <f>S13/C13</f>
        <v>7.5646309295163052E-4</v>
      </c>
      <c r="V13" s="376">
        <v>1.1000000000000001E-3</v>
      </c>
      <c r="W13" s="382">
        <f>SUM(S13:S14)/C13</f>
        <v>7.5646309295163052E-4</v>
      </c>
      <c r="X13" s="375">
        <f>VLOOKUP($B13,Table!$C$4:$P$18,MATCH('MBO Report 1'!X$2,Table!$E$3:$P$3,0)+2,FALSE)</f>
        <v>552925</v>
      </c>
      <c r="Y13" s="62" t="s">
        <v>15</v>
      </c>
      <c r="Z13" s="63">
        <f>VLOOKUP($A13,Table!$A$59:$P$88,MATCH('MBO Report 1'!X$2,Table!$E$58:$P$58,0)+4,FALSE)</f>
        <v>1</v>
      </c>
      <c r="AA13" s="63" t="s">
        <v>86</v>
      </c>
      <c r="AB13" s="64">
        <f>IFERROR(GETPIVOTDATA("ReWork",PivotTable!$B$3,"Dept",$B13,"Month",X$2,"Source",$D13),0)</f>
        <v>22</v>
      </c>
      <c r="AC13" s="64">
        <f>IFERROR(GETPIVOTDATA("RePlate",PivotTable!$B$3,"Dept",$B13,"Month",X$2,"Source",$D13),0)</f>
        <v>0</v>
      </c>
      <c r="AD13" s="64">
        <f>IFERROR(GETPIVOTDATA("ReWash",PivotTable!$B$3,"Dept",$B13,"Month",X$2,"Source",$D13),0)</f>
        <v>0</v>
      </c>
      <c r="AE13" s="64">
        <f>IFERROR(GETPIVOTDATA("Other",PivotTable!$B$3,"Dept",$B13,"Month",X$2,"Source",$D13),0)</f>
        <v>0</v>
      </c>
      <c r="AF13" s="64">
        <f>IFERROR(GETPIVOTDATA("Sort",PivotTable!$B$3,"Dept",$B13,"Month",X$2,"Source",$D13),0)</f>
        <v>0</v>
      </c>
      <c r="AG13" s="65">
        <f>IFERROR(GETPIVOTDATA("Scrap",PivotTable!$B$3,"Dept",$B13,"Month",X$2,"Source",$D13),0)</f>
        <v>0</v>
      </c>
      <c r="AH13" s="66">
        <v>0</v>
      </c>
      <c r="AI13" s="96" t="s">
        <v>86</v>
      </c>
      <c r="AJ13" s="67">
        <f>IFERROR(GETPIVOTDATA("Labour Cost",PivotTable!$B$3,"Dept",$B13,"Month",X$2,"Source",$D13),0)</f>
        <v>308</v>
      </c>
      <c r="AK13" s="67">
        <f>IFERROR(GETPIVOTDATA("Process cost",PivotTable!$B$3,"Dept",$B13,"Month",X$2,"Source",$D13),0)</f>
        <v>0</v>
      </c>
      <c r="AL13" s="67">
        <f>IFERROR(GETPIVOTDATA("Material Cost",PivotTable!$B$3,"Dept",$B13,"Month",X$2,"Source",$D13),0)</f>
        <v>0</v>
      </c>
      <c r="AM13" s="67">
        <f>IFERROR(GETPIVOTDATA("Part Cost",PivotTable!$B$3,"Dept",$B13,"Month",X$2,"Source",$D13),0)</f>
        <v>0</v>
      </c>
      <c r="AN13" s="68">
        <f t="shared" si="1"/>
        <v>308</v>
      </c>
      <c r="AO13" s="98">
        <v>8.9999999999999993E-3</v>
      </c>
      <c r="AP13" s="69">
        <f t="shared" ref="AP13" si="195">AN13/X13</f>
        <v>5.5703757290771804E-4</v>
      </c>
      <c r="AQ13" s="376">
        <v>1.1000000000000001E-3</v>
      </c>
      <c r="AR13" s="378">
        <f t="shared" ref="AR13" si="196">SUM(AN13:AN14)/X13</f>
        <v>1.0091784600081385E-3</v>
      </c>
      <c r="AS13" s="355">
        <f>VLOOKUP($B13,Table!$C$4:$P$18,MATCH('MBO Report 1'!AS$2,Table!$E$3:$P$3,0)+2,FALSE)</f>
        <v>718503</v>
      </c>
      <c r="AT13" s="62" t="s">
        <v>15</v>
      </c>
      <c r="AU13" s="63">
        <f>VLOOKUP($A13,Table!$A$59:$P$88,MATCH('MBO Report 1'!AS$2,Table!$E$58:$P$58,0)+4,FALSE)</f>
        <v>0</v>
      </c>
      <c r="AV13" s="63" t="s">
        <v>86</v>
      </c>
      <c r="AW13" s="64">
        <f>IFERROR(GETPIVOTDATA("ReWork",PivotTable!$B$3,"Dept",$B13,"Month",AS$2,"Source",$D13),0)</f>
        <v>5</v>
      </c>
      <c r="AX13" s="64">
        <f>IFERROR(GETPIVOTDATA("RePlate",PivotTable!$B$3,"Dept",$B13,"Month",AS$2,"Source",$D13),0)</f>
        <v>0</v>
      </c>
      <c r="AY13" s="64">
        <f>IFERROR(GETPIVOTDATA("ReWash",PivotTable!$B$3,"Dept",$B13,"Month",AS$2,"Source",$D13),0)</f>
        <v>0</v>
      </c>
      <c r="AZ13" s="64">
        <f>IFERROR(GETPIVOTDATA("Other",PivotTable!$B$3,"Dept",$B13,"Month",AS$2,"Source",$D13),0)</f>
        <v>0</v>
      </c>
      <c r="BA13" s="64">
        <f>IFERROR(GETPIVOTDATA("Sort",PivotTable!$B$3,"Dept",$B13,"Month",AS$2,"Source",$D13),0)</f>
        <v>0</v>
      </c>
      <c r="BB13" s="65">
        <f>IFERROR(GETPIVOTDATA("Scrap",PivotTable!$B$3,"Dept",$B13,"Month",AS$2,"Source",$D13),0)</f>
        <v>0</v>
      </c>
      <c r="BC13" s="66">
        <v>0</v>
      </c>
      <c r="BD13" s="96" t="s">
        <v>86</v>
      </c>
      <c r="BE13" s="67">
        <f>IFERROR(GETPIVOTDATA("Labour Cost",PivotTable!$B$3,"Dept",$B13,"Month",AS$2,"Source",$D13),0)</f>
        <v>70</v>
      </c>
      <c r="BF13" s="67">
        <f>IFERROR(GETPIVOTDATA("Process cost",PivotTable!$B$3,"Dept",$B13,"Month",AS$2,"Source",$D13),0)</f>
        <v>0</v>
      </c>
      <c r="BG13" s="67">
        <f>IFERROR(GETPIVOTDATA("Material Cost",PivotTable!$B$3,"Dept",$B13,"Month",AS$2,"Source",$D13),0)</f>
        <v>0</v>
      </c>
      <c r="BH13" s="67">
        <f>IFERROR(GETPIVOTDATA("Part Cost",PivotTable!$B$3,"Dept",$B13,"Month",AS$2,"Source",$D13),0)</f>
        <v>0</v>
      </c>
      <c r="BI13" s="68">
        <f t="shared" si="4"/>
        <v>70</v>
      </c>
      <c r="BJ13" s="98">
        <v>8.9999999999999993E-3</v>
      </c>
      <c r="BK13" s="69">
        <f t="shared" ref="BK13" si="197">BI13/AS13</f>
        <v>9.7424784586842362E-5</v>
      </c>
      <c r="BL13" s="357">
        <v>1.1000000000000001E-3</v>
      </c>
      <c r="BM13" s="359">
        <f t="shared" ref="BM13" si="198">SUM(BI13:BI14)/AS13</f>
        <v>9.7424784586842362E-5</v>
      </c>
      <c r="BN13" s="355">
        <f>VLOOKUP($B13,Table!$C$4:$P$18,MATCH('MBO Report 1'!BN$2,Table!$E$3:$P$3,0)+2,FALSE)</f>
        <v>749468</v>
      </c>
      <c r="BO13" s="62" t="s">
        <v>15</v>
      </c>
      <c r="BP13" s="63">
        <f>VLOOKUP($A13,Table!$A$59:$P$88,MATCH('MBO Report 1'!BN$2,Table!$E$58:$P$58,0)+4,FALSE)</f>
        <v>0</v>
      </c>
      <c r="BQ13" s="63" t="s">
        <v>86</v>
      </c>
      <c r="BR13" s="64">
        <f>IFERROR(GETPIVOTDATA("ReWork",PivotTable!$B$3,"Dept",$B13,"Month",BN$2,"Source",$D13),0)</f>
        <v>12</v>
      </c>
      <c r="BS13" s="64">
        <f>IFERROR(GETPIVOTDATA("RePlate",PivotTable!$B$3,"Dept",$B13,"Month",BN$2,"Source",$D13),0)</f>
        <v>0</v>
      </c>
      <c r="BT13" s="64">
        <f>IFERROR(GETPIVOTDATA("ReWash",PivotTable!$B$3,"Dept",$B13,"Month",BN$2,"Source",$D13),0)</f>
        <v>0</v>
      </c>
      <c r="BU13" s="64">
        <f>IFERROR(GETPIVOTDATA("Other",PivotTable!$B$3,"Dept",$B13,"Month",BN$2,"Source",$D13),0)</f>
        <v>0</v>
      </c>
      <c r="BV13" s="64">
        <f>IFERROR(GETPIVOTDATA("Sort",PivotTable!$B$3,"Dept",$B13,"Month",BN$2,"Source",$D13),0)</f>
        <v>0</v>
      </c>
      <c r="BW13" s="65">
        <f>IFERROR(GETPIVOTDATA("Scrap",PivotTable!$B$3,"Dept",$B13,"Month",BN$2,"Source",$D13),0)</f>
        <v>0</v>
      </c>
      <c r="BX13" s="66">
        <v>0</v>
      </c>
      <c r="BY13" s="96" t="s">
        <v>86</v>
      </c>
      <c r="BZ13" s="67">
        <f>IFERROR(GETPIVOTDATA("Labour Cost",PivotTable!$B$3,"Dept",$B13,"Month",BN$2,"Source",$D13),0)</f>
        <v>168</v>
      </c>
      <c r="CA13" s="67">
        <f>IFERROR(GETPIVOTDATA("Process cost",PivotTable!$B$3,"Dept",$B13,"Month",BN$2,"Source",$D13),0)</f>
        <v>0</v>
      </c>
      <c r="CB13" s="67">
        <f>IFERROR(GETPIVOTDATA("Material Cost",PivotTable!$B$3,"Dept",$B13,"Month",BN$2,"Source",$D13),0)</f>
        <v>0</v>
      </c>
      <c r="CC13" s="67">
        <f>IFERROR(GETPIVOTDATA("Part Cost",PivotTable!$B$3,"Dept",$B13,"Month",BN$2,"Source",$D13),0)</f>
        <v>0</v>
      </c>
      <c r="CD13" s="68">
        <f t="shared" si="7"/>
        <v>168</v>
      </c>
      <c r="CE13" s="98">
        <v>8.9999999999999993E-3</v>
      </c>
      <c r="CF13" s="69">
        <f t="shared" ref="CF13" si="199">CD13/BN13</f>
        <v>2.2415900345311608E-4</v>
      </c>
      <c r="CG13" s="357">
        <v>1.1000000000000001E-3</v>
      </c>
      <c r="CH13" s="359">
        <f t="shared" ref="CH13" si="200">SUM(CD13:CD14)/BN13</f>
        <v>2.2415900345311608E-4</v>
      </c>
      <c r="CI13" s="355">
        <f>VLOOKUP($B13,Table!$C$4:$P$18,MATCH('MBO Report 1'!CI$2,Table!$E$3:$P$3,0)+2,FALSE)</f>
        <v>860674.88</v>
      </c>
      <c r="CJ13" s="62" t="s">
        <v>15</v>
      </c>
      <c r="CK13" s="63">
        <f>VLOOKUP($A13,Table!$A$59:$P$88,MATCH('MBO Report 1'!CI$2,Table!$E$58:$P$58,0)+4,FALSE)</f>
        <v>0</v>
      </c>
      <c r="CL13" s="63" t="s">
        <v>86</v>
      </c>
      <c r="CM13" s="64">
        <f>IFERROR(GETPIVOTDATA("ReWork",PivotTable!$B$3,"Dept",$B13,"Month",CI$2,"Source",$D13),0)</f>
        <v>21</v>
      </c>
      <c r="CN13" s="64">
        <f>IFERROR(GETPIVOTDATA("RePlate",PivotTable!$B$3,"Dept",$B13,"Month",CI$2,"Source",$D13),0)</f>
        <v>0</v>
      </c>
      <c r="CO13" s="64">
        <f>IFERROR(GETPIVOTDATA("ReWash",PivotTable!$B$3,"Dept",$B13,"Month",CI$2,"Source",$D13),0)</f>
        <v>0</v>
      </c>
      <c r="CP13" s="64">
        <f>IFERROR(GETPIVOTDATA("Other",PivotTable!$B$3,"Dept",$B13,"Month",CI$2,"Source",$D13),0)</f>
        <v>0</v>
      </c>
      <c r="CQ13" s="64">
        <f>IFERROR(GETPIVOTDATA("Sort",PivotTable!$B$3,"Dept",$B13,"Month",CI$2,"Source",$D13),0)</f>
        <v>0</v>
      </c>
      <c r="CR13" s="65">
        <f>IFERROR(GETPIVOTDATA("Scrap",PivotTable!$B$3,"Dept",$B13,"Month",CI$2,"Source",$D13),0)</f>
        <v>0</v>
      </c>
      <c r="CS13" s="66">
        <v>0</v>
      </c>
      <c r="CT13" s="96" t="s">
        <v>86</v>
      </c>
      <c r="CU13" s="67">
        <f>IFERROR(GETPIVOTDATA("Labour Cost",PivotTable!$B$3,"Dept",$B13,"Month",CI$2,"Source",$D13),0)</f>
        <v>294</v>
      </c>
      <c r="CV13" s="67">
        <f>IFERROR(GETPIVOTDATA("Process cost",PivotTable!$B$3,"Dept",$B13,"Month",CI$2,"Source",$D13),0)</f>
        <v>0</v>
      </c>
      <c r="CW13" s="67">
        <f>IFERROR(GETPIVOTDATA("Material Cost",PivotTable!$B$3,"Dept",$B13,"Month",CI$2,"Source",$D13),0)</f>
        <v>0</v>
      </c>
      <c r="CX13" s="67">
        <f>IFERROR(GETPIVOTDATA("Part Cost",PivotTable!$B$3,"Dept",$B13,"Month",CI$2,"Source",$D13),0)</f>
        <v>0</v>
      </c>
      <c r="CY13" s="68">
        <f t="shared" si="10"/>
        <v>294</v>
      </c>
      <c r="CZ13" s="98">
        <v>8.9999999999999993E-3</v>
      </c>
      <c r="DA13" s="69">
        <f t="shared" ref="DA13" si="201">CY13/CI13</f>
        <v>3.4159240246444745E-4</v>
      </c>
      <c r="DB13" s="357">
        <v>1.1000000000000001E-3</v>
      </c>
      <c r="DC13" s="359">
        <f t="shared" ref="DC13" si="202">SUM(CY13:CY14)/CI13</f>
        <v>3.4159240246444745E-4</v>
      </c>
      <c r="DD13" s="355">
        <f>VLOOKUP($B13,Table!$C$4:$P$18,MATCH('MBO Report 1'!DD$2,Table!$E$3:$P$3,0)+2,FALSE)</f>
        <v>838382.63</v>
      </c>
      <c r="DE13" s="62" t="s">
        <v>15</v>
      </c>
      <c r="DF13" s="63">
        <f>VLOOKUP($A13,Table!$A$59:$P$88,MATCH('MBO Report 1'!DD$2,Table!$E$58:$P$58,0)+4,FALSE)</f>
        <v>0</v>
      </c>
      <c r="DG13" s="63" t="s">
        <v>86</v>
      </c>
      <c r="DH13" s="64">
        <f>IFERROR(GETPIVOTDATA("ReWork",PivotTable!$B$3,"Dept",$B13,"Month",DD$2,"Source",$D13),0)</f>
        <v>69</v>
      </c>
      <c r="DI13" s="64">
        <f>IFERROR(GETPIVOTDATA("RePlate",PivotTable!$B$3,"Dept",$B13,"Month",DD$2,"Source",$D13),0)</f>
        <v>0</v>
      </c>
      <c r="DJ13" s="64">
        <f>IFERROR(GETPIVOTDATA("ReWash",PivotTable!$B$3,"Dept",$B13,"Month",DD$2,"Source",$D13),0)</f>
        <v>0</v>
      </c>
      <c r="DK13" s="64">
        <f>IFERROR(GETPIVOTDATA("Other",PivotTable!$B$3,"Dept",$B13,"Month",DD$2,"Source",$D13),0)</f>
        <v>0</v>
      </c>
      <c r="DL13" s="64">
        <f>IFERROR(GETPIVOTDATA("Sort",PivotTable!$B$3,"Dept",$B13,"Month",DD$2,"Source",$D13),0)</f>
        <v>0</v>
      </c>
      <c r="DM13" s="65">
        <f>IFERROR(GETPIVOTDATA("Scrap",PivotTable!$B$3,"Dept",$B13,"Month",DD$2,"Source",$D13),0)</f>
        <v>0</v>
      </c>
      <c r="DN13" s="66">
        <v>0</v>
      </c>
      <c r="DO13" s="96" t="s">
        <v>86</v>
      </c>
      <c r="DP13" s="67">
        <f>IFERROR(GETPIVOTDATA("Labour Cost",PivotTable!$B$3,"Dept",$B13,"Month",DD$2,"Source",$D13),0)</f>
        <v>966</v>
      </c>
      <c r="DQ13" s="67">
        <f>IFERROR(GETPIVOTDATA("Process cost",PivotTable!$B$3,"Dept",$B13,"Month",DD$2,"Source",$D13),0)</f>
        <v>0</v>
      </c>
      <c r="DR13" s="67">
        <f>IFERROR(GETPIVOTDATA("Material Cost",PivotTable!$B$3,"Dept",$B13,"Month",DD$2,"Source",$D13),0)</f>
        <v>0</v>
      </c>
      <c r="DS13" s="67">
        <f>IFERROR(GETPIVOTDATA("Part Cost",PivotTable!$B$3,"Dept",$B13,"Month",DD$2,"Source",$D13),0)</f>
        <v>0</v>
      </c>
      <c r="DT13" s="68">
        <f t="shared" si="13"/>
        <v>966</v>
      </c>
      <c r="DU13" s="98">
        <v>8.9999999999999993E-3</v>
      </c>
      <c r="DV13" s="69">
        <f t="shared" ref="DV13" si="203">DT13/DD13</f>
        <v>1.1522185281915968E-3</v>
      </c>
      <c r="DW13" s="357">
        <v>1.1000000000000001E-3</v>
      </c>
      <c r="DX13" s="359">
        <f t="shared" ref="DX13" si="204">SUM(DT13:DT14)/DD13</f>
        <v>1.1522185281915968E-3</v>
      </c>
      <c r="DY13" s="355">
        <f>VLOOKUP($B13,Table!$C$4:$P$18,MATCH('MBO Report 1'!DY$2,Table!$E$3:$P$3,0)+2,FALSE)</f>
        <v>790191.11</v>
      </c>
      <c r="DZ13" s="62" t="s">
        <v>15</v>
      </c>
      <c r="EA13" s="63">
        <f>VLOOKUP($A13,Table!$A$59:$P$88,MATCH('MBO Report 1'!DY$2,Table!$E$58:$P$58,0)+4,FALSE)</f>
        <v>0</v>
      </c>
      <c r="EB13" s="63" t="s">
        <v>86</v>
      </c>
      <c r="EC13" s="64">
        <f>IFERROR(GETPIVOTDATA("ReWork",PivotTable!$B$3,"Dept",$B13,"Month",DY$2,"Source",$D13),0)</f>
        <v>35</v>
      </c>
      <c r="ED13" s="64">
        <f>IFERROR(GETPIVOTDATA("RePlate",PivotTable!$B$3,"Dept",$B13,"Month",DY$2,"Source",$D13),0)</f>
        <v>0</v>
      </c>
      <c r="EE13" s="64">
        <f>IFERROR(GETPIVOTDATA("ReWash",PivotTable!$B$3,"Dept",$B13,"Month",DY$2,"Source",$D13),0)</f>
        <v>0</v>
      </c>
      <c r="EF13" s="64">
        <f>IFERROR(GETPIVOTDATA("Other",PivotTable!$B$3,"Dept",$B13,"Month",DY$2,"Source",$D13),0)</f>
        <v>0</v>
      </c>
      <c r="EG13" s="64">
        <f>IFERROR(GETPIVOTDATA("Sort",PivotTable!$B$3,"Dept",$B13,"Month",DY$2,"Source",$D13),0)</f>
        <v>0</v>
      </c>
      <c r="EH13" s="65">
        <f>IFERROR(GETPIVOTDATA("Scrap",PivotTable!$B$3,"Dept",$B13,"Month",DY$2,"Source",$D13),0)</f>
        <v>0</v>
      </c>
      <c r="EI13" s="66">
        <v>0</v>
      </c>
      <c r="EJ13" s="96" t="s">
        <v>86</v>
      </c>
      <c r="EK13" s="67">
        <f>IFERROR(GETPIVOTDATA("Labour Cost",PivotTable!$B$3,"Dept",$B13,"Month",DY$2,"Source",$D13),0)</f>
        <v>490</v>
      </c>
      <c r="EL13" s="67">
        <f>IFERROR(GETPIVOTDATA("Process cost",PivotTable!$B$3,"Dept",$B13,"Month",DY$2,"Source",$D13),0)</f>
        <v>0</v>
      </c>
      <c r="EM13" s="67">
        <f>IFERROR(GETPIVOTDATA("Material Cost",PivotTable!$B$3,"Dept",$B13,"Month",DY$2,"Source",$D13),0)</f>
        <v>0</v>
      </c>
      <c r="EN13" s="67">
        <f>IFERROR(GETPIVOTDATA("Part Cost",PivotTable!$B$3,"Dept",$B13,"Month",DY$2,"Source",$D13),0)</f>
        <v>0</v>
      </c>
      <c r="EO13" s="68">
        <f t="shared" si="16"/>
        <v>490</v>
      </c>
      <c r="EP13" s="98">
        <v>8.9999999999999993E-3</v>
      </c>
      <c r="EQ13" s="69">
        <f t="shared" ref="EQ13" si="205">EO13/DY13</f>
        <v>6.2010315453941262E-4</v>
      </c>
      <c r="ER13" s="357">
        <v>1.1000000000000001E-3</v>
      </c>
      <c r="ES13" s="359">
        <f t="shared" ref="ES13" si="206">SUM(EO13:EO14)/DY13</f>
        <v>6.2010315453941262E-4</v>
      </c>
      <c r="ET13" s="355">
        <f>VLOOKUP($B13,Table!$C$4:$P$18,MATCH('MBO Report 1'!ET$2,Table!$E$3:$P$3,0)+2,FALSE)</f>
        <v>919308.83</v>
      </c>
      <c r="EU13" s="62" t="s">
        <v>15</v>
      </c>
      <c r="EV13" s="63">
        <f>VLOOKUP($A13,Table!$A$59:$P$88,MATCH('MBO Report 1'!ET$2,Table!$E$58:$P$58,0)+4,FALSE)</f>
        <v>0</v>
      </c>
      <c r="EW13" s="63" t="s">
        <v>86</v>
      </c>
      <c r="EX13" s="64">
        <f>IFERROR(GETPIVOTDATA("ReWork",PivotTable!$B$3,"Dept",$B13,"Month",ET$2,"Source",$D13),0)</f>
        <v>39.6</v>
      </c>
      <c r="EY13" s="64">
        <f>IFERROR(GETPIVOTDATA("RePlate",PivotTable!$B$3,"Dept",$B13,"Month",ET$2,"Source",$D13),0)</f>
        <v>0</v>
      </c>
      <c r="EZ13" s="64">
        <f>IFERROR(GETPIVOTDATA("ReWash",PivotTable!$B$3,"Dept",$B13,"Month",ET$2,"Source",$D13),0)</f>
        <v>0</v>
      </c>
      <c r="FA13" s="64">
        <f>IFERROR(GETPIVOTDATA("Other",PivotTable!$B$3,"Dept",$B13,"Month",ET$2,"Source",$D13),0)</f>
        <v>0</v>
      </c>
      <c r="FB13" s="64">
        <f>IFERROR(GETPIVOTDATA("Sort",PivotTable!$B$3,"Dept",$B13,"Month",ET$2,"Source",$D13),0)</f>
        <v>0</v>
      </c>
      <c r="FC13" s="65">
        <f>IFERROR(GETPIVOTDATA("Scrap",PivotTable!$B$3,"Dept",$B13,"Month",ET$2,"Source",$D13),0)</f>
        <v>0</v>
      </c>
      <c r="FD13" s="66">
        <v>0</v>
      </c>
      <c r="FE13" s="96" t="s">
        <v>86</v>
      </c>
      <c r="FF13" s="67">
        <f>IFERROR(GETPIVOTDATA("Labour Cost",PivotTable!$B$3,"Dept",$B13,"Month",ET$2,"Source",$D13),0)</f>
        <v>554.4</v>
      </c>
      <c r="FG13" s="67">
        <f>IFERROR(GETPIVOTDATA("Process cost",PivotTable!$B$3,"Dept",$B13,"Month",ET$2,"Source",$D13),0)</f>
        <v>0</v>
      </c>
      <c r="FH13" s="67">
        <f>IFERROR(GETPIVOTDATA("Material Cost",PivotTable!$B$3,"Dept",$B13,"Month",ET$2,"Source",$D13),0)</f>
        <v>0</v>
      </c>
      <c r="FI13" s="67">
        <f>IFERROR(GETPIVOTDATA("Part Cost",PivotTable!$B$3,"Dept",$B13,"Month",ET$2,"Source",$D13),0)</f>
        <v>0</v>
      </c>
      <c r="FJ13" s="68">
        <f t="shared" si="19"/>
        <v>554.4</v>
      </c>
      <c r="FK13" s="98">
        <v>8.9999999999999993E-3</v>
      </c>
      <c r="FL13" s="69">
        <f t="shared" ref="FL13" si="207">FJ13/ET13</f>
        <v>6.0306175890859222E-4</v>
      </c>
      <c r="FM13" s="357">
        <v>1.1000000000000001E-3</v>
      </c>
      <c r="FN13" s="359">
        <f t="shared" ref="FN13" si="208">SUM(FJ13:FJ14)/ET13</f>
        <v>6.0306175890859222E-4</v>
      </c>
      <c r="FO13" s="355">
        <f>VLOOKUP($B13,Table!$C$4:$P$18,MATCH('MBO Report 1'!FO$2,Table!$E$3:$P$3,0)+2,FALSE)</f>
        <v>797373.57</v>
      </c>
      <c r="FP13" s="62" t="s">
        <v>15</v>
      </c>
      <c r="FQ13" s="63">
        <f>VLOOKUP($A13,Table!$A$59:$P$88,MATCH('MBO Report 1'!FO$2,Table!$E$58:$P$58,0)+4,FALSE)</f>
        <v>0</v>
      </c>
      <c r="FR13" s="63" t="s">
        <v>86</v>
      </c>
      <c r="FS13" s="64">
        <f>IFERROR(GETPIVOTDATA("ReWork",PivotTable!$B$3,"Dept",$B13,"Month",FO$2,"Source",$D13),0)</f>
        <v>30.8</v>
      </c>
      <c r="FT13" s="64">
        <f>IFERROR(GETPIVOTDATA("RePlate",PivotTable!$B$3,"Dept",$B13,"Month",FO$2,"Source",$D13),0)</f>
        <v>0</v>
      </c>
      <c r="FU13" s="64">
        <f>IFERROR(GETPIVOTDATA("ReWash",PivotTable!$B$3,"Dept",$B13,"Month",FO$2,"Source",$D13),0)</f>
        <v>0</v>
      </c>
      <c r="FV13" s="64">
        <f>IFERROR(GETPIVOTDATA("Other",PivotTable!$B$3,"Dept",$B13,"Month",FO$2,"Source",$D13),0)</f>
        <v>0</v>
      </c>
      <c r="FW13" s="64">
        <f>IFERROR(GETPIVOTDATA("Sort",PivotTable!$B$3,"Dept",$B13,"Month",FO$2,"Source",$D13),0)</f>
        <v>0</v>
      </c>
      <c r="FX13" s="65">
        <f>IFERROR(GETPIVOTDATA("Scrap",PivotTable!$B$3,"Dept",$B13,"Month",FO$2,"Source",$D13),0)</f>
        <v>0</v>
      </c>
      <c r="FY13" s="66">
        <v>0</v>
      </c>
      <c r="FZ13" s="96" t="s">
        <v>86</v>
      </c>
      <c r="GA13" s="67">
        <f>IFERROR(GETPIVOTDATA("Labour Cost",PivotTable!$B$3,"Dept",$B13,"Month",FO$2,"Source",$D13),0)</f>
        <v>431.2</v>
      </c>
      <c r="GB13" s="67">
        <f>IFERROR(GETPIVOTDATA("Process cost",PivotTable!$B$3,"Dept",$B13,"Month",FO$2,"Source",$D13),0)</f>
        <v>0</v>
      </c>
      <c r="GC13" s="67">
        <f>IFERROR(GETPIVOTDATA("Material Cost",PivotTable!$B$3,"Dept",$B13,"Month",FO$2,"Source",$D13),0)</f>
        <v>0</v>
      </c>
      <c r="GD13" s="67">
        <f>IFERROR(GETPIVOTDATA("Part Cost",PivotTable!$B$3,"Dept",$B13,"Month",FO$2,"Source",$D13),0)</f>
        <v>0</v>
      </c>
      <c r="GE13" s="68">
        <f t="shared" si="22"/>
        <v>431.2</v>
      </c>
      <c r="GF13" s="98">
        <v>8.9999999999999993E-3</v>
      </c>
      <c r="GG13" s="69">
        <f t="shared" ref="GG13" si="209">GE13/FO13</f>
        <v>5.4077538587089108E-4</v>
      </c>
      <c r="GH13" s="357">
        <v>1.1000000000000001E-3</v>
      </c>
      <c r="GI13" s="359">
        <f t="shared" ref="GI13" si="210">SUM(GE13:GE14)/FO13</f>
        <v>5.4077538587089108E-4</v>
      </c>
      <c r="GJ13" s="355">
        <f>VLOOKUP($B13,Table!$C$4:$P$18,MATCH('MBO Report 1'!GJ$2,Table!$E$3:$P$3,0)+2,FALSE)</f>
        <v>767596.12</v>
      </c>
      <c r="GK13" s="62" t="s">
        <v>15</v>
      </c>
      <c r="GL13" s="63">
        <f>VLOOKUP($A13,Table!$A$59:$P$88,MATCH('MBO Report 1'!GJ$2,Table!$E$58:$P$58,0)+4,FALSE)</f>
        <v>0</v>
      </c>
      <c r="GM13" s="63" t="s">
        <v>86</v>
      </c>
      <c r="GN13" s="64">
        <f>IFERROR(GETPIVOTDATA("ReWork",PivotTable!$B$3,"Dept",$B13,"Month",GJ$2,"Source",$D13),0)</f>
        <v>20</v>
      </c>
      <c r="GO13" s="64">
        <f>IFERROR(GETPIVOTDATA("RePlate",PivotTable!$B$3,"Dept",$B13,"Month",GJ$2,"Source",$D13),0)</f>
        <v>0</v>
      </c>
      <c r="GP13" s="64">
        <f>IFERROR(GETPIVOTDATA("ReWash",PivotTable!$B$3,"Dept",$B13,"Month",GJ$2,"Source",$D13),0)</f>
        <v>0</v>
      </c>
      <c r="GQ13" s="64">
        <f>IFERROR(GETPIVOTDATA("Other",PivotTable!$B$3,"Dept",$B13,"Month",GJ$2,"Source",$D13),0)</f>
        <v>0</v>
      </c>
      <c r="GR13" s="64">
        <f>IFERROR(GETPIVOTDATA("Sort",PivotTable!$B$3,"Dept",$B13,"Month",GJ$2,"Source",$D13),0)</f>
        <v>0</v>
      </c>
      <c r="GS13" s="65">
        <f>IFERROR(GETPIVOTDATA("Scrap",PivotTable!$B$3,"Dept",$B13,"Month",GJ$2,"Source",$D13),0)</f>
        <v>0</v>
      </c>
      <c r="GT13" s="66">
        <v>0</v>
      </c>
      <c r="GU13" s="96" t="s">
        <v>86</v>
      </c>
      <c r="GV13" s="67">
        <f>IFERROR(GETPIVOTDATA("Labour Cost",PivotTable!$B$3,"Dept",$B13,"Month",GJ$2,"Source",$D13),0)</f>
        <v>280</v>
      </c>
      <c r="GW13" s="67">
        <f>IFERROR(GETPIVOTDATA("Process cost",PivotTable!$B$3,"Dept",$B13,"Month",GJ$2,"Source",$D13),0)</f>
        <v>0</v>
      </c>
      <c r="GX13" s="67">
        <f>IFERROR(GETPIVOTDATA("Material Cost",PivotTable!$B$3,"Dept",$B13,"Month",GJ$2,"Source",$D13),0)</f>
        <v>0</v>
      </c>
      <c r="GY13" s="67">
        <f>IFERROR(GETPIVOTDATA("Part Cost",PivotTable!$B$3,"Dept",$B13,"Month",GJ$2,"Source",$D13),0)</f>
        <v>0</v>
      </c>
      <c r="GZ13" s="68">
        <f t="shared" si="25"/>
        <v>280</v>
      </c>
      <c r="HA13" s="98">
        <v>8.9999999999999993E-3</v>
      </c>
      <c r="HB13" s="69">
        <f t="shared" ref="HB13" si="211">GZ13/GJ13</f>
        <v>3.6477516327206033E-4</v>
      </c>
      <c r="HC13" s="357">
        <v>1.1000000000000001E-3</v>
      </c>
      <c r="HD13" s="359">
        <f t="shared" ref="HD13" si="212">SUM(GZ13:GZ14)/GJ13</f>
        <v>3.6477516327206033E-4</v>
      </c>
      <c r="HE13" s="355">
        <f>VLOOKUP($B13,Table!$C$4:$P$18,MATCH('MBO Report 1'!HE$2,Table!$E$3:$P$3,0)+2,FALSE)</f>
        <v>823835.67</v>
      </c>
      <c r="HF13" s="62" t="s">
        <v>15</v>
      </c>
      <c r="HG13" s="63">
        <f>VLOOKUP($A13,Table!$A$59:$P$88,MATCH('MBO Report 1'!HE$2,Table!$E$58:$P$58,0)+4,FALSE)</f>
        <v>0</v>
      </c>
      <c r="HH13" s="63" t="s">
        <v>86</v>
      </c>
      <c r="HI13" s="64">
        <f>IFERROR(GETPIVOTDATA("ReWork",PivotTable!$B$3,"Dept",$B13,"Month",HE$2,"Source",$D13),0)</f>
        <v>16</v>
      </c>
      <c r="HJ13" s="64">
        <f>IFERROR(GETPIVOTDATA("RePlate",PivotTable!$B$3,"Dept",$B13,"Month",HE$2,"Source",$D13),0)</f>
        <v>0</v>
      </c>
      <c r="HK13" s="64">
        <f>IFERROR(GETPIVOTDATA("ReWash",PivotTable!$B$3,"Dept",$B13,"Month",HE$2,"Source",$D13),0)</f>
        <v>0</v>
      </c>
      <c r="HL13" s="64">
        <f>IFERROR(GETPIVOTDATA("Other",PivotTable!$B$3,"Dept",$B13,"Month",HE$2,"Source",$D13),0)</f>
        <v>0</v>
      </c>
      <c r="HM13" s="64">
        <f>IFERROR(GETPIVOTDATA("Sort",PivotTable!$B$3,"Dept",$B13,"Month",HE$2,"Source",$D13),0)</f>
        <v>0</v>
      </c>
      <c r="HN13" s="65">
        <f>IFERROR(GETPIVOTDATA("Scrap",PivotTable!$B$3,"Dept",$B13,"Month",HE$2,"Source",$D13),0)</f>
        <v>0</v>
      </c>
      <c r="HO13" s="66">
        <v>0</v>
      </c>
      <c r="HP13" s="96" t="s">
        <v>86</v>
      </c>
      <c r="HQ13" s="67">
        <f>IFERROR(GETPIVOTDATA("Labour Cost",PivotTable!$B$3,"Dept",$B13,"Month",HE$2,"Source",$D13),0)</f>
        <v>224</v>
      </c>
      <c r="HR13" s="67">
        <f>IFERROR(GETPIVOTDATA("Process cost",PivotTable!$B$3,"Dept",$B13,"Month",HE$2,"Source",$D13),0)</f>
        <v>0</v>
      </c>
      <c r="HS13" s="67">
        <f>IFERROR(GETPIVOTDATA("Material Cost",PivotTable!$B$3,"Dept",$B13,"Month",HE$2,"Source",$D13),0)</f>
        <v>0</v>
      </c>
      <c r="HT13" s="67">
        <f>IFERROR(GETPIVOTDATA("Part Cost",PivotTable!$B$3,"Dept",$B13,"Month",HE$2,"Source",$D13),0)</f>
        <v>0</v>
      </c>
      <c r="HU13" s="68">
        <f t="shared" si="28"/>
        <v>224</v>
      </c>
      <c r="HV13" s="98">
        <v>8.9999999999999993E-3</v>
      </c>
      <c r="HW13" s="69">
        <f t="shared" ref="HW13" si="213">HU13/HE13</f>
        <v>2.7189888488319522E-4</v>
      </c>
      <c r="HX13" s="357">
        <v>1.1000000000000001E-3</v>
      </c>
      <c r="HY13" s="359">
        <f t="shared" ref="HY13" si="214">SUM(HU13:HU14)/HE13</f>
        <v>2.7189888488319522E-4</v>
      </c>
      <c r="HZ13" s="355">
        <f>VLOOKUP($B13,Table!$C$4:$P$18,MATCH('MBO Report 1'!HZ$2,Table!$E$3:$P$3,0)+2,FALSE)</f>
        <v>889485.26</v>
      </c>
      <c r="IA13" s="62" t="s">
        <v>15</v>
      </c>
      <c r="IB13" s="63">
        <f>VLOOKUP($A13,Table!$A$59:$P$88,MATCH('MBO Report 1'!HZ$2,Table!$E$58:$P$58,0)+4,FALSE)</f>
        <v>0</v>
      </c>
      <c r="IC13" s="63" t="s">
        <v>86</v>
      </c>
      <c r="ID13" s="64">
        <f>IFERROR(GETPIVOTDATA("ReWork",PivotTable!$B$3,"Dept",$B13,"Month",HZ$2,"Source",$D13),0)</f>
        <v>4</v>
      </c>
      <c r="IE13" s="64">
        <f>IFERROR(GETPIVOTDATA("RePlate",PivotTable!$B$3,"Dept",$B13,"Month",HZ$2,"Source",$D13),0)</f>
        <v>0</v>
      </c>
      <c r="IF13" s="64">
        <f>IFERROR(GETPIVOTDATA("ReWash",PivotTable!$B$3,"Dept",$B13,"Month",HZ$2,"Source",$D13),0)</f>
        <v>0</v>
      </c>
      <c r="IG13" s="64">
        <f>IFERROR(GETPIVOTDATA("Other",PivotTable!$B$3,"Dept",$B13,"Month",HZ$2,"Source",$D13),0)</f>
        <v>0</v>
      </c>
      <c r="IH13" s="64">
        <f>IFERROR(GETPIVOTDATA("Sort",PivotTable!$B$3,"Dept",$B13,"Month",HZ$2,"Source",$D13),0)</f>
        <v>0</v>
      </c>
      <c r="II13" s="65">
        <f>IFERROR(GETPIVOTDATA("Scrap",PivotTable!$B$3,"Dept",$B13,"Month",HZ$2,"Source",$D13),0)</f>
        <v>0</v>
      </c>
      <c r="IJ13" s="66">
        <v>0</v>
      </c>
      <c r="IK13" s="96" t="s">
        <v>86</v>
      </c>
      <c r="IL13" s="67">
        <f>IFERROR(GETPIVOTDATA("Labour Cost",PivotTable!$B$3,"Dept",$B13,"Month",HZ$2,"Source",$D13),0)</f>
        <v>56</v>
      </c>
      <c r="IM13" s="67">
        <f>IFERROR(GETPIVOTDATA("Process cost",PivotTable!$B$3,"Dept",$B13,"Month",HZ$2,"Source",$D13),0)</f>
        <v>0</v>
      </c>
      <c r="IN13" s="67">
        <f>IFERROR(GETPIVOTDATA("Material Cost",PivotTable!$B$3,"Dept",$B13,"Month",HZ$2,"Source",$D13),0)</f>
        <v>0</v>
      </c>
      <c r="IO13" s="67">
        <f>IFERROR(GETPIVOTDATA("Part Cost",PivotTable!$B$3,"Dept",$B13,"Month",HZ$2,"Source",$D13),0)</f>
        <v>0</v>
      </c>
      <c r="IP13" s="68">
        <f t="shared" si="31"/>
        <v>56</v>
      </c>
      <c r="IQ13" s="98">
        <v>8.9999999999999993E-3</v>
      </c>
      <c r="IR13" s="69">
        <f t="shared" ref="IR13" si="215">IP13/HZ13</f>
        <v>6.2957760536695118E-5</v>
      </c>
      <c r="IS13" s="357">
        <v>1.1000000000000001E-3</v>
      </c>
      <c r="IT13" s="359">
        <f t="shared" ref="IT13" si="216">SUM(IP13:IP14)/HZ13</f>
        <v>6.2957760536695118E-5</v>
      </c>
    </row>
    <row r="14" spans="1:254" ht="24.75" customHeight="1">
      <c r="A14" s="4" t="str">
        <f t="shared" ref="A14" si="217">B13&amp;D14</f>
        <v>PVDExternal</v>
      </c>
      <c r="B14" s="352"/>
      <c r="C14" s="386"/>
      <c r="D14" s="54" t="s">
        <v>16</v>
      </c>
      <c r="E14" s="55">
        <f>VLOOKUP($A14,Table!$A$59:$P$88,MATCH('MBO Report 1'!C$2,Table!$E$58:$P$58,0)+4,FALSE)</f>
        <v>0</v>
      </c>
      <c r="F14" s="55">
        <f>VLOOKUP($A13,Table!$A$24:$P$53,MATCH('MBO Report 1'!C$2,Table!$E$23:$P$23,0)+4,FALSE)</f>
        <v>0</v>
      </c>
      <c r="G14" s="56">
        <f>IFERROR(GETPIVOTDATA("ReWork",PivotTable!$B$3,"Dept",$B13,"Month",C$2,"Source",$D14),0)</f>
        <v>0</v>
      </c>
      <c r="H14" s="56">
        <f>IFERROR(GETPIVOTDATA("RePlate",PivotTable!$B$3,"Dept",$B13,"Month",C$2,"Source",$D14),0)</f>
        <v>0</v>
      </c>
      <c r="I14" s="56">
        <f>IFERROR(GETPIVOTDATA("ReWash",PivotTable!$B$3,"Dept",$B13,"Month",C$2,"Source",$D14),0)</f>
        <v>0</v>
      </c>
      <c r="J14" s="56">
        <f>IFERROR(GETPIVOTDATA("Other",PivotTable!$B$3,"Dept",$B13,"Month",C$2,"Source",$D14),0)</f>
        <v>0</v>
      </c>
      <c r="K14" s="56">
        <f>IFERROR(GETPIVOTDATA("Sort",PivotTable!$B$3,"Dept",$B13,"Month",C$2,"Source",$D14),0)</f>
        <v>0</v>
      </c>
      <c r="L14" s="57">
        <f>IFERROR(GETPIVOTDATA("Scrap",PivotTable!$B$3,"Dept",$B13,"Month",C$2,"Source",$D14),0)</f>
        <v>0</v>
      </c>
      <c r="M14" s="58">
        <f>E13*250+E14*500</f>
        <v>0</v>
      </c>
      <c r="N14" s="97">
        <f>VLOOKUP($A14,Table!$A$24:$P$53,MATCH('MBO Report 1'!C$2,Table!$E$23:$P$23,0)+4,FALSE)</f>
        <v>0</v>
      </c>
      <c r="O14" s="59">
        <f>IFERROR(GETPIVOTDATA("Labour Cost",PivotTable!$B$3,"Dept",$B13,"Month",C$2,"Source",$D14),0)</f>
        <v>0</v>
      </c>
      <c r="P14" s="59">
        <f>IFERROR(GETPIVOTDATA("Process cost",PivotTable!$B$3,"Dept",$B13,"Month",C$2,"Source",$D14),0)</f>
        <v>0</v>
      </c>
      <c r="Q14" s="59">
        <f>IFERROR(GETPIVOTDATA("Material Cost",PivotTable!$B$3,"Dept",$B13,"Month",C$2,"Source",$D14),0)</f>
        <v>0</v>
      </c>
      <c r="R14" s="59">
        <f>IFERROR(GETPIVOTDATA("Part Cost",PivotTable!$B$3,"Dept",$B13,"Month",C$2,"Source",$D14),0)</f>
        <v>0</v>
      </c>
      <c r="S14" s="60">
        <f t="shared" si="0"/>
        <v>0</v>
      </c>
      <c r="T14" s="99">
        <v>2E-3</v>
      </c>
      <c r="U14" s="61">
        <f>S14/C13</f>
        <v>0</v>
      </c>
      <c r="V14" s="376"/>
      <c r="W14" s="382"/>
      <c r="X14" s="375"/>
      <c r="Y14" s="54" t="s">
        <v>16</v>
      </c>
      <c r="Z14" s="55">
        <f>VLOOKUP($A14,Table!$A$59:$P$88,MATCH('MBO Report 1'!X$2,Table!$E$58:$P$58,0)+4,FALSE)</f>
        <v>0</v>
      </c>
      <c r="AA14" s="55">
        <f>VLOOKUP($A13,Table!$A$24:$P$53,MATCH('MBO Report 1'!X$2,Table!$E$23:$P$23,0)+4,FALSE)</f>
        <v>0</v>
      </c>
      <c r="AB14" s="56">
        <f>IFERROR(GETPIVOTDATA("ReWork",PivotTable!$B$3,"Dept",$B13,"Month",X$2,"Source",$D14),0)</f>
        <v>0</v>
      </c>
      <c r="AC14" s="56">
        <f>IFERROR(GETPIVOTDATA("RePlate",PivotTable!$B$3,"Dept",$B13,"Month",X$2,"Source",$D14),0)</f>
        <v>0</v>
      </c>
      <c r="AD14" s="56">
        <f>IFERROR(GETPIVOTDATA("ReWash",PivotTable!$B$3,"Dept",$B13,"Month",X$2,"Source",$D14),0)</f>
        <v>0</v>
      </c>
      <c r="AE14" s="56">
        <f>IFERROR(GETPIVOTDATA("Other",PivotTable!$B$3,"Dept",$B13,"Month",X$2,"Source",$D14),0)</f>
        <v>0</v>
      </c>
      <c r="AF14" s="56">
        <f>IFERROR(GETPIVOTDATA("Sort",PivotTable!$B$3,"Dept",$B13,"Month",X$2,"Source",$D14),0)</f>
        <v>0</v>
      </c>
      <c r="AG14" s="57">
        <f>IFERROR(GETPIVOTDATA("Scrap",PivotTable!$B$3,"Dept",$B13,"Month",X$2,"Source",$D14),0)</f>
        <v>0</v>
      </c>
      <c r="AH14" s="58">
        <f t="shared" ref="AH14" si="218">Z13*250+Z14*500</f>
        <v>250</v>
      </c>
      <c r="AI14" s="97">
        <f>VLOOKUP($A14,Table!$A$24:$P$53,MATCH('MBO Report 1'!X$2,Table!$E$23:$P$23,0)+4,FALSE)</f>
        <v>0</v>
      </c>
      <c r="AJ14" s="59">
        <f>IFERROR(GETPIVOTDATA("Labour Cost",PivotTable!$B$3,"Dept",$B13,"Month",X$2,"Source",$D14),0)</f>
        <v>0</v>
      </c>
      <c r="AK14" s="59">
        <f>IFERROR(GETPIVOTDATA("Process cost",PivotTable!$B$3,"Dept",$B13,"Month",X$2,"Source",$D14),0)</f>
        <v>0</v>
      </c>
      <c r="AL14" s="59">
        <f>IFERROR(GETPIVOTDATA("Material Cost",PivotTable!$B$3,"Dept",$B13,"Month",X$2,"Source",$D14),0)</f>
        <v>0</v>
      </c>
      <c r="AM14" s="59">
        <f>IFERROR(GETPIVOTDATA("Part Cost",PivotTable!$B$3,"Dept",$B13,"Month",X$2,"Source",$D14),0)</f>
        <v>0</v>
      </c>
      <c r="AN14" s="60">
        <f t="shared" si="1"/>
        <v>250</v>
      </c>
      <c r="AO14" s="99">
        <v>2E-3</v>
      </c>
      <c r="AP14" s="61">
        <f t="shared" ref="AP14" si="219">AN14/X13</f>
        <v>4.5214088710042048E-4</v>
      </c>
      <c r="AQ14" s="376"/>
      <c r="AR14" s="378"/>
      <c r="AS14" s="356"/>
      <c r="AT14" s="54" t="s">
        <v>16</v>
      </c>
      <c r="AU14" s="55">
        <f>VLOOKUP($A14,Table!$A$59:$P$88,MATCH('MBO Report 1'!AS$2,Table!$E$58:$P$58,0)+4,FALSE)</f>
        <v>0</v>
      </c>
      <c r="AV14" s="55">
        <f>VLOOKUP($A13,Table!$A$24:$P$53,MATCH('MBO Report 1'!AS$2,Table!$E$23:$P$23,0)+4,FALSE)</f>
        <v>0</v>
      </c>
      <c r="AW14" s="56">
        <f>IFERROR(GETPIVOTDATA("ReWork",PivotTable!$B$3,"Dept",$B13,"Month",AS$2,"Source",$D14),0)</f>
        <v>0</v>
      </c>
      <c r="AX14" s="56">
        <f>IFERROR(GETPIVOTDATA("RePlate",PivotTable!$B$3,"Dept",$B13,"Month",AS$2,"Source",$D14),0)</f>
        <v>0</v>
      </c>
      <c r="AY14" s="56">
        <f>IFERROR(GETPIVOTDATA("ReWash",PivotTable!$B$3,"Dept",$B13,"Month",AS$2,"Source",$D14),0)</f>
        <v>0</v>
      </c>
      <c r="AZ14" s="56">
        <f>IFERROR(GETPIVOTDATA("Other",PivotTable!$B$3,"Dept",$B13,"Month",AS$2,"Source",$D14),0)</f>
        <v>0</v>
      </c>
      <c r="BA14" s="56">
        <f>IFERROR(GETPIVOTDATA("Sort",PivotTable!$B$3,"Dept",$B13,"Month",AS$2,"Source",$D14),0)</f>
        <v>0</v>
      </c>
      <c r="BB14" s="57">
        <f>IFERROR(GETPIVOTDATA("Scrap",PivotTable!$B$3,"Dept",$B13,"Month",AS$2,"Source",$D14),0)</f>
        <v>0</v>
      </c>
      <c r="BC14" s="58">
        <f t="shared" ref="BC14" si="220">AU13*250+AU14*500</f>
        <v>0</v>
      </c>
      <c r="BD14" s="97">
        <f>VLOOKUP($A14,Table!$A$24:$P$53,MATCH('MBO Report 1'!AS$2,Table!$E$23:$P$23,0)+4,FALSE)</f>
        <v>0</v>
      </c>
      <c r="BE14" s="59">
        <f>IFERROR(GETPIVOTDATA("Labour Cost",PivotTable!$B$3,"Dept",$B13,"Month",AS$2,"Source",$D14),0)</f>
        <v>0</v>
      </c>
      <c r="BF14" s="59">
        <f>IFERROR(GETPIVOTDATA("Process cost",PivotTable!$B$3,"Dept",$B13,"Month",AS$2,"Source",$D14),0)</f>
        <v>0</v>
      </c>
      <c r="BG14" s="59">
        <f>IFERROR(GETPIVOTDATA("Material Cost",PivotTable!$B$3,"Dept",$B13,"Month",AS$2,"Source",$D14),0)</f>
        <v>0</v>
      </c>
      <c r="BH14" s="59">
        <f>IFERROR(GETPIVOTDATA("Part Cost",PivotTable!$B$3,"Dept",$B13,"Month",AS$2,"Source",$D14),0)</f>
        <v>0</v>
      </c>
      <c r="BI14" s="60">
        <f t="shared" si="4"/>
        <v>0</v>
      </c>
      <c r="BJ14" s="99">
        <v>2E-3</v>
      </c>
      <c r="BK14" s="61">
        <f t="shared" ref="BK14" si="221">BI14/AS13</f>
        <v>0</v>
      </c>
      <c r="BL14" s="358"/>
      <c r="BM14" s="360"/>
      <c r="BN14" s="356"/>
      <c r="BO14" s="54" t="s">
        <v>16</v>
      </c>
      <c r="BP14" s="55">
        <f>VLOOKUP($A14,Table!$A$59:$P$88,MATCH('MBO Report 1'!BN$2,Table!$E$58:$P$58,0)+4,FALSE)</f>
        <v>0</v>
      </c>
      <c r="BQ14" s="55">
        <f>VLOOKUP($A13,Table!$A$24:$P$53,MATCH('MBO Report 1'!BN$2,Table!$E$23:$P$23,0)+4,FALSE)</f>
        <v>0</v>
      </c>
      <c r="BR14" s="56">
        <f>IFERROR(GETPIVOTDATA("ReWork",PivotTable!$B$3,"Dept",$B13,"Month",BN$2,"Source",$D14),0)</f>
        <v>0</v>
      </c>
      <c r="BS14" s="56">
        <f>IFERROR(GETPIVOTDATA("RePlate",PivotTable!$B$3,"Dept",$B13,"Month",BN$2,"Source",$D14),0)</f>
        <v>0</v>
      </c>
      <c r="BT14" s="56">
        <f>IFERROR(GETPIVOTDATA("ReWash",PivotTable!$B$3,"Dept",$B13,"Month",BN$2,"Source",$D14),0)</f>
        <v>0</v>
      </c>
      <c r="BU14" s="56">
        <f>IFERROR(GETPIVOTDATA("Other",PivotTable!$B$3,"Dept",$B13,"Month",BN$2,"Source",$D14),0)</f>
        <v>0</v>
      </c>
      <c r="BV14" s="56">
        <f>IFERROR(GETPIVOTDATA("Sort",PivotTable!$B$3,"Dept",$B13,"Month",BN$2,"Source",$D14),0)</f>
        <v>0</v>
      </c>
      <c r="BW14" s="57">
        <f>IFERROR(GETPIVOTDATA("Scrap",PivotTable!$B$3,"Dept",$B13,"Month",BN$2,"Source",$D14),0)</f>
        <v>0</v>
      </c>
      <c r="BX14" s="58">
        <f t="shared" ref="BX14" si="222">BP13*250+BP14*500</f>
        <v>0</v>
      </c>
      <c r="BY14" s="97">
        <f>VLOOKUP($A14,Table!$A$24:$P$53,MATCH('MBO Report 1'!BN$2,Table!$E$23:$P$23,0)+4,FALSE)</f>
        <v>0</v>
      </c>
      <c r="BZ14" s="59">
        <f>IFERROR(GETPIVOTDATA("Labour Cost",PivotTable!$B$3,"Dept",$B13,"Month",BN$2,"Source",$D14),0)</f>
        <v>0</v>
      </c>
      <c r="CA14" s="59">
        <f>IFERROR(GETPIVOTDATA("Process cost",PivotTable!$B$3,"Dept",$B13,"Month",BN$2,"Source",$D14),0)</f>
        <v>0</v>
      </c>
      <c r="CB14" s="59">
        <f>IFERROR(GETPIVOTDATA("Material Cost",PivotTable!$B$3,"Dept",$B13,"Month",BN$2,"Source",$D14),0)</f>
        <v>0</v>
      </c>
      <c r="CC14" s="59">
        <f>IFERROR(GETPIVOTDATA("Part Cost",PivotTable!$B$3,"Dept",$B13,"Month",BN$2,"Source",$D14),0)</f>
        <v>0</v>
      </c>
      <c r="CD14" s="60">
        <f t="shared" si="7"/>
        <v>0</v>
      </c>
      <c r="CE14" s="99">
        <v>2E-3</v>
      </c>
      <c r="CF14" s="61">
        <f t="shared" ref="CF14" si="223">CD14/BN13</f>
        <v>0</v>
      </c>
      <c r="CG14" s="358"/>
      <c r="CH14" s="360"/>
      <c r="CI14" s="356"/>
      <c r="CJ14" s="54" t="s">
        <v>16</v>
      </c>
      <c r="CK14" s="55">
        <f>VLOOKUP($A14,Table!$A$59:$P$88,MATCH('MBO Report 1'!CI$2,Table!$E$58:$P$58,0)+4,FALSE)</f>
        <v>0</v>
      </c>
      <c r="CL14" s="55">
        <f>VLOOKUP($A13,Table!$A$24:$P$53,MATCH('MBO Report 1'!CI$2,Table!$E$23:$P$23,0)+4,FALSE)</f>
        <v>0</v>
      </c>
      <c r="CM14" s="56">
        <f>IFERROR(GETPIVOTDATA("ReWork",PivotTable!$B$3,"Dept",$B13,"Month",CI$2,"Source",$D14),0)</f>
        <v>0</v>
      </c>
      <c r="CN14" s="56">
        <f>IFERROR(GETPIVOTDATA("RePlate",PivotTable!$B$3,"Dept",$B13,"Month",CI$2,"Source",$D14),0)</f>
        <v>0</v>
      </c>
      <c r="CO14" s="56">
        <f>IFERROR(GETPIVOTDATA("ReWash",PivotTable!$B$3,"Dept",$B13,"Month",CI$2,"Source",$D14),0)</f>
        <v>0</v>
      </c>
      <c r="CP14" s="56">
        <f>IFERROR(GETPIVOTDATA("Other",PivotTable!$B$3,"Dept",$B13,"Month",CI$2,"Source",$D14),0)</f>
        <v>0</v>
      </c>
      <c r="CQ14" s="56">
        <f>IFERROR(GETPIVOTDATA("Sort",PivotTable!$B$3,"Dept",$B13,"Month",CI$2,"Source",$D14),0)</f>
        <v>0</v>
      </c>
      <c r="CR14" s="57">
        <f>IFERROR(GETPIVOTDATA("Scrap",PivotTable!$B$3,"Dept",$B13,"Month",CI$2,"Source",$D14),0)</f>
        <v>0</v>
      </c>
      <c r="CS14" s="58">
        <f t="shared" ref="CS14" si="224">CK13*250+CK14*500</f>
        <v>0</v>
      </c>
      <c r="CT14" s="97">
        <f>VLOOKUP($A14,Table!$A$24:$P$53,MATCH('MBO Report 1'!CI$2,Table!$E$23:$P$23,0)+4,FALSE)</f>
        <v>0</v>
      </c>
      <c r="CU14" s="59">
        <f>IFERROR(GETPIVOTDATA("Labour Cost",PivotTable!$B$3,"Dept",$B13,"Month",CI$2,"Source",$D14),0)</f>
        <v>0</v>
      </c>
      <c r="CV14" s="59">
        <f>IFERROR(GETPIVOTDATA("Process cost",PivotTable!$B$3,"Dept",$B13,"Month",CI$2,"Source",$D14),0)</f>
        <v>0</v>
      </c>
      <c r="CW14" s="59">
        <f>IFERROR(GETPIVOTDATA("Material Cost",PivotTable!$B$3,"Dept",$B13,"Month",CI$2,"Source",$D14),0)</f>
        <v>0</v>
      </c>
      <c r="CX14" s="59">
        <f>IFERROR(GETPIVOTDATA("Part Cost",PivotTable!$B$3,"Dept",$B13,"Month",CI$2,"Source",$D14),0)</f>
        <v>0</v>
      </c>
      <c r="CY14" s="60">
        <f t="shared" si="10"/>
        <v>0</v>
      </c>
      <c r="CZ14" s="99">
        <v>2E-3</v>
      </c>
      <c r="DA14" s="61">
        <f t="shared" ref="DA14" si="225">CY14/CI13</f>
        <v>0</v>
      </c>
      <c r="DB14" s="358"/>
      <c r="DC14" s="360"/>
      <c r="DD14" s="356"/>
      <c r="DE14" s="54" t="s">
        <v>16</v>
      </c>
      <c r="DF14" s="55">
        <f>VLOOKUP($A14,Table!$A$59:$P$88,MATCH('MBO Report 1'!DD$2,Table!$E$58:$P$58,0)+4,FALSE)</f>
        <v>0</v>
      </c>
      <c r="DG14" s="55">
        <f>VLOOKUP($A13,Table!$A$24:$P$53,MATCH('MBO Report 1'!DD$2,Table!$E$23:$P$23,0)+4,FALSE)</f>
        <v>0</v>
      </c>
      <c r="DH14" s="56">
        <f>IFERROR(GETPIVOTDATA("ReWork",PivotTable!$B$3,"Dept",$B13,"Month",DD$2,"Source",$D14),0)</f>
        <v>0</v>
      </c>
      <c r="DI14" s="56">
        <f>IFERROR(GETPIVOTDATA("RePlate",PivotTable!$B$3,"Dept",$B13,"Month",DD$2,"Source",$D14),0)</f>
        <v>0</v>
      </c>
      <c r="DJ14" s="56">
        <f>IFERROR(GETPIVOTDATA("ReWash",PivotTable!$B$3,"Dept",$B13,"Month",DD$2,"Source",$D14),0)</f>
        <v>0</v>
      </c>
      <c r="DK14" s="56">
        <f>IFERROR(GETPIVOTDATA("Other",PivotTable!$B$3,"Dept",$B13,"Month",DD$2,"Source",$D14),0)</f>
        <v>0</v>
      </c>
      <c r="DL14" s="56">
        <f>IFERROR(GETPIVOTDATA("Sort",PivotTable!$B$3,"Dept",$B13,"Month",DD$2,"Source",$D14),0)</f>
        <v>0</v>
      </c>
      <c r="DM14" s="57">
        <f>IFERROR(GETPIVOTDATA("Scrap",PivotTable!$B$3,"Dept",$B13,"Month",DD$2,"Source",$D14),0)</f>
        <v>0</v>
      </c>
      <c r="DN14" s="58">
        <f t="shared" ref="DN14" si="226">DF13*250+DF14*500</f>
        <v>0</v>
      </c>
      <c r="DO14" s="97">
        <f>VLOOKUP($A14,Table!$A$24:$P$53,MATCH('MBO Report 1'!DD$2,Table!$E$23:$P$23,0)+4,FALSE)</f>
        <v>0</v>
      </c>
      <c r="DP14" s="59">
        <f>IFERROR(GETPIVOTDATA("Labour Cost",PivotTable!$B$3,"Dept",$B13,"Month",DD$2,"Source",$D14),0)</f>
        <v>0</v>
      </c>
      <c r="DQ14" s="59">
        <f>IFERROR(GETPIVOTDATA("Process cost",PivotTable!$B$3,"Dept",$B13,"Month",DD$2,"Source",$D14),0)</f>
        <v>0</v>
      </c>
      <c r="DR14" s="59">
        <f>IFERROR(GETPIVOTDATA("Material Cost",PivotTable!$B$3,"Dept",$B13,"Month",DD$2,"Source",$D14),0)</f>
        <v>0</v>
      </c>
      <c r="DS14" s="59">
        <f>IFERROR(GETPIVOTDATA("Part Cost",PivotTable!$B$3,"Dept",$B13,"Month",DD$2,"Source",$D14),0)</f>
        <v>0</v>
      </c>
      <c r="DT14" s="60">
        <f t="shared" si="13"/>
        <v>0</v>
      </c>
      <c r="DU14" s="99">
        <v>2E-3</v>
      </c>
      <c r="DV14" s="61">
        <f t="shared" ref="DV14" si="227">DT14/DD13</f>
        <v>0</v>
      </c>
      <c r="DW14" s="358"/>
      <c r="DX14" s="360"/>
      <c r="DY14" s="356"/>
      <c r="DZ14" s="54" t="s">
        <v>16</v>
      </c>
      <c r="EA14" s="55">
        <f>VLOOKUP($A14,Table!$A$59:$P$88,MATCH('MBO Report 1'!DY$2,Table!$E$58:$P$58,0)+4,FALSE)</f>
        <v>0</v>
      </c>
      <c r="EB14" s="55">
        <f>VLOOKUP($A13,Table!$A$24:$P$53,MATCH('MBO Report 1'!DY$2,Table!$E$23:$P$23,0)+4,FALSE)</f>
        <v>0</v>
      </c>
      <c r="EC14" s="56">
        <f>IFERROR(GETPIVOTDATA("ReWork",PivotTable!$B$3,"Dept",$B13,"Month",DY$2,"Source",$D14),0)</f>
        <v>0</v>
      </c>
      <c r="ED14" s="56">
        <f>IFERROR(GETPIVOTDATA("RePlate",PivotTable!$B$3,"Dept",$B13,"Month",DY$2,"Source",$D14),0)</f>
        <v>0</v>
      </c>
      <c r="EE14" s="56">
        <f>IFERROR(GETPIVOTDATA("ReWash",PivotTable!$B$3,"Dept",$B13,"Month",DY$2,"Source",$D14),0)</f>
        <v>0</v>
      </c>
      <c r="EF14" s="56">
        <f>IFERROR(GETPIVOTDATA("Other",PivotTable!$B$3,"Dept",$B13,"Month",DY$2,"Source",$D14),0)</f>
        <v>0</v>
      </c>
      <c r="EG14" s="56">
        <f>IFERROR(GETPIVOTDATA("Sort",PivotTable!$B$3,"Dept",$B13,"Month",DY$2,"Source",$D14),0)</f>
        <v>0</v>
      </c>
      <c r="EH14" s="57">
        <f>IFERROR(GETPIVOTDATA("Scrap",PivotTable!$B$3,"Dept",$B13,"Month",DY$2,"Source",$D14),0)</f>
        <v>0</v>
      </c>
      <c r="EI14" s="58">
        <f t="shared" ref="EI14" si="228">EA13*250+EA14*500</f>
        <v>0</v>
      </c>
      <c r="EJ14" s="97">
        <f>VLOOKUP($A14,Table!$A$24:$P$53,MATCH('MBO Report 1'!DY$2,Table!$E$23:$P$23,0)+4,FALSE)</f>
        <v>0</v>
      </c>
      <c r="EK14" s="59">
        <f>IFERROR(GETPIVOTDATA("Labour Cost",PivotTable!$B$3,"Dept",$B13,"Month",DY$2,"Source",$D14),0)</f>
        <v>0</v>
      </c>
      <c r="EL14" s="59">
        <f>IFERROR(GETPIVOTDATA("Process cost",PivotTable!$B$3,"Dept",$B13,"Month",DY$2,"Source",$D14),0)</f>
        <v>0</v>
      </c>
      <c r="EM14" s="59">
        <f>IFERROR(GETPIVOTDATA("Material Cost",PivotTable!$B$3,"Dept",$B13,"Month",DY$2,"Source",$D14),0)</f>
        <v>0</v>
      </c>
      <c r="EN14" s="59">
        <f>IFERROR(GETPIVOTDATA("Part Cost",PivotTable!$B$3,"Dept",$B13,"Month",DY$2,"Source",$D14),0)</f>
        <v>0</v>
      </c>
      <c r="EO14" s="60">
        <f t="shared" si="16"/>
        <v>0</v>
      </c>
      <c r="EP14" s="99">
        <v>2E-3</v>
      </c>
      <c r="EQ14" s="61">
        <f t="shared" ref="EQ14" si="229">EO14/DY13</f>
        <v>0</v>
      </c>
      <c r="ER14" s="358"/>
      <c r="ES14" s="360"/>
      <c r="ET14" s="356"/>
      <c r="EU14" s="54" t="s">
        <v>16</v>
      </c>
      <c r="EV14" s="55">
        <f>VLOOKUP($A14,Table!$A$59:$P$88,MATCH('MBO Report 1'!ET$2,Table!$E$58:$P$58,0)+4,FALSE)</f>
        <v>0</v>
      </c>
      <c r="EW14" s="55">
        <f>VLOOKUP($A13,Table!$A$24:$P$53,MATCH('MBO Report 1'!ET$2,Table!$E$23:$P$23,0)+4,FALSE)</f>
        <v>0</v>
      </c>
      <c r="EX14" s="56">
        <f>IFERROR(GETPIVOTDATA("ReWork",PivotTable!$B$3,"Dept",$B13,"Month",ET$2,"Source",$D14),0)</f>
        <v>0</v>
      </c>
      <c r="EY14" s="56">
        <f>IFERROR(GETPIVOTDATA("RePlate",PivotTable!$B$3,"Dept",$B13,"Month",ET$2,"Source",$D14),0)</f>
        <v>0</v>
      </c>
      <c r="EZ14" s="56">
        <f>IFERROR(GETPIVOTDATA("ReWash",PivotTable!$B$3,"Dept",$B13,"Month",ET$2,"Source",$D14),0)</f>
        <v>0</v>
      </c>
      <c r="FA14" s="56">
        <f>IFERROR(GETPIVOTDATA("Other",PivotTable!$B$3,"Dept",$B13,"Month",ET$2,"Source",$D14),0)</f>
        <v>0</v>
      </c>
      <c r="FB14" s="56">
        <f>IFERROR(GETPIVOTDATA("Sort",PivotTable!$B$3,"Dept",$B13,"Month",ET$2,"Source",$D14),0)</f>
        <v>0</v>
      </c>
      <c r="FC14" s="57">
        <f>IFERROR(GETPIVOTDATA("Scrap",PivotTable!$B$3,"Dept",$B13,"Month",ET$2,"Source",$D14),0)</f>
        <v>0</v>
      </c>
      <c r="FD14" s="58">
        <f t="shared" ref="FD14" si="230">EV13*250+EV14*500</f>
        <v>0</v>
      </c>
      <c r="FE14" s="97">
        <f>VLOOKUP($A14,Table!$A$24:$P$53,MATCH('MBO Report 1'!ET$2,Table!$E$23:$P$23,0)+4,FALSE)</f>
        <v>0</v>
      </c>
      <c r="FF14" s="59">
        <f>IFERROR(GETPIVOTDATA("Labour Cost",PivotTable!$B$3,"Dept",$B13,"Month",ET$2,"Source",$D14),0)</f>
        <v>0</v>
      </c>
      <c r="FG14" s="59">
        <f>IFERROR(GETPIVOTDATA("Process cost",PivotTable!$B$3,"Dept",$B13,"Month",ET$2,"Source",$D14),0)</f>
        <v>0</v>
      </c>
      <c r="FH14" s="59">
        <f>IFERROR(GETPIVOTDATA("Material Cost",PivotTable!$B$3,"Dept",$B13,"Month",ET$2,"Source",$D14),0)</f>
        <v>0</v>
      </c>
      <c r="FI14" s="59">
        <f>IFERROR(GETPIVOTDATA("Part Cost",PivotTable!$B$3,"Dept",$B13,"Month",ET$2,"Source",$D14),0)</f>
        <v>0</v>
      </c>
      <c r="FJ14" s="60">
        <f t="shared" si="19"/>
        <v>0</v>
      </c>
      <c r="FK14" s="99">
        <v>2E-3</v>
      </c>
      <c r="FL14" s="61">
        <f t="shared" ref="FL14" si="231">FJ14/ET13</f>
        <v>0</v>
      </c>
      <c r="FM14" s="358"/>
      <c r="FN14" s="360"/>
      <c r="FO14" s="356"/>
      <c r="FP14" s="54" t="s">
        <v>16</v>
      </c>
      <c r="FQ14" s="55">
        <f>VLOOKUP($A14,Table!$A$59:$P$88,MATCH('MBO Report 1'!FO$2,Table!$E$58:$P$58,0)+4,FALSE)</f>
        <v>0</v>
      </c>
      <c r="FR14" s="55">
        <f>VLOOKUP($A13,Table!$A$24:$P$53,MATCH('MBO Report 1'!FO$2,Table!$E$23:$P$23,0)+4,FALSE)</f>
        <v>0</v>
      </c>
      <c r="FS14" s="56">
        <f>IFERROR(GETPIVOTDATA("ReWork",PivotTable!$B$3,"Dept",$B13,"Month",FO$2,"Source",$D14),0)</f>
        <v>0</v>
      </c>
      <c r="FT14" s="56">
        <f>IFERROR(GETPIVOTDATA("RePlate",PivotTable!$B$3,"Dept",$B13,"Month",FO$2,"Source",$D14),0)</f>
        <v>0</v>
      </c>
      <c r="FU14" s="56">
        <f>IFERROR(GETPIVOTDATA("ReWash",PivotTable!$B$3,"Dept",$B13,"Month",FO$2,"Source",$D14),0)</f>
        <v>0</v>
      </c>
      <c r="FV14" s="56">
        <f>IFERROR(GETPIVOTDATA("Other",PivotTable!$B$3,"Dept",$B13,"Month",FO$2,"Source",$D14),0)</f>
        <v>0</v>
      </c>
      <c r="FW14" s="56">
        <f>IFERROR(GETPIVOTDATA("Sort",PivotTable!$B$3,"Dept",$B13,"Month",FO$2,"Source",$D14),0)</f>
        <v>0</v>
      </c>
      <c r="FX14" s="57">
        <f>IFERROR(GETPIVOTDATA("Scrap",PivotTable!$B$3,"Dept",$B13,"Month",FO$2,"Source",$D14),0)</f>
        <v>0</v>
      </c>
      <c r="FY14" s="58">
        <f t="shared" ref="FY14" si="232">FQ13*250+FQ14*500</f>
        <v>0</v>
      </c>
      <c r="FZ14" s="97">
        <f>VLOOKUP($A14,Table!$A$24:$P$53,MATCH('MBO Report 1'!FO$2,Table!$E$23:$P$23,0)+4,FALSE)</f>
        <v>0</v>
      </c>
      <c r="GA14" s="59">
        <f>IFERROR(GETPIVOTDATA("Labour Cost",PivotTable!$B$3,"Dept",$B13,"Month",FO$2,"Source",$D14),0)</f>
        <v>0</v>
      </c>
      <c r="GB14" s="59">
        <f>IFERROR(GETPIVOTDATA("Process cost",PivotTable!$B$3,"Dept",$B13,"Month",FO$2,"Source",$D14),0)</f>
        <v>0</v>
      </c>
      <c r="GC14" s="59">
        <f>IFERROR(GETPIVOTDATA("Material Cost",PivotTable!$B$3,"Dept",$B13,"Month",FO$2,"Source",$D14),0)</f>
        <v>0</v>
      </c>
      <c r="GD14" s="59">
        <f>IFERROR(GETPIVOTDATA("Part Cost",PivotTable!$B$3,"Dept",$B13,"Month",FO$2,"Source",$D14),0)</f>
        <v>0</v>
      </c>
      <c r="GE14" s="60">
        <f t="shared" si="22"/>
        <v>0</v>
      </c>
      <c r="GF14" s="99">
        <v>2E-3</v>
      </c>
      <c r="GG14" s="61">
        <f t="shared" ref="GG14" si="233">GE14/FO13</f>
        <v>0</v>
      </c>
      <c r="GH14" s="358"/>
      <c r="GI14" s="360"/>
      <c r="GJ14" s="356"/>
      <c r="GK14" s="54" t="s">
        <v>16</v>
      </c>
      <c r="GL14" s="55">
        <f>VLOOKUP($A14,Table!$A$59:$P$88,MATCH('MBO Report 1'!GJ$2,Table!$E$58:$P$58,0)+4,FALSE)</f>
        <v>0</v>
      </c>
      <c r="GM14" s="55">
        <f>VLOOKUP($A13,Table!$A$24:$P$53,MATCH('MBO Report 1'!GJ$2,Table!$E$23:$P$23,0)+4,FALSE)</f>
        <v>0</v>
      </c>
      <c r="GN14" s="56">
        <f>IFERROR(GETPIVOTDATA("ReWork",PivotTable!$B$3,"Dept",$B13,"Month",GJ$2,"Source",$D14),0)</f>
        <v>0</v>
      </c>
      <c r="GO14" s="56">
        <f>IFERROR(GETPIVOTDATA("RePlate",PivotTable!$B$3,"Dept",$B13,"Month",GJ$2,"Source",$D14),0)</f>
        <v>0</v>
      </c>
      <c r="GP14" s="56">
        <f>IFERROR(GETPIVOTDATA("ReWash",PivotTable!$B$3,"Dept",$B13,"Month",GJ$2,"Source",$D14),0)</f>
        <v>0</v>
      </c>
      <c r="GQ14" s="56">
        <f>IFERROR(GETPIVOTDATA("Other",PivotTable!$B$3,"Dept",$B13,"Month",GJ$2,"Source",$D14),0)</f>
        <v>0</v>
      </c>
      <c r="GR14" s="56">
        <f>IFERROR(GETPIVOTDATA("Sort",PivotTable!$B$3,"Dept",$B13,"Month",GJ$2,"Source",$D14),0)</f>
        <v>0</v>
      </c>
      <c r="GS14" s="57">
        <f>IFERROR(GETPIVOTDATA("Scrap",PivotTable!$B$3,"Dept",$B13,"Month",GJ$2,"Source",$D14),0)</f>
        <v>0</v>
      </c>
      <c r="GT14" s="58">
        <f t="shared" ref="GT14" si="234">GL13*250+GL14*500</f>
        <v>0</v>
      </c>
      <c r="GU14" s="97">
        <f>VLOOKUP($A14,Table!$A$24:$P$53,MATCH('MBO Report 1'!GJ$2,Table!$E$23:$P$23,0)+4,FALSE)</f>
        <v>0</v>
      </c>
      <c r="GV14" s="59">
        <f>IFERROR(GETPIVOTDATA("Labour Cost",PivotTable!$B$3,"Dept",$B13,"Month",GJ$2,"Source",$D14),0)</f>
        <v>0</v>
      </c>
      <c r="GW14" s="59">
        <f>IFERROR(GETPIVOTDATA("Process cost",PivotTable!$B$3,"Dept",$B13,"Month",GJ$2,"Source",$D14),0)</f>
        <v>0</v>
      </c>
      <c r="GX14" s="59">
        <f>IFERROR(GETPIVOTDATA("Material Cost",PivotTable!$B$3,"Dept",$B13,"Month",GJ$2,"Source",$D14),0)</f>
        <v>0</v>
      </c>
      <c r="GY14" s="59">
        <f>IFERROR(GETPIVOTDATA("Part Cost",PivotTable!$B$3,"Dept",$B13,"Month",GJ$2,"Source",$D14),0)</f>
        <v>0</v>
      </c>
      <c r="GZ14" s="60">
        <f t="shared" si="25"/>
        <v>0</v>
      </c>
      <c r="HA14" s="99">
        <v>2E-3</v>
      </c>
      <c r="HB14" s="61">
        <f t="shared" ref="HB14" si="235">GZ14/GJ13</f>
        <v>0</v>
      </c>
      <c r="HC14" s="358"/>
      <c r="HD14" s="360"/>
      <c r="HE14" s="356"/>
      <c r="HF14" s="54" t="s">
        <v>16</v>
      </c>
      <c r="HG14" s="55">
        <f>VLOOKUP($A14,Table!$A$59:$P$88,MATCH('MBO Report 1'!HE$2,Table!$E$58:$P$58,0)+4,FALSE)</f>
        <v>0</v>
      </c>
      <c r="HH14" s="55">
        <f>VLOOKUP($A13,Table!$A$24:$P$53,MATCH('MBO Report 1'!HE$2,Table!$E$23:$P$23,0)+4,FALSE)</f>
        <v>0</v>
      </c>
      <c r="HI14" s="56">
        <f>IFERROR(GETPIVOTDATA("ReWork",PivotTable!$B$3,"Dept",$B13,"Month",HE$2,"Source",$D14),0)</f>
        <v>0</v>
      </c>
      <c r="HJ14" s="56">
        <f>IFERROR(GETPIVOTDATA("RePlate",PivotTable!$B$3,"Dept",$B13,"Month",HE$2,"Source",$D14),0)</f>
        <v>0</v>
      </c>
      <c r="HK14" s="56">
        <f>IFERROR(GETPIVOTDATA("ReWash",PivotTable!$B$3,"Dept",$B13,"Month",HE$2,"Source",$D14),0)</f>
        <v>0</v>
      </c>
      <c r="HL14" s="56">
        <f>IFERROR(GETPIVOTDATA("Other",PivotTable!$B$3,"Dept",$B13,"Month",HE$2,"Source",$D14),0)</f>
        <v>0</v>
      </c>
      <c r="HM14" s="56">
        <f>IFERROR(GETPIVOTDATA("Sort",PivotTable!$B$3,"Dept",$B13,"Month",HE$2,"Source",$D14),0)</f>
        <v>0</v>
      </c>
      <c r="HN14" s="57">
        <f>IFERROR(GETPIVOTDATA("Scrap",PivotTable!$B$3,"Dept",$B13,"Month",HE$2,"Source",$D14),0)</f>
        <v>0</v>
      </c>
      <c r="HO14" s="58">
        <f t="shared" ref="HO14" si="236">HG13*250+HG14*500</f>
        <v>0</v>
      </c>
      <c r="HP14" s="97">
        <f>VLOOKUP($A14,Table!$A$24:$P$53,MATCH('MBO Report 1'!HE$2,Table!$E$23:$P$23,0)+4,FALSE)</f>
        <v>0</v>
      </c>
      <c r="HQ14" s="59">
        <f>IFERROR(GETPIVOTDATA("Labour Cost",PivotTable!$B$3,"Dept",$B13,"Month",HE$2,"Source",$D14),0)</f>
        <v>0</v>
      </c>
      <c r="HR14" s="59">
        <f>IFERROR(GETPIVOTDATA("Process cost",PivotTable!$B$3,"Dept",$B13,"Month",HE$2,"Source",$D14),0)</f>
        <v>0</v>
      </c>
      <c r="HS14" s="59">
        <f>IFERROR(GETPIVOTDATA("Material Cost",PivotTable!$B$3,"Dept",$B13,"Month",HE$2,"Source",$D14),0)</f>
        <v>0</v>
      </c>
      <c r="HT14" s="59">
        <f>IFERROR(GETPIVOTDATA("Part Cost",PivotTable!$B$3,"Dept",$B13,"Month",HE$2,"Source",$D14),0)</f>
        <v>0</v>
      </c>
      <c r="HU14" s="60">
        <f t="shared" si="28"/>
        <v>0</v>
      </c>
      <c r="HV14" s="99">
        <v>2E-3</v>
      </c>
      <c r="HW14" s="61">
        <f t="shared" ref="HW14" si="237">HU14/HE13</f>
        <v>0</v>
      </c>
      <c r="HX14" s="358"/>
      <c r="HY14" s="360"/>
      <c r="HZ14" s="356"/>
      <c r="IA14" s="54" t="s">
        <v>16</v>
      </c>
      <c r="IB14" s="55">
        <f>VLOOKUP($A14,Table!$A$59:$P$88,MATCH('MBO Report 1'!HZ$2,Table!$E$58:$P$58,0)+4,FALSE)</f>
        <v>0</v>
      </c>
      <c r="IC14" s="55">
        <f>VLOOKUP($A13,Table!$A$24:$P$53,MATCH('MBO Report 1'!HZ$2,Table!$E$23:$P$23,0)+4,FALSE)</f>
        <v>0</v>
      </c>
      <c r="ID14" s="56">
        <f>IFERROR(GETPIVOTDATA("ReWork",PivotTable!$B$3,"Dept",$B13,"Month",HZ$2,"Source",$D14),0)</f>
        <v>0</v>
      </c>
      <c r="IE14" s="56">
        <f>IFERROR(GETPIVOTDATA("RePlate",PivotTable!$B$3,"Dept",$B13,"Month",HZ$2,"Source",$D14),0)</f>
        <v>0</v>
      </c>
      <c r="IF14" s="56">
        <f>IFERROR(GETPIVOTDATA("ReWash",PivotTable!$B$3,"Dept",$B13,"Month",HZ$2,"Source",$D14),0)</f>
        <v>0</v>
      </c>
      <c r="IG14" s="56">
        <f>IFERROR(GETPIVOTDATA("Other",PivotTable!$B$3,"Dept",$B13,"Month",HZ$2,"Source",$D14),0)</f>
        <v>0</v>
      </c>
      <c r="IH14" s="56">
        <f>IFERROR(GETPIVOTDATA("Sort",PivotTable!$B$3,"Dept",$B13,"Month",HZ$2,"Source",$D14),0)</f>
        <v>0</v>
      </c>
      <c r="II14" s="57">
        <f>IFERROR(GETPIVOTDATA("Scrap",PivotTable!$B$3,"Dept",$B13,"Month",HZ$2,"Source",$D14),0)</f>
        <v>0</v>
      </c>
      <c r="IJ14" s="58">
        <f t="shared" ref="IJ14" si="238">IB13*250+IB14*500</f>
        <v>0</v>
      </c>
      <c r="IK14" s="97">
        <f>VLOOKUP($A14,Table!$A$24:$P$53,MATCH('MBO Report 1'!HZ$2,Table!$E$23:$P$23,0)+4,FALSE)</f>
        <v>0</v>
      </c>
      <c r="IL14" s="59">
        <f>IFERROR(GETPIVOTDATA("Labour Cost",PivotTable!$B$3,"Dept",$B13,"Month",HZ$2,"Source",$D14),0)</f>
        <v>0</v>
      </c>
      <c r="IM14" s="59">
        <f>IFERROR(GETPIVOTDATA("Process cost",PivotTable!$B$3,"Dept",$B13,"Month",HZ$2,"Source",$D14),0)</f>
        <v>0</v>
      </c>
      <c r="IN14" s="59">
        <f>IFERROR(GETPIVOTDATA("Material Cost",PivotTable!$B$3,"Dept",$B13,"Month",HZ$2,"Source",$D14),0)</f>
        <v>0</v>
      </c>
      <c r="IO14" s="59">
        <f>IFERROR(GETPIVOTDATA("Part Cost",PivotTable!$B$3,"Dept",$B13,"Month",HZ$2,"Source",$D14),0)</f>
        <v>0</v>
      </c>
      <c r="IP14" s="60">
        <f t="shared" si="31"/>
        <v>0</v>
      </c>
      <c r="IQ14" s="99">
        <v>2E-3</v>
      </c>
      <c r="IR14" s="61">
        <f t="shared" ref="IR14" si="239">IP14/HZ13</f>
        <v>0</v>
      </c>
      <c r="IS14" s="358"/>
      <c r="IT14" s="360"/>
    </row>
    <row r="15" spans="1:254" ht="24.75" customHeight="1">
      <c r="A15" s="4" t="str">
        <f t="shared" ref="A15" si="240">B15&amp;D15</f>
        <v>RFPInternal</v>
      </c>
      <c r="B15" s="352" t="str">
        <f>Info!C9</f>
        <v>RFP</v>
      </c>
      <c r="C15" s="386">
        <f>VLOOKUP($B15,Table!$C$4:$P$20,MATCH('MBO Report 1'!C$2,Table!$E$3:$P$3,0)+2,FALSE)</f>
        <v>795134</v>
      </c>
      <c r="D15" s="62" t="s">
        <v>15</v>
      </c>
      <c r="E15" s="63">
        <f>VLOOKUP($A15,Table!$A$59:$P$88,MATCH('MBO Report 1'!C$2,Table!$E$58:$P$58,0)+4,FALSE)</f>
        <v>0</v>
      </c>
      <c r="F15" s="63" t="s">
        <v>86</v>
      </c>
      <c r="G15" s="64">
        <f>IFERROR(GETPIVOTDATA("ReWork",PivotTable!$B$3,"Dept",$B15,"Month",C$2,"Source",$D15),0)</f>
        <v>0</v>
      </c>
      <c r="H15" s="64">
        <f>IFERROR(GETPIVOTDATA("RePlate",PivotTable!$B$3,"Dept",$B15,"Month",C$2,"Source",$D15),0)</f>
        <v>0</v>
      </c>
      <c r="I15" s="64">
        <f>IFERROR(GETPIVOTDATA("ReWash",PivotTable!$B$3,"Dept",$B15,"Month",C$2,"Source",$D15),0)</f>
        <v>22</v>
      </c>
      <c r="J15" s="64">
        <f>IFERROR(GETPIVOTDATA("Other",PivotTable!$B$3,"Dept",$B15,"Month",C$2,"Source",$D15),0)</f>
        <v>0</v>
      </c>
      <c r="K15" s="64">
        <f>IFERROR(GETPIVOTDATA("Sort",PivotTable!$B$3,"Dept",$B15,"Month",C$2,"Source",$D15),0)</f>
        <v>0</v>
      </c>
      <c r="L15" s="65">
        <f>IFERROR(GETPIVOTDATA("Scrap",PivotTable!$B$3,"Dept",$B15,"Month",C$2,"Source",$D15),0)</f>
        <v>0</v>
      </c>
      <c r="M15" s="66">
        <v>0</v>
      </c>
      <c r="N15" s="96" t="s">
        <v>86</v>
      </c>
      <c r="O15" s="67">
        <f>IFERROR(GETPIVOTDATA("Labour Cost",PivotTable!$B$3,"Dept",$B15,"Month",C$2,"Source",$D15),0)</f>
        <v>154</v>
      </c>
      <c r="P15" s="67">
        <f>IFERROR(GETPIVOTDATA("Process cost",PivotTable!$B$3,"Dept",$B15,"Month",C$2,"Source",$D15),0)</f>
        <v>0</v>
      </c>
      <c r="Q15" s="67">
        <f>IFERROR(GETPIVOTDATA("Material Cost",PivotTable!$B$3,"Dept",$B15,"Month",C$2,"Source",$D15),0)</f>
        <v>0</v>
      </c>
      <c r="R15" s="67">
        <f>IFERROR(GETPIVOTDATA("Part Cost",PivotTable!$B$3,"Dept",$B15,"Month",C$2,"Source",$D15),0)</f>
        <v>0</v>
      </c>
      <c r="S15" s="68">
        <f t="shared" si="0"/>
        <v>154</v>
      </c>
      <c r="T15" s="98">
        <v>2.9999999999999997E-4</v>
      </c>
      <c r="U15" s="69">
        <f>S15/C15</f>
        <v>1.9367804671916936E-4</v>
      </c>
      <c r="V15" s="376">
        <v>4.0000000000000002E-4</v>
      </c>
      <c r="W15" s="382">
        <f>SUM(S15:S16)/C15</f>
        <v>1.9367804671916936E-4</v>
      </c>
      <c r="X15" s="375">
        <f>VLOOKUP($B15,Table!$C$4:$P$18,MATCH('MBO Report 1'!X$2,Table!$E$3:$P$3,0)+2,FALSE)</f>
        <v>883707</v>
      </c>
      <c r="Y15" s="62" t="s">
        <v>15</v>
      </c>
      <c r="Z15" s="63">
        <f>VLOOKUP($A15,Table!$A$59:$P$88,MATCH('MBO Report 1'!X$2,Table!$E$58:$P$58,0)+4,FALSE)</f>
        <v>0</v>
      </c>
      <c r="AA15" s="63" t="s">
        <v>86</v>
      </c>
      <c r="AB15" s="64">
        <f>IFERROR(GETPIVOTDATA("ReWork",PivotTable!$B$3,"Dept",$B15,"Month",X$2,"Source",$D15),0)</f>
        <v>0</v>
      </c>
      <c r="AC15" s="64">
        <f>IFERROR(GETPIVOTDATA("RePlate",PivotTable!$B$3,"Dept",$B15,"Month",X$2,"Source",$D15),0)</f>
        <v>0</v>
      </c>
      <c r="AD15" s="64">
        <f>IFERROR(GETPIVOTDATA("ReWash",PivotTable!$B$3,"Dept",$B15,"Month",X$2,"Source",$D15),0)</f>
        <v>29</v>
      </c>
      <c r="AE15" s="64">
        <f>IFERROR(GETPIVOTDATA("Other",PivotTable!$B$3,"Dept",$B15,"Month",X$2,"Source",$D15),0)</f>
        <v>0</v>
      </c>
      <c r="AF15" s="64">
        <f>IFERROR(GETPIVOTDATA("Sort",PivotTable!$B$3,"Dept",$B15,"Month",X$2,"Source",$D15),0)</f>
        <v>0</v>
      </c>
      <c r="AG15" s="65">
        <f>IFERROR(GETPIVOTDATA("Scrap",PivotTable!$B$3,"Dept",$B15,"Month",X$2,"Source",$D15),0)</f>
        <v>0</v>
      </c>
      <c r="AH15" s="66">
        <v>0</v>
      </c>
      <c r="AI15" s="96" t="s">
        <v>86</v>
      </c>
      <c r="AJ15" s="67">
        <f>IFERROR(GETPIVOTDATA("Labour Cost",PivotTable!$B$3,"Dept",$B15,"Month",X$2,"Source",$D15),0)</f>
        <v>203</v>
      </c>
      <c r="AK15" s="67">
        <f>IFERROR(GETPIVOTDATA("Process cost",PivotTable!$B$3,"Dept",$B15,"Month",X$2,"Source",$D15),0)</f>
        <v>0</v>
      </c>
      <c r="AL15" s="67">
        <f>IFERROR(GETPIVOTDATA("Material Cost",PivotTable!$B$3,"Dept",$B15,"Month",X$2,"Source",$D15),0)</f>
        <v>0</v>
      </c>
      <c r="AM15" s="67">
        <f>IFERROR(GETPIVOTDATA("Part Cost",PivotTable!$B$3,"Dept",$B15,"Month",X$2,"Source",$D15),0)</f>
        <v>0</v>
      </c>
      <c r="AN15" s="68">
        <f t="shared" si="1"/>
        <v>203</v>
      </c>
      <c r="AO15" s="98">
        <v>2.9999999999999997E-4</v>
      </c>
      <c r="AP15" s="69">
        <f t="shared" ref="AP15" si="241">AN15/X15</f>
        <v>2.2971414733616459E-4</v>
      </c>
      <c r="AQ15" s="376">
        <v>4.0000000000000002E-4</v>
      </c>
      <c r="AR15" s="378">
        <f t="shared" ref="AR15" si="242">SUM(AN15:AN16)/X15</f>
        <v>2.2971414733616459E-4</v>
      </c>
      <c r="AS15" s="355">
        <f>VLOOKUP($B15,Table!$C$4:$P$18,MATCH('MBO Report 1'!AS$2,Table!$E$3:$P$3,0)+2,FALSE)</f>
        <v>922604</v>
      </c>
      <c r="AT15" s="62" t="s">
        <v>15</v>
      </c>
      <c r="AU15" s="63">
        <f>VLOOKUP($A15,Table!$A$59:$P$88,MATCH('MBO Report 1'!AS$2,Table!$E$58:$P$58,0)+4,FALSE)</f>
        <v>0</v>
      </c>
      <c r="AV15" s="63" t="s">
        <v>86</v>
      </c>
      <c r="AW15" s="64">
        <f>IFERROR(GETPIVOTDATA("ReWork",PivotTable!$B$3,"Dept",$B15,"Month",AS$2,"Source",$D15),0)</f>
        <v>0</v>
      </c>
      <c r="AX15" s="64">
        <f>IFERROR(GETPIVOTDATA("RePlate",PivotTable!$B$3,"Dept",$B15,"Month",AS$2,"Source",$D15),0)</f>
        <v>0</v>
      </c>
      <c r="AY15" s="64">
        <f>IFERROR(GETPIVOTDATA("ReWash",PivotTable!$B$3,"Dept",$B15,"Month",AS$2,"Source",$D15),0)</f>
        <v>18</v>
      </c>
      <c r="AZ15" s="64">
        <f>IFERROR(GETPIVOTDATA("Other",PivotTable!$B$3,"Dept",$B15,"Month",AS$2,"Source",$D15),0)</f>
        <v>0</v>
      </c>
      <c r="BA15" s="64">
        <f>IFERROR(GETPIVOTDATA("Sort",PivotTable!$B$3,"Dept",$B15,"Month",AS$2,"Source",$D15),0)</f>
        <v>0</v>
      </c>
      <c r="BB15" s="65">
        <f>IFERROR(GETPIVOTDATA("Scrap",PivotTable!$B$3,"Dept",$B15,"Month",AS$2,"Source",$D15),0)</f>
        <v>0</v>
      </c>
      <c r="BC15" s="66">
        <v>0</v>
      </c>
      <c r="BD15" s="96" t="s">
        <v>86</v>
      </c>
      <c r="BE15" s="67">
        <f>IFERROR(GETPIVOTDATA("Labour Cost",PivotTable!$B$3,"Dept",$B15,"Month",AS$2,"Source",$D15),0)</f>
        <v>126</v>
      </c>
      <c r="BF15" s="67">
        <f>IFERROR(GETPIVOTDATA("Process cost",PivotTable!$B$3,"Dept",$B15,"Month",AS$2,"Source",$D15),0)</f>
        <v>0</v>
      </c>
      <c r="BG15" s="67">
        <f>IFERROR(GETPIVOTDATA("Material Cost",PivotTable!$B$3,"Dept",$B15,"Month",AS$2,"Source",$D15),0)</f>
        <v>0</v>
      </c>
      <c r="BH15" s="67">
        <f>IFERROR(GETPIVOTDATA("Part Cost",PivotTable!$B$3,"Dept",$B15,"Month",AS$2,"Source",$D15),0)</f>
        <v>0</v>
      </c>
      <c r="BI15" s="68">
        <f t="shared" si="4"/>
        <v>126</v>
      </c>
      <c r="BJ15" s="98">
        <v>2.9999999999999997E-4</v>
      </c>
      <c r="BK15" s="69">
        <f t="shared" ref="BK15" si="243">BI15/AS15</f>
        <v>1.3656996934762912E-4</v>
      </c>
      <c r="BL15" s="357">
        <v>4.0000000000000002E-4</v>
      </c>
      <c r="BM15" s="359">
        <f t="shared" ref="BM15" si="244">SUM(BI15:BI16)/AS15</f>
        <v>1.3656996934762912E-4</v>
      </c>
      <c r="BN15" s="355">
        <f>VLOOKUP($B15,Table!$C$4:$P$18,MATCH('MBO Report 1'!BN$2,Table!$E$3:$P$3,0)+2,FALSE)</f>
        <v>487894</v>
      </c>
      <c r="BO15" s="62" t="s">
        <v>15</v>
      </c>
      <c r="BP15" s="63">
        <f>VLOOKUP($A15,Table!$A$59:$P$88,MATCH('MBO Report 1'!BN$2,Table!$E$58:$P$58,0)+4,FALSE)</f>
        <v>0</v>
      </c>
      <c r="BQ15" s="63" t="s">
        <v>86</v>
      </c>
      <c r="BR15" s="64">
        <f>IFERROR(GETPIVOTDATA("ReWork",PivotTable!$B$3,"Dept",$B15,"Month",BN$2,"Source",$D15),0)</f>
        <v>0</v>
      </c>
      <c r="BS15" s="64">
        <f>IFERROR(GETPIVOTDATA("RePlate",PivotTable!$B$3,"Dept",$B15,"Month",BN$2,"Source",$D15),0)</f>
        <v>0</v>
      </c>
      <c r="BT15" s="64">
        <f>IFERROR(GETPIVOTDATA("ReWash",PivotTable!$B$3,"Dept",$B15,"Month",BN$2,"Source",$D15),0)</f>
        <v>16</v>
      </c>
      <c r="BU15" s="64">
        <f>IFERROR(GETPIVOTDATA("Other",PivotTable!$B$3,"Dept",$B15,"Month",BN$2,"Source",$D15),0)</f>
        <v>0</v>
      </c>
      <c r="BV15" s="64">
        <f>IFERROR(GETPIVOTDATA("Sort",PivotTable!$B$3,"Dept",$B15,"Month",BN$2,"Source",$D15),0)</f>
        <v>0</v>
      </c>
      <c r="BW15" s="65">
        <f>IFERROR(GETPIVOTDATA("Scrap",PivotTable!$B$3,"Dept",$B15,"Month",BN$2,"Source",$D15),0)</f>
        <v>0</v>
      </c>
      <c r="BX15" s="66">
        <v>0</v>
      </c>
      <c r="BY15" s="96" t="s">
        <v>86</v>
      </c>
      <c r="BZ15" s="67">
        <f>IFERROR(GETPIVOTDATA("Labour Cost",PivotTable!$B$3,"Dept",$B15,"Month",BN$2,"Source",$D15),0)</f>
        <v>112</v>
      </c>
      <c r="CA15" s="67">
        <f>IFERROR(GETPIVOTDATA("Process cost",PivotTable!$B$3,"Dept",$B15,"Month",BN$2,"Source",$D15),0)</f>
        <v>0</v>
      </c>
      <c r="CB15" s="67">
        <f>IFERROR(GETPIVOTDATA("Material Cost",PivotTable!$B$3,"Dept",$B15,"Month",BN$2,"Source",$D15),0)</f>
        <v>0</v>
      </c>
      <c r="CC15" s="67">
        <f>IFERROR(GETPIVOTDATA("Part Cost",PivotTable!$B$3,"Dept",$B15,"Month",BN$2,"Source",$D15),0)</f>
        <v>0</v>
      </c>
      <c r="CD15" s="68">
        <f t="shared" si="7"/>
        <v>112</v>
      </c>
      <c r="CE15" s="98">
        <v>2.9999999999999997E-4</v>
      </c>
      <c r="CF15" s="69">
        <f t="shared" ref="CF15" si="245">CD15/BN15</f>
        <v>2.2955805974248506E-4</v>
      </c>
      <c r="CG15" s="357">
        <v>4.0000000000000002E-4</v>
      </c>
      <c r="CH15" s="359">
        <f t="shared" ref="CH15" si="246">SUM(CD15:CD16)/BN15</f>
        <v>2.2955805974248506E-4</v>
      </c>
      <c r="CI15" s="355">
        <f>VLOOKUP($B15,Table!$C$4:$P$18,MATCH('MBO Report 1'!CI$2,Table!$E$3:$P$3,0)+2,FALSE)</f>
        <v>88282.21</v>
      </c>
      <c r="CJ15" s="62" t="s">
        <v>15</v>
      </c>
      <c r="CK15" s="63">
        <f>VLOOKUP($A15,Table!$A$59:$P$88,MATCH('MBO Report 1'!CI$2,Table!$E$58:$P$58,0)+4,FALSE)</f>
        <v>0</v>
      </c>
      <c r="CL15" s="63" t="s">
        <v>86</v>
      </c>
      <c r="CM15" s="64">
        <f>IFERROR(GETPIVOTDATA("ReWork",PivotTable!$B$3,"Dept",$B15,"Month",CI$2,"Source",$D15),0)</f>
        <v>0</v>
      </c>
      <c r="CN15" s="64">
        <f>IFERROR(GETPIVOTDATA("RePlate",PivotTable!$B$3,"Dept",$B15,"Month",CI$2,"Source",$D15),0)</f>
        <v>0</v>
      </c>
      <c r="CO15" s="64">
        <f>IFERROR(GETPIVOTDATA("ReWash",PivotTable!$B$3,"Dept",$B15,"Month",CI$2,"Source",$D15),0)</f>
        <v>7</v>
      </c>
      <c r="CP15" s="64">
        <f>IFERROR(GETPIVOTDATA("Other",PivotTable!$B$3,"Dept",$B15,"Month",CI$2,"Source",$D15),0)</f>
        <v>0</v>
      </c>
      <c r="CQ15" s="64">
        <f>IFERROR(GETPIVOTDATA("Sort",PivotTable!$B$3,"Dept",$B15,"Month",CI$2,"Source",$D15),0)</f>
        <v>0</v>
      </c>
      <c r="CR15" s="65">
        <f>IFERROR(GETPIVOTDATA("Scrap",PivotTable!$B$3,"Dept",$B15,"Month",CI$2,"Source",$D15),0)</f>
        <v>0</v>
      </c>
      <c r="CS15" s="66">
        <v>0</v>
      </c>
      <c r="CT15" s="96" t="s">
        <v>86</v>
      </c>
      <c r="CU15" s="67">
        <f>IFERROR(GETPIVOTDATA("Labour Cost",PivotTable!$B$3,"Dept",$B15,"Month",CI$2,"Source",$D15),0)</f>
        <v>49</v>
      </c>
      <c r="CV15" s="67">
        <f>IFERROR(GETPIVOTDATA("Process cost",PivotTable!$B$3,"Dept",$B15,"Month",CI$2,"Source",$D15),0)</f>
        <v>0</v>
      </c>
      <c r="CW15" s="67">
        <f>IFERROR(GETPIVOTDATA("Material Cost",PivotTable!$B$3,"Dept",$B15,"Month",CI$2,"Source",$D15),0)</f>
        <v>0</v>
      </c>
      <c r="CX15" s="67">
        <f>IFERROR(GETPIVOTDATA("Part Cost",PivotTable!$B$3,"Dept",$B15,"Month",CI$2,"Source",$D15),0)</f>
        <v>0</v>
      </c>
      <c r="CY15" s="68">
        <f t="shared" si="10"/>
        <v>49</v>
      </c>
      <c r="CZ15" s="98">
        <v>2.9999999999999997E-4</v>
      </c>
      <c r="DA15" s="69">
        <f t="shared" ref="DA15" si="247">CY15/CI15</f>
        <v>5.5503821211544207E-4</v>
      </c>
      <c r="DB15" s="357">
        <v>4.0000000000000002E-4</v>
      </c>
      <c r="DC15" s="359">
        <f t="shared" ref="DC15" si="248">SUM(CY15:CY16)/CI15</f>
        <v>5.5503821211544207E-4</v>
      </c>
      <c r="DD15" s="355">
        <f>VLOOKUP($B15,Table!$C$4:$P$18,MATCH('MBO Report 1'!DD$2,Table!$E$3:$P$3,0)+2,FALSE)</f>
        <v>70739.11</v>
      </c>
      <c r="DE15" s="62" t="s">
        <v>15</v>
      </c>
      <c r="DF15" s="63">
        <f>VLOOKUP($A15,Table!$A$59:$P$88,MATCH('MBO Report 1'!DD$2,Table!$E$58:$P$58,0)+4,FALSE)</f>
        <v>0</v>
      </c>
      <c r="DG15" s="63" t="s">
        <v>86</v>
      </c>
      <c r="DH15" s="64">
        <f>IFERROR(GETPIVOTDATA("ReWork",PivotTable!$B$3,"Dept",$B15,"Month",DD$2,"Source",$D15),0)</f>
        <v>0</v>
      </c>
      <c r="DI15" s="64">
        <f>IFERROR(GETPIVOTDATA("RePlate",PivotTable!$B$3,"Dept",$B15,"Month",DD$2,"Source",$D15),0)</f>
        <v>0</v>
      </c>
      <c r="DJ15" s="64">
        <f>IFERROR(GETPIVOTDATA("ReWash",PivotTable!$B$3,"Dept",$B15,"Month",DD$2,"Source",$D15),0)</f>
        <v>6</v>
      </c>
      <c r="DK15" s="64">
        <f>IFERROR(GETPIVOTDATA("Other",PivotTable!$B$3,"Dept",$B15,"Month",DD$2,"Source",$D15),0)</f>
        <v>0</v>
      </c>
      <c r="DL15" s="64">
        <f>IFERROR(GETPIVOTDATA("Sort",PivotTable!$B$3,"Dept",$B15,"Month",DD$2,"Source",$D15),0)</f>
        <v>0</v>
      </c>
      <c r="DM15" s="65">
        <f>IFERROR(GETPIVOTDATA("Scrap",PivotTable!$B$3,"Dept",$B15,"Month",DD$2,"Source",$D15),0)</f>
        <v>0</v>
      </c>
      <c r="DN15" s="66">
        <v>0</v>
      </c>
      <c r="DO15" s="96" t="s">
        <v>86</v>
      </c>
      <c r="DP15" s="67">
        <f>IFERROR(GETPIVOTDATA("Labour Cost",PivotTable!$B$3,"Dept",$B15,"Month",DD$2,"Source",$D15),0)</f>
        <v>42</v>
      </c>
      <c r="DQ15" s="67">
        <f>IFERROR(GETPIVOTDATA("Process cost",PivotTable!$B$3,"Dept",$B15,"Month",DD$2,"Source",$D15),0)</f>
        <v>0</v>
      </c>
      <c r="DR15" s="67">
        <f>IFERROR(GETPIVOTDATA("Material Cost",PivotTable!$B$3,"Dept",$B15,"Month",DD$2,"Source",$D15),0)</f>
        <v>0</v>
      </c>
      <c r="DS15" s="67">
        <f>IFERROR(GETPIVOTDATA("Part Cost",PivotTable!$B$3,"Dept",$B15,"Month",DD$2,"Source",$D15),0)</f>
        <v>0</v>
      </c>
      <c r="DT15" s="68">
        <f t="shared" si="13"/>
        <v>42</v>
      </c>
      <c r="DU15" s="98">
        <v>2.9999999999999997E-4</v>
      </c>
      <c r="DV15" s="69">
        <f t="shared" ref="DV15" si="249">DT15/DD15</f>
        <v>5.9373096438448264E-4</v>
      </c>
      <c r="DW15" s="357">
        <v>4.0000000000000002E-4</v>
      </c>
      <c r="DX15" s="359">
        <f t="shared" ref="DX15" si="250">SUM(DT15:DT16)/DD15</f>
        <v>5.9373096438448264E-4</v>
      </c>
      <c r="DY15" s="355">
        <f>VLOOKUP($B15,Table!$C$4:$P$18,MATCH('MBO Report 1'!DY$2,Table!$E$3:$P$3,0)+2,FALSE)</f>
        <v>226995.62</v>
      </c>
      <c r="DZ15" s="62" t="s">
        <v>15</v>
      </c>
      <c r="EA15" s="63">
        <f>VLOOKUP($A15,Table!$A$59:$P$88,MATCH('MBO Report 1'!DY$2,Table!$E$58:$P$58,0)+4,FALSE)</f>
        <v>0</v>
      </c>
      <c r="EB15" s="63" t="s">
        <v>86</v>
      </c>
      <c r="EC15" s="64">
        <f>IFERROR(GETPIVOTDATA("ReWork",PivotTable!$B$3,"Dept",$B15,"Month",DY$2,"Source",$D15),0)</f>
        <v>0</v>
      </c>
      <c r="ED15" s="64">
        <f>IFERROR(GETPIVOTDATA("RePlate",PivotTable!$B$3,"Dept",$B15,"Month",DY$2,"Source",$D15),0)</f>
        <v>0</v>
      </c>
      <c r="EE15" s="64">
        <f>IFERROR(GETPIVOTDATA("ReWash",PivotTable!$B$3,"Dept",$B15,"Month",DY$2,"Source",$D15),0)</f>
        <v>12</v>
      </c>
      <c r="EF15" s="64">
        <f>IFERROR(GETPIVOTDATA("Other",PivotTable!$B$3,"Dept",$B15,"Month",DY$2,"Source",$D15),0)</f>
        <v>0</v>
      </c>
      <c r="EG15" s="64">
        <f>IFERROR(GETPIVOTDATA("Sort",PivotTable!$B$3,"Dept",$B15,"Month",DY$2,"Source",$D15),0)</f>
        <v>0</v>
      </c>
      <c r="EH15" s="65">
        <f>IFERROR(GETPIVOTDATA("Scrap",PivotTable!$B$3,"Dept",$B15,"Month",DY$2,"Source",$D15),0)</f>
        <v>0</v>
      </c>
      <c r="EI15" s="66">
        <v>0</v>
      </c>
      <c r="EJ15" s="96" t="s">
        <v>86</v>
      </c>
      <c r="EK15" s="67">
        <f>IFERROR(GETPIVOTDATA("Labour Cost",PivotTable!$B$3,"Dept",$B15,"Month",DY$2,"Source",$D15),0)</f>
        <v>84</v>
      </c>
      <c r="EL15" s="67">
        <f>IFERROR(GETPIVOTDATA("Process cost",PivotTable!$B$3,"Dept",$B15,"Month",DY$2,"Source",$D15),0)</f>
        <v>0</v>
      </c>
      <c r="EM15" s="67">
        <f>IFERROR(GETPIVOTDATA("Material Cost",PivotTable!$B$3,"Dept",$B15,"Month",DY$2,"Source",$D15),0)</f>
        <v>0</v>
      </c>
      <c r="EN15" s="67">
        <f>IFERROR(GETPIVOTDATA("Part Cost",PivotTable!$B$3,"Dept",$B15,"Month",DY$2,"Source",$D15),0)</f>
        <v>0</v>
      </c>
      <c r="EO15" s="68">
        <f t="shared" si="16"/>
        <v>84</v>
      </c>
      <c r="EP15" s="98">
        <v>2.9999999999999997E-4</v>
      </c>
      <c r="EQ15" s="69">
        <f t="shared" ref="EQ15" si="251">EO15/DY15</f>
        <v>3.7005119305826256E-4</v>
      </c>
      <c r="ER15" s="357">
        <v>4.0000000000000002E-4</v>
      </c>
      <c r="ES15" s="359">
        <f t="shared" ref="ES15" si="252">SUM(EO15:EO16)/DY15</f>
        <v>3.7005119305826256E-4</v>
      </c>
      <c r="ET15" s="355">
        <f>VLOOKUP($B15,Table!$C$4:$P$18,MATCH('MBO Report 1'!ET$2,Table!$E$3:$P$3,0)+2,FALSE)</f>
        <v>229327.86</v>
      </c>
      <c r="EU15" s="62" t="s">
        <v>15</v>
      </c>
      <c r="EV15" s="63">
        <f>VLOOKUP($A15,Table!$A$59:$P$88,MATCH('MBO Report 1'!ET$2,Table!$E$58:$P$58,0)+4,FALSE)</f>
        <v>0</v>
      </c>
      <c r="EW15" s="63" t="s">
        <v>86</v>
      </c>
      <c r="EX15" s="64">
        <f>IFERROR(GETPIVOTDATA("ReWork",PivotTable!$B$3,"Dept",$B15,"Month",ET$2,"Source",$D15),0)</f>
        <v>0</v>
      </c>
      <c r="EY15" s="64">
        <f>IFERROR(GETPIVOTDATA("RePlate",PivotTable!$B$3,"Dept",$B15,"Month",ET$2,"Source",$D15),0)</f>
        <v>0</v>
      </c>
      <c r="EZ15" s="64">
        <f>IFERROR(GETPIVOTDATA("ReWash",PivotTable!$B$3,"Dept",$B15,"Month",ET$2,"Source",$D15),0)</f>
        <v>10</v>
      </c>
      <c r="FA15" s="64">
        <f>IFERROR(GETPIVOTDATA("Other",PivotTable!$B$3,"Dept",$B15,"Month",ET$2,"Source",$D15),0)</f>
        <v>0</v>
      </c>
      <c r="FB15" s="64">
        <f>IFERROR(GETPIVOTDATA("Sort",PivotTable!$B$3,"Dept",$B15,"Month",ET$2,"Source",$D15),0)</f>
        <v>0</v>
      </c>
      <c r="FC15" s="65">
        <f>IFERROR(GETPIVOTDATA("Scrap",PivotTable!$B$3,"Dept",$B15,"Month",ET$2,"Source",$D15),0)</f>
        <v>0</v>
      </c>
      <c r="FD15" s="66">
        <v>0</v>
      </c>
      <c r="FE15" s="96" t="s">
        <v>86</v>
      </c>
      <c r="FF15" s="67">
        <f>IFERROR(GETPIVOTDATA("Labour Cost",PivotTable!$B$3,"Dept",$B15,"Month",ET$2,"Source",$D15),0)</f>
        <v>70</v>
      </c>
      <c r="FG15" s="67">
        <f>IFERROR(GETPIVOTDATA("Process cost",PivotTable!$B$3,"Dept",$B15,"Month",ET$2,"Source",$D15),0)</f>
        <v>0</v>
      </c>
      <c r="FH15" s="67">
        <f>IFERROR(GETPIVOTDATA("Material Cost",PivotTable!$B$3,"Dept",$B15,"Month",ET$2,"Source",$D15),0)</f>
        <v>0</v>
      </c>
      <c r="FI15" s="67">
        <f>IFERROR(GETPIVOTDATA("Part Cost",PivotTable!$B$3,"Dept",$B15,"Month",ET$2,"Source",$D15),0)</f>
        <v>0</v>
      </c>
      <c r="FJ15" s="68">
        <f t="shared" si="19"/>
        <v>70</v>
      </c>
      <c r="FK15" s="98">
        <v>2.9999999999999997E-4</v>
      </c>
      <c r="FL15" s="69">
        <f t="shared" ref="FL15" si="253">FJ15/ET15</f>
        <v>3.0523984307881304E-4</v>
      </c>
      <c r="FM15" s="357">
        <v>4.0000000000000002E-4</v>
      </c>
      <c r="FN15" s="359">
        <f t="shared" ref="FN15" si="254">SUM(FJ15:FJ16)/ET15</f>
        <v>3.0523984307881304E-4</v>
      </c>
      <c r="FO15" s="355">
        <f>VLOOKUP($B15,Table!$C$4:$P$18,MATCH('MBO Report 1'!FO$2,Table!$E$3:$P$3,0)+2,FALSE)</f>
        <v>273454.38</v>
      </c>
      <c r="FP15" s="62" t="s">
        <v>15</v>
      </c>
      <c r="FQ15" s="63">
        <f>VLOOKUP($A15,Table!$A$59:$P$88,MATCH('MBO Report 1'!FO$2,Table!$E$58:$P$58,0)+4,FALSE)</f>
        <v>0</v>
      </c>
      <c r="FR15" s="63" t="s">
        <v>86</v>
      </c>
      <c r="FS15" s="64">
        <f>IFERROR(GETPIVOTDATA("ReWork",PivotTable!$B$3,"Dept",$B15,"Month",FO$2,"Source",$D15),0)</f>
        <v>0</v>
      </c>
      <c r="FT15" s="64">
        <f>IFERROR(GETPIVOTDATA("RePlate",PivotTable!$B$3,"Dept",$B15,"Month",FO$2,"Source",$D15),0)</f>
        <v>0</v>
      </c>
      <c r="FU15" s="64">
        <f>IFERROR(GETPIVOTDATA("ReWash",PivotTable!$B$3,"Dept",$B15,"Month",FO$2,"Source",$D15),0)</f>
        <v>15</v>
      </c>
      <c r="FV15" s="64">
        <f>IFERROR(GETPIVOTDATA("Other",PivotTable!$B$3,"Dept",$B15,"Month",FO$2,"Source",$D15),0)</f>
        <v>0</v>
      </c>
      <c r="FW15" s="64">
        <f>IFERROR(GETPIVOTDATA("Sort",PivotTable!$B$3,"Dept",$B15,"Month",FO$2,"Source",$D15),0)</f>
        <v>0</v>
      </c>
      <c r="FX15" s="65">
        <f>IFERROR(GETPIVOTDATA("Scrap",PivotTable!$B$3,"Dept",$B15,"Month",FO$2,"Source",$D15),0)</f>
        <v>0</v>
      </c>
      <c r="FY15" s="66">
        <v>0</v>
      </c>
      <c r="FZ15" s="96" t="s">
        <v>86</v>
      </c>
      <c r="GA15" s="67">
        <f>IFERROR(GETPIVOTDATA("Labour Cost",PivotTable!$B$3,"Dept",$B15,"Month",FO$2,"Source",$D15),0)</f>
        <v>105</v>
      </c>
      <c r="GB15" s="67">
        <f>IFERROR(GETPIVOTDATA("Process cost",PivotTable!$B$3,"Dept",$B15,"Month",FO$2,"Source",$D15),0)</f>
        <v>0</v>
      </c>
      <c r="GC15" s="67">
        <f>IFERROR(GETPIVOTDATA("Material Cost",PivotTable!$B$3,"Dept",$B15,"Month",FO$2,"Source",$D15),0)</f>
        <v>0</v>
      </c>
      <c r="GD15" s="67">
        <f>IFERROR(GETPIVOTDATA("Part Cost",PivotTable!$B$3,"Dept",$B15,"Month",FO$2,"Source",$D15),0)</f>
        <v>0</v>
      </c>
      <c r="GE15" s="68">
        <f t="shared" si="22"/>
        <v>105</v>
      </c>
      <c r="GF15" s="98">
        <v>2.9999999999999997E-4</v>
      </c>
      <c r="GG15" s="69">
        <f t="shared" ref="GG15" si="255">GE15/FO15</f>
        <v>3.8397629615587067E-4</v>
      </c>
      <c r="GH15" s="357">
        <v>4.0000000000000002E-4</v>
      </c>
      <c r="GI15" s="359">
        <f t="shared" ref="GI15" si="256">SUM(GE15:GE16)/FO15</f>
        <v>3.8397629615587067E-4</v>
      </c>
      <c r="GJ15" s="355">
        <f>VLOOKUP($B15,Table!$C$4:$P$18,MATCH('MBO Report 1'!GJ$2,Table!$E$3:$P$3,0)+2,FALSE)</f>
        <v>187790.65</v>
      </c>
      <c r="GK15" s="62" t="s">
        <v>15</v>
      </c>
      <c r="GL15" s="63">
        <f>VLOOKUP($A15,Table!$A$59:$P$88,MATCH('MBO Report 1'!GJ$2,Table!$E$58:$P$58,0)+4,FALSE)</f>
        <v>0</v>
      </c>
      <c r="GM15" s="63" t="s">
        <v>86</v>
      </c>
      <c r="GN15" s="64">
        <f>IFERROR(GETPIVOTDATA("ReWork",PivotTable!$B$3,"Dept",$B15,"Month",GJ$2,"Source",$D15),0)</f>
        <v>0</v>
      </c>
      <c r="GO15" s="64">
        <f>IFERROR(GETPIVOTDATA("RePlate",PivotTable!$B$3,"Dept",$B15,"Month",GJ$2,"Source",$D15),0)</f>
        <v>0</v>
      </c>
      <c r="GP15" s="64">
        <f>IFERROR(GETPIVOTDATA("ReWash",PivotTable!$B$3,"Dept",$B15,"Month",GJ$2,"Source",$D15),0)</f>
        <v>11</v>
      </c>
      <c r="GQ15" s="64">
        <f>IFERROR(GETPIVOTDATA("Other",PivotTable!$B$3,"Dept",$B15,"Month",GJ$2,"Source",$D15),0)</f>
        <v>0</v>
      </c>
      <c r="GR15" s="64">
        <f>IFERROR(GETPIVOTDATA("Sort",PivotTable!$B$3,"Dept",$B15,"Month",GJ$2,"Source",$D15),0)</f>
        <v>0</v>
      </c>
      <c r="GS15" s="65">
        <f>IFERROR(GETPIVOTDATA("Scrap",PivotTable!$B$3,"Dept",$B15,"Month",GJ$2,"Source",$D15),0)</f>
        <v>0</v>
      </c>
      <c r="GT15" s="66">
        <v>0</v>
      </c>
      <c r="GU15" s="96" t="s">
        <v>86</v>
      </c>
      <c r="GV15" s="67">
        <f>IFERROR(GETPIVOTDATA("Labour Cost",PivotTable!$B$3,"Dept",$B15,"Month",GJ$2,"Source",$D15),0)</f>
        <v>77</v>
      </c>
      <c r="GW15" s="67">
        <f>IFERROR(GETPIVOTDATA("Process cost",PivotTable!$B$3,"Dept",$B15,"Month",GJ$2,"Source",$D15),0)</f>
        <v>0</v>
      </c>
      <c r="GX15" s="67">
        <f>IFERROR(GETPIVOTDATA("Material Cost",PivotTable!$B$3,"Dept",$B15,"Month",GJ$2,"Source",$D15),0)</f>
        <v>0</v>
      </c>
      <c r="GY15" s="67">
        <f>IFERROR(GETPIVOTDATA("Part Cost",PivotTable!$B$3,"Dept",$B15,"Month",GJ$2,"Source",$D15),0)</f>
        <v>0</v>
      </c>
      <c r="GZ15" s="68">
        <f t="shared" si="25"/>
        <v>77</v>
      </c>
      <c r="HA15" s="98">
        <v>2.9999999999999997E-4</v>
      </c>
      <c r="HB15" s="69">
        <f t="shared" ref="HB15" si="257">GZ15/GJ15</f>
        <v>4.1003106384689548E-4</v>
      </c>
      <c r="HC15" s="357">
        <v>4.0000000000000002E-4</v>
      </c>
      <c r="HD15" s="359">
        <f t="shared" ref="HD15" si="258">SUM(GZ15:GZ16)/GJ15</f>
        <v>4.1003106384689548E-4</v>
      </c>
      <c r="HE15" s="355">
        <f>VLOOKUP($B15,Table!$C$4:$P$18,MATCH('MBO Report 1'!HE$2,Table!$E$3:$P$3,0)+2,FALSE)</f>
        <v>194768.64000000001</v>
      </c>
      <c r="HF15" s="62" t="s">
        <v>15</v>
      </c>
      <c r="HG15" s="63">
        <f>VLOOKUP($A15,Table!$A$59:$P$88,MATCH('MBO Report 1'!HE$2,Table!$E$58:$P$58,0)+4,FALSE)</f>
        <v>0</v>
      </c>
      <c r="HH15" s="63" t="s">
        <v>86</v>
      </c>
      <c r="HI15" s="64">
        <f>IFERROR(GETPIVOTDATA("ReWork",PivotTable!$B$3,"Dept",$B15,"Month",HE$2,"Source",$D15),0)</f>
        <v>0</v>
      </c>
      <c r="HJ15" s="64">
        <f>IFERROR(GETPIVOTDATA("RePlate",PivotTable!$B$3,"Dept",$B15,"Month",HE$2,"Source",$D15),0)</f>
        <v>0</v>
      </c>
      <c r="HK15" s="64">
        <f>IFERROR(GETPIVOTDATA("ReWash",PivotTable!$B$3,"Dept",$B15,"Month",HE$2,"Source",$D15),0)</f>
        <v>11</v>
      </c>
      <c r="HL15" s="64">
        <f>IFERROR(GETPIVOTDATA("Other",PivotTable!$B$3,"Dept",$B15,"Month",HE$2,"Source",$D15),0)</f>
        <v>0</v>
      </c>
      <c r="HM15" s="64">
        <f>IFERROR(GETPIVOTDATA("Sort",PivotTable!$B$3,"Dept",$B15,"Month",HE$2,"Source",$D15),0)</f>
        <v>0</v>
      </c>
      <c r="HN15" s="65">
        <f>IFERROR(GETPIVOTDATA("Scrap",PivotTable!$B$3,"Dept",$B15,"Month",HE$2,"Source",$D15),0)</f>
        <v>0</v>
      </c>
      <c r="HO15" s="66">
        <v>0</v>
      </c>
      <c r="HP15" s="96" t="s">
        <v>86</v>
      </c>
      <c r="HQ15" s="67">
        <f>IFERROR(GETPIVOTDATA("Labour Cost",PivotTable!$B$3,"Dept",$B15,"Month",HE$2,"Source",$D15),0)</f>
        <v>77</v>
      </c>
      <c r="HR15" s="67">
        <f>IFERROR(GETPIVOTDATA("Process cost",PivotTable!$B$3,"Dept",$B15,"Month",HE$2,"Source",$D15),0)</f>
        <v>0</v>
      </c>
      <c r="HS15" s="67">
        <f>IFERROR(GETPIVOTDATA("Material Cost",PivotTable!$B$3,"Dept",$B15,"Month",HE$2,"Source",$D15),0)</f>
        <v>0</v>
      </c>
      <c r="HT15" s="67">
        <f>IFERROR(GETPIVOTDATA("Part Cost",PivotTable!$B$3,"Dept",$B15,"Month",HE$2,"Source",$D15),0)</f>
        <v>0</v>
      </c>
      <c r="HU15" s="68">
        <f t="shared" si="28"/>
        <v>77</v>
      </c>
      <c r="HV15" s="98">
        <v>2.9999999999999997E-4</v>
      </c>
      <c r="HW15" s="69">
        <f t="shared" ref="HW15" si="259">HU15/HE15</f>
        <v>3.9534085158678519E-4</v>
      </c>
      <c r="HX15" s="357">
        <v>4.0000000000000002E-4</v>
      </c>
      <c r="HY15" s="359">
        <f t="shared" ref="HY15" si="260">SUM(HU15:HU16)/HE15</f>
        <v>3.9534085158678519E-4</v>
      </c>
      <c r="HZ15" s="355">
        <f>VLOOKUP($B15,Table!$C$4:$P$18,MATCH('MBO Report 1'!HZ$2,Table!$E$3:$P$3,0)+2,FALSE)</f>
        <v>467996.86</v>
      </c>
      <c r="IA15" s="62" t="s">
        <v>15</v>
      </c>
      <c r="IB15" s="63">
        <f>VLOOKUP($A15,Table!$A$59:$P$88,MATCH('MBO Report 1'!HZ$2,Table!$E$58:$P$58,0)+4,FALSE)</f>
        <v>0</v>
      </c>
      <c r="IC15" s="63" t="s">
        <v>86</v>
      </c>
      <c r="ID15" s="64">
        <f>IFERROR(GETPIVOTDATA("ReWork",PivotTable!$B$3,"Dept",$B15,"Month",HZ$2,"Source",$D15),0)</f>
        <v>0</v>
      </c>
      <c r="IE15" s="64">
        <f>IFERROR(GETPIVOTDATA("RePlate",PivotTable!$B$3,"Dept",$B15,"Month",HZ$2,"Source",$D15),0)</f>
        <v>0</v>
      </c>
      <c r="IF15" s="64">
        <f>IFERROR(GETPIVOTDATA("ReWash",PivotTable!$B$3,"Dept",$B15,"Month",HZ$2,"Source",$D15),0)</f>
        <v>19</v>
      </c>
      <c r="IG15" s="64">
        <f>IFERROR(GETPIVOTDATA("Other",PivotTable!$B$3,"Dept",$B15,"Month",HZ$2,"Source",$D15),0)</f>
        <v>0</v>
      </c>
      <c r="IH15" s="64">
        <f>IFERROR(GETPIVOTDATA("Sort",PivotTable!$B$3,"Dept",$B15,"Month",HZ$2,"Source",$D15),0)</f>
        <v>0</v>
      </c>
      <c r="II15" s="65">
        <f>IFERROR(GETPIVOTDATA("Scrap",PivotTable!$B$3,"Dept",$B15,"Month",HZ$2,"Source",$D15),0)</f>
        <v>0</v>
      </c>
      <c r="IJ15" s="66">
        <v>0</v>
      </c>
      <c r="IK15" s="96" t="s">
        <v>86</v>
      </c>
      <c r="IL15" s="67">
        <f>IFERROR(GETPIVOTDATA("Labour Cost",PivotTable!$B$3,"Dept",$B15,"Month",HZ$2,"Source",$D15),0)</f>
        <v>133</v>
      </c>
      <c r="IM15" s="67">
        <f>IFERROR(GETPIVOTDATA("Process cost",PivotTable!$B$3,"Dept",$B15,"Month",HZ$2,"Source",$D15),0)</f>
        <v>0</v>
      </c>
      <c r="IN15" s="67">
        <f>IFERROR(GETPIVOTDATA("Material Cost",PivotTable!$B$3,"Dept",$B15,"Month",HZ$2,"Source",$D15),0)</f>
        <v>0</v>
      </c>
      <c r="IO15" s="67">
        <f>IFERROR(GETPIVOTDATA("Part Cost",PivotTable!$B$3,"Dept",$B15,"Month",HZ$2,"Source",$D15),0)</f>
        <v>0</v>
      </c>
      <c r="IP15" s="68">
        <f t="shared" si="31"/>
        <v>133</v>
      </c>
      <c r="IQ15" s="98">
        <v>2.9999999999999997E-4</v>
      </c>
      <c r="IR15" s="69">
        <f t="shared" ref="IR15" si="261">IP15/HZ15</f>
        <v>2.8418994093250971E-4</v>
      </c>
      <c r="IS15" s="357">
        <v>4.0000000000000002E-4</v>
      </c>
      <c r="IT15" s="359">
        <f t="shared" ref="IT15" si="262">SUM(IP15:IP16)/HZ15</f>
        <v>2.8418994093250971E-4</v>
      </c>
    </row>
    <row r="16" spans="1:254" ht="24.75" customHeight="1">
      <c r="A16" s="4" t="str">
        <f t="shared" ref="A16" si="263">B15&amp;D16</f>
        <v>RFPExternal</v>
      </c>
      <c r="B16" s="352"/>
      <c r="C16" s="386"/>
      <c r="D16" s="54" t="s">
        <v>16</v>
      </c>
      <c r="E16" s="55">
        <f>VLOOKUP($A16,Table!$A$59:$P$88,MATCH('MBO Report 1'!C$2,Table!$E$58:$P$58,0)+4,FALSE)</f>
        <v>0</v>
      </c>
      <c r="F16" s="55">
        <f>VLOOKUP($A15,Table!$A$24:$P$53,MATCH('MBO Report 1'!C$2,Table!$E$23:$P$23,0)+4,FALSE)</f>
        <v>0</v>
      </c>
      <c r="G16" s="56">
        <f>IFERROR(GETPIVOTDATA("ReWork",PivotTable!$B$3,"Dept",$B15,"Month",C$2,"Source",$D16),0)</f>
        <v>0</v>
      </c>
      <c r="H16" s="56">
        <f>IFERROR(GETPIVOTDATA("RePlate",PivotTable!$B$3,"Dept",$B15,"Month",C$2,"Source",$D16),0)</f>
        <v>0</v>
      </c>
      <c r="I16" s="56">
        <f>IFERROR(GETPIVOTDATA("ReWash",PivotTable!$B$3,"Dept",$B15,"Month",C$2,"Source",$D16),0)</f>
        <v>0</v>
      </c>
      <c r="J16" s="56">
        <f>IFERROR(GETPIVOTDATA("Other",PivotTable!$B$3,"Dept",$B15,"Month",C$2,"Source",$D16),0)</f>
        <v>0</v>
      </c>
      <c r="K16" s="56">
        <f>IFERROR(GETPIVOTDATA("Sort",PivotTable!$B$3,"Dept",$B15,"Month",C$2,"Source",$D16),0)</f>
        <v>0</v>
      </c>
      <c r="L16" s="57">
        <f>IFERROR(GETPIVOTDATA("Scrap",PivotTable!$B$3,"Dept",$B15,"Month",C$2,"Source",$D16),0)</f>
        <v>0</v>
      </c>
      <c r="M16" s="58">
        <f>E15*250+E16*500</f>
        <v>0</v>
      </c>
      <c r="N16" s="97">
        <f>VLOOKUP($A16,Table!$A$24:$P$53,MATCH('MBO Report 1'!C$2,Table!$E$23:$P$23,0)+4,FALSE)</f>
        <v>0</v>
      </c>
      <c r="O16" s="59">
        <f>IFERROR(GETPIVOTDATA("Labour Cost",PivotTable!$B$3,"Dept",$B15,"Month",C$2,"Source",$D16),0)</f>
        <v>0</v>
      </c>
      <c r="P16" s="59">
        <f>IFERROR(GETPIVOTDATA("Process cost",PivotTable!$B$3,"Dept",$B15,"Month",C$2,"Source",$D16),0)</f>
        <v>0</v>
      </c>
      <c r="Q16" s="59">
        <f>IFERROR(GETPIVOTDATA("Material Cost",PivotTable!$B$3,"Dept",$B15,"Month",C$2,"Source",$D16),0)</f>
        <v>0</v>
      </c>
      <c r="R16" s="59">
        <f>IFERROR(GETPIVOTDATA("Part Cost",PivotTable!$B$3,"Dept",$B15,"Month",C$2,"Source",$D16),0)</f>
        <v>0</v>
      </c>
      <c r="S16" s="60">
        <f t="shared" si="0"/>
        <v>0</v>
      </c>
      <c r="T16" s="99">
        <v>1E-4</v>
      </c>
      <c r="U16" s="61">
        <f>S16/C15</f>
        <v>0</v>
      </c>
      <c r="V16" s="376"/>
      <c r="W16" s="382"/>
      <c r="X16" s="375"/>
      <c r="Y16" s="54" t="s">
        <v>16</v>
      </c>
      <c r="Z16" s="55">
        <f>VLOOKUP($A16,Table!$A$59:$P$88,MATCH('MBO Report 1'!X$2,Table!$E$58:$P$58,0)+4,FALSE)</f>
        <v>0</v>
      </c>
      <c r="AA16" s="55">
        <f>VLOOKUP($A15,Table!$A$24:$P$53,MATCH('MBO Report 1'!X$2,Table!$E$23:$P$23,0)+4,FALSE)</f>
        <v>0</v>
      </c>
      <c r="AB16" s="56">
        <f>IFERROR(GETPIVOTDATA("ReWork",PivotTable!$B$3,"Dept",$B15,"Month",X$2,"Source",$D16),0)</f>
        <v>0</v>
      </c>
      <c r="AC16" s="56">
        <f>IFERROR(GETPIVOTDATA("RePlate",PivotTable!$B$3,"Dept",$B15,"Month",X$2,"Source",$D16),0)</f>
        <v>0</v>
      </c>
      <c r="AD16" s="56">
        <f>IFERROR(GETPIVOTDATA("ReWash",PivotTable!$B$3,"Dept",$B15,"Month",X$2,"Source",$D16),0)</f>
        <v>0</v>
      </c>
      <c r="AE16" s="56">
        <f>IFERROR(GETPIVOTDATA("Other",PivotTable!$B$3,"Dept",$B15,"Month",X$2,"Source",$D16),0)</f>
        <v>0</v>
      </c>
      <c r="AF16" s="56">
        <f>IFERROR(GETPIVOTDATA("Sort",PivotTable!$B$3,"Dept",$B15,"Month",X$2,"Source",$D16),0)</f>
        <v>0</v>
      </c>
      <c r="AG16" s="57">
        <f>IFERROR(GETPIVOTDATA("Scrap",PivotTable!$B$3,"Dept",$B15,"Month",X$2,"Source",$D16),0)</f>
        <v>0</v>
      </c>
      <c r="AH16" s="58">
        <f t="shared" ref="AH16" si="264">Z15*250+Z16*500</f>
        <v>0</v>
      </c>
      <c r="AI16" s="97">
        <f>VLOOKUP($A16,Table!$A$24:$P$53,MATCH('MBO Report 1'!X$2,Table!$E$23:$P$23,0)+4,FALSE)</f>
        <v>0</v>
      </c>
      <c r="AJ16" s="59">
        <f>IFERROR(GETPIVOTDATA("Labour Cost",PivotTable!$B$3,"Dept",$B15,"Month",X$2,"Source",$D16),0)</f>
        <v>0</v>
      </c>
      <c r="AK16" s="59">
        <f>IFERROR(GETPIVOTDATA("Process cost",PivotTable!$B$3,"Dept",$B15,"Month",X$2,"Source",$D16),0)</f>
        <v>0</v>
      </c>
      <c r="AL16" s="59">
        <f>IFERROR(GETPIVOTDATA("Material Cost",PivotTable!$B$3,"Dept",$B15,"Month",X$2,"Source",$D16),0)</f>
        <v>0</v>
      </c>
      <c r="AM16" s="59">
        <f>IFERROR(GETPIVOTDATA("Part Cost",PivotTable!$B$3,"Dept",$B15,"Month",X$2,"Source",$D16),0)</f>
        <v>0</v>
      </c>
      <c r="AN16" s="60">
        <f t="shared" si="1"/>
        <v>0</v>
      </c>
      <c r="AO16" s="99">
        <v>1E-4</v>
      </c>
      <c r="AP16" s="61">
        <f t="shared" ref="AP16" si="265">AN16/X15</f>
        <v>0</v>
      </c>
      <c r="AQ16" s="376"/>
      <c r="AR16" s="378"/>
      <c r="AS16" s="356"/>
      <c r="AT16" s="54" t="s">
        <v>16</v>
      </c>
      <c r="AU16" s="55">
        <f>VLOOKUP($A16,Table!$A$59:$P$88,MATCH('MBO Report 1'!AS$2,Table!$E$58:$P$58,0)+4,FALSE)</f>
        <v>0</v>
      </c>
      <c r="AV16" s="55">
        <f>VLOOKUP($A15,Table!$A$24:$P$53,MATCH('MBO Report 1'!AS$2,Table!$E$23:$P$23,0)+4,FALSE)</f>
        <v>0</v>
      </c>
      <c r="AW16" s="56">
        <f>IFERROR(GETPIVOTDATA("ReWork",PivotTable!$B$3,"Dept",$B15,"Month",AS$2,"Source",$D16),0)</f>
        <v>0</v>
      </c>
      <c r="AX16" s="56">
        <f>IFERROR(GETPIVOTDATA("RePlate",PivotTable!$B$3,"Dept",$B15,"Month",AS$2,"Source",$D16),0)</f>
        <v>0</v>
      </c>
      <c r="AY16" s="56">
        <f>IFERROR(GETPIVOTDATA("ReWash",PivotTable!$B$3,"Dept",$B15,"Month",AS$2,"Source",$D16),0)</f>
        <v>0</v>
      </c>
      <c r="AZ16" s="56">
        <f>IFERROR(GETPIVOTDATA("Other",PivotTable!$B$3,"Dept",$B15,"Month",AS$2,"Source",$D16),0)</f>
        <v>0</v>
      </c>
      <c r="BA16" s="56">
        <f>IFERROR(GETPIVOTDATA("Sort",PivotTable!$B$3,"Dept",$B15,"Month",AS$2,"Source",$D16),0)</f>
        <v>0</v>
      </c>
      <c r="BB16" s="57">
        <f>IFERROR(GETPIVOTDATA("Scrap",PivotTable!$B$3,"Dept",$B15,"Month",AS$2,"Source",$D16),0)</f>
        <v>0</v>
      </c>
      <c r="BC16" s="58">
        <f t="shared" ref="BC16" si="266">AU15*250+AU16*500</f>
        <v>0</v>
      </c>
      <c r="BD16" s="97">
        <f>VLOOKUP($A16,Table!$A$24:$P$53,MATCH('MBO Report 1'!AS$2,Table!$E$23:$P$23,0)+4,FALSE)</f>
        <v>0</v>
      </c>
      <c r="BE16" s="59">
        <f>IFERROR(GETPIVOTDATA("Labour Cost",PivotTable!$B$3,"Dept",$B15,"Month",AS$2,"Source",$D16),0)</f>
        <v>0</v>
      </c>
      <c r="BF16" s="59">
        <f>IFERROR(GETPIVOTDATA("Process cost",PivotTable!$B$3,"Dept",$B15,"Month",AS$2,"Source",$D16),0)</f>
        <v>0</v>
      </c>
      <c r="BG16" s="59">
        <f>IFERROR(GETPIVOTDATA("Material Cost",PivotTable!$B$3,"Dept",$B15,"Month",AS$2,"Source",$D16),0)</f>
        <v>0</v>
      </c>
      <c r="BH16" s="59">
        <f>IFERROR(GETPIVOTDATA("Part Cost",PivotTable!$B$3,"Dept",$B15,"Month",AS$2,"Source",$D16),0)</f>
        <v>0</v>
      </c>
      <c r="BI16" s="60">
        <f t="shared" si="4"/>
        <v>0</v>
      </c>
      <c r="BJ16" s="99">
        <v>1E-4</v>
      </c>
      <c r="BK16" s="61">
        <f t="shared" ref="BK16" si="267">BI16/AS15</f>
        <v>0</v>
      </c>
      <c r="BL16" s="358"/>
      <c r="BM16" s="360"/>
      <c r="BN16" s="356"/>
      <c r="BO16" s="54" t="s">
        <v>16</v>
      </c>
      <c r="BP16" s="55">
        <f>VLOOKUP($A16,Table!$A$59:$P$88,MATCH('MBO Report 1'!BN$2,Table!$E$58:$P$58,0)+4,FALSE)</f>
        <v>0</v>
      </c>
      <c r="BQ16" s="55">
        <f>VLOOKUP($A15,Table!$A$24:$P$53,MATCH('MBO Report 1'!BN$2,Table!$E$23:$P$23,0)+4,FALSE)</f>
        <v>0</v>
      </c>
      <c r="BR16" s="56">
        <f>IFERROR(GETPIVOTDATA("ReWork",PivotTable!$B$3,"Dept",$B15,"Month",BN$2,"Source",$D16),0)</f>
        <v>0</v>
      </c>
      <c r="BS16" s="56">
        <f>IFERROR(GETPIVOTDATA("RePlate",PivotTable!$B$3,"Dept",$B15,"Month",BN$2,"Source",$D16),0)</f>
        <v>0</v>
      </c>
      <c r="BT16" s="56">
        <f>IFERROR(GETPIVOTDATA("ReWash",PivotTable!$B$3,"Dept",$B15,"Month",BN$2,"Source",$D16),0)</f>
        <v>0</v>
      </c>
      <c r="BU16" s="56">
        <f>IFERROR(GETPIVOTDATA("Other",PivotTable!$B$3,"Dept",$B15,"Month",BN$2,"Source",$D16),0)</f>
        <v>0</v>
      </c>
      <c r="BV16" s="56">
        <f>IFERROR(GETPIVOTDATA("Sort",PivotTable!$B$3,"Dept",$B15,"Month",BN$2,"Source",$D16),0)</f>
        <v>0</v>
      </c>
      <c r="BW16" s="57">
        <f>IFERROR(GETPIVOTDATA("Scrap",PivotTable!$B$3,"Dept",$B15,"Month",BN$2,"Source",$D16),0)</f>
        <v>0</v>
      </c>
      <c r="BX16" s="58">
        <f t="shared" ref="BX16" si="268">BP15*250+BP16*500</f>
        <v>0</v>
      </c>
      <c r="BY16" s="97">
        <f>VLOOKUP($A16,Table!$A$24:$P$53,MATCH('MBO Report 1'!BN$2,Table!$E$23:$P$23,0)+4,FALSE)</f>
        <v>0</v>
      </c>
      <c r="BZ16" s="59">
        <f>IFERROR(GETPIVOTDATA("Labour Cost",PivotTable!$B$3,"Dept",$B15,"Month",BN$2,"Source",$D16),0)</f>
        <v>0</v>
      </c>
      <c r="CA16" s="59">
        <f>IFERROR(GETPIVOTDATA("Process cost",PivotTable!$B$3,"Dept",$B15,"Month",BN$2,"Source",$D16),0)</f>
        <v>0</v>
      </c>
      <c r="CB16" s="59">
        <f>IFERROR(GETPIVOTDATA("Material Cost",PivotTable!$B$3,"Dept",$B15,"Month",BN$2,"Source",$D16),0)</f>
        <v>0</v>
      </c>
      <c r="CC16" s="59">
        <f>IFERROR(GETPIVOTDATA("Part Cost",PivotTable!$B$3,"Dept",$B15,"Month",BN$2,"Source",$D16),0)</f>
        <v>0</v>
      </c>
      <c r="CD16" s="60">
        <f t="shared" si="7"/>
        <v>0</v>
      </c>
      <c r="CE16" s="99">
        <v>1E-4</v>
      </c>
      <c r="CF16" s="61">
        <f t="shared" ref="CF16" si="269">CD16/BN15</f>
        <v>0</v>
      </c>
      <c r="CG16" s="358"/>
      <c r="CH16" s="360"/>
      <c r="CI16" s="356"/>
      <c r="CJ16" s="54" t="s">
        <v>16</v>
      </c>
      <c r="CK16" s="55">
        <f>VLOOKUP($A16,Table!$A$59:$P$88,MATCH('MBO Report 1'!CI$2,Table!$E$58:$P$58,0)+4,FALSE)</f>
        <v>0</v>
      </c>
      <c r="CL16" s="55">
        <f>VLOOKUP($A15,Table!$A$24:$P$53,MATCH('MBO Report 1'!CI$2,Table!$E$23:$P$23,0)+4,FALSE)</f>
        <v>0</v>
      </c>
      <c r="CM16" s="56">
        <f>IFERROR(GETPIVOTDATA("ReWork",PivotTable!$B$3,"Dept",$B15,"Month",CI$2,"Source",$D16),0)</f>
        <v>0</v>
      </c>
      <c r="CN16" s="56">
        <f>IFERROR(GETPIVOTDATA("RePlate",PivotTable!$B$3,"Dept",$B15,"Month",CI$2,"Source",$D16),0)</f>
        <v>0</v>
      </c>
      <c r="CO16" s="56">
        <f>IFERROR(GETPIVOTDATA("ReWash",PivotTable!$B$3,"Dept",$B15,"Month",CI$2,"Source",$D16),0)</f>
        <v>0</v>
      </c>
      <c r="CP16" s="56">
        <f>IFERROR(GETPIVOTDATA("Other",PivotTable!$B$3,"Dept",$B15,"Month",CI$2,"Source",$D16),0)</f>
        <v>0</v>
      </c>
      <c r="CQ16" s="56">
        <f>IFERROR(GETPIVOTDATA("Sort",PivotTable!$B$3,"Dept",$B15,"Month",CI$2,"Source",$D16),0)</f>
        <v>0</v>
      </c>
      <c r="CR16" s="57">
        <f>IFERROR(GETPIVOTDATA("Scrap",PivotTable!$B$3,"Dept",$B15,"Month",CI$2,"Source",$D16),0)</f>
        <v>0</v>
      </c>
      <c r="CS16" s="58">
        <f t="shared" ref="CS16" si="270">CK15*250+CK16*500</f>
        <v>0</v>
      </c>
      <c r="CT16" s="97">
        <f>VLOOKUP($A16,Table!$A$24:$P$53,MATCH('MBO Report 1'!CI$2,Table!$E$23:$P$23,0)+4,FALSE)</f>
        <v>0</v>
      </c>
      <c r="CU16" s="59">
        <f>IFERROR(GETPIVOTDATA("Labour Cost",PivotTable!$B$3,"Dept",$B15,"Month",CI$2,"Source",$D16),0)</f>
        <v>0</v>
      </c>
      <c r="CV16" s="59">
        <f>IFERROR(GETPIVOTDATA("Process cost",PivotTable!$B$3,"Dept",$B15,"Month",CI$2,"Source",$D16),0)</f>
        <v>0</v>
      </c>
      <c r="CW16" s="59">
        <f>IFERROR(GETPIVOTDATA("Material Cost",PivotTable!$B$3,"Dept",$B15,"Month",CI$2,"Source",$D16),0)</f>
        <v>0</v>
      </c>
      <c r="CX16" s="59">
        <f>IFERROR(GETPIVOTDATA("Part Cost",PivotTable!$B$3,"Dept",$B15,"Month",CI$2,"Source",$D16),0)</f>
        <v>0</v>
      </c>
      <c r="CY16" s="60">
        <f t="shared" si="10"/>
        <v>0</v>
      </c>
      <c r="CZ16" s="99">
        <v>1E-4</v>
      </c>
      <c r="DA16" s="61">
        <f t="shared" ref="DA16" si="271">CY16/CI15</f>
        <v>0</v>
      </c>
      <c r="DB16" s="358"/>
      <c r="DC16" s="360"/>
      <c r="DD16" s="356"/>
      <c r="DE16" s="54" t="s">
        <v>16</v>
      </c>
      <c r="DF16" s="55">
        <f>VLOOKUP($A16,Table!$A$59:$P$88,MATCH('MBO Report 1'!DD$2,Table!$E$58:$P$58,0)+4,FALSE)</f>
        <v>0</v>
      </c>
      <c r="DG16" s="55">
        <f>VLOOKUP($A15,Table!$A$24:$P$53,MATCH('MBO Report 1'!DD$2,Table!$E$23:$P$23,0)+4,FALSE)</f>
        <v>0</v>
      </c>
      <c r="DH16" s="56">
        <f>IFERROR(GETPIVOTDATA("ReWork",PivotTable!$B$3,"Dept",$B15,"Month",DD$2,"Source",$D16),0)</f>
        <v>0</v>
      </c>
      <c r="DI16" s="56">
        <f>IFERROR(GETPIVOTDATA("RePlate",PivotTable!$B$3,"Dept",$B15,"Month",DD$2,"Source",$D16),0)</f>
        <v>0</v>
      </c>
      <c r="DJ16" s="56">
        <f>IFERROR(GETPIVOTDATA("ReWash",PivotTable!$B$3,"Dept",$B15,"Month",DD$2,"Source",$D16),0)</f>
        <v>0</v>
      </c>
      <c r="DK16" s="56">
        <f>IFERROR(GETPIVOTDATA("Other",PivotTable!$B$3,"Dept",$B15,"Month",DD$2,"Source",$D16),0)</f>
        <v>0</v>
      </c>
      <c r="DL16" s="56">
        <f>IFERROR(GETPIVOTDATA("Sort",PivotTable!$B$3,"Dept",$B15,"Month",DD$2,"Source",$D16),0)</f>
        <v>0</v>
      </c>
      <c r="DM16" s="57">
        <f>IFERROR(GETPIVOTDATA("Scrap",PivotTable!$B$3,"Dept",$B15,"Month",DD$2,"Source",$D16),0)</f>
        <v>0</v>
      </c>
      <c r="DN16" s="58">
        <f t="shared" ref="DN16" si="272">DF15*250+DF16*500</f>
        <v>0</v>
      </c>
      <c r="DO16" s="97">
        <f>VLOOKUP($A16,Table!$A$24:$P$53,MATCH('MBO Report 1'!DD$2,Table!$E$23:$P$23,0)+4,FALSE)</f>
        <v>0</v>
      </c>
      <c r="DP16" s="59">
        <f>IFERROR(GETPIVOTDATA("Labour Cost",PivotTable!$B$3,"Dept",$B15,"Month",DD$2,"Source",$D16),0)</f>
        <v>0</v>
      </c>
      <c r="DQ16" s="59">
        <f>IFERROR(GETPIVOTDATA("Process cost",PivotTable!$B$3,"Dept",$B15,"Month",DD$2,"Source",$D16),0)</f>
        <v>0</v>
      </c>
      <c r="DR16" s="59">
        <f>IFERROR(GETPIVOTDATA("Material Cost",PivotTable!$B$3,"Dept",$B15,"Month",DD$2,"Source",$D16),0)</f>
        <v>0</v>
      </c>
      <c r="DS16" s="59">
        <f>IFERROR(GETPIVOTDATA("Part Cost",PivotTable!$B$3,"Dept",$B15,"Month",DD$2,"Source",$D16),0)</f>
        <v>0</v>
      </c>
      <c r="DT16" s="60">
        <f t="shared" si="13"/>
        <v>0</v>
      </c>
      <c r="DU16" s="99">
        <v>1E-4</v>
      </c>
      <c r="DV16" s="61">
        <f t="shared" ref="DV16" si="273">DT16/DD15</f>
        <v>0</v>
      </c>
      <c r="DW16" s="358"/>
      <c r="DX16" s="360"/>
      <c r="DY16" s="356"/>
      <c r="DZ16" s="54" t="s">
        <v>16</v>
      </c>
      <c r="EA16" s="55">
        <f>VLOOKUP($A16,Table!$A$59:$P$88,MATCH('MBO Report 1'!DY$2,Table!$E$58:$P$58,0)+4,FALSE)</f>
        <v>0</v>
      </c>
      <c r="EB16" s="55">
        <f>VLOOKUP($A15,Table!$A$24:$P$53,MATCH('MBO Report 1'!DY$2,Table!$E$23:$P$23,0)+4,FALSE)</f>
        <v>0</v>
      </c>
      <c r="EC16" s="56">
        <f>IFERROR(GETPIVOTDATA("ReWork",PivotTable!$B$3,"Dept",$B15,"Month",DY$2,"Source",$D16),0)</f>
        <v>0</v>
      </c>
      <c r="ED16" s="56">
        <f>IFERROR(GETPIVOTDATA("RePlate",PivotTable!$B$3,"Dept",$B15,"Month",DY$2,"Source",$D16),0)</f>
        <v>0</v>
      </c>
      <c r="EE16" s="56">
        <f>IFERROR(GETPIVOTDATA("ReWash",PivotTable!$B$3,"Dept",$B15,"Month",DY$2,"Source",$D16),0)</f>
        <v>0</v>
      </c>
      <c r="EF16" s="56">
        <f>IFERROR(GETPIVOTDATA("Other",PivotTable!$B$3,"Dept",$B15,"Month",DY$2,"Source",$D16),0)</f>
        <v>0</v>
      </c>
      <c r="EG16" s="56">
        <f>IFERROR(GETPIVOTDATA("Sort",PivotTable!$B$3,"Dept",$B15,"Month",DY$2,"Source",$D16),0)</f>
        <v>0</v>
      </c>
      <c r="EH16" s="57">
        <f>IFERROR(GETPIVOTDATA("Scrap",PivotTable!$B$3,"Dept",$B15,"Month",DY$2,"Source",$D16),0)</f>
        <v>0</v>
      </c>
      <c r="EI16" s="58">
        <f t="shared" ref="EI16" si="274">EA15*250+EA16*500</f>
        <v>0</v>
      </c>
      <c r="EJ16" s="97">
        <f>VLOOKUP($A16,Table!$A$24:$P$53,MATCH('MBO Report 1'!DY$2,Table!$E$23:$P$23,0)+4,FALSE)</f>
        <v>0</v>
      </c>
      <c r="EK16" s="59">
        <f>IFERROR(GETPIVOTDATA("Labour Cost",PivotTable!$B$3,"Dept",$B15,"Month",DY$2,"Source",$D16),0)</f>
        <v>0</v>
      </c>
      <c r="EL16" s="59">
        <f>IFERROR(GETPIVOTDATA("Process cost",PivotTable!$B$3,"Dept",$B15,"Month",DY$2,"Source",$D16),0)</f>
        <v>0</v>
      </c>
      <c r="EM16" s="59">
        <f>IFERROR(GETPIVOTDATA("Material Cost",PivotTable!$B$3,"Dept",$B15,"Month",DY$2,"Source",$D16),0)</f>
        <v>0</v>
      </c>
      <c r="EN16" s="59">
        <f>IFERROR(GETPIVOTDATA("Part Cost",PivotTable!$B$3,"Dept",$B15,"Month",DY$2,"Source",$D16),0)</f>
        <v>0</v>
      </c>
      <c r="EO16" s="60">
        <f t="shared" si="16"/>
        <v>0</v>
      </c>
      <c r="EP16" s="99">
        <v>1E-4</v>
      </c>
      <c r="EQ16" s="61">
        <f t="shared" ref="EQ16" si="275">EO16/DY15</f>
        <v>0</v>
      </c>
      <c r="ER16" s="358"/>
      <c r="ES16" s="360"/>
      <c r="ET16" s="356"/>
      <c r="EU16" s="54" t="s">
        <v>16</v>
      </c>
      <c r="EV16" s="55">
        <f>VLOOKUP($A16,Table!$A$59:$P$88,MATCH('MBO Report 1'!ET$2,Table!$E$58:$P$58,0)+4,FALSE)</f>
        <v>0</v>
      </c>
      <c r="EW16" s="55">
        <f>VLOOKUP($A15,Table!$A$24:$P$53,MATCH('MBO Report 1'!ET$2,Table!$E$23:$P$23,0)+4,FALSE)</f>
        <v>0</v>
      </c>
      <c r="EX16" s="56">
        <f>IFERROR(GETPIVOTDATA("ReWork",PivotTable!$B$3,"Dept",$B15,"Month",ET$2,"Source",$D16),0)</f>
        <v>0</v>
      </c>
      <c r="EY16" s="56">
        <f>IFERROR(GETPIVOTDATA("RePlate",PivotTable!$B$3,"Dept",$B15,"Month",ET$2,"Source",$D16),0)</f>
        <v>0</v>
      </c>
      <c r="EZ16" s="56">
        <f>IFERROR(GETPIVOTDATA("ReWash",PivotTable!$B$3,"Dept",$B15,"Month",ET$2,"Source",$D16),0)</f>
        <v>0</v>
      </c>
      <c r="FA16" s="56">
        <f>IFERROR(GETPIVOTDATA("Other",PivotTable!$B$3,"Dept",$B15,"Month",ET$2,"Source",$D16),0)</f>
        <v>0</v>
      </c>
      <c r="FB16" s="56">
        <f>IFERROR(GETPIVOTDATA("Sort",PivotTable!$B$3,"Dept",$B15,"Month",ET$2,"Source",$D16),0)</f>
        <v>0</v>
      </c>
      <c r="FC16" s="57">
        <f>IFERROR(GETPIVOTDATA("Scrap",PivotTable!$B$3,"Dept",$B15,"Month",ET$2,"Source",$D16),0)</f>
        <v>0</v>
      </c>
      <c r="FD16" s="58">
        <f t="shared" ref="FD16" si="276">EV15*250+EV16*500</f>
        <v>0</v>
      </c>
      <c r="FE16" s="97">
        <f>VLOOKUP($A16,Table!$A$24:$P$53,MATCH('MBO Report 1'!ET$2,Table!$E$23:$P$23,0)+4,FALSE)</f>
        <v>0</v>
      </c>
      <c r="FF16" s="59">
        <f>IFERROR(GETPIVOTDATA("Labour Cost",PivotTable!$B$3,"Dept",$B15,"Month",ET$2,"Source",$D16),0)</f>
        <v>0</v>
      </c>
      <c r="FG16" s="59">
        <f>IFERROR(GETPIVOTDATA("Process cost",PivotTable!$B$3,"Dept",$B15,"Month",ET$2,"Source",$D16),0)</f>
        <v>0</v>
      </c>
      <c r="FH16" s="59">
        <f>IFERROR(GETPIVOTDATA("Material Cost",PivotTable!$B$3,"Dept",$B15,"Month",ET$2,"Source",$D16),0)</f>
        <v>0</v>
      </c>
      <c r="FI16" s="59">
        <f>IFERROR(GETPIVOTDATA("Part Cost",PivotTable!$B$3,"Dept",$B15,"Month",ET$2,"Source",$D16),0)</f>
        <v>0</v>
      </c>
      <c r="FJ16" s="60">
        <f t="shared" si="19"/>
        <v>0</v>
      </c>
      <c r="FK16" s="99">
        <v>1E-4</v>
      </c>
      <c r="FL16" s="61">
        <f t="shared" ref="FL16" si="277">FJ16/ET15</f>
        <v>0</v>
      </c>
      <c r="FM16" s="358"/>
      <c r="FN16" s="360"/>
      <c r="FO16" s="356"/>
      <c r="FP16" s="54" t="s">
        <v>16</v>
      </c>
      <c r="FQ16" s="55">
        <f>VLOOKUP($A16,Table!$A$59:$P$88,MATCH('MBO Report 1'!FO$2,Table!$E$58:$P$58,0)+4,FALSE)</f>
        <v>0</v>
      </c>
      <c r="FR16" s="55">
        <f>VLOOKUP($A15,Table!$A$24:$P$53,MATCH('MBO Report 1'!FO$2,Table!$E$23:$P$23,0)+4,FALSE)</f>
        <v>0</v>
      </c>
      <c r="FS16" s="56">
        <f>IFERROR(GETPIVOTDATA("ReWork",PivotTable!$B$3,"Dept",$B15,"Month",FO$2,"Source",$D16),0)</f>
        <v>0</v>
      </c>
      <c r="FT16" s="56">
        <f>IFERROR(GETPIVOTDATA("RePlate",PivotTable!$B$3,"Dept",$B15,"Month",FO$2,"Source",$D16),0)</f>
        <v>0</v>
      </c>
      <c r="FU16" s="56">
        <f>IFERROR(GETPIVOTDATA("ReWash",PivotTable!$B$3,"Dept",$B15,"Month",FO$2,"Source",$D16),0)</f>
        <v>0</v>
      </c>
      <c r="FV16" s="56">
        <f>IFERROR(GETPIVOTDATA("Other",PivotTable!$B$3,"Dept",$B15,"Month",FO$2,"Source",$D16),0)</f>
        <v>0</v>
      </c>
      <c r="FW16" s="56">
        <f>IFERROR(GETPIVOTDATA("Sort",PivotTable!$B$3,"Dept",$B15,"Month",FO$2,"Source",$D16),0)</f>
        <v>0</v>
      </c>
      <c r="FX16" s="57">
        <f>IFERROR(GETPIVOTDATA("Scrap",PivotTable!$B$3,"Dept",$B15,"Month",FO$2,"Source",$D16),0)</f>
        <v>0</v>
      </c>
      <c r="FY16" s="58">
        <f t="shared" ref="FY16" si="278">FQ15*250+FQ16*500</f>
        <v>0</v>
      </c>
      <c r="FZ16" s="97">
        <f>VLOOKUP($A16,Table!$A$24:$P$53,MATCH('MBO Report 1'!FO$2,Table!$E$23:$P$23,0)+4,FALSE)</f>
        <v>0</v>
      </c>
      <c r="GA16" s="59">
        <f>IFERROR(GETPIVOTDATA("Labour Cost",PivotTable!$B$3,"Dept",$B15,"Month",FO$2,"Source",$D16),0)</f>
        <v>0</v>
      </c>
      <c r="GB16" s="59">
        <f>IFERROR(GETPIVOTDATA("Process cost",PivotTable!$B$3,"Dept",$B15,"Month",FO$2,"Source",$D16),0)</f>
        <v>0</v>
      </c>
      <c r="GC16" s="59">
        <f>IFERROR(GETPIVOTDATA("Material Cost",PivotTable!$B$3,"Dept",$B15,"Month",FO$2,"Source",$D16),0)</f>
        <v>0</v>
      </c>
      <c r="GD16" s="59">
        <f>IFERROR(GETPIVOTDATA("Part Cost",PivotTable!$B$3,"Dept",$B15,"Month",FO$2,"Source",$D16),0)</f>
        <v>0</v>
      </c>
      <c r="GE16" s="60">
        <f t="shared" si="22"/>
        <v>0</v>
      </c>
      <c r="GF16" s="99">
        <v>1E-4</v>
      </c>
      <c r="GG16" s="61">
        <f t="shared" ref="GG16" si="279">GE16/FO15</f>
        <v>0</v>
      </c>
      <c r="GH16" s="358"/>
      <c r="GI16" s="360"/>
      <c r="GJ16" s="356"/>
      <c r="GK16" s="54" t="s">
        <v>16</v>
      </c>
      <c r="GL16" s="55">
        <f>VLOOKUP($A16,Table!$A$59:$P$88,MATCH('MBO Report 1'!GJ$2,Table!$E$58:$P$58,0)+4,FALSE)</f>
        <v>0</v>
      </c>
      <c r="GM16" s="55">
        <f>VLOOKUP($A15,Table!$A$24:$P$53,MATCH('MBO Report 1'!GJ$2,Table!$E$23:$P$23,0)+4,FALSE)</f>
        <v>0</v>
      </c>
      <c r="GN16" s="56">
        <f>IFERROR(GETPIVOTDATA("ReWork",PivotTable!$B$3,"Dept",$B15,"Month",GJ$2,"Source",$D16),0)</f>
        <v>0</v>
      </c>
      <c r="GO16" s="56">
        <f>IFERROR(GETPIVOTDATA("RePlate",PivotTable!$B$3,"Dept",$B15,"Month",GJ$2,"Source",$D16),0)</f>
        <v>0</v>
      </c>
      <c r="GP16" s="56">
        <f>IFERROR(GETPIVOTDATA("ReWash",PivotTable!$B$3,"Dept",$B15,"Month",GJ$2,"Source",$D16),0)</f>
        <v>0</v>
      </c>
      <c r="GQ16" s="56">
        <f>IFERROR(GETPIVOTDATA("Other",PivotTable!$B$3,"Dept",$B15,"Month",GJ$2,"Source",$D16),0)</f>
        <v>0</v>
      </c>
      <c r="GR16" s="56">
        <f>IFERROR(GETPIVOTDATA("Sort",PivotTable!$B$3,"Dept",$B15,"Month",GJ$2,"Source",$D16),0)</f>
        <v>0</v>
      </c>
      <c r="GS16" s="57">
        <f>IFERROR(GETPIVOTDATA("Scrap",PivotTable!$B$3,"Dept",$B15,"Month",GJ$2,"Source",$D16),0)</f>
        <v>0</v>
      </c>
      <c r="GT16" s="58">
        <f t="shared" ref="GT16" si="280">GL15*250+GL16*500</f>
        <v>0</v>
      </c>
      <c r="GU16" s="97">
        <f>VLOOKUP($A16,Table!$A$24:$P$53,MATCH('MBO Report 1'!GJ$2,Table!$E$23:$P$23,0)+4,FALSE)</f>
        <v>0</v>
      </c>
      <c r="GV16" s="59">
        <f>IFERROR(GETPIVOTDATA("Labour Cost",PivotTable!$B$3,"Dept",$B15,"Month",GJ$2,"Source",$D16),0)</f>
        <v>0</v>
      </c>
      <c r="GW16" s="59">
        <f>IFERROR(GETPIVOTDATA("Process cost",PivotTable!$B$3,"Dept",$B15,"Month",GJ$2,"Source",$D16),0)</f>
        <v>0</v>
      </c>
      <c r="GX16" s="59">
        <f>IFERROR(GETPIVOTDATA("Material Cost",PivotTable!$B$3,"Dept",$B15,"Month",GJ$2,"Source",$D16),0)</f>
        <v>0</v>
      </c>
      <c r="GY16" s="59">
        <f>IFERROR(GETPIVOTDATA("Part Cost",PivotTable!$B$3,"Dept",$B15,"Month",GJ$2,"Source",$D16),0)</f>
        <v>0</v>
      </c>
      <c r="GZ16" s="60">
        <f t="shared" si="25"/>
        <v>0</v>
      </c>
      <c r="HA16" s="99">
        <v>1E-4</v>
      </c>
      <c r="HB16" s="61">
        <f t="shared" ref="HB16" si="281">GZ16/GJ15</f>
        <v>0</v>
      </c>
      <c r="HC16" s="358"/>
      <c r="HD16" s="360"/>
      <c r="HE16" s="356"/>
      <c r="HF16" s="54" t="s">
        <v>16</v>
      </c>
      <c r="HG16" s="55">
        <f>VLOOKUP($A16,Table!$A$59:$P$88,MATCH('MBO Report 1'!HE$2,Table!$E$58:$P$58,0)+4,FALSE)</f>
        <v>0</v>
      </c>
      <c r="HH16" s="55">
        <f>VLOOKUP($A15,Table!$A$24:$P$53,MATCH('MBO Report 1'!HE$2,Table!$E$23:$P$23,0)+4,FALSE)</f>
        <v>0</v>
      </c>
      <c r="HI16" s="56">
        <f>IFERROR(GETPIVOTDATA("ReWork",PivotTable!$B$3,"Dept",$B15,"Month",HE$2,"Source",$D16),0)</f>
        <v>0</v>
      </c>
      <c r="HJ16" s="56">
        <f>IFERROR(GETPIVOTDATA("RePlate",PivotTable!$B$3,"Dept",$B15,"Month",HE$2,"Source",$D16),0)</f>
        <v>0</v>
      </c>
      <c r="HK16" s="56">
        <f>IFERROR(GETPIVOTDATA("ReWash",PivotTable!$B$3,"Dept",$B15,"Month",HE$2,"Source",$D16),0)</f>
        <v>0</v>
      </c>
      <c r="HL16" s="56">
        <f>IFERROR(GETPIVOTDATA("Other",PivotTable!$B$3,"Dept",$B15,"Month",HE$2,"Source",$D16),0)</f>
        <v>0</v>
      </c>
      <c r="HM16" s="56">
        <f>IFERROR(GETPIVOTDATA("Sort",PivotTable!$B$3,"Dept",$B15,"Month",HE$2,"Source",$D16),0)</f>
        <v>0</v>
      </c>
      <c r="HN16" s="57">
        <f>IFERROR(GETPIVOTDATA("Scrap",PivotTable!$B$3,"Dept",$B15,"Month",HE$2,"Source",$D16),0)</f>
        <v>0</v>
      </c>
      <c r="HO16" s="58">
        <f t="shared" ref="HO16" si="282">HG15*250+HG16*500</f>
        <v>0</v>
      </c>
      <c r="HP16" s="97">
        <f>VLOOKUP($A16,Table!$A$24:$P$53,MATCH('MBO Report 1'!HE$2,Table!$E$23:$P$23,0)+4,FALSE)</f>
        <v>0</v>
      </c>
      <c r="HQ16" s="59">
        <f>IFERROR(GETPIVOTDATA("Labour Cost",PivotTable!$B$3,"Dept",$B15,"Month",HE$2,"Source",$D16),0)</f>
        <v>0</v>
      </c>
      <c r="HR16" s="59">
        <f>IFERROR(GETPIVOTDATA("Process cost",PivotTable!$B$3,"Dept",$B15,"Month",HE$2,"Source",$D16),0)</f>
        <v>0</v>
      </c>
      <c r="HS16" s="59">
        <f>IFERROR(GETPIVOTDATA("Material Cost",PivotTable!$B$3,"Dept",$B15,"Month",HE$2,"Source",$D16),0)</f>
        <v>0</v>
      </c>
      <c r="HT16" s="59">
        <f>IFERROR(GETPIVOTDATA("Part Cost",PivotTable!$B$3,"Dept",$B15,"Month",HE$2,"Source",$D16),0)</f>
        <v>0</v>
      </c>
      <c r="HU16" s="60">
        <f t="shared" si="28"/>
        <v>0</v>
      </c>
      <c r="HV16" s="99">
        <v>1E-4</v>
      </c>
      <c r="HW16" s="61">
        <f t="shared" ref="HW16" si="283">HU16/HE15</f>
        <v>0</v>
      </c>
      <c r="HX16" s="358"/>
      <c r="HY16" s="360"/>
      <c r="HZ16" s="356"/>
      <c r="IA16" s="54" t="s">
        <v>16</v>
      </c>
      <c r="IB16" s="55">
        <f>VLOOKUP($A16,Table!$A$59:$P$88,MATCH('MBO Report 1'!HZ$2,Table!$E$58:$P$58,0)+4,FALSE)</f>
        <v>0</v>
      </c>
      <c r="IC16" s="55">
        <f>VLOOKUP($A15,Table!$A$24:$P$53,MATCH('MBO Report 1'!HZ$2,Table!$E$23:$P$23,0)+4,FALSE)</f>
        <v>0</v>
      </c>
      <c r="ID16" s="56">
        <f>IFERROR(GETPIVOTDATA("ReWork",PivotTable!$B$3,"Dept",$B15,"Month",HZ$2,"Source",$D16),0)</f>
        <v>0</v>
      </c>
      <c r="IE16" s="56">
        <f>IFERROR(GETPIVOTDATA("RePlate",PivotTable!$B$3,"Dept",$B15,"Month",HZ$2,"Source",$D16),0)</f>
        <v>0</v>
      </c>
      <c r="IF16" s="56">
        <f>IFERROR(GETPIVOTDATA("ReWash",PivotTable!$B$3,"Dept",$B15,"Month",HZ$2,"Source",$D16),0)</f>
        <v>0</v>
      </c>
      <c r="IG16" s="56">
        <f>IFERROR(GETPIVOTDATA("Other",PivotTable!$B$3,"Dept",$B15,"Month",HZ$2,"Source",$D16),0)</f>
        <v>0</v>
      </c>
      <c r="IH16" s="56">
        <f>IFERROR(GETPIVOTDATA("Sort",PivotTable!$B$3,"Dept",$B15,"Month",HZ$2,"Source",$D16),0)</f>
        <v>0</v>
      </c>
      <c r="II16" s="57">
        <f>IFERROR(GETPIVOTDATA("Scrap",PivotTable!$B$3,"Dept",$B15,"Month",HZ$2,"Source",$D16),0)</f>
        <v>0</v>
      </c>
      <c r="IJ16" s="58">
        <f t="shared" ref="IJ16" si="284">IB15*250+IB16*500</f>
        <v>0</v>
      </c>
      <c r="IK16" s="97">
        <f>VLOOKUP($A16,Table!$A$24:$P$53,MATCH('MBO Report 1'!HZ$2,Table!$E$23:$P$23,0)+4,FALSE)</f>
        <v>0</v>
      </c>
      <c r="IL16" s="59">
        <f>IFERROR(GETPIVOTDATA("Labour Cost",PivotTable!$B$3,"Dept",$B15,"Month",HZ$2,"Source",$D16),0)</f>
        <v>0</v>
      </c>
      <c r="IM16" s="59">
        <f>IFERROR(GETPIVOTDATA("Process cost",PivotTable!$B$3,"Dept",$B15,"Month",HZ$2,"Source",$D16),0)</f>
        <v>0</v>
      </c>
      <c r="IN16" s="59">
        <f>IFERROR(GETPIVOTDATA("Material Cost",PivotTable!$B$3,"Dept",$B15,"Month",HZ$2,"Source",$D16),0)</f>
        <v>0</v>
      </c>
      <c r="IO16" s="59">
        <f>IFERROR(GETPIVOTDATA("Part Cost",PivotTable!$B$3,"Dept",$B15,"Month",HZ$2,"Source",$D16),0)</f>
        <v>0</v>
      </c>
      <c r="IP16" s="60">
        <f t="shared" si="31"/>
        <v>0</v>
      </c>
      <c r="IQ16" s="99">
        <v>1E-4</v>
      </c>
      <c r="IR16" s="61">
        <f t="shared" ref="IR16" si="285">IP16/HZ15</f>
        <v>0</v>
      </c>
      <c r="IS16" s="358"/>
      <c r="IT16" s="360"/>
    </row>
    <row r="17" spans="1:254" ht="24.75" customHeight="1">
      <c r="A17" s="4" t="str">
        <f t="shared" ref="A17" si="286">B17&amp;D17</f>
        <v>SemicomInternal</v>
      </c>
      <c r="B17" s="352" t="str">
        <f>Info!C10</f>
        <v>Semicom</v>
      </c>
      <c r="C17" s="386">
        <f>VLOOKUP($B17,Table!$C$4:$P$18,MATCH('MBO Report 1'!C$2,Table!$E$3:$P$3,0)+2,FALSE)</f>
        <v>1721366</v>
      </c>
      <c r="D17" s="62" t="s">
        <v>15</v>
      </c>
      <c r="E17" s="63">
        <f t="shared" ref="E17:L17" si="287">E19+E21</f>
        <v>1</v>
      </c>
      <c r="F17" s="63" t="s">
        <v>86</v>
      </c>
      <c r="G17" s="64">
        <f t="shared" si="287"/>
        <v>0</v>
      </c>
      <c r="H17" s="64">
        <f t="shared" si="287"/>
        <v>0</v>
      </c>
      <c r="I17" s="64">
        <f t="shared" si="287"/>
        <v>0</v>
      </c>
      <c r="J17" s="64">
        <f t="shared" si="287"/>
        <v>19</v>
      </c>
      <c r="K17" s="64">
        <f t="shared" si="287"/>
        <v>0</v>
      </c>
      <c r="L17" s="65">
        <f t="shared" si="287"/>
        <v>0</v>
      </c>
      <c r="M17" s="66">
        <v>0</v>
      </c>
      <c r="N17" s="96" t="s">
        <v>86</v>
      </c>
      <c r="O17" s="67">
        <f t="shared" ref="O17:S17" si="288">O19+O21</f>
        <v>45.220000000000006</v>
      </c>
      <c r="P17" s="67">
        <f t="shared" si="288"/>
        <v>0</v>
      </c>
      <c r="Q17" s="67">
        <f t="shared" si="288"/>
        <v>0</v>
      </c>
      <c r="R17" s="67">
        <f t="shared" si="288"/>
        <v>0</v>
      </c>
      <c r="S17" s="68">
        <f t="shared" si="288"/>
        <v>45.220000000000006</v>
      </c>
      <c r="T17" s="98">
        <v>5.0000000000000001E-4</v>
      </c>
      <c r="U17" s="69">
        <f>S17/C17</f>
        <v>2.6269834538384055E-5</v>
      </c>
      <c r="V17" s="376">
        <v>5.9999999999999995E-4</v>
      </c>
      <c r="W17" s="382">
        <f>SUM(S17:S18)/C17</f>
        <v>1.7150332933263469E-4</v>
      </c>
      <c r="X17" s="375">
        <f>VLOOKUP($B17,Table!$C$4:$P$18,MATCH('MBO Report 1'!X$2,Table!$E$3:$P$3,0)+2,FALSE)</f>
        <v>1840197</v>
      </c>
      <c r="Y17" s="62" t="s">
        <v>15</v>
      </c>
      <c r="Z17" s="63">
        <f t="shared" ref="Z17" si="289">Z19+Z21</f>
        <v>0</v>
      </c>
      <c r="AA17" s="63" t="s">
        <v>86</v>
      </c>
      <c r="AB17" s="64">
        <f t="shared" ref="AB17:AG17" si="290">AB19+AB21</f>
        <v>0</v>
      </c>
      <c r="AC17" s="64">
        <f t="shared" si="290"/>
        <v>0</v>
      </c>
      <c r="AD17" s="64">
        <f t="shared" si="290"/>
        <v>0</v>
      </c>
      <c r="AE17" s="64">
        <f t="shared" si="290"/>
        <v>9</v>
      </c>
      <c r="AF17" s="64">
        <f t="shared" si="290"/>
        <v>0</v>
      </c>
      <c r="AG17" s="65">
        <f t="shared" si="290"/>
        <v>0</v>
      </c>
      <c r="AH17" s="66">
        <v>0</v>
      </c>
      <c r="AI17" s="96" t="s">
        <v>86</v>
      </c>
      <c r="AJ17" s="67">
        <f t="shared" ref="AJ17:AN17" si="291">AJ19+AJ21</f>
        <v>21.42</v>
      </c>
      <c r="AK17" s="67">
        <f t="shared" si="291"/>
        <v>0</v>
      </c>
      <c r="AL17" s="67">
        <f t="shared" si="291"/>
        <v>0</v>
      </c>
      <c r="AM17" s="67">
        <f t="shared" si="291"/>
        <v>0</v>
      </c>
      <c r="AN17" s="68">
        <f t="shared" si="291"/>
        <v>21.42</v>
      </c>
      <c r="AO17" s="98">
        <v>5.0000000000000001E-4</v>
      </c>
      <c r="AP17" s="69">
        <f t="shared" ref="AP17" si="292">AN17/X17</f>
        <v>1.1640058102474899E-5</v>
      </c>
      <c r="AQ17" s="376">
        <v>5.9999999999999995E-4</v>
      </c>
      <c r="AR17" s="378">
        <f t="shared" ref="AR17" si="293">SUM(AN17:AN18)/X17</f>
        <v>1.1640058102474899E-5</v>
      </c>
      <c r="AS17" s="355">
        <f>VLOOKUP($B17,Table!$C$4:$P$18,MATCH('MBO Report 1'!AS$2,Table!$E$3:$P$3,0)+2,FALSE)</f>
        <v>2007607</v>
      </c>
      <c r="AT17" s="62" t="s">
        <v>15</v>
      </c>
      <c r="AU17" s="63">
        <f t="shared" ref="AU17" si="294">AU19+AU21</f>
        <v>0</v>
      </c>
      <c r="AV17" s="63" t="s">
        <v>86</v>
      </c>
      <c r="AW17" s="64">
        <f t="shared" ref="AW17:BB17" si="295">AW19+AW21</f>
        <v>0</v>
      </c>
      <c r="AX17" s="64">
        <f t="shared" si="295"/>
        <v>0</v>
      </c>
      <c r="AY17" s="64">
        <f t="shared" si="295"/>
        <v>0</v>
      </c>
      <c r="AZ17" s="64">
        <f t="shared" si="295"/>
        <v>7</v>
      </c>
      <c r="BA17" s="64">
        <f t="shared" si="295"/>
        <v>0</v>
      </c>
      <c r="BB17" s="65">
        <f t="shared" si="295"/>
        <v>0</v>
      </c>
      <c r="BC17" s="66">
        <v>0</v>
      </c>
      <c r="BD17" s="96" t="s">
        <v>86</v>
      </c>
      <c r="BE17" s="67">
        <f t="shared" ref="BE17:BI17" si="296">BE19+BE21</f>
        <v>16.660000000000004</v>
      </c>
      <c r="BF17" s="67">
        <f t="shared" si="296"/>
        <v>0</v>
      </c>
      <c r="BG17" s="67">
        <f t="shared" si="296"/>
        <v>0</v>
      </c>
      <c r="BH17" s="67">
        <f t="shared" si="296"/>
        <v>0</v>
      </c>
      <c r="BI17" s="68">
        <f t="shared" si="296"/>
        <v>16.660000000000004</v>
      </c>
      <c r="BJ17" s="98">
        <v>5.0000000000000001E-4</v>
      </c>
      <c r="BK17" s="69">
        <f t="shared" ref="BK17" si="297">BI17/AS17</f>
        <v>8.2984368952688463E-6</v>
      </c>
      <c r="BL17" s="357">
        <v>5.9999999999999995E-4</v>
      </c>
      <c r="BM17" s="359">
        <f t="shared" ref="BM17" si="298">SUM(BI17:BI18)/AS17</f>
        <v>8.2984368952688463E-6</v>
      </c>
      <c r="BN17" s="355">
        <f>VLOOKUP($B17,Table!$C$4:$P$18,MATCH('MBO Report 1'!BN$2,Table!$E$3:$P$3,0)+2,FALSE)</f>
        <v>2216102</v>
      </c>
      <c r="BO17" s="62" t="s">
        <v>15</v>
      </c>
      <c r="BP17" s="63">
        <f t="shared" ref="BP17" si="299">BP19+BP21</f>
        <v>0</v>
      </c>
      <c r="BQ17" s="63" t="s">
        <v>86</v>
      </c>
      <c r="BR17" s="64">
        <f t="shared" ref="BR17:BW17" si="300">BR19+BR21</f>
        <v>0</v>
      </c>
      <c r="BS17" s="64">
        <f t="shared" si="300"/>
        <v>0</v>
      </c>
      <c r="BT17" s="64">
        <f t="shared" si="300"/>
        <v>0</v>
      </c>
      <c r="BU17" s="64">
        <f t="shared" si="300"/>
        <v>7</v>
      </c>
      <c r="BV17" s="64">
        <f t="shared" si="300"/>
        <v>0</v>
      </c>
      <c r="BW17" s="65">
        <f t="shared" si="300"/>
        <v>0</v>
      </c>
      <c r="BX17" s="66">
        <v>0</v>
      </c>
      <c r="BY17" s="96" t="s">
        <v>86</v>
      </c>
      <c r="BZ17" s="67">
        <f t="shared" ref="BZ17:CD17" si="301">BZ19+BZ21</f>
        <v>16.660000000000004</v>
      </c>
      <c r="CA17" s="67">
        <f t="shared" si="301"/>
        <v>0</v>
      </c>
      <c r="CB17" s="67">
        <f t="shared" si="301"/>
        <v>0</v>
      </c>
      <c r="CC17" s="67">
        <f t="shared" si="301"/>
        <v>0</v>
      </c>
      <c r="CD17" s="68">
        <f t="shared" si="301"/>
        <v>16.660000000000004</v>
      </c>
      <c r="CE17" s="98">
        <v>5.0000000000000001E-4</v>
      </c>
      <c r="CF17" s="69">
        <f t="shared" ref="CF17" si="302">CD17/BN17</f>
        <v>7.5177045099909678E-6</v>
      </c>
      <c r="CG17" s="357">
        <v>5.9999999999999995E-4</v>
      </c>
      <c r="CH17" s="359">
        <f t="shared" ref="CH17" si="303">SUM(CD17:CD18)/BN17</f>
        <v>7.5177045099909678E-6</v>
      </c>
      <c r="CI17" s="355">
        <f>VLOOKUP($B17,Table!$C$4:$P$18,MATCH('MBO Report 1'!CI$2,Table!$E$3:$P$3,0)+2,FALSE)</f>
        <v>2103904.66</v>
      </c>
      <c r="CJ17" s="62" t="s">
        <v>15</v>
      </c>
      <c r="CK17" s="63">
        <f t="shared" ref="CK17" si="304">CK19+CK21</f>
        <v>0</v>
      </c>
      <c r="CL17" s="63" t="s">
        <v>86</v>
      </c>
      <c r="CM17" s="64">
        <f t="shared" ref="CM17:CR17" si="305">CM19+CM21</f>
        <v>0</v>
      </c>
      <c r="CN17" s="64">
        <f t="shared" si="305"/>
        <v>0</v>
      </c>
      <c r="CO17" s="64">
        <f t="shared" si="305"/>
        <v>0</v>
      </c>
      <c r="CP17" s="64">
        <f t="shared" si="305"/>
        <v>6</v>
      </c>
      <c r="CQ17" s="64">
        <f t="shared" si="305"/>
        <v>0</v>
      </c>
      <c r="CR17" s="65">
        <f t="shared" si="305"/>
        <v>0</v>
      </c>
      <c r="CS17" s="66">
        <v>0</v>
      </c>
      <c r="CT17" s="96" t="s">
        <v>86</v>
      </c>
      <c r="CU17" s="67">
        <f t="shared" ref="CU17:CY17" si="306">CU19+CU21</f>
        <v>14.280000000000001</v>
      </c>
      <c r="CV17" s="67">
        <f t="shared" si="306"/>
        <v>0</v>
      </c>
      <c r="CW17" s="67">
        <f t="shared" si="306"/>
        <v>0</v>
      </c>
      <c r="CX17" s="67">
        <f t="shared" si="306"/>
        <v>0</v>
      </c>
      <c r="CY17" s="68">
        <f t="shared" si="306"/>
        <v>14.280000000000001</v>
      </c>
      <c r="CZ17" s="98">
        <v>5.0000000000000001E-4</v>
      </c>
      <c r="DA17" s="69">
        <f t="shared" ref="DA17" si="307">CY17/CI17</f>
        <v>6.7873798045582545E-6</v>
      </c>
      <c r="DB17" s="357">
        <v>5.9999999999999995E-4</v>
      </c>
      <c r="DC17" s="359">
        <f t="shared" ref="DC17" si="308">SUM(CY17:CY18)/CI17</f>
        <v>6.7873798045582545E-6</v>
      </c>
      <c r="DD17" s="355">
        <f>VLOOKUP($B17,Table!$C$4:$P$18,MATCH('MBO Report 1'!DD$2,Table!$E$3:$P$3,0)+2,FALSE)</f>
        <v>2285618.4900000002</v>
      </c>
      <c r="DE17" s="62" t="s">
        <v>15</v>
      </c>
      <c r="DF17" s="63">
        <f t="shared" ref="DF17" si="309">DF19+DF21</f>
        <v>0</v>
      </c>
      <c r="DG17" s="63" t="s">
        <v>86</v>
      </c>
      <c r="DH17" s="64">
        <f t="shared" ref="DH17:DM17" si="310">DH19+DH21</f>
        <v>0</v>
      </c>
      <c r="DI17" s="64">
        <f t="shared" si="310"/>
        <v>0</v>
      </c>
      <c r="DJ17" s="64">
        <f t="shared" si="310"/>
        <v>0</v>
      </c>
      <c r="DK17" s="64">
        <f t="shared" si="310"/>
        <v>11</v>
      </c>
      <c r="DL17" s="64">
        <f t="shared" si="310"/>
        <v>0</v>
      </c>
      <c r="DM17" s="65">
        <f t="shared" si="310"/>
        <v>0</v>
      </c>
      <c r="DN17" s="66">
        <v>0</v>
      </c>
      <c r="DO17" s="96" t="s">
        <v>86</v>
      </c>
      <c r="DP17" s="67">
        <f t="shared" ref="DP17:DT17" si="311">DP19+DP21</f>
        <v>26.18</v>
      </c>
      <c r="DQ17" s="67">
        <f t="shared" si="311"/>
        <v>0</v>
      </c>
      <c r="DR17" s="67">
        <f t="shared" si="311"/>
        <v>0</v>
      </c>
      <c r="DS17" s="67">
        <f t="shared" si="311"/>
        <v>0</v>
      </c>
      <c r="DT17" s="68">
        <f t="shared" si="311"/>
        <v>26.18</v>
      </c>
      <c r="DU17" s="98">
        <v>5.0000000000000001E-4</v>
      </c>
      <c r="DV17" s="69">
        <f t="shared" ref="DV17" si="312">DT17/DD17</f>
        <v>1.1454230053940454E-5</v>
      </c>
      <c r="DW17" s="357">
        <v>5.9999999999999995E-4</v>
      </c>
      <c r="DX17" s="359">
        <f t="shared" ref="DX17" si="313">SUM(DT17:DT18)/DD17</f>
        <v>1.1454230053940454E-5</v>
      </c>
      <c r="DY17" s="355">
        <f>VLOOKUP($B17,Table!$C$4:$P$18,MATCH('MBO Report 1'!DY$2,Table!$E$3:$P$3,0)+2,FALSE)</f>
        <v>1899963.3699999999</v>
      </c>
      <c r="DZ17" s="62" t="s">
        <v>15</v>
      </c>
      <c r="EA17" s="63">
        <f t="shared" ref="EA17" si="314">EA19+EA21</f>
        <v>0</v>
      </c>
      <c r="EB17" s="63" t="s">
        <v>86</v>
      </c>
      <c r="EC17" s="64">
        <f t="shared" ref="EC17:EH17" si="315">EC19+EC21</f>
        <v>0</v>
      </c>
      <c r="ED17" s="64">
        <f t="shared" si="315"/>
        <v>0</v>
      </c>
      <c r="EE17" s="64">
        <f t="shared" si="315"/>
        <v>0</v>
      </c>
      <c r="EF17" s="64">
        <f t="shared" si="315"/>
        <v>7</v>
      </c>
      <c r="EG17" s="64">
        <f t="shared" si="315"/>
        <v>0</v>
      </c>
      <c r="EH17" s="65">
        <f t="shared" si="315"/>
        <v>0</v>
      </c>
      <c r="EI17" s="66">
        <v>0</v>
      </c>
      <c r="EJ17" s="96" t="s">
        <v>86</v>
      </c>
      <c r="EK17" s="67">
        <f t="shared" ref="EK17:EO17" si="316">EK19+EK21</f>
        <v>16.660000000000004</v>
      </c>
      <c r="EL17" s="67">
        <f t="shared" si="316"/>
        <v>0</v>
      </c>
      <c r="EM17" s="67">
        <f t="shared" si="316"/>
        <v>0</v>
      </c>
      <c r="EN17" s="67">
        <f t="shared" si="316"/>
        <v>0</v>
      </c>
      <c r="EO17" s="68">
        <f t="shared" si="316"/>
        <v>16.660000000000004</v>
      </c>
      <c r="EP17" s="98">
        <v>5.0000000000000001E-4</v>
      </c>
      <c r="EQ17" s="69">
        <f t="shared" ref="EQ17" si="317">EO17/DY17</f>
        <v>8.7685901018186495E-6</v>
      </c>
      <c r="ER17" s="357">
        <v>5.9999999999999995E-4</v>
      </c>
      <c r="ES17" s="359">
        <f t="shared" ref="ES17" si="318">SUM(EO17:EO18)/DY17</f>
        <v>8.7685901018186495E-6</v>
      </c>
      <c r="ET17" s="355">
        <f>VLOOKUP($B17,Table!$C$4:$P$18,MATCH('MBO Report 1'!ET$2,Table!$E$3:$P$3,0)+2,FALSE)</f>
        <v>2211292.15</v>
      </c>
      <c r="EU17" s="62" t="s">
        <v>15</v>
      </c>
      <c r="EV17" s="63">
        <f t="shared" ref="EV17" si="319">EV19+EV21</f>
        <v>0</v>
      </c>
      <c r="EW17" s="63" t="s">
        <v>86</v>
      </c>
      <c r="EX17" s="64">
        <f t="shared" ref="EX17:FC17" si="320">EX19+EX21</f>
        <v>0</v>
      </c>
      <c r="EY17" s="64">
        <f t="shared" si="320"/>
        <v>0</v>
      </c>
      <c r="EZ17" s="64">
        <f t="shared" si="320"/>
        <v>0</v>
      </c>
      <c r="FA17" s="64">
        <f t="shared" si="320"/>
        <v>16</v>
      </c>
      <c r="FB17" s="64">
        <f t="shared" si="320"/>
        <v>0</v>
      </c>
      <c r="FC17" s="65">
        <f t="shared" si="320"/>
        <v>0</v>
      </c>
      <c r="FD17" s="66">
        <v>0</v>
      </c>
      <c r="FE17" s="96" t="s">
        <v>86</v>
      </c>
      <c r="FF17" s="67">
        <f t="shared" ref="FF17:FJ17" si="321">FF19+FF21</f>
        <v>38.080000000000005</v>
      </c>
      <c r="FG17" s="67">
        <f t="shared" si="321"/>
        <v>0</v>
      </c>
      <c r="FH17" s="67">
        <f t="shared" si="321"/>
        <v>0</v>
      </c>
      <c r="FI17" s="67">
        <f t="shared" si="321"/>
        <v>0</v>
      </c>
      <c r="FJ17" s="68">
        <f t="shared" si="321"/>
        <v>38.080000000000005</v>
      </c>
      <c r="FK17" s="98">
        <v>5.0000000000000001E-4</v>
      </c>
      <c r="FL17" s="69">
        <f t="shared" ref="FL17" si="322">FJ17/ET17</f>
        <v>1.7220700575453137E-5</v>
      </c>
      <c r="FM17" s="357">
        <v>5.9999999999999995E-4</v>
      </c>
      <c r="FN17" s="359">
        <f t="shared" ref="FN17" si="323">SUM(FJ17:FJ18)/ET17</f>
        <v>1.7220700575453137E-5</v>
      </c>
      <c r="FO17" s="355">
        <f>VLOOKUP($B17,Table!$C$4:$P$18,MATCH('MBO Report 1'!FO$2,Table!$E$3:$P$3,0)+2,FALSE)</f>
        <v>2138161.41</v>
      </c>
      <c r="FP17" s="62" t="s">
        <v>15</v>
      </c>
      <c r="FQ17" s="63">
        <f t="shared" ref="FQ17" si="324">FQ19+FQ21</f>
        <v>0</v>
      </c>
      <c r="FR17" s="63" t="s">
        <v>86</v>
      </c>
      <c r="FS17" s="64">
        <f t="shared" ref="FS17:FX17" si="325">FS19+FS21</f>
        <v>0</v>
      </c>
      <c r="FT17" s="64">
        <f t="shared" si="325"/>
        <v>0</v>
      </c>
      <c r="FU17" s="64">
        <f t="shared" si="325"/>
        <v>0</v>
      </c>
      <c r="FV17" s="64">
        <f t="shared" si="325"/>
        <v>12</v>
      </c>
      <c r="FW17" s="64">
        <f t="shared" si="325"/>
        <v>0</v>
      </c>
      <c r="FX17" s="65">
        <f t="shared" si="325"/>
        <v>0</v>
      </c>
      <c r="FY17" s="66">
        <v>0</v>
      </c>
      <c r="FZ17" s="96" t="s">
        <v>86</v>
      </c>
      <c r="GA17" s="67">
        <f t="shared" ref="GA17:GE17" si="326">GA19+GA21</f>
        <v>28.560000000000002</v>
      </c>
      <c r="GB17" s="67">
        <f t="shared" si="326"/>
        <v>0</v>
      </c>
      <c r="GC17" s="67">
        <f t="shared" si="326"/>
        <v>0</v>
      </c>
      <c r="GD17" s="67">
        <f t="shared" si="326"/>
        <v>0</v>
      </c>
      <c r="GE17" s="68">
        <f t="shared" si="326"/>
        <v>28.560000000000002</v>
      </c>
      <c r="GF17" s="98">
        <v>5.0000000000000001E-4</v>
      </c>
      <c r="GG17" s="69">
        <f t="shared" ref="GG17" si="327">GE17/FO17</f>
        <v>1.335727034751787E-5</v>
      </c>
      <c r="GH17" s="357">
        <v>5.9999999999999995E-4</v>
      </c>
      <c r="GI17" s="359">
        <f t="shared" ref="GI17" si="328">SUM(GE17:GE18)/FO17</f>
        <v>1.335727034751787E-5</v>
      </c>
      <c r="GJ17" s="355">
        <f>VLOOKUP($B17,Table!$C$4:$P$18,MATCH('MBO Report 1'!GJ$2,Table!$E$3:$P$3,0)+2,FALSE)</f>
        <v>1781178.18</v>
      </c>
      <c r="GK17" s="62" t="s">
        <v>15</v>
      </c>
      <c r="GL17" s="63">
        <f t="shared" ref="GL17" si="329">GL19+GL21</f>
        <v>0</v>
      </c>
      <c r="GM17" s="63" t="s">
        <v>86</v>
      </c>
      <c r="GN17" s="64">
        <f t="shared" ref="GN17:GS17" si="330">GN19+GN21</f>
        <v>0</v>
      </c>
      <c r="GO17" s="64">
        <f t="shared" si="330"/>
        <v>0</v>
      </c>
      <c r="GP17" s="64">
        <f t="shared" si="330"/>
        <v>0</v>
      </c>
      <c r="GQ17" s="64">
        <f t="shared" si="330"/>
        <v>3</v>
      </c>
      <c r="GR17" s="64">
        <f t="shared" si="330"/>
        <v>0</v>
      </c>
      <c r="GS17" s="65">
        <f t="shared" si="330"/>
        <v>0</v>
      </c>
      <c r="GT17" s="66">
        <v>0</v>
      </c>
      <c r="GU17" s="96" t="s">
        <v>86</v>
      </c>
      <c r="GV17" s="67">
        <f t="shared" ref="GV17:GZ17" si="331">GV19+GV21</f>
        <v>7.1400000000000006</v>
      </c>
      <c r="GW17" s="67">
        <f t="shared" si="331"/>
        <v>0</v>
      </c>
      <c r="GX17" s="67">
        <f t="shared" si="331"/>
        <v>0</v>
      </c>
      <c r="GY17" s="67">
        <f t="shared" si="331"/>
        <v>0</v>
      </c>
      <c r="GZ17" s="68">
        <f t="shared" si="331"/>
        <v>7.1400000000000006</v>
      </c>
      <c r="HA17" s="98">
        <v>5.0000000000000001E-4</v>
      </c>
      <c r="HB17" s="69">
        <f t="shared" ref="HB17" si="332">GZ17/GJ17</f>
        <v>4.0085826786851837E-6</v>
      </c>
      <c r="HC17" s="357">
        <v>5.9999999999999995E-4</v>
      </c>
      <c r="HD17" s="359">
        <f t="shared" ref="HD17" si="333">SUM(GZ17:GZ18)/GJ17</f>
        <v>4.0085826786851837E-6</v>
      </c>
      <c r="HE17" s="355">
        <f>VLOOKUP($B17,Table!$C$4:$P$18,MATCH('MBO Report 1'!HE$2,Table!$E$3:$P$3,0)+2,FALSE)</f>
        <v>2023747.0899999999</v>
      </c>
      <c r="HF17" s="62" t="s">
        <v>15</v>
      </c>
      <c r="HG17" s="63">
        <f t="shared" ref="HG17" si="334">HG19+HG21</f>
        <v>0</v>
      </c>
      <c r="HH17" s="63" t="s">
        <v>86</v>
      </c>
      <c r="HI17" s="64">
        <f t="shared" ref="HI17:HN17" si="335">HI19+HI21</f>
        <v>0</v>
      </c>
      <c r="HJ17" s="64">
        <f t="shared" si="335"/>
        <v>0</v>
      </c>
      <c r="HK17" s="64">
        <f t="shared" si="335"/>
        <v>0</v>
      </c>
      <c r="HL17" s="64">
        <f t="shared" si="335"/>
        <v>1</v>
      </c>
      <c r="HM17" s="64">
        <f t="shared" si="335"/>
        <v>0</v>
      </c>
      <c r="HN17" s="65">
        <f t="shared" si="335"/>
        <v>0</v>
      </c>
      <c r="HO17" s="66">
        <v>0</v>
      </c>
      <c r="HP17" s="96" t="s">
        <v>86</v>
      </c>
      <c r="HQ17" s="67">
        <f t="shared" ref="HQ17:HU17" si="336">HQ19+HQ21</f>
        <v>2.3800000000000003</v>
      </c>
      <c r="HR17" s="67">
        <f t="shared" si="336"/>
        <v>0</v>
      </c>
      <c r="HS17" s="67">
        <f t="shared" si="336"/>
        <v>0</v>
      </c>
      <c r="HT17" s="67">
        <f t="shared" si="336"/>
        <v>0</v>
      </c>
      <c r="HU17" s="68">
        <f t="shared" si="336"/>
        <v>2.3800000000000003</v>
      </c>
      <c r="HV17" s="98">
        <v>5.0000000000000001E-4</v>
      </c>
      <c r="HW17" s="69">
        <f t="shared" ref="HW17" si="337">HU17/HE17</f>
        <v>1.176036280304176E-6</v>
      </c>
      <c r="HX17" s="357">
        <v>5.9999999999999995E-4</v>
      </c>
      <c r="HY17" s="359">
        <f t="shared" ref="HY17" si="338">SUM(HU17:HU18)/HE17</f>
        <v>1.176036280304176E-6</v>
      </c>
      <c r="HZ17" s="355">
        <f>VLOOKUP($B17,Table!$C$4:$P$18,MATCH('MBO Report 1'!HZ$2,Table!$E$3:$P$3,0)+2,FALSE)</f>
        <v>2097753.3200000003</v>
      </c>
      <c r="IA17" s="62" t="s">
        <v>15</v>
      </c>
      <c r="IB17" s="63">
        <f t="shared" ref="IB17" si="339">IB19+IB21</f>
        <v>0</v>
      </c>
      <c r="IC17" s="63" t="s">
        <v>86</v>
      </c>
      <c r="ID17" s="64">
        <f t="shared" ref="ID17:II17" si="340">ID19+ID21</f>
        <v>0</v>
      </c>
      <c r="IE17" s="64">
        <f t="shared" si="340"/>
        <v>0</v>
      </c>
      <c r="IF17" s="64">
        <f t="shared" si="340"/>
        <v>0</v>
      </c>
      <c r="IG17" s="64">
        <f t="shared" si="340"/>
        <v>1</v>
      </c>
      <c r="IH17" s="64">
        <f t="shared" si="340"/>
        <v>0</v>
      </c>
      <c r="II17" s="65">
        <f t="shared" si="340"/>
        <v>0</v>
      </c>
      <c r="IJ17" s="66">
        <v>0</v>
      </c>
      <c r="IK17" s="96" t="s">
        <v>86</v>
      </c>
      <c r="IL17" s="67">
        <f t="shared" ref="IL17:IP17" si="341">IL19+IL21</f>
        <v>2.3800000000000003</v>
      </c>
      <c r="IM17" s="67">
        <f t="shared" si="341"/>
        <v>0</v>
      </c>
      <c r="IN17" s="67">
        <f t="shared" si="341"/>
        <v>0</v>
      </c>
      <c r="IO17" s="67">
        <f t="shared" si="341"/>
        <v>0</v>
      </c>
      <c r="IP17" s="68">
        <f t="shared" si="341"/>
        <v>2.3800000000000003</v>
      </c>
      <c r="IQ17" s="98">
        <v>5.0000000000000001E-4</v>
      </c>
      <c r="IR17" s="69">
        <f t="shared" ref="IR17" si="342">IP17/HZ17</f>
        <v>1.1345471258746475E-6</v>
      </c>
      <c r="IS17" s="357">
        <v>5.9999999999999995E-4</v>
      </c>
      <c r="IT17" s="359">
        <f t="shared" ref="IT17" si="343">SUM(IP17:IP18)/HZ17</f>
        <v>1.1345471258746475E-6</v>
      </c>
    </row>
    <row r="18" spans="1:254" ht="24.75" customHeight="1">
      <c r="A18" s="4" t="str">
        <f t="shared" ref="A18" si="344">B17&amp;D18</f>
        <v>SemicomExternal</v>
      </c>
      <c r="B18" s="352"/>
      <c r="C18" s="386"/>
      <c r="D18" s="54" t="s">
        <v>16</v>
      </c>
      <c r="E18" s="55">
        <f>E20+E22</f>
        <v>0</v>
      </c>
      <c r="F18" s="55">
        <f t="shared" ref="F18:L18" si="345">F20+F22</f>
        <v>0</v>
      </c>
      <c r="G18" s="56">
        <f t="shared" si="345"/>
        <v>0</v>
      </c>
      <c r="H18" s="56">
        <f t="shared" si="345"/>
        <v>0</v>
      </c>
      <c r="I18" s="56">
        <f t="shared" si="345"/>
        <v>0</v>
      </c>
      <c r="J18" s="56">
        <f t="shared" si="345"/>
        <v>0</v>
      </c>
      <c r="K18" s="56">
        <f t="shared" si="345"/>
        <v>0</v>
      </c>
      <c r="L18" s="57">
        <f t="shared" si="345"/>
        <v>0</v>
      </c>
      <c r="M18" s="58">
        <f t="shared" ref="M18" si="346">E17*250+E18*500</f>
        <v>250</v>
      </c>
      <c r="N18" s="97">
        <f>VLOOKUP($A18,Table!$A$24:$P$53,MATCH('MBO Report 1'!C$2,Table!$E$23:$P$23,0)+4,FALSE)</f>
        <v>0</v>
      </c>
      <c r="O18" s="59">
        <f t="shared" ref="O18:S18" si="347">O20+O22</f>
        <v>0</v>
      </c>
      <c r="P18" s="59">
        <f t="shared" si="347"/>
        <v>0</v>
      </c>
      <c r="Q18" s="59">
        <f t="shared" si="347"/>
        <v>0</v>
      </c>
      <c r="R18" s="59">
        <f t="shared" si="347"/>
        <v>0</v>
      </c>
      <c r="S18" s="60">
        <f t="shared" si="347"/>
        <v>250</v>
      </c>
      <c r="T18" s="99">
        <v>1E-4</v>
      </c>
      <c r="U18" s="61">
        <f>S18/C17</f>
        <v>1.4523349479425061E-4</v>
      </c>
      <c r="V18" s="376"/>
      <c r="W18" s="382"/>
      <c r="X18" s="375"/>
      <c r="Y18" s="54" t="s">
        <v>16</v>
      </c>
      <c r="Z18" s="55">
        <f t="shared" ref="Z18:AG18" si="348">Z20+Z22</f>
        <v>0</v>
      </c>
      <c r="AA18" s="55">
        <f t="shared" si="348"/>
        <v>0</v>
      </c>
      <c r="AB18" s="56">
        <f t="shared" si="348"/>
        <v>0</v>
      </c>
      <c r="AC18" s="56">
        <f t="shared" si="348"/>
        <v>0</v>
      </c>
      <c r="AD18" s="56">
        <f t="shared" si="348"/>
        <v>0</v>
      </c>
      <c r="AE18" s="56">
        <f t="shared" si="348"/>
        <v>0</v>
      </c>
      <c r="AF18" s="56">
        <f t="shared" si="348"/>
        <v>0</v>
      </c>
      <c r="AG18" s="57">
        <f t="shared" si="348"/>
        <v>0</v>
      </c>
      <c r="AH18" s="58">
        <f t="shared" ref="AH18" si="349">Z17*250+Z18*500</f>
        <v>0</v>
      </c>
      <c r="AI18" s="97">
        <f>VLOOKUP($A18,Table!$A$24:$P$53,MATCH('MBO Report 1'!X$2,Table!$E$23:$P$23,0)+4,FALSE)</f>
        <v>0</v>
      </c>
      <c r="AJ18" s="59">
        <f t="shared" ref="AJ18:AN18" si="350">AJ20+AJ22</f>
        <v>0</v>
      </c>
      <c r="AK18" s="59">
        <f t="shared" si="350"/>
        <v>0</v>
      </c>
      <c r="AL18" s="59">
        <f t="shared" si="350"/>
        <v>0</v>
      </c>
      <c r="AM18" s="59">
        <f t="shared" si="350"/>
        <v>0</v>
      </c>
      <c r="AN18" s="60">
        <f t="shared" si="350"/>
        <v>0</v>
      </c>
      <c r="AO18" s="99">
        <v>1E-4</v>
      </c>
      <c r="AP18" s="61">
        <f t="shared" ref="AP18" si="351">AN18/X17</f>
        <v>0</v>
      </c>
      <c r="AQ18" s="376"/>
      <c r="AR18" s="378"/>
      <c r="AS18" s="356"/>
      <c r="AT18" s="54" t="s">
        <v>16</v>
      </c>
      <c r="AU18" s="55">
        <f t="shared" ref="AU18:BB18" si="352">AU20+AU22</f>
        <v>0</v>
      </c>
      <c r="AV18" s="55">
        <f t="shared" si="352"/>
        <v>0</v>
      </c>
      <c r="AW18" s="56">
        <f t="shared" si="352"/>
        <v>0</v>
      </c>
      <c r="AX18" s="56">
        <f t="shared" si="352"/>
        <v>0</v>
      </c>
      <c r="AY18" s="56">
        <f t="shared" si="352"/>
        <v>0</v>
      </c>
      <c r="AZ18" s="56">
        <f t="shared" si="352"/>
        <v>0</v>
      </c>
      <c r="BA18" s="56">
        <f t="shared" si="352"/>
        <v>0</v>
      </c>
      <c r="BB18" s="57">
        <f t="shared" si="352"/>
        <v>0</v>
      </c>
      <c r="BC18" s="58">
        <f t="shared" ref="BC18" si="353">AU17*250+AU18*500</f>
        <v>0</v>
      </c>
      <c r="BD18" s="97">
        <f>VLOOKUP($A18,Table!$A$24:$P$53,MATCH('MBO Report 1'!AS$2,Table!$E$23:$P$23,0)+4,FALSE)</f>
        <v>0</v>
      </c>
      <c r="BE18" s="59">
        <f t="shared" ref="BE18:BI18" si="354">BE20+BE22</f>
        <v>0</v>
      </c>
      <c r="BF18" s="59">
        <f t="shared" si="354"/>
        <v>0</v>
      </c>
      <c r="BG18" s="59">
        <f t="shared" si="354"/>
        <v>0</v>
      </c>
      <c r="BH18" s="59">
        <f t="shared" si="354"/>
        <v>0</v>
      </c>
      <c r="BI18" s="60">
        <f t="shared" si="354"/>
        <v>0</v>
      </c>
      <c r="BJ18" s="99">
        <v>1E-4</v>
      </c>
      <c r="BK18" s="61">
        <f t="shared" ref="BK18" si="355">BI18/AS17</f>
        <v>0</v>
      </c>
      <c r="BL18" s="358"/>
      <c r="BM18" s="360"/>
      <c r="BN18" s="356"/>
      <c r="BO18" s="54" t="s">
        <v>16</v>
      </c>
      <c r="BP18" s="55">
        <f t="shared" ref="BP18:BW18" si="356">BP20+BP22</f>
        <v>0</v>
      </c>
      <c r="BQ18" s="55">
        <f t="shared" si="356"/>
        <v>0</v>
      </c>
      <c r="BR18" s="56">
        <f t="shared" si="356"/>
        <v>0</v>
      </c>
      <c r="BS18" s="56">
        <f t="shared" si="356"/>
        <v>0</v>
      </c>
      <c r="BT18" s="56">
        <f t="shared" si="356"/>
        <v>0</v>
      </c>
      <c r="BU18" s="56">
        <f t="shared" si="356"/>
        <v>0</v>
      </c>
      <c r="BV18" s="56">
        <f t="shared" si="356"/>
        <v>0</v>
      </c>
      <c r="BW18" s="57">
        <f t="shared" si="356"/>
        <v>0</v>
      </c>
      <c r="BX18" s="58">
        <f t="shared" ref="BX18" si="357">BP17*250+BP18*500</f>
        <v>0</v>
      </c>
      <c r="BY18" s="97">
        <f>VLOOKUP($A18,Table!$A$24:$P$53,MATCH('MBO Report 1'!BN$2,Table!$E$23:$P$23,0)+4,FALSE)</f>
        <v>0</v>
      </c>
      <c r="BZ18" s="59">
        <f t="shared" ref="BZ18:CD18" si="358">BZ20+BZ22</f>
        <v>0</v>
      </c>
      <c r="CA18" s="59">
        <f t="shared" si="358"/>
        <v>0</v>
      </c>
      <c r="CB18" s="59">
        <f t="shared" si="358"/>
        <v>0</v>
      </c>
      <c r="CC18" s="59">
        <f t="shared" si="358"/>
        <v>0</v>
      </c>
      <c r="CD18" s="60">
        <f t="shared" si="358"/>
        <v>0</v>
      </c>
      <c r="CE18" s="99">
        <v>1E-4</v>
      </c>
      <c r="CF18" s="61">
        <f t="shared" ref="CF18" si="359">CD18/BN17</f>
        <v>0</v>
      </c>
      <c r="CG18" s="358"/>
      <c r="CH18" s="360"/>
      <c r="CI18" s="356"/>
      <c r="CJ18" s="54" t="s">
        <v>16</v>
      </c>
      <c r="CK18" s="55">
        <f t="shared" ref="CK18:CR18" si="360">CK20+CK22</f>
        <v>0</v>
      </c>
      <c r="CL18" s="55">
        <f t="shared" si="360"/>
        <v>0</v>
      </c>
      <c r="CM18" s="56">
        <f t="shared" si="360"/>
        <v>0</v>
      </c>
      <c r="CN18" s="56">
        <f t="shared" si="360"/>
        <v>0</v>
      </c>
      <c r="CO18" s="56">
        <f t="shared" si="360"/>
        <v>0</v>
      </c>
      <c r="CP18" s="56">
        <f t="shared" si="360"/>
        <v>0</v>
      </c>
      <c r="CQ18" s="56">
        <f t="shared" si="360"/>
        <v>0</v>
      </c>
      <c r="CR18" s="57">
        <f t="shared" si="360"/>
        <v>0</v>
      </c>
      <c r="CS18" s="58">
        <f t="shared" ref="CS18" si="361">CK17*250+CK18*500</f>
        <v>0</v>
      </c>
      <c r="CT18" s="97">
        <f>VLOOKUP($A18,Table!$A$24:$P$53,MATCH('MBO Report 1'!CI$2,Table!$E$23:$P$23,0)+4,FALSE)</f>
        <v>0</v>
      </c>
      <c r="CU18" s="59">
        <f t="shared" ref="CU18:CY18" si="362">CU20+CU22</f>
        <v>0</v>
      </c>
      <c r="CV18" s="59">
        <f t="shared" si="362"/>
        <v>0</v>
      </c>
      <c r="CW18" s="59">
        <f t="shared" si="362"/>
        <v>0</v>
      </c>
      <c r="CX18" s="59">
        <f t="shared" si="362"/>
        <v>0</v>
      </c>
      <c r="CY18" s="60">
        <f t="shared" si="362"/>
        <v>0</v>
      </c>
      <c r="CZ18" s="99">
        <v>1E-4</v>
      </c>
      <c r="DA18" s="61">
        <f t="shared" ref="DA18" si="363">CY18/CI17</f>
        <v>0</v>
      </c>
      <c r="DB18" s="358"/>
      <c r="DC18" s="360"/>
      <c r="DD18" s="356"/>
      <c r="DE18" s="54" t="s">
        <v>16</v>
      </c>
      <c r="DF18" s="55">
        <f t="shared" ref="DF18:DM18" si="364">DF20+DF22</f>
        <v>0</v>
      </c>
      <c r="DG18" s="55">
        <f t="shared" si="364"/>
        <v>0</v>
      </c>
      <c r="DH18" s="56">
        <f t="shared" si="364"/>
        <v>0</v>
      </c>
      <c r="DI18" s="56">
        <f t="shared" si="364"/>
        <v>0</v>
      </c>
      <c r="DJ18" s="56">
        <f t="shared" si="364"/>
        <v>0</v>
      </c>
      <c r="DK18" s="56">
        <f t="shared" si="364"/>
        <v>0</v>
      </c>
      <c r="DL18" s="56">
        <f t="shared" si="364"/>
        <v>0</v>
      </c>
      <c r="DM18" s="57">
        <f t="shared" si="364"/>
        <v>0</v>
      </c>
      <c r="DN18" s="58">
        <f t="shared" ref="DN18" si="365">DF17*250+DF18*500</f>
        <v>0</v>
      </c>
      <c r="DO18" s="97">
        <f>VLOOKUP($A18,Table!$A$24:$P$53,MATCH('MBO Report 1'!DD$2,Table!$E$23:$P$23,0)+4,FALSE)</f>
        <v>0</v>
      </c>
      <c r="DP18" s="59">
        <f t="shared" ref="DP18:DT18" si="366">DP20+DP22</f>
        <v>0</v>
      </c>
      <c r="DQ18" s="59">
        <f t="shared" si="366"/>
        <v>0</v>
      </c>
      <c r="DR18" s="59">
        <f t="shared" si="366"/>
        <v>0</v>
      </c>
      <c r="DS18" s="59">
        <f t="shared" si="366"/>
        <v>0</v>
      </c>
      <c r="DT18" s="60">
        <f t="shared" si="366"/>
        <v>0</v>
      </c>
      <c r="DU18" s="99">
        <v>1E-4</v>
      </c>
      <c r="DV18" s="61">
        <f t="shared" ref="DV18" si="367">DT18/DD17</f>
        <v>0</v>
      </c>
      <c r="DW18" s="358"/>
      <c r="DX18" s="360"/>
      <c r="DY18" s="356"/>
      <c r="DZ18" s="54" t="s">
        <v>16</v>
      </c>
      <c r="EA18" s="55">
        <f t="shared" ref="EA18:EH18" si="368">EA20+EA22</f>
        <v>0</v>
      </c>
      <c r="EB18" s="55">
        <f t="shared" si="368"/>
        <v>0</v>
      </c>
      <c r="EC18" s="56">
        <f t="shared" si="368"/>
        <v>0</v>
      </c>
      <c r="ED18" s="56">
        <f t="shared" si="368"/>
        <v>0</v>
      </c>
      <c r="EE18" s="56">
        <f t="shared" si="368"/>
        <v>0</v>
      </c>
      <c r="EF18" s="56">
        <f t="shared" si="368"/>
        <v>0</v>
      </c>
      <c r="EG18" s="56">
        <f t="shared" si="368"/>
        <v>0</v>
      </c>
      <c r="EH18" s="57">
        <f t="shared" si="368"/>
        <v>0</v>
      </c>
      <c r="EI18" s="58">
        <f t="shared" ref="EI18" si="369">EA17*250+EA18*500</f>
        <v>0</v>
      </c>
      <c r="EJ18" s="97">
        <f>VLOOKUP($A18,Table!$A$24:$P$53,MATCH('MBO Report 1'!DY$2,Table!$E$23:$P$23,0)+4,FALSE)</f>
        <v>0</v>
      </c>
      <c r="EK18" s="59">
        <f t="shared" ref="EK18:EO18" si="370">EK20+EK22</f>
        <v>0</v>
      </c>
      <c r="EL18" s="59">
        <f t="shared" si="370"/>
        <v>0</v>
      </c>
      <c r="EM18" s="59">
        <f t="shared" si="370"/>
        <v>0</v>
      </c>
      <c r="EN18" s="59">
        <f t="shared" si="370"/>
        <v>0</v>
      </c>
      <c r="EO18" s="60">
        <f t="shared" si="370"/>
        <v>0</v>
      </c>
      <c r="EP18" s="99">
        <v>1E-4</v>
      </c>
      <c r="EQ18" s="61">
        <f t="shared" ref="EQ18" si="371">EO18/DY17</f>
        <v>0</v>
      </c>
      <c r="ER18" s="358"/>
      <c r="ES18" s="360"/>
      <c r="ET18" s="356"/>
      <c r="EU18" s="54" t="s">
        <v>16</v>
      </c>
      <c r="EV18" s="55">
        <f t="shared" ref="EV18:FC18" si="372">EV20+EV22</f>
        <v>0</v>
      </c>
      <c r="EW18" s="55">
        <f t="shared" si="372"/>
        <v>0</v>
      </c>
      <c r="EX18" s="56">
        <f t="shared" si="372"/>
        <v>0</v>
      </c>
      <c r="EY18" s="56">
        <f t="shared" si="372"/>
        <v>0</v>
      </c>
      <c r="EZ18" s="56">
        <f t="shared" si="372"/>
        <v>0</v>
      </c>
      <c r="FA18" s="56">
        <f t="shared" si="372"/>
        <v>0</v>
      </c>
      <c r="FB18" s="56">
        <f t="shared" si="372"/>
        <v>0</v>
      </c>
      <c r="FC18" s="57">
        <f t="shared" si="372"/>
        <v>0</v>
      </c>
      <c r="FD18" s="58">
        <f t="shared" ref="FD18" si="373">EV17*250+EV18*500</f>
        <v>0</v>
      </c>
      <c r="FE18" s="97">
        <f>VLOOKUP($A18,Table!$A$24:$P$53,MATCH('MBO Report 1'!ET$2,Table!$E$23:$P$23,0)+4,FALSE)</f>
        <v>0</v>
      </c>
      <c r="FF18" s="59">
        <f t="shared" ref="FF18:FJ18" si="374">FF20+FF22</f>
        <v>0</v>
      </c>
      <c r="FG18" s="59">
        <f t="shared" si="374"/>
        <v>0</v>
      </c>
      <c r="FH18" s="59">
        <f t="shared" si="374"/>
        <v>0</v>
      </c>
      <c r="FI18" s="59">
        <f t="shared" si="374"/>
        <v>0</v>
      </c>
      <c r="FJ18" s="60">
        <f t="shared" si="374"/>
        <v>0</v>
      </c>
      <c r="FK18" s="99">
        <v>1E-4</v>
      </c>
      <c r="FL18" s="61">
        <f t="shared" ref="FL18" si="375">FJ18/ET17</f>
        <v>0</v>
      </c>
      <c r="FM18" s="358"/>
      <c r="FN18" s="360"/>
      <c r="FO18" s="356"/>
      <c r="FP18" s="54" t="s">
        <v>16</v>
      </c>
      <c r="FQ18" s="55">
        <f t="shared" ref="FQ18:FX18" si="376">FQ20+FQ22</f>
        <v>0</v>
      </c>
      <c r="FR18" s="55">
        <f t="shared" si="376"/>
        <v>0</v>
      </c>
      <c r="FS18" s="56">
        <f t="shared" si="376"/>
        <v>0</v>
      </c>
      <c r="FT18" s="56">
        <f t="shared" si="376"/>
        <v>0</v>
      </c>
      <c r="FU18" s="56">
        <f t="shared" si="376"/>
        <v>0</v>
      </c>
      <c r="FV18" s="56">
        <f t="shared" si="376"/>
        <v>0</v>
      </c>
      <c r="FW18" s="56">
        <f t="shared" si="376"/>
        <v>0</v>
      </c>
      <c r="FX18" s="57">
        <f t="shared" si="376"/>
        <v>0</v>
      </c>
      <c r="FY18" s="58">
        <f t="shared" ref="FY18" si="377">FQ17*250+FQ18*500</f>
        <v>0</v>
      </c>
      <c r="FZ18" s="97">
        <f>VLOOKUP($A18,Table!$A$24:$P$53,MATCH('MBO Report 1'!FO$2,Table!$E$23:$P$23,0)+4,FALSE)</f>
        <v>0</v>
      </c>
      <c r="GA18" s="59">
        <f t="shared" ref="GA18:GE18" si="378">GA20+GA22</f>
        <v>0</v>
      </c>
      <c r="GB18" s="59">
        <f t="shared" si="378"/>
        <v>0</v>
      </c>
      <c r="GC18" s="59">
        <f t="shared" si="378"/>
        <v>0</v>
      </c>
      <c r="GD18" s="59">
        <f t="shared" si="378"/>
        <v>0</v>
      </c>
      <c r="GE18" s="60">
        <f t="shared" si="378"/>
        <v>0</v>
      </c>
      <c r="GF18" s="99">
        <v>1E-4</v>
      </c>
      <c r="GG18" s="61">
        <f t="shared" ref="GG18" si="379">GE18/FO17</f>
        <v>0</v>
      </c>
      <c r="GH18" s="358"/>
      <c r="GI18" s="360"/>
      <c r="GJ18" s="356"/>
      <c r="GK18" s="54" t="s">
        <v>16</v>
      </c>
      <c r="GL18" s="55">
        <f t="shared" ref="GL18:GS18" si="380">GL20+GL22</f>
        <v>0</v>
      </c>
      <c r="GM18" s="55">
        <f t="shared" si="380"/>
        <v>0</v>
      </c>
      <c r="GN18" s="56">
        <f t="shared" si="380"/>
        <v>0</v>
      </c>
      <c r="GO18" s="56">
        <f t="shared" si="380"/>
        <v>0</v>
      </c>
      <c r="GP18" s="56">
        <f t="shared" si="380"/>
        <v>0</v>
      </c>
      <c r="GQ18" s="56">
        <f t="shared" si="380"/>
        <v>0</v>
      </c>
      <c r="GR18" s="56">
        <f t="shared" si="380"/>
        <v>0</v>
      </c>
      <c r="GS18" s="57">
        <f t="shared" si="380"/>
        <v>0</v>
      </c>
      <c r="GT18" s="58">
        <f t="shared" ref="GT18" si="381">GL17*250+GL18*500</f>
        <v>0</v>
      </c>
      <c r="GU18" s="97">
        <f>VLOOKUP($A18,Table!$A$24:$P$53,MATCH('MBO Report 1'!GJ$2,Table!$E$23:$P$23,0)+4,FALSE)</f>
        <v>0</v>
      </c>
      <c r="GV18" s="59">
        <f t="shared" ref="GV18:GZ18" si="382">GV20+GV22</f>
        <v>0</v>
      </c>
      <c r="GW18" s="59">
        <f t="shared" si="382"/>
        <v>0</v>
      </c>
      <c r="GX18" s="59">
        <f t="shared" si="382"/>
        <v>0</v>
      </c>
      <c r="GY18" s="59">
        <f t="shared" si="382"/>
        <v>0</v>
      </c>
      <c r="GZ18" s="60">
        <f t="shared" si="382"/>
        <v>0</v>
      </c>
      <c r="HA18" s="99">
        <v>1E-4</v>
      </c>
      <c r="HB18" s="61">
        <f t="shared" ref="HB18" si="383">GZ18/GJ17</f>
        <v>0</v>
      </c>
      <c r="HC18" s="358"/>
      <c r="HD18" s="360"/>
      <c r="HE18" s="356"/>
      <c r="HF18" s="54" t="s">
        <v>16</v>
      </c>
      <c r="HG18" s="55">
        <f t="shared" ref="HG18:HN18" si="384">HG20+HG22</f>
        <v>0</v>
      </c>
      <c r="HH18" s="55">
        <f t="shared" si="384"/>
        <v>0</v>
      </c>
      <c r="HI18" s="56">
        <f t="shared" si="384"/>
        <v>0</v>
      </c>
      <c r="HJ18" s="56">
        <f t="shared" si="384"/>
        <v>0</v>
      </c>
      <c r="HK18" s="56">
        <f t="shared" si="384"/>
        <v>0</v>
      </c>
      <c r="HL18" s="56">
        <f t="shared" si="384"/>
        <v>0</v>
      </c>
      <c r="HM18" s="56">
        <f t="shared" si="384"/>
        <v>0</v>
      </c>
      <c r="HN18" s="57">
        <f t="shared" si="384"/>
        <v>0</v>
      </c>
      <c r="HO18" s="58">
        <f t="shared" ref="HO18" si="385">HG17*250+HG18*500</f>
        <v>0</v>
      </c>
      <c r="HP18" s="97">
        <f>VLOOKUP($A18,Table!$A$24:$P$53,MATCH('MBO Report 1'!HE$2,Table!$E$23:$P$23,0)+4,FALSE)</f>
        <v>0</v>
      </c>
      <c r="HQ18" s="59">
        <f t="shared" ref="HQ18:HU18" si="386">HQ20+HQ22</f>
        <v>0</v>
      </c>
      <c r="HR18" s="59">
        <f t="shared" si="386"/>
        <v>0</v>
      </c>
      <c r="HS18" s="59">
        <f t="shared" si="386"/>
        <v>0</v>
      </c>
      <c r="HT18" s="59">
        <f t="shared" si="386"/>
        <v>0</v>
      </c>
      <c r="HU18" s="60">
        <f t="shared" si="386"/>
        <v>0</v>
      </c>
      <c r="HV18" s="99">
        <v>1E-4</v>
      </c>
      <c r="HW18" s="61">
        <f t="shared" ref="HW18" si="387">HU18/HE17</f>
        <v>0</v>
      </c>
      <c r="HX18" s="358"/>
      <c r="HY18" s="360"/>
      <c r="HZ18" s="356"/>
      <c r="IA18" s="54" t="s">
        <v>16</v>
      </c>
      <c r="IB18" s="55">
        <f t="shared" ref="IB18:II18" si="388">IB20+IB22</f>
        <v>0</v>
      </c>
      <c r="IC18" s="55">
        <f t="shared" si="388"/>
        <v>0</v>
      </c>
      <c r="ID18" s="56">
        <f t="shared" si="388"/>
        <v>0</v>
      </c>
      <c r="IE18" s="56">
        <f t="shared" si="388"/>
        <v>0</v>
      </c>
      <c r="IF18" s="56">
        <f t="shared" si="388"/>
        <v>0</v>
      </c>
      <c r="IG18" s="56">
        <f t="shared" si="388"/>
        <v>0</v>
      </c>
      <c r="IH18" s="56">
        <f t="shared" si="388"/>
        <v>0</v>
      </c>
      <c r="II18" s="57">
        <f t="shared" si="388"/>
        <v>0</v>
      </c>
      <c r="IJ18" s="58">
        <f t="shared" ref="IJ18" si="389">IB17*250+IB18*500</f>
        <v>0</v>
      </c>
      <c r="IK18" s="97">
        <f>VLOOKUP($A18,Table!$A$24:$P$53,MATCH('MBO Report 1'!HZ$2,Table!$E$23:$P$23,0)+4,FALSE)</f>
        <v>0</v>
      </c>
      <c r="IL18" s="59">
        <f t="shared" ref="IL18:IP18" si="390">IL20+IL22</f>
        <v>0</v>
      </c>
      <c r="IM18" s="59">
        <f t="shared" si="390"/>
        <v>0</v>
      </c>
      <c r="IN18" s="59">
        <f t="shared" si="390"/>
        <v>0</v>
      </c>
      <c r="IO18" s="59">
        <f t="shared" si="390"/>
        <v>0</v>
      </c>
      <c r="IP18" s="60">
        <f t="shared" si="390"/>
        <v>0</v>
      </c>
      <c r="IQ18" s="99">
        <v>1E-4</v>
      </c>
      <c r="IR18" s="61">
        <f t="shared" ref="IR18" si="391">IP18/HZ17</f>
        <v>0</v>
      </c>
      <c r="IS18" s="358"/>
      <c r="IT18" s="360"/>
    </row>
    <row r="19" spans="1:254" s="113" customFormat="1" ht="24.75" customHeight="1" outlineLevel="1">
      <c r="A19" s="4" t="str">
        <f t="shared" ref="A19" si="392">B19&amp;D19</f>
        <v>CSSPInternal</v>
      </c>
      <c r="B19" s="388" t="str">
        <f>Info!C11</f>
        <v>CSSP</v>
      </c>
      <c r="C19" s="389">
        <f>VLOOKUP($B19,Table!$C$4:$P$20,MATCH('MBO Report 1'!C$2,Table!$E$3:$P$3,0)+2,FALSE)</f>
        <v>376197</v>
      </c>
      <c r="D19" s="103" t="s">
        <v>15</v>
      </c>
      <c r="E19" s="104">
        <f>VLOOKUP($A19,Table!$A$59:$P$88,MATCH('MBO Report 1'!C$2,Table!$E$58:$P$58,0)+4,FALSE)</f>
        <v>0</v>
      </c>
      <c r="F19" s="104" t="s">
        <v>86</v>
      </c>
      <c r="G19" s="105">
        <f>IFERROR(GETPIVOTDATA("ReWork",PivotTable!$B$3,"Dept",$B19,"Month",C$2,"Source",$D19),0)</f>
        <v>0</v>
      </c>
      <c r="H19" s="105">
        <f>IFERROR(GETPIVOTDATA("RePlate",PivotTable!$B$3,"Dept",$B19,"Month",C$2,"Source",$D19),0)</f>
        <v>0</v>
      </c>
      <c r="I19" s="105">
        <f>IFERROR(GETPIVOTDATA("ReWash",PivotTable!$B$3,"Dept",$B19,"Month",C$2,"Source",$D19),0)</f>
        <v>0</v>
      </c>
      <c r="J19" s="105">
        <f>IFERROR(GETPIVOTDATA("Other",PivotTable!$B$3,"Dept",$B19,"Month",C$2,"Source",$D19),0)</f>
        <v>19</v>
      </c>
      <c r="K19" s="105">
        <f>IFERROR(GETPIVOTDATA("Sort",PivotTable!$B$3,"Dept",$B19,"Month",C$2,"Source",$D19),0)</f>
        <v>0</v>
      </c>
      <c r="L19" s="106">
        <f>IFERROR(GETPIVOTDATA("Scrap",PivotTable!$B$3,"Dept",$B19,"Month",C$2,"Source",$D19),0)</f>
        <v>0</v>
      </c>
      <c r="M19" s="107">
        <v>0</v>
      </c>
      <c r="N19" s="108" t="s">
        <v>86</v>
      </c>
      <c r="O19" s="109">
        <f>IFERROR(GETPIVOTDATA("Labour Cost",PivotTable!$B$3,"Dept",$B19,"Month",C$2,"Source",$D19),0)</f>
        <v>45.220000000000006</v>
      </c>
      <c r="P19" s="109">
        <f>IFERROR(GETPIVOTDATA("Process cost",PivotTable!$B$3,"Dept",$B19,"Month",C$2,"Source",$D19),0)</f>
        <v>0</v>
      </c>
      <c r="Q19" s="109">
        <f>IFERROR(GETPIVOTDATA("Material Cost",PivotTable!$B$3,"Dept",$B19,"Month",C$2,"Source",$D19),0)</f>
        <v>0</v>
      </c>
      <c r="R19" s="109">
        <f>IFERROR(GETPIVOTDATA("Part Cost",PivotTable!$B$3,"Dept",$B19,"Month",C$2,"Source",$D19),0)</f>
        <v>0</v>
      </c>
      <c r="S19" s="110">
        <f>SUM(M19:R19)</f>
        <v>45.220000000000006</v>
      </c>
      <c r="T19" s="111">
        <v>5.0000000000000002E-5</v>
      </c>
      <c r="U19" s="112">
        <f>S19/C19</f>
        <v>1.2020297875846964E-4</v>
      </c>
      <c r="V19" s="373">
        <v>1E-4</v>
      </c>
      <c r="W19" s="387">
        <f>SUM(S19:S20)/C19</f>
        <v>1.2020297875846964E-4</v>
      </c>
      <c r="X19" s="372">
        <f>VLOOKUP($B19,Table!$C$4:$P$18,MATCH('MBO Report 1'!X$2,Table!$E$3:$P$3,0)+2,FALSE)</f>
        <v>283422</v>
      </c>
      <c r="Y19" s="103" t="s">
        <v>15</v>
      </c>
      <c r="Z19" s="104">
        <f>VLOOKUP($A19,Table!$A$59:$P$88,MATCH('MBO Report 1'!X$2,Table!$E$58:$P$58,0)+4,FALSE)</f>
        <v>0</v>
      </c>
      <c r="AA19" s="104" t="s">
        <v>86</v>
      </c>
      <c r="AB19" s="105">
        <f>IFERROR(GETPIVOTDATA("ReWork",PivotTable!$B$3,"Dept",$B19,"Month",X$2,"Source",$D19),0)</f>
        <v>0</v>
      </c>
      <c r="AC19" s="105">
        <f>IFERROR(GETPIVOTDATA("RePlate",PivotTable!$B$3,"Dept",$B19,"Month",X$2,"Source",$D19),0)</f>
        <v>0</v>
      </c>
      <c r="AD19" s="105">
        <f>IFERROR(GETPIVOTDATA("ReWash",PivotTable!$B$3,"Dept",$B19,"Month",X$2,"Source",$D19),0)</f>
        <v>0</v>
      </c>
      <c r="AE19" s="105">
        <f>IFERROR(GETPIVOTDATA("Other",PivotTable!$B$3,"Dept",$B19,"Month",X$2,"Source",$D19),0)</f>
        <v>9</v>
      </c>
      <c r="AF19" s="105">
        <f>IFERROR(GETPIVOTDATA("Sort",PivotTable!$B$3,"Dept",$B19,"Month",X$2,"Source",$D19),0)</f>
        <v>0</v>
      </c>
      <c r="AG19" s="106">
        <f>IFERROR(GETPIVOTDATA("Scrap",PivotTable!$B$3,"Dept",$B19,"Month",X$2,"Source",$D19),0)</f>
        <v>0</v>
      </c>
      <c r="AH19" s="107">
        <v>0</v>
      </c>
      <c r="AI19" s="108" t="s">
        <v>86</v>
      </c>
      <c r="AJ19" s="109">
        <f>IFERROR(GETPIVOTDATA("Labour Cost",PivotTable!$B$3,"Dept",$B19,"Month",X$2,"Source",$D19),0)</f>
        <v>21.42</v>
      </c>
      <c r="AK19" s="109">
        <f>IFERROR(GETPIVOTDATA("Process cost",PivotTable!$B$3,"Dept",$B19,"Month",X$2,"Source",$D19),0)</f>
        <v>0</v>
      </c>
      <c r="AL19" s="109">
        <f>IFERROR(GETPIVOTDATA("Material Cost",PivotTable!$B$3,"Dept",$B19,"Month",X$2,"Source",$D19),0)</f>
        <v>0</v>
      </c>
      <c r="AM19" s="109">
        <f>IFERROR(GETPIVOTDATA("Part Cost",PivotTable!$B$3,"Dept",$B19,"Month",X$2,"Source",$D19),0)</f>
        <v>0</v>
      </c>
      <c r="AN19" s="110">
        <f t="shared" ref="AN19:AN22" si="393">SUM(AH19:AM19)</f>
        <v>21.42</v>
      </c>
      <c r="AO19" s="111">
        <v>5.0000000000000002E-5</v>
      </c>
      <c r="AP19" s="112">
        <f t="shared" ref="AP19" si="394">AN19/X19</f>
        <v>7.5576349048415438E-5</v>
      </c>
      <c r="AQ19" s="373">
        <v>1E-4</v>
      </c>
      <c r="AR19" s="374">
        <f t="shared" ref="AR19" si="395">SUM(AN19:AN20)/X19</f>
        <v>7.5576349048415438E-5</v>
      </c>
      <c r="AS19" s="361">
        <f>VLOOKUP($B19,Table!$C$4:$P$18,MATCH('MBO Report 1'!AS$2,Table!$E$3:$P$3,0)+2,FALSE)</f>
        <v>286595</v>
      </c>
      <c r="AT19" s="103" t="s">
        <v>15</v>
      </c>
      <c r="AU19" s="104">
        <f>VLOOKUP($A19,Table!$A$59:$P$88,MATCH('MBO Report 1'!AS$2,Table!$E$58:$P$58,0)+4,FALSE)</f>
        <v>0</v>
      </c>
      <c r="AV19" s="104" t="s">
        <v>86</v>
      </c>
      <c r="AW19" s="105">
        <f>IFERROR(GETPIVOTDATA("ReWork",PivotTable!$B$3,"Dept",$B19,"Month",AS$2,"Source",$D19),0)</f>
        <v>0</v>
      </c>
      <c r="AX19" s="105">
        <f>IFERROR(GETPIVOTDATA("RePlate",PivotTable!$B$3,"Dept",$B19,"Month",AS$2,"Source",$D19),0)</f>
        <v>0</v>
      </c>
      <c r="AY19" s="105">
        <f>IFERROR(GETPIVOTDATA("ReWash",PivotTable!$B$3,"Dept",$B19,"Month",AS$2,"Source",$D19),0)</f>
        <v>0</v>
      </c>
      <c r="AZ19" s="105">
        <f>IFERROR(GETPIVOTDATA("Other",PivotTable!$B$3,"Dept",$B19,"Month",AS$2,"Source",$D19),0)</f>
        <v>7</v>
      </c>
      <c r="BA19" s="105">
        <f>IFERROR(GETPIVOTDATA("Sort",PivotTable!$B$3,"Dept",$B19,"Month",AS$2,"Source",$D19),0)</f>
        <v>0</v>
      </c>
      <c r="BB19" s="106">
        <f>IFERROR(GETPIVOTDATA("Scrap",PivotTable!$B$3,"Dept",$B19,"Month",AS$2,"Source",$D19),0)</f>
        <v>0</v>
      </c>
      <c r="BC19" s="107">
        <v>0</v>
      </c>
      <c r="BD19" s="108" t="s">
        <v>86</v>
      </c>
      <c r="BE19" s="109">
        <f>IFERROR(GETPIVOTDATA("Labour Cost",PivotTable!$B$3,"Dept",$B19,"Month",AS$2,"Source",$D19),0)</f>
        <v>16.660000000000004</v>
      </c>
      <c r="BF19" s="109">
        <f>IFERROR(GETPIVOTDATA("Process cost",PivotTable!$B$3,"Dept",$B19,"Month",AS$2,"Source",$D19),0)</f>
        <v>0</v>
      </c>
      <c r="BG19" s="109">
        <f>IFERROR(GETPIVOTDATA("Material Cost",PivotTable!$B$3,"Dept",$B19,"Month",AS$2,"Source",$D19),0)</f>
        <v>0</v>
      </c>
      <c r="BH19" s="109">
        <f>IFERROR(GETPIVOTDATA("Part Cost",PivotTable!$B$3,"Dept",$B19,"Month",AS$2,"Source",$D19),0)</f>
        <v>0</v>
      </c>
      <c r="BI19" s="110">
        <f t="shared" ref="BI19:BI22" si="396">SUM(BC19:BH19)</f>
        <v>16.660000000000004</v>
      </c>
      <c r="BJ19" s="111">
        <v>5.0000000000000002E-5</v>
      </c>
      <c r="BK19" s="112">
        <f t="shared" ref="BK19" si="397">BI19/AS19</f>
        <v>5.813081177271063E-5</v>
      </c>
      <c r="BL19" s="363">
        <v>1E-4</v>
      </c>
      <c r="BM19" s="365">
        <f t="shared" ref="BM19" si="398">SUM(BI19:BI20)/AS19</f>
        <v>5.813081177271063E-5</v>
      </c>
      <c r="BN19" s="361">
        <f>VLOOKUP($B19,Table!$C$4:$P$18,MATCH('MBO Report 1'!BN$2,Table!$E$3:$P$3,0)+2,FALSE)</f>
        <v>416984</v>
      </c>
      <c r="BO19" s="103" t="s">
        <v>15</v>
      </c>
      <c r="BP19" s="104">
        <f>VLOOKUP($A19,Table!$A$59:$P$88,MATCH('MBO Report 1'!BN$2,Table!$E$58:$P$58,0)+4,FALSE)</f>
        <v>0</v>
      </c>
      <c r="BQ19" s="104" t="s">
        <v>86</v>
      </c>
      <c r="BR19" s="105">
        <f>IFERROR(GETPIVOTDATA("ReWork",PivotTable!$B$3,"Dept",$B19,"Month",BN$2,"Source",$D19),0)</f>
        <v>0</v>
      </c>
      <c r="BS19" s="105">
        <f>IFERROR(GETPIVOTDATA("RePlate",PivotTable!$B$3,"Dept",$B19,"Month",BN$2,"Source",$D19),0)</f>
        <v>0</v>
      </c>
      <c r="BT19" s="105">
        <f>IFERROR(GETPIVOTDATA("ReWash",PivotTable!$B$3,"Dept",$B19,"Month",BN$2,"Source",$D19),0)</f>
        <v>0</v>
      </c>
      <c r="BU19" s="105">
        <f>IFERROR(GETPIVOTDATA("Other",PivotTable!$B$3,"Dept",$B19,"Month",BN$2,"Source",$D19),0)</f>
        <v>7</v>
      </c>
      <c r="BV19" s="105">
        <f>IFERROR(GETPIVOTDATA("Sort",PivotTable!$B$3,"Dept",$B19,"Month",BN$2,"Source",$D19),0)</f>
        <v>0</v>
      </c>
      <c r="BW19" s="106">
        <f>IFERROR(GETPIVOTDATA("Scrap",PivotTable!$B$3,"Dept",$B19,"Month",BN$2,"Source",$D19),0)</f>
        <v>0</v>
      </c>
      <c r="BX19" s="107">
        <v>0</v>
      </c>
      <c r="BY19" s="108" t="s">
        <v>86</v>
      </c>
      <c r="BZ19" s="109">
        <f>IFERROR(GETPIVOTDATA("Labour Cost",PivotTable!$B$3,"Dept",$B19,"Month",BN$2,"Source",$D19),0)</f>
        <v>16.660000000000004</v>
      </c>
      <c r="CA19" s="109">
        <f>IFERROR(GETPIVOTDATA("Process cost",PivotTable!$B$3,"Dept",$B19,"Month",BN$2,"Source",$D19),0)</f>
        <v>0</v>
      </c>
      <c r="CB19" s="109">
        <f>IFERROR(GETPIVOTDATA("Material Cost",PivotTable!$B$3,"Dept",$B19,"Month",BN$2,"Source",$D19),0)</f>
        <v>0</v>
      </c>
      <c r="CC19" s="109">
        <f>IFERROR(GETPIVOTDATA("Part Cost",PivotTable!$B$3,"Dept",$B19,"Month",BN$2,"Source",$D19),0)</f>
        <v>0</v>
      </c>
      <c r="CD19" s="110">
        <f t="shared" ref="CD19:CD22" si="399">SUM(BX19:CC19)</f>
        <v>16.660000000000004</v>
      </c>
      <c r="CE19" s="111">
        <v>5.0000000000000002E-5</v>
      </c>
      <c r="CF19" s="112">
        <f t="shared" ref="CF19" si="400">CD19/BN19</f>
        <v>3.9953571360052195E-5</v>
      </c>
      <c r="CG19" s="363">
        <v>1E-4</v>
      </c>
      <c r="CH19" s="365">
        <f t="shared" ref="CH19" si="401">SUM(CD19:CD20)/BN19</f>
        <v>3.9953571360052195E-5</v>
      </c>
      <c r="CI19" s="361">
        <f>VLOOKUP($B19,Table!$C$4:$P$18,MATCH('MBO Report 1'!CI$2,Table!$E$3:$P$3,0)+2,FALSE)</f>
        <v>265062.06</v>
      </c>
      <c r="CJ19" s="103" t="s">
        <v>15</v>
      </c>
      <c r="CK19" s="104">
        <f>VLOOKUP($A19,Table!$A$59:$P$88,MATCH('MBO Report 1'!CI$2,Table!$E$58:$P$58,0)+4,FALSE)</f>
        <v>0</v>
      </c>
      <c r="CL19" s="104" t="s">
        <v>86</v>
      </c>
      <c r="CM19" s="105">
        <f>IFERROR(GETPIVOTDATA("ReWork",PivotTable!$B$3,"Dept",$B19,"Month",CI$2,"Source",$D19),0)</f>
        <v>0</v>
      </c>
      <c r="CN19" s="105">
        <f>IFERROR(GETPIVOTDATA("RePlate",PivotTable!$B$3,"Dept",$B19,"Month",CI$2,"Source",$D19),0)</f>
        <v>0</v>
      </c>
      <c r="CO19" s="105">
        <f>IFERROR(GETPIVOTDATA("ReWash",PivotTable!$B$3,"Dept",$B19,"Month",CI$2,"Source",$D19),0)</f>
        <v>0</v>
      </c>
      <c r="CP19" s="105">
        <f>IFERROR(GETPIVOTDATA("Other",PivotTable!$B$3,"Dept",$B19,"Month",CI$2,"Source",$D19),0)</f>
        <v>6</v>
      </c>
      <c r="CQ19" s="105">
        <f>IFERROR(GETPIVOTDATA("Sort",PivotTable!$B$3,"Dept",$B19,"Month",CI$2,"Source",$D19),0)</f>
        <v>0</v>
      </c>
      <c r="CR19" s="106">
        <f>IFERROR(GETPIVOTDATA("Scrap",PivotTable!$B$3,"Dept",$B19,"Month",CI$2,"Source",$D19),0)</f>
        <v>0</v>
      </c>
      <c r="CS19" s="107">
        <v>0</v>
      </c>
      <c r="CT19" s="108" t="s">
        <v>86</v>
      </c>
      <c r="CU19" s="109">
        <f>IFERROR(GETPIVOTDATA("Labour Cost",PivotTable!$B$3,"Dept",$B19,"Month",CI$2,"Source",$D19),0)</f>
        <v>14.280000000000001</v>
      </c>
      <c r="CV19" s="109">
        <f>IFERROR(GETPIVOTDATA("Process cost",PivotTable!$B$3,"Dept",$B19,"Month",CI$2,"Source",$D19),0)</f>
        <v>0</v>
      </c>
      <c r="CW19" s="109">
        <f>IFERROR(GETPIVOTDATA("Material Cost",PivotTable!$B$3,"Dept",$B19,"Month",CI$2,"Source",$D19),0)</f>
        <v>0</v>
      </c>
      <c r="CX19" s="109">
        <f>IFERROR(GETPIVOTDATA("Part Cost",PivotTable!$B$3,"Dept",$B19,"Month",CI$2,"Source",$D19),0)</f>
        <v>0</v>
      </c>
      <c r="CY19" s="110">
        <f t="shared" ref="CY19:CY22" si="402">SUM(CS19:CX19)</f>
        <v>14.280000000000001</v>
      </c>
      <c r="CZ19" s="111">
        <v>5.0000000000000002E-5</v>
      </c>
      <c r="DA19" s="112">
        <f t="shared" ref="DA19" si="403">CY19/CI19</f>
        <v>5.3874175730770375E-5</v>
      </c>
      <c r="DB19" s="363">
        <v>1E-4</v>
      </c>
      <c r="DC19" s="365">
        <f t="shared" ref="DC19" si="404">SUM(CY19:CY20)/CI19</f>
        <v>5.3874175730770375E-5</v>
      </c>
      <c r="DD19" s="361">
        <f>VLOOKUP($B19,Table!$C$4:$P$18,MATCH('MBO Report 1'!DD$2,Table!$E$3:$P$3,0)+2,FALSE)</f>
        <v>469261.97000000003</v>
      </c>
      <c r="DE19" s="103" t="s">
        <v>15</v>
      </c>
      <c r="DF19" s="104">
        <f>VLOOKUP($A19,Table!$A$59:$P$88,MATCH('MBO Report 1'!DD$2,Table!$E$58:$P$58,0)+4,FALSE)</f>
        <v>0</v>
      </c>
      <c r="DG19" s="104" t="s">
        <v>86</v>
      </c>
      <c r="DH19" s="105">
        <f>IFERROR(GETPIVOTDATA("ReWork",PivotTable!$B$3,"Dept",$B19,"Month",DD$2,"Source",$D19),0)</f>
        <v>0</v>
      </c>
      <c r="DI19" s="105">
        <f>IFERROR(GETPIVOTDATA("RePlate",PivotTable!$B$3,"Dept",$B19,"Month",DD$2,"Source",$D19),0)</f>
        <v>0</v>
      </c>
      <c r="DJ19" s="105">
        <f>IFERROR(GETPIVOTDATA("ReWash",PivotTable!$B$3,"Dept",$B19,"Month",DD$2,"Source",$D19),0)</f>
        <v>0</v>
      </c>
      <c r="DK19" s="105">
        <f>IFERROR(GETPIVOTDATA("Other",PivotTable!$B$3,"Dept",$B19,"Month",DD$2,"Source",$D19),0)</f>
        <v>11</v>
      </c>
      <c r="DL19" s="105">
        <f>IFERROR(GETPIVOTDATA("Sort",PivotTable!$B$3,"Dept",$B19,"Month",DD$2,"Source",$D19),0)</f>
        <v>0</v>
      </c>
      <c r="DM19" s="106">
        <f>IFERROR(GETPIVOTDATA("Scrap",PivotTable!$B$3,"Dept",$B19,"Month",DD$2,"Source",$D19),0)</f>
        <v>0</v>
      </c>
      <c r="DN19" s="107">
        <v>0</v>
      </c>
      <c r="DO19" s="108" t="s">
        <v>86</v>
      </c>
      <c r="DP19" s="109">
        <f>IFERROR(GETPIVOTDATA("Labour Cost",PivotTable!$B$3,"Dept",$B19,"Month",DD$2,"Source",$D19),0)</f>
        <v>26.18</v>
      </c>
      <c r="DQ19" s="109">
        <f>IFERROR(GETPIVOTDATA("Process cost",PivotTable!$B$3,"Dept",$B19,"Month",DD$2,"Source",$D19),0)</f>
        <v>0</v>
      </c>
      <c r="DR19" s="109">
        <f>IFERROR(GETPIVOTDATA("Material Cost",PivotTable!$B$3,"Dept",$B19,"Month",DD$2,"Source",$D19),0)</f>
        <v>0</v>
      </c>
      <c r="DS19" s="109">
        <f>IFERROR(GETPIVOTDATA("Part Cost",PivotTable!$B$3,"Dept",$B19,"Month",DD$2,"Source",$D19),0)</f>
        <v>0</v>
      </c>
      <c r="DT19" s="110">
        <f t="shared" ref="DT19:DT22" si="405">SUM(DN19:DS19)</f>
        <v>26.18</v>
      </c>
      <c r="DU19" s="111">
        <v>5.0000000000000002E-5</v>
      </c>
      <c r="DV19" s="112">
        <f t="shared" ref="DV19" si="406">DT19/DD19</f>
        <v>5.5789732971542521E-5</v>
      </c>
      <c r="DW19" s="363">
        <v>1E-4</v>
      </c>
      <c r="DX19" s="365">
        <f t="shared" ref="DX19" si="407">SUM(DT19:DT20)/DD19</f>
        <v>5.5789732971542521E-5</v>
      </c>
      <c r="DY19" s="361">
        <f>VLOOKUP($B19,Table!$C$4:$P$18,MATCH('MBO Report 1'!DY$2,Table!$E$3:$P$3,0)+2,FALSE)</f>
        <v>418053.94</v>
      </c>
      <c r="DZ19" s="103" t="s">
        <v>15</v>
      </c>
      <c r="EA19" s="104">
        <f>VLOOKUP($A19,Table!$A$59:$P$88,MATCH('MBO Report 1'!DY$2,Table!$E$58:$P$58,0)+4,FALSE)</f>
        <v>0</v>
      </c>
      <c r="EB19" s="104" t="s">
        <v>86</v>
      </c>
      <c r="EC19" s="105">
        <f>IFERROR(GETPIVOTDATA("ReWork",PivotTable!$B$3,"Dept",$B19,"Month",DY$2,"Source",$D19),0)</f>
        <v>0</v>
      </c>
      <c r="ED19" s="105">
        <f>IFERROR(GETPIVOTDATA("RePlate",PivotTable!$B$3,"Dept",$B19,"Month",DY$2,"Source",$D19),0)</f>
        <v>0</v>
      </c>
      <c r="EE19" s="105">
        <f>IFERROR(GETPIVOTDATA("ReWash",PivotTable!$B$3,"Dept",$B19,"Month",DY$2,"Source",$D19),0)</f>
        <v>0</v>
      </c>
      <c r="EF19" s="105">
        <f>IFERROR(GETPIVOTDATA("Other",PivotTable!$B$3,"Dept",$B19,"Month",DY$2,"Source",$D19),0)</f>
        <v>7</v>
      </c>
      <c r="EG19" s="105">
        <f>IFERROR(GETPIVOTDATA("Sort",PivotTable!$B$3,"Dept",$B19,"Month",DY$2,"Source",$D19),0)</f>
        <v>0</v>
      </c>
      <c r="EH19" s="106">
        <f>IFERROR(GETPIVOTDATA("Scrap",PivotTable!$B$3,"Dept",$B19,"Month",DY$2,"Source",$D19),0)</f>
        <v>0</v>
      </c>
      <c r="EI19" s="107">
        <v>0</v>
      </c>
      <c r="EJ19" s="108" t="s">
        <v>86</v>
      </c>
      <c r="EK19" s="109">
        <f>IFERROR(GETPIVOTDATA("Labour Cost",PivotTable!$B$3,"Dept",$B19,"Month",DY$2,"Source",$D19),0)</f>
        <v>16.660000000000004</v>
      </c>
      <c r="EL19" s="109">
        <f>IFERROR(GETPIVOTDATA("Process cost",PivotTable!$B$3,"Dept",$B19,"Month",DY$2,"Source",$D19),0)</f>
        <v>0</v>
      </c>
      <c r="EM19" s="109">
        <f>IFERROR(GETPIVOTDATA("Material Cost",PivotTable!$B$3,"Dept",$B19,"Month",DY$2,"Source",$D19),0)</f>
        <v>0</v>
      </c>
      <c r="EN19" s="109">
        <f>IFERROR(GETPIVOTDATA("Part Cost",PivotTable!$B$3,"Dept",$B19,"Month",DY$2,"Source",$D19),0)</f>
        <v>0</v>
      </c>
      <c r="EO19" s="110">
        <f t="shared" ref="EO19:EO22" si="408">SUM(EI19:EN19)</f>
        <v>16.660000000000004</v>
      </c>
      <c r="EP19" s="111">
        <v>5.0000000000000002E-5</v>
      </c>
      <c r="EQ19" s="112">
        <f t="shared" ref="EQ19" si="409">EO19/DY19</f>
        <v>3.9851316794191684E-5</v>
      </c>
      <c r="ER19" s="363">
        <v>1E-4</v>
      </c>
      <c r="ES19" s="365">
        <f t="shared" ref="ES19" si="410">SUM(EO19:EO20)/DY19</f>
        <v>3.9851316794191684E-5</v>
      </c>
      <c r="ET19" s="361">
        <f>VLOOKUP($B19,Table!$C$4:$P$18,MATCH('MBO Report 1'!ET$2,Table!$E$3:$P$3,0)+2,FALSE)</f>
        <v>495885.58999999997</v>
      </c>
      <c r="EU19" s="103" t="s">
        <v>15</v>
      </c>
      <c r="EV19" s="104">
        <f>VLOOKUP($A19,Table!$A$59:$P$88,MATCH('MBO Report 1'!ET$2,Table!$E$58:$P$58,0)+4,FALSE)</f>
        <v>0</v>
      </c>
      <c r="EW19" s="104" t="s">
        <v>86</v>
      </c>
      <c r="EX19" s="105">
        <f>IFERROR(GETPIVOTDATA("ReWork",PivotTable!$B$3,"Dept",$B19,"Month",ET$2,"Source",$D19),0)</f>
        <v>0</v>
      </c>
      <c r="EY19" s="105">
        <f>IFERROR(GETPIVOTDATA("RePlate",PivotTable!$B$3,"Dept",$B19,"Month",ET$2,"Source",$D19),0)</f>
        <v>0</v>
      </c>
      <c r="EZ19" s="105">
        <f>IFERROR(GETPIVOTDATA("ReWash",PivotTable!$B$3,"Dept",$B19,"Month",ET$2,"Source",$D19),0)</f>
        <v>0</v>
      </c>
      <c r="FA19" s="105">
        <f>IFERROR(GETPIVOTDATA("Other",PivotTable!$B$3,"Dept",$B19,"Month",ET$2,"Source",$D19),0)</f>
        <v>16</v>
      </c>
      <c r="FB19" s="105">
        <f>IFERROR(GETPIVOTDATA("Sort",PivotTable!$B$3,"Dept",$B19,"Month",ET$2,"Source",$D19),0)</f>
        <v>0</v>
      </c>
      <c r="FC19" s="106">
        <f>IFERROR(GETPIVOTDATA("Scrap",PivotTable!$B$3,"Dept",$B19,"Month",ET$2,"Source",$D19),0)</f>
        <v>0</v>
      </c>
      <c r="FD19" s="107">
        <v>0</v>
      </c>
      <c r="FE19" s="108" t="s">
        <v>86</v>
      </c>
      <c r="FF19" s="109">
        <f>IFERROR(GETPIVOTDATA("Labour Cost",PivotTable!$B$3,"Dept",$B19,"Month",ET$2,"Source",$D19),0)</f>
        <v>38.080000000000005</v>
      </c>
      <c r="FG19" s="109">
        <f>IFERROR(GETPIVOTDATA("Process cost",PivotTable!$B$3,"Dept",$B19,"Month",ET$2,"Source",$D19),0)</f>
        <v>0</v>
      </c>
      <c r="FH19" s="109">
        <f>IFERROR(GETPIVOTDATA("Material Cost",PivotTable!$B$3,"Dept",$B19,"Month",ET$2,"Source",$D19),0)</f>
        <v>0</v>
      </c>
      <c r="FI19" s="109">
        <f>IFERROR(GETPIVOTDATA("Part Cost",PivotTable!$B$3,"Dept",$B19,"Month",ET$2,"Source",$D19),0)</f>
        <v>0</v>
      </c>
      <c r="FJ19" s="110">
        <f t="shared" ref="FJ19:FJ22" si="411">SUM(FD19:FI19)</f>
        <v>38.080000000000005</v>
      </c>
      <c r="FK19" s="111">
        <v>5.0000000000000002E-5</v>
      </c>
      <c r="FL19" s="112">
        <f t="shared" ref="FL19" si="412">FJ19/ET19</f>
        <v>7.6791906778335718E-5</v>
      </c>
      <c r="FM19" s="363">
        <v>1E-4</v>
      </c>
      <c r="FN19" s="365">
        <f t="shared" ref="FN19" si="413">SUM(FJ19:FJ20)/ET19</f>
        <v>7.6791906778335718E-5</v>
      </c>
      <c r="FO19" s="361">
        <f>VLOOKUP($B19,Table!$C$4:$P$18,MATCH('MBO Report 1'!FO$2,Table!$E$3:$P$3,0)+2,FALSE)</f>
        <v>439290.36</v>
      </c>
      <c r="FP19" s="103" t="s">
        <v>15</v>
      </c>
      <c r="FQ19" s="104">
        <f>VLOOKUP($A19,Table!$A$59:$P$88,MATCH('MBO Report 1'!FO$2,Table!$E$58:$P$58,0)+4,FALSE)</f>
        <v>0</v>
      </c>
      <c r="FR19" s="104" t="s">
        <v>86</v>
      </c>
      <c r="FS19" s="105">
        <f>IFERROR(GETPIVOTDATA("ReWork",PivotTable!$B$3,"Dept",$B19,"Month",FO$2,"Source",$D19),0)</f>
        <v>0</v>
      </c>
      <c r="FT19" s="105">
        <f>IFERROR(GETPIVOTDATA("RePlate",PivotTable!$B$3,"Dept",$B19,"Month",FO$2,"Source",$D19),0)</f>
        <v>0</v>
      </c>
      <c r="FU19" s="105">
        <f>IFERROR(GETPIVOTDATA("ReWash",PivotTable!$B$3,"Dept",$B19,"Month",FO$2,"Source",$D19),0)</f>
        <v>0</v>
      </c>
      <c r="FV19" s="105">
        <f>IFERROR(GETPIVOTDATA("Other",PivotTable!$B$3,"Dept",$B19,"Month",FO$2,"Source",$D19),0)</f>
        <v>12</v>
      </c>
      <c r="FW19" s="105">
        <f>IFERROR(GETPIVOTDATA("Sort",PivotTable!$B$3,"Dept",$B19,"Month",FO$2,"Source",$D19),0)</f>
        <v>0</v>
      </c>
      <c r="FX19" s="106">
        <f>IFERROR(GETPIVOTDATA("Scrap",PivotTable!$B$3,"Dept",$B19,"Month",FO$2,"Source",$D19),0)</f>
        <v>0</v>
      </c>
      <c r="FY19" s="107">
        <v>0</v>
      </c>
      <c r="FZ19" s="108" t="s">
        <v>86</v>
      </c>
      <c r="GA19" s="109">
        <f>IFERROR(GETPIVOTDATA("Labour Cost",PivotTable!$B$3,"Dept",$B19,"Month",FO$2,"Source",$D19),0)</f>
        <v>28.560000000000002</v>
      </c>
      <c r="GB19" s="109">
        <f>IFERROR(GETPIVOTDATA("Process cost",PivotTable!$B$3,"Dept",$B19,"Month",FO$2,"Source",$D19),0)</f>
        <v>0</v>
      </c>
      <c r="GC19" s="109">
        <f>IFERROR(GETPIVOTDATA("Material Cost",PivotTable!$B$3,"Dept",$B19,"Month",FO$2,"Source",$D19),0)</f>
        <v>0</v>
      </c>
      <c r="GD19" s="109">
        <f>IFERROR(GETPIVOTDATA("Part Cost",PivotTable!$B$3,"Dept",$B19,"Month",FO$2,"Source",$D19),0)</f>
        <v>0</v>
      </c>
      <c r="GE19" s="110">
        <f t="shared" ref="GE19:GE22" si="414">SUM(FY19:GD19)</f>
        <v>28.560000000000002</v>
      </c>
      <c r="GF19" s="111">
        <v>5.0000000000000002E-5</v>
      </c>
      <c r="GG19" s="112">
        <f t="shared" ref="GG19" si="415">GE19/FO19</f>
        <v>6.5013946584213691E-5</v>
      </c>
      <c r="GH19" s="363">
        <v>1E-4</v>
      </c>
      <c r="GI19" s="365">
        <f t="shared" ref="GI19" si="416">SUM(GE19:GE20)/FO19</f>
        <v>6.5013946584213691E-5</v>
      </c>
      <c r="GJ19" s="361">
        <f>VLOOKUP($B19,Table!$C$4:$P$18,MATCH('MBO Report 1'!GJ$2,Table!$E$3:$P$3,0)+2,FALSE)</f>
        <v>242621.15</v>
      </c>
      <c r="GK19" s="103" t="s">
        <v>15</v>
      </c>
      <c r="GL19" s="104">
        <f>VLOOKUP($A19,Table!$A$59:$P$88,MATCH('MBO Report 1'!GJ$2,Table!$E$58:$P$58,0)+4,FALSE)</f>
        <v>0</v>
      </c>
      <c r="GM19" s="104" t="s">
        <v>86</v>
      </c>
      <c r="GN19" s="105">
        <f>IFERROR(GETPIVOTDATA("ReWork",PivotTable!$B$3,"Dept",$B19,"Month",GJ$2,"Source",$D19),0)</f>
        <v>0</v>
      </c>
      <c r="GO19" s="105">
        <f>IFERROR(GETPIVOTDATA("RePlate",PivotTable!$B$3,"Dept",$B19,"Month",GJ$2,"Source",$D19),0)</f>
        <v>0</v>
      </c>
      <c r="GP19" s="105">
        <f>IFERROR(GETPIVOTDATA("ReWash",PivotTable!$B$3,"Dept",$B19,"Month",GJ$2,"Source",$D19),0)</f>
        <v>0</v>
      </c>
      <c r="GQ19" s="105">
        <f>IFERROR(GETPIVOTDATA("Other",PivotTable!$B$3,"Dept",$B19,"Month",GJ$2,"Source",$D19),0)</f>
        <v>3</v>
      </c>
      <c r="GR19" s="105">
        <f>IFERROR(GETPIVOTDATA("Sort",PivotTable!$B$3,"Dept",$B19,"Month",GJ$2,"Source",$D19),0)</f>
        <v>0</v>
      </c>
      <c r="GS19" s="106">
        <f>IFERROR(GETPIVOTDATA("Scrap",PivotTable!$B$3,"Dept",$B19,"Month",GJ$2,"Source",$D19),0)</f>
        <v>0</v>
      </c>
      <c r="GT19" s="107">
        <v>0</v>
      </c>
      <c r="GU19" s="108" t="s">
        <v>86</v>
      </c>
      <c r="GV19" s="109">
        <f>IFERROR(GETPIVOTDATA("Labour Cost",PivotTable!$B$3,"Dept",$B19,"Month",GJ$2,"Source",$D19),0)</f>
        <v>7.1400000000000006</v>
      </c>
      <c r="GW19" s="109">
        <f>IFERROR(GETPIVOTDATA("Process cost",PivotTable!$B$3,"Dept",$B19,"Month",GJ$2,"Source",$D19),0)</f>
        <v>0</v>
      </c>
      <c r="GX19" s="109">
        <f>IFERROR(GETPIVOTDATA("Material Cost",PivotTable!$B$3,"Dept",$B19,"Month",GJ$2,"Source",$D19),0)</f>
        <v>0</v>
      </c>
      <c r="GY19" s="109">
        <f>IFERROR(GETPIVOTDATA("Part Cost",PivotTable!$B$3,"Dept",$B19,"Month",GJ$2,"Source",$D19),0)</f>
        <v>0</v>
      </c>
      <c r="GZ19" s="110">
        <f t="shared" ref="GZ19:GZ22" si="417">SUM(GT19:GY19)</f>
        <v>7.1400000000000006</v>
      </c>
      <c r="HA19" s="111">
        <v>5.0000000000000002E-5</v>
      </c>
      <c r="HB19" s="112">
        <f t="shared" ref="HB19" si="418">GZ19/GJ19</f>
        <v>2.9428596806172919E-5</v>
      </c>
      <c r="HC19" s="363">
        <v>1E-4</v>
      </c>
      <c r="HD19" s="365">
        <f t="shared" ref="HD19" si="419">SUM(GZ19:GZ20)/GJ19</f>
        <v>2.9428596806172919E-5</v>
      </c>
      <c r="HE19" s="361">
        <f>VLOOKUP($B19,Table!$C$4:$P$18,MATCH('MBO Report 1'!HE$2,Table!$E$3:$P$3,0)+2,FALSE)</f>
        <v>277364.93</v>
      </c>
      <c r="HF19" s="103" t="s">
        <v>15</v>
      </c>
      <c r="HG19" s="104">
        <f>VLOOKUP($A19,Table!$A$59:$P$88,MATCH('MBO Report 1'!HE$2,Table!$E$58:$P$58,0)+4,FALSE)</f>
        <v>0</v>
      </c>
      <c r="HH19" s="104" t="s">
        <v>86</v>
      </c>
      <c r="HI19" s="105">
        <f>IFERROR(GETPIVOTDATA("ReWork",PivotTable!$B$3,"Dept",$B19,"Month",HE$2,"Source",$D19),0)</f>
        <v>0</v>
      </c>
      <c r="HJ19" s="105">
        <f>IFERROR(GETPIVOTDATA("RePlate",PivotTable!$B$3,"Dept",$B19,"Month",HE$2,"Source",$D19),0)</f>
        <v>0</v>
      </c>
      <c r="HK19" s="105">
        <f>IFERROR(GETPIVOTDATA("ReWash",PivotTable!$B$3,"Dept",$B19,"Month",HE$2,"Source",$D19),0)</f>
        <v>0</v>
      </c>
      <c r="HL19" s="105">
        <f>IFERROR(GETPIVOTDATA("Other",PivotTable!$B$3,"Dept",$B19,"Month",HE$2,"Source",$D19),0)</f>
        <v>1</v>
      </c>
      <c r="HM19" s="105">
        <f>IFERROR(GETPIVOTDATA("Sort",PivotTable!$B$3,"Dept",$B19,"Month",HE$2,"Source",$D19),0)</f>
        <v>0</v>
      </c>
      <c r="HN19" s="106">
        <f>IFERROR(GETPIVOTDATA("Scrap",PivotTable!$B$3,"Dept",$B19,"Month",HE$2,"Source",$D19),0)</f>
        <v>0</v>
      </c>
      <c r="HO19" s="107">
        <v>0</v>
      </c>
      <c r="HP19" s="108" t="s">
        <v>86</v>
      </c>
      <c r="HQ19" s="109">
        <f>IFERROR(GETPIVOTDATA("Labour Cost",PivotTable!$B$3,"Dept",$B19,"Month",HE$2,"Source",$D19),0)</f>
        <v>2.3800000000000003</v>
      </c>
      <c r="HR19" s="109">
        <f>IFERROR(GETPIVOTDATA("Process cost",PivotTable!$B$3,"Dept",$B19,"Month",HE$2,"Source",$D19),0)</f>
        <v>0</v>
      </c>
      <c r="HS19" s="109">
        <f>IFERROR(GETPIVOTDATA("Material Cost",PivotTable!$B$3,"Dept",$B19,"Month",HE$2,"Source",$D19),0)</f>
        <v>0</v>
      </c>
      <c r="HT19" s="109">
        <f>IFERROR(GETPIVOTDATA("Part Cost",PivotTable!$B$3,"Dept",$B19,"Month",HE$2,"Source",$D19),0)</f>
        <v>0</v>
      </c>
      <c r="HU19" s="110">
        <f t="shared" ref="HU19:HU22" si="420">SUM(HO19:HT19)</f>
        <v>2.3800000000000003</v>
      </c>
      <c r="HV19" s="111">
        <v>5.0000000000000002E-5</v>
      </c>
      <c r="HW19" s="112">
        <f t="shared" ref="HW19" si="421">HU19/HE19</f>
        <v>8.5807531615478574E-6</v>
      </c>
      <c r="HX19" s="363">
        <v>1E-4</v>
      </c>
      <c r="HY19" s="365">
        <f t="shared" ref="HY19" si="422">SUM(HU19:HU20)/HE19</f>
        <v>8.5807531615478574E-6</v>
      </c>
      <c r="HZ19" s="361">
        <f>VLOOKUP($B19,Table!$C$4:$P$18,MATCH('MBO Report 1'!HZ$2,Table!$E$3:$P$3,0)+2,FALSE)</f>
        <v>417206.44999999995</v>
      </c>
      <c r="IA19" s="103" t="s">
        <v>15</v>
      </c>
      <c r="IB19" s="104">
        <f>VLOOKUP($A19,Table!$A$59:$P$88,MATCH('MBO Report 1'!HZ$2,Table!$E$58:$P$58,0)+4,FALSE)</f>
        <v>0</v>
      </c>
      <c r="IC19" s="104" t="s">
        <v>86</v>
      </c>
      <c r="ID19" s="105">
        <f>IFERROR(GETPIVOTDATA("ReWork",PivotTable!$B$3,"Dept",$B19,"Month",HZ$2,"Source",$D19),0)</f>
        <v>0</v>
      </c>
      <c r="IE19" s="105">
        <f>IFERROR(GETPIVOTDATA("RePlate",PivotTable!$B$3,"Dept",$B19,"Month",HZ$2,"Source",$D19),0)</f>
        <v>0</v>
      </c>
      <c r="IF19" s="105">
        <f>IFERROR(GETPIVOTDATA("ReWash",PivotTable!$B$3,"Dept",$B19,"Month",HZ$2,"Source",$D19),0)</f>
        <v>0</v>
      </c>
      <c r="IG19" s="105">
        <f>IFERROR(GETPIVOTDATA("Other",PivotTable!$B$3,"Dept",$B19,"Month",HZ$2,"Source",$D19),0)</f>
        <v>1</v>
      </c>
      <c r="IH19" s="105">
        <f>IFERROR(GETPIVOTDATA("Sort",PivotTable!$B$3,"Dept",$B19,"Month",HZ$2,"Source",$D19),0)</f>
        <v>0</v>
      </c>
      <c r="II19" s="106">
        <f>IFERROR(GETPIVOTDATA("Scrap",PivotTable!$B$3,"Dept",$B19,"Month",HZ$2,"Source",$D19),0)</f>
        <v>0</v>
      </c>
      <c r="IJ19" s="107">
        <v>0</v>
      </c>
      <c r="IK19" s="108" t="s">
        <v>86</v>
      </c>
      <c r="IL19" s="109">
        <f>IFERROR(GETPIVOTDATA("Labour Cost",PivotTable!$B$3,"Dept",$B19,"Month",HZ$2,"Source",$D19),0)</f>
        <v>2.3800000000000003</v>
      </c>
      <c r="IM19" s="109">
        <f>IFERROR(GETPIVOTDATA("Process cost",PivotTable!$B$3,"Dept",$B19,"Month",HZ$2,"Source",$D19),0)</f>
        <v>0</v>
      </c>
      <c r="IN19" s="109">
        <f>IFERROR(GETPIVOTDATA("Material Cost",PivotTable!$B$3,"Dept",$B19,"Month",HZ$2,"Source",$D19),0)</f>
        <v>0</v>
      </c>
      <c r="IO19" s="109">
        <f>IFERROR(GETPIVOTDATA("Part Cost",PivotTable!$B$3,"Dept",$B19,"Month",HZ$2,"Source",$D19),0)</f>
        <v>0</v>
      </c>
      <c r="IP19" s="110">
        <f t="shared" ref="IP19:IP22" si="423">SUM(IJ19:IO19)</f>
        <v>2.3800000000000003</v>
      </c>
      <c r="IQ19" s="111">
        <v>5.0000000000000002E-5</v>
      </c>
      <c r="IR19" s="112">
        <f t="shared" ref="IR19" si="424">IP19/HZ19</f>
        <v>5.7046097921065232E-6</v>
      </c>
      <c r="IS19" s="363">
        <v>1E-4</v>
      </c>
      <c r="IT19" s="365">
        <f t="shared" ref="IT19" si="425">SUM(IP19:IP20)/HZ19</f>
        <v>5.7046097921065232E-6</v>
      </c>
    </row>
    <row r="20" spans="1:254" s="113" customFormat="1" ht="24.75" customHeight="1" outlineLevel="1">
      <c r="A20" s="4" t="str">
        <f t="shared" ref="A20" si="426">B19&amp;D20</f>
        <v>CSSPExternal</v>
      </c>
      <c r="B20" s="388"/>
      <c r="C20" s="389"/>
      <c r="D20" s="114" t="s">
        <v>16</v>
      </c>
      <c r="E20" s="115">
        <f>VLOOKUP($A20,Table!$A$59:$P$88,MATCH('MBO Report 1'!C$2,Table!$E$58:$P$58,0)+4,FALSE)</f>
        <v>0</v>
      </c>
      <c r="F20" s="115">
        <f>VLOOKUP($A19,Table!$A$24:$P$53,MATCH('MBO Report 1'!C$2,Table!$E$23:$P$23,0)+4,FALSE)</f>
        <v>0</v>
      </c>
      <c r="G20" s="116">
        <f>IFERROR(GETPIVOTDATA("ReWork",PivotTable!$B$3,"Dept",$B19,"Month",C$2,"Source",$D20),0)</f>
        <v>0</v>
      </c>
      <c r="H20" s="116">
        <f>IFERROR(GETPIVOTDATA("RePlate",PivotTable!$B$3,"Dept",$B19,"Month",C$2,"Source",$D20),0)</f>
        <v>0</v>
      </c>
      <c r="I20" s="116">
        <f>IFERROR(GETPIVOTDATA("ReWash",PivotTable!$B$3,"Dept",$B19,"Month",C$2,"Source",$D20),0)</f>
        <v>0</v>
      </c>
      <c r="J20" s="116">
        <f>IFERROR(GETPIVOTDATA("Other",PivotTable!$B$3,"Dept",$B19,"Month",C$2,"Source",$D20),0)</f>
        <v>0</v>
      </c>
      <c r="K20" s="116">
        <f>IFERROR(GETPIVOTDATA("Sort",PivotTable!$B$3,"Dept",$B19,"Month",C$2,"Source",$D20),0)</f>
        <v>0</v>
      </c>
      <c r="L20" s="117">
        <f>IFERROR(GETPIVOTDATA("Scrap",PivotTable!$B$3,"Dept",$B19,"Month",C$2,"Source",$D20),0)</f>
        <v>0</v>
      </c>
      <c r="M20" s="118">
        <f>E19*250+E20*500</f>
        <v>0</v>
      </c>
      <c r="N20" s="119">
        <f>VLOOKUP($A20,Table!$A$24:$P$53,MATCH('MBO Report 1'!C$2,Table!$E$23:$P$23,0)+4,FALSE)</f>
        <v>0</v>
      </c>
      <c r="O20" s="120">
        <f>IFERROR(GETPIVOTDATA("Labour Cost",PivotTable!$B$3,"Dept",$B19,"Month",C$2,"Source",$D20),0)</f>
        <v>0</v>
      </c>
      <c r="P20" s="120">
        <f>IFERROR(GETPIVOTDATA("Process cost",PivotTable!$B$3,"Dept",$B19,"Month",C$2,"Source",$D20),0)</f>
        <v>0</v>
      </c>
      <c r="Q20" s="120">
        <f>IFERROR(GETPIVOTDATA("Material Cost",PivotTable!$B$3,"Dept",$B19,"Month",C$2,"Source",$D20),0)</f>
        <v>0</v>
      </c>
      <c r="R20" s="120">
        <f>IFERROR(GETPIVOTDATA("Part Cost",PivotTable!$B$3,"Dept",$B19,"Month",C$2,"Source",$D20),0)</f>
        <v>0</v>
      </c>
      <c r="S20" s="121">
        <f>SUM(M20:R20)</f>
        <v>0</v>
      </c>
      <c r="T20" s="122">
        <v>5.0000000000000002E-5</v>
      </c>
      <c r="U20" s="123">
        <f>S20/C19</f>
        <v>0</v>
      </c>
      <c r="V20" s="373"/>
      <c r="W20" s="387"/>
      <c r="X20" s="372"/>
      <c r="Y20" s="114" t="s">
        <v>16</v>
      </c>
      <c r="Z20" s="115">
        <f>VLOOKUP($A20,Table!$A$59:$P$88,MATCH('MBO Report 1'!X$2,Table!$E$58:$P$58,0)+4,FALSE)</f>
        <v>0</v>
      </c>
      <c r="AA20" s="115">
        <f>VLOOKUP($A19,Table!$A$24:$P$53,MATCH('MBO Report 1'!X$2,Table!$E$23:$P$23,0)+4,FALSE)</f>
        <v>0</v>
      </c>
      <c r="AB20" s="116">
        <f>IFERROR(GETPIVOTDATA("ReWork",PivotTable!$B$3,"Dept",$B19,"Month",X$2,"Source",$D20),0)</f>
        <v>0</v>
      </c>
      <c r="AC20" s="116">
        <f>IFERROR(GETPIVOTDATA("RePlate",PivotTable!$B$3,"Dept",$B19,"Month",X$2,"Source",$D20),0)</f>
        <v>0</v>
      </c>
      <c r="AD20" s="116">
        <f>IFERROR(GETPIVOTDATA("ReWash",PivotTable!$B$3,"Dept",$B19,"Month",X$2,"Source",$D20),0)</f>
        <v>0</v>
      </c>
      <c r="AE20" s="116">
        <f>IFERROR(GETPIVOTDATA("Other",PivotTable!$B$3,"Dept",$B19,"Month",X$2,"Source",$D20),0)</f>
        <v>0</v>
      </c>
      <c r="AF20" s="116">
        <f>IFERROR(GETPIVOTDATA("Sort",PivotTable!$B$3,"Dept",$B19,"Month",X$2,"Source",$D20),0)</f>
        <v>0</v>
      </c>
      <c r="AG20" s="117">
        <f>IFERROR(GETPIVOTDATA("Scrap",PivotTable!$B$3,"Dept",$B19,"Month",X$2,"Source",$D20),0)</f>
        <v>0</v>
      </c>
      <c r="AH20" s="118">
        <f t="shared" ref="AH20" si="427">Z19*250+Z20*500</f>
        <v>0</v>
      </c>
      <c r="AI20" s="119">
        <f>VLOOKUP($A20,Table!$A$24:$P$53,MATCH('MBO Report 1'!X$2,Table!$E$23:$P$23,0)+4,FALSE)</f>
        <v>0</v>
      </c>
      <c r="AJ20" s="120">
        <f>IFERROR(GETPIVOTDATA("Labour Cost",PivotTable!$B$3,"Dept",$B19,"Month",X$2,"Source",$D20),0)</f>
        <v>0</v>
      </c>
      <c r="AK20" s="120">
        <f>IFERROR(GETPIVOTDATA("Process cost",PivotTable!$B$3,"Dept",$B19,"Month",X$2,"Source",$D20),0)</f>
        <v>0</v>
      </c>
      <c r="AL20" s="120">
        <f>IFERROR(GETPIVOTDATA("Material Cost",PivotTable!$B$3,"Dept",$B19,"Month",X$2,"Source",$D20),0)</f>
        <v>0</v>
      </c>
      <c r="AM20" s="120">
        <f>IFERROR(GETPIVOTDATA("Part Cost",PivotTable!$B$3,"Dept",$B19,"Month",X$2,"Source",$D20),0)</f>
        <v>0</v>
      </c>
      <c r="AN20" s="121">
        <f t="shared" si="393"/>
        <v>0</v>
      </c>
      <c r="AO20" s="122">
        <v>5.0000000000000002E-5</v>
      </c>
      <c r="AP20" s="123">
        <f t="shared" ref="AP20" si="428">AN20/X19</f>
        <v>0</v>
      </c>
      <c r="AQ20" s="373"/>
      <c r="AR20" s="374"/>
      <c r="AS20" s="362"/>
      <c r="AT20" s="114" t="s">
        <v>16</v>
      </c>
      <c r="AU20" s="115">
        <f>VLOOKUP($A20,Table!$A$59:$P$88,MATCH('MBO Report 1'!AS$2,Table!$E$58:$P$58,0)+4,FALSE)</f>
        <v>0</v>
      </c>
      <c r="AV20" s="115">
        <f>VLOOKUP($A19,Table!$A$24:$P$53,MATCH('MBO Report 1'!AS$2,Table!$E$23:$P$23,0)+4,FALSE)</f>
        <v>0</v>
      </c>
      <c r="AW20" s="116">
        <f>IFERROR(GETPIVOTDATA("ReWork",PivotTable!$B$3,"Dept",$B19,"Month",AS$2,"Source",$D20),0)</f>
        <v>0</v>
      </c>
      <c r="AX20" s="116">
        <f>IFERROR(GETPIVOTDATA("RePlate",PivotTable!$B$3,"Dept",$B19,"Month",AS$2,"Source",$D20),0)</f>
        <v>0</v>
      </c>
      <c r="AY20" s="116">
        <f>IFERROR(GETPIVOTDATA("ReWash",PivotTable!$B$3,"Dept",$B19,"Month",AS$2,"Source",$D20),0)</f>
        <v>0</v>
      </c>
      <c r="AZ20" s="116">
        <f>IFERROR(GETPIVOTDATA("Other",PivotTable!$B$3,"Dept",$B19,"Month",AS$2,"Source",$D20),0)</f>
        <v>0</v>
      </c>
      <c r="BA20" s="116">
        <f>IFERROR(GETPIVOTDATA("Sort",PivotTable!$B$3,"Dept",$B19,"Month",AS$2,"Source",$D20),0)</f>
        <v>0</v>
      </c>
      <c r="BB20" s="117">
        <f>IFERROR(GETPIVOTDATA("Scrap",PivotTable!$B$3,"Dept",$B19,"Month",AS$2,"Source",$D20),0)</f>
        <v>0</v>
      </c>
      <c r="BC20" s="118">
        <f t="shared" ref="BC20" si="429">AU19*250+AU20*500</f>
        <v>0</v>
      </c>
      <c r="BD20" s="119">
        <f>VLOOKUP($A20,Table!$A$24:$P$53,MATCH('MBO Report 1'!AS$2,Table!$E$23:$P$23,0)+4,FALSE)</f>
        <v>0</v>
      </c>
      <c r="BE20" s="120">
        <f>IFERROR(GETPIVOTDATA("Labour Cost",PivotTable!$B$3,"Dept",$B19,"Month",AS$2,"Source",$D20),0)</f>
        <v>0</v>
      </c>
      <c r="BF20" s="120">
        <f>IFERROR(GETPIVOTDATA("Process cost",PivotTable!$B$3,"Dept",$B19,"Month",AS$2,"Source",$D20),0)</f>
        <v>0</v>
      </c>
      <c r="BG20" s="120">
        <f>IFERROR(GETPIVOTDATA("Material Cost",PivotTable!$B$3,"Dept",$B19,"Month",AS$2,"Source",$D20),0)</f>
        <v>0</v>
      </c>
      <c r="BH20" s="120">
        <f>IFERROR(GETPIVOTDATA("Part Cost",PivotTable!$B$3,"Dept",$B19,"Month",AS$2,"Source",$D20),0)</f>
        <v>0</v>
      </c>
      <c r="BI20" s="121">
        <f t="shared" si="396"/>
        <v>0</v>
      </c>
      <c r="BJ20" s="122">
        <v>5.0000000000000002E-5</v>
      </c>
      <c r="BK20" s="123">
        <f t="shared" ref="BK20" si="430">BI20/AS19</f>
        <v>0</v>
      </c>
      <c r="BL20" s="364"/>
      <c r="BM20" s="366"/>
      <c r="BN20" s="362"/>
      <c r="BO20" s="114" t="s">
        <v>16</v>
      </c>
      <c r="BP20" s="115">
        <f>VLOOKUP($A20,Table!$A$59:$P$88,MATCH('MBO Report 1'!BN$2,Table!$E$58:$P$58,0)+4,FALSE)</f>
        <v>0</v>
      </c>
      <c r="BQ20" s="115">
        <f>VLOOKUP($A19,Table!$A$24:$P$53,MATCH('MBO Report 1'!BN$2,Table!$E$23:$P$23,0)+4,FALSE)</f>
        <v>0</v>
      </c>
      <c r="BR20" s="116">
        <f>IFERROR(GETPIVOTDATA("ReWork",PivotTable!$B$3,"Dept",$B19,"Month",BN$2,"Source",$D20),0)</f>
        <v>0</v>
      </c>
      <c r="BS20" s="116">
        <f>IFERROR(GETPIVOTDATA("RePlate",PivotTable!$B$3,"Dept",$B19,"Month",BN$2,"Source",$D20),0)</f>
        <v>0</v>
      </c>
      <c r="BT20" s="116">
        <f>IFERROR(GETPIVOTDATA("ReWash",PivotTable!$B$3,"Dept",$B19,"Month",BN$2,"Source",$D20),0)</f>
        <v>0</v>
      </c>
      <c r="BU20" s="116">
        <f>IFERROR(GETPIVOTDATA("Other",PivotTable!$B$3,"Dept",$B19,"Month",BN$2,"Source",$D20),0)</f>
        <v>0</v>
      </c>
      <c r="BV20" s="116">
        <f>IFERROR(GETPIVOTDATA("Sort",PivotTable!$B$3,"Dept",$B19,"Month",BN$2,"Source",$D20),0)</f>
        <v>0</v>
      </c>
      <c r="BW20" s="117">
        <f>IFERROR(GETPIVOTDATA("Scrap",PivotTable!$B$3,"Dept",$B19,"Month",BN$2,"Source",$D20),0)</f>
        <v>0</v>
      </c>
      <c r="BX20" s="118">
        <f t="shared" ref="BX20" si="431">BP19*250+BP20*500</f>
        <v>0</v>
      </c>
      <c r="BY20" s="119">
        <f>VLOOKUP($A20,Table!$A$24:$P$53,MATCH('MBO Report 1'!BN$2,Table!$E$23:$P$23,0)+4,FALSE)</f>
        <v>0</v>
      </c>
      <c r="BZ20" s="120">
        <f>IFERROR(GETPIVOTDATA("Labour Cost",PivotTable!$B$3,"Dept",$B19,"Month",BN$2,"Source",$D20),0)</f>
        <v>0</v>
      </c>
      <c r="CA20" s="120">
        <f>IFERROR(GETPIVOTDATA("Process cost",PivotTable!$B$3,"Dept",$B19,"Month",BN$2,"Source",$D20),0)</f>
        <v>0</v>
      </c>
      <c r="CB20" s="120">
        <f>IFERROR(GETPIVOTDATA("Material Cost",PivotTable!$B$3,"Dept",$B19,"Month",BN$2,"Source",$D20),0)</f>
        <v>0</v>
      </c>
      <c r="CC20" s="120">
        <f>IFERROR(GETPIVOTDATA("Part Cost",PivotTable!$B$3,"Dept",$B19,"Month",BN$2,"Source",$D20),0)</f>
        <v>0</v>
      </c>
      <c r="CD20" s="121">
        <f t="shared" si="399"/>
        <v>0</v>
      </c>
      <c r="CE20" s="122">
        <v>5.0000000000000002E-5</v>
      </c>
      <c r="CF20" s="123">
        <f t="shared" ref="CF20" si="432">CD20/BN19</f>
        <v>0</v>
      </c>
      <c r="CG20" s="364"/>
      <c r="CH20" s="366"/>
      <c r="CI20" s="362"/>
      <c r="CJ20" s="114" t="s">
        <v>16</v>
      </c>
      <c r="CK20" s="115">
        <f>VLOOKUP($A20,Table!$A$59:$P$88,MATCH('MBO Report 1'!CI$2,Table!$E$58:$P$58,0)+4,FALSE)</f>
        <v>0</v>
      </c>
      <c r="CL20" s="115">
        <f>VLOOKUP($A19,Table!$A$24:$P$53,MATCH('MBO Report 1'!CI$2,Table!$E$23:$P$23,0)+4,FALSE)</f>
        <v>0</v>
      </c>
      <c r="CM20" s="116">
        <f>IFERROR(GETPIVOTDATA("ReWork",PivotTable!$B$3,"Dept",$B19,"Month",CI$2,"Source",$D20),0)</f>
        <v>0</v>
      </c>
      <c r="CN20" s="116">
        <f>IFERROR(GETPIVOTDATA("RePlate",PivotTable!$B$3,"Dept",$B19,"Month",CI$2,"Source",$D20),0)</f>
        <v>0</v>
      </c>
      <c r="CO20" s="116">
        <f>IFERROR(GETPIVOTDATA("ReWash",PivotTable!$B$3,"Dept",$B19,"Month",CI$2,"Source",$D20),0)</f>
        <v>0</v>
      </c>
      <c r="CP20" s="116">
        <f>IFERROR(GETPIVOTDATA("Other",PivotTable!$B$3,"Dept",$B19,"Month",CI$2,"Source",$D20),0)</f>
        <v>0</v>
      </c>
      <c r="CQ20" s="116">
        <f>IFERROR(GETPIVOTDATA("Sort",PivotTable!$B$3,"Dept",$B19,"Month",CI$2,"Source",$D20),0)</f>
        <v>0</v>
      </c>
      <c r="CR20" s="117">
        <f>IFERROR(GETPIVOTDATA("Scrap",PivotTable!$B$3,"Dept",$B19,"Month",CI$2,"Source",$D20),0)</f>
        <v>0</v>
      </c>
      <c r="CS20" s="118">
        <f t="shared" ref="CS20" si="433">CK19*250+CK20*500</f>
        <v>0</v>
      </c>
      <c r="CT20" s="119">
        <f>VLOOKUP($A20,Table!$A$24:$P$53,MATCH('MBO Report 1'!CI$2,Table!$E$23:$P$23,0)+4,FALSE)</f>
        <v>0</v>
      </c>
      <c r="CU20" s="120">
        <f>IFERROR(GETPIVOTDATA("Labour Cost",PivotTable!$B$3,"Dept",$B19,"Month",CI$2,"Source",$D20),0)</f>
        <v>0</v>
      </c>
      <c r="CV20" s="120">
        <f>IFERROR(GETPIVOTDATA("Process cost",PivotTable!$B$3,"Dept",$B19,"Month",CI$2,"Source",$D20),0)</f>
        <v>0</v>
      </c>
      <c r="CW20" s="120">
        <f>IFERROR(GETPIVOTDATA("Material Cost",PivotTable!$B$3,"Dept",$B19,"Month",CI$2,"Source",$D20),0)</f>
        <v>0</v>
      </c>
      <c r="CX20" s="120">
        <f>IFERROR(GETPIVOTDATA("Part Cost",PivotTable!$B$3,"Dept",$B19,"Month",CI$2,"Source",$D20),0)</f>
        <v>0</v>
      </c>
      <c r="CY20" s="121">
        <f t="shared" si="402"/>
        <v>0</v>
      </c>
      <c r="CZ20" s="122">
        <v>5.0000000000000002E-5</v>
      </c>
      <c r="DA20" s="123">
        <f t="shared" ref="DA20" si="434">CY20/CI19</f>
        <v>0</v>
      </c>
      <c r="DB20" s="364"/>
      <c r="DC20" s="366"/>
      <c r="DD20" s="362"/>
      <c r="DE20" s="114" t="s">
        <v>16</v>
      </c>
      <c r="DF20" s="115">
        <f>VLOOKUP($A20,Table!$A$59:$P$88,MATCH('MBO Report 1'!DD$2,Table!$E$58:$P$58,0)+4,FALSE)</f>
        <v>0</v>
      </c>
      <c r="DG20" s="115">
        <f>VLOOKUP($A19,Table!$A$24:$P$53,MATCH('MBO Report 1'!DD$2,Table!$E$23:$P$23,0)+4,FALSE)</f>
        <v>0</v>
      </c>
      <c r="DH20" s="116">
        <f>IFERROR(GETPIVOTDATA("ReWork",PivotTable!$B$3,"Dept",$B19,"Month",DD$2,"Source",$D20),0)</f>
        <v>0</v>
      </c>
      <c r="DI20" s="116">
        <f>IFERROR(GETPIVOTDATA("RePlate",PivotTable!$B$3,"Dept",$B19,"Month",DD$2,"Source",$D20),0)</f>
        <v>0</v>
      </c>
      <c r="DJ20" s="116">
        <f>IFERROR(GETPIVOTDATA("ReWash",PivotTable!$B$3,"Dept",$B19,"Month",DD$2,"Source",$D20),0)</f>
        <v>0</v>
      </c>
      <c r="DK20" s="116">
        <f>IFERROR(GETPIVOTDATA("Other",PivotTable!$B$3,"Dept",$B19,"Month",DD$2,"Source",$D20),0)</f>
        <v>0</v>
      </c>
      <c r="DL20" s="116">
        <f>IFERROR(GETPIVOTDATA("Sort",PivotTable!$B$3,"Dept",$B19,"Month",DD$2,"Source",$D20),0)</f>
        <v>0</v>
      </c>
      <c r="DM20" s="117">
        <f>IFERROR(GETPIVOTDATA("Scrap",PivotTable!$B$3,"Dept",$B19,"Month",DD$2,"Source",$D20),0)</f>
        <v>0</v>
      </c>
      <c r="DN20" s="118">
        <f t="shared" ref="DN20" si="435">DF19*250+DF20*500</f>
        <v>0</v>
      </c>
      <c r="DO20" s="119">
        <f>VLOOKUP($A20,Table!$A$24:$P$53,MATCH('MBO Report 1'!DD$2,Table!$E$23:$P$23,0)+4,FALSE)</f>
        <v>0</v>
      </c>
      <c r="DP20" s="120">
        <f>IFERROR(GETPIVOTDATA("Labour Cost",PivotTable!$B$3,"Dept",$B19,"Month",DD$2,"Source",$D20),0)</f>
        <v>0</v>
      </c>
      <c r="DQ20" s="120">
        <f>IFERROR(GETPIVOTDATA("Process cost",PivotTable!$B$3,"Dept",$B19,"Month",DD$2,"Source",$D20),0)</f>
        <v>0</v>
      </c>
      <c r="DR20" s="120">
        <f>IFERROR(GETPIVOTDATA("Material Cost",PivotTable!$B$3,"Dept",$B19,"Month",DD$2,"Source",$D20),0)</f>
        <v>0</v>
      </c>
      <c r="DS20" s="120">
        <f>IFERROR(GETPIVOTDATA("Part Cost",PivotTable!$B$3,"Dept",$B19,"Month",DD$2,"Source",$D20),0)</f>
        <v>0</v>
      </c>
      <c r="DT20" s="121">
        <f t="shared" si="405"/>
        <v>0</v>
      </c>
      <c r="DU20" s="122">
        <v>5.0000000000000002E-5</v>
      </c>
      <c r="DV20" s="123">
        <f t="shared" ref="DV20" si="436">DT20/DD19</f>
        <v>0</v>
      </c>
      <c r="DW20" s="364"/>
      <c r="DX20" s="366"/>
      <c r="DY20" s="362"/>
      <c r="DZ20" s="114" t="s">
        <v>16</v>
      </c>
      <c r="EA20" s="115">
        <f>VLOOKUP($A20,Table!$A$59:$P$88,MATCH('MBO Report 1'!DY$2,Table!$E$58:$P$58,0)+4,FALSE)</f>
        <v>0</v>
      </c>
      <c r="EB20" s="115">
        <f>VLOOKUP($A19,Table!$A$24:$P$53,MATCH('MBO Report 1'!DY$2,Table!$E$23:$P$23,0)+4,FALSE)</f>
        <v>0</v>
      </c>
      <c r="EC20" s="116">
        <f>IFERROR(GETPIVOTDATA("ReWork",PivotTable!$B$3,"Dept",$B19,"Month",DY$2,"Source",$D20),0)</f>
        <v>0</v>
      </c>
      <c r="ED20" s="116">
        <f>IFERROR(GETPIVOTDATA("RePlate",PivotTable!$B$3,"Dept",$B19,"Month",DY$2,"Source",$D20),0)</f>
        <v>0</v>
      </c>
      <c r="EE20" s="116">
        <f>IFERROR(GETPIVOTDATA("ReWash",PivotTable!$B$3,"Dept",$B19,"Month",DY$2,"Source",$D20),0)</f>
        <v>0</v>
      </c>
      <c r="EF20" s="116">
        <f>IFERROR(GETPIVOTDATA("Other",PivotTable!$B$3,"Dept",$B19,"Month",DY$2,"Source",$D20),0)</f>
        <v>0</v>
      </c>
      <c r="EG20" s="116">
        <f>IFERROR(GETPIVOTDATA("Sort",PivotTable!$B$3,"Dept",$B19,"Month",DY$2,"Source",$D20),0)</f>
        <v>0</v>
      </c>
      <c r="EH20" s="117">
        <f>IFERROR(GETPIVOTDATA("Scrap",PivotTable!$B$3,"Dept",$B19,"Month",DY$2,"Source",$D20),0)</f>
        <v>0</v>
      </c>
      <c r="EI20" s="118">
        <f t="shared" ref="EI20" si="437">EA19*250+EA20*500</f>
        <v>0</v>
      </c>
      <c r="EJ20" s="119">
        <f>VLOOKUP($A20,Table!$A$24:$P$53,MATCH('MBO Report 1'!DY$2,Table!$E$23:$P$23,0)+4,FALSE)</f>
        <v>0</v>
      </c>
      <c r="EK20" s="120">
        <f>IFERROR(GETPIVOTDATA("Labour Cost",PivotTable!$B$3,"Dept",$B19,"Month",DY$2,"Source",$D20),0)</f>
        <v>0</v>
      </c>
      <c r="EL20" s="120">
        <f>IFERROR(GETPIVOTDATA("Process cost",PivotTable!$B$3,"Dept",$B19,"Month",DY$2,"Source",$D20),0)</f>
        <v>0</v>
      </c>
      <c r="EM20" s="120">
        <f>IFERROR(GETPIVOTDATA("Material Cost",PivotTable!$B$3,"Dept",$B19,"Month",DY$2,"Source",$D20),0)</f>
        <v>0</v>
      </c>
      <c r="EN20" s="120">
        <f>IFERROR(GETPIVOTDATA("Part Cost",PivotTable!$B$3,"Dept",$B19,"Month",DY$2,"Source",$D20),0)</f>
        <v>0</v>
      </c>
      <c r="EO20" s="121">
        <f t="shared" si="408"/>
        <v>0</v>
      </c>
      <c r="EP20" s="122">
        <v>5.0000000000000002E-5</v>
      </c>
      <c r="EQ20" s="123">
        <f t="shared" ref="EQ20" si="438">EO20/DY19</f>
        <v>0</v>
      </c>
      <c r="ER20" s="364"/>
      <c r="ES20" s="366"/>
      <c r="ET20" s="362"/>
      <c r="EU20" s="114" t="s">
        <v>16</v>
      </c>
      <c r="EV20" s="115">
        <f>VLOOKUP($A20,Table!$A$59:$P$88,MATCH('MBO Report 1'!ET$2,Table!$E$58:$P$58,0)+4,FALSE)</f>
        <v>0</v>
      </c>
      <c r="EW20" s="115">
        <f>VLOOKUP($A19,Table!$A$24:$P$53,MATCH('MBO Report 1'!ET$2,Table!$E$23:$P$23,0)+4,FALSE)</f>
        <v>0</v>
      </c>
      <c r="EX20" s="116">
        <f>IFERROR(GETPIVOTDATA("ReWork",PivotTable!$B$3,"Dept",$B19,"Month",ET$2,"Source",$D20),0)</f>
        <v>0</v>
      </c>
      <c r="EY20" s="116">
        <f>IFERROR(GETPIVOTDATA("RePlate",PivotTable!$B$3,"Dept",$B19,"Month",ET$2,"Source",$D20),0)</f>
        <v>0</v>
      </c>
      <c r="EZ20" s="116">
        <f>IFERROR(GETPIVOTDATA("ReWash",PivotTable!$B$3,"Dept",$B19,"Month",ET$2,"Source",$D20),0)</f>
        <v>0</v>
      </c>
      <c r="FA20" s="116">
        <f>IFERROR(GETPIVOTDATA("Other",PivotTable!$B$3,"Dept",$B19,"Month",ET$2,"Source",$D20),0)</f>
        <v>0</v>
      </c>
      <c r="FB20" s="116">
        <f>IFERROR(GETPIVOTDATA("Sort",PivotTable!$B$3,"Dept",$B19,"Month",ET$2,"Source",$D20),0)</f>
        <v>0</v>
      </c>
      <c r="FC20" s="117">
        <f>IFERROR(GETPIVOTDATA("Scrap",PivotTable!$B$3,"Dept",$B19,"Month",ET$2,"Source",$D20),0)</f>
        <v>0</v>
      </c>
      <c r="FD20" s="118">
        <f t="shared" ref="FD20" si="439">EV19*250+EV20*500</f>
        <v>0</v>
      </c>
      <c r="FE20" s="119">
        <f>VLOOKUP($A20,Table!$A$24:$P$53,MATCH('MBO Report 1'!ET$2,Table!$E$23:$P$23,0)+4,FALSE)</f>
        <v>0</v>
      </c>
      <c r="FF20" s="120">
        <f>IFERROR(GETPIVOTDATA("Labour Cost",PivotTable!$B$3,"Dept",$B19,"Month",ET$2,"Source",$D20),0)</f>
        <v>0</v>
      </c>
      <c r="FG20" s="120">
        <f>IFERROR(GETPIVOTDATA("Process cost",PivotTable!$B$3,"Dept",$B19,"Month",ET$2,"Source",$D20),0)</f>
        <v>0</v>
      </c>
      <c r="FH20" s="120">
        <f>IFERROR(GETPIVOTDATA("Material Cost",PivotTable!$B$3,"Dept",$B19,"Month",ET$2,"Source",$D20),0)</f>
        <v>0</v>
      </c>
      <c r="FI20" s="120">
        <f>IFERROR(GETPIVOTDATA("Part Cost",PivotTable!$B$3,"Dept",$B19,"Month",ET$2,"Source",$D20),0)</f>
        <v>0</v>
      </c>
      <c r="FJ20" s="121">
        <f t="shared" si="411"/>
        <v>0</v>
      </c>
      <c r="FK20" s="122">
        <v>5.0000000000000002E-5</v>
      </c>
      <c r="FL20" s="123">
        <f t="shared" ref="FL20" si="440">FJ20/ET19</f>
        <v>0</v>
      </c>
      <c r="FM20" s="364"/>
      <c r="FN20" s="366"/>
      <c r="FO20" s="362"/>
      <c r="FP20" s="114" t="s">
        <v>16</v>
      </c>
      <c r="FQ20" s="115">
        <f>VLOOKUP($A20,Table!$A$59:$P$88,MATCH('MBO Report 1'!FO$2,Table!$E$58:$P$58,0)+4,FALSE)</f>
        <v>0</v>
      </c>
      <c r="FR20" s="115">
        <f>VLOOKUP($A19,Table!$A$24:$P$53,MATCH('MBO Report 1'!FO$2,Table!$E$23:$P$23,0)+4,FALSE)</f>
        <v>0</v>
      </c>
      <c r="FS20" s="116">
        <f>IFERROR(GETPIVOTDATA("ReWork",PivotTable!$B$3,"Dept",$B19,"Month",FO$2,"Source",$D20),0)</f>
        <v>0</v>
      </c>
      <c r="FT20" s="116">
        <f>IFERROR(GETPIVOTDATA("RePlate",PivotTable!$B$3,"Dept",$B19,"Month",FO$2,"Source",$D20),0)</f>
        <v>0</v>
      </c>
      <c r="FU20" s="116">
        <f>IFERROR(GETPIVOTDATA("ReWash",PivotTable!$B$3,"Dept",$B19,"Month",FO$2,"Source",$D20),0)</f>
        <v>0</v>
      </c>
      <c r="FV20" s="116">
        <f>IFERROR(GETPIVOTDATA("Other",PivotTable!$B$3,"Dept",$B19,"Month",FO$2,"Source",$D20),0)</f>
        <v>0</v>
      </c>
      <c r="FW20" s="116">
        <f>IFERROR(GETPIVOTDATA("Sort",PivotTable!$B$3,"Dept",$B19,"Month",FO$2,"Source",$D20),0)</f>
        <v>0</v>
      </c>
      <c r="FX20" s="117">
        <f>IFERROR(GETPIVOTDATA("Scrap",PivotTable!$B$3,"Dept",$B19,"Month",FO$2,"Source",$D20),0)</f>
        <v>0</v>
      </c>
      <c r="FY20" s="118">
        <f t="shared" ref="FY20" si="441">FQ19*250+FQ20*500</f>
        <v>0</v>
      </c>
      <c r="FZ20" s="119">
        <f>VLOOKUP($A20,Table!$A$24:$P$53,MATCH('MBO Report 1'!FO$2,Table!$E$23:$P$23,0)+4,FALSE)</f>
        <v>0</v>
      </c>
      <c r="GA20" s="120">
        <f>IFERROR(GETPIVOTDATA("Labour Cost",PivotTable!$B$3,"Dept",$B19,"Month",FO$2,"Source",$D20),0)</f>
        <v>0</v>
      </c>
      <c r="GB20" s="120">
        <f>IFERROR(GETPIVOTDATA("Process cost",PivotTable!$B$3,"Dept",$B19,"Month",FO$2,"Source",$D20),0)</f>
        <v>0</v>
      </c>
      <c r="GC20" s="120">
        <f>IFERROR(GETPIVOTDATA("Material Cost",PivotTable!$B$3,"Dept",$B19,"Month",FO$2,"Source",$D20),0)</f>
        <v>0</v>
      </c>
      <c r="GD20" s="120">
        <f>IFERROR(GETPIVOTDATA("Part Cost",PivotTable!$B$3,"Dept",$B19,"Month",FO$2,"Source",$D20),0)</f>
        <v>0</v>
      </c>
      <c r="GE20" s="121">
        <f t="shared" si="414"/>
        <v>0</v>
      </c>
      <c r="GF20" s="122">
        <v>5.0000000000000002E-5</v>
      </c>
      <c r="GG20" s="123">
        <f t="shared" ref="GG20" si="442">GE20/FO19</f>
        <v>0</v>
      </c>
      <c r="GH20" s="364"/>
      <c r="GI20" s="366"/>
      <c r="GJ20" s="362"/>
      <c r="GK20" s="114" t="s">
        <v>16</v>
      </c>
      <c r="GL20" s="115">
        <f>VLOOKUP($A20,Table!$A$59:$P$88,MATCH('MBO Report 1'!GJ$2,Table!$E$58:$P$58,0)+4,FALSE)</f>
        <v>0</v>
      </c>
      <c r="GM20" s="115">
        <f>VLOOKUP($A19,Table!$A$24:$P$53,MATCH('MBO Report 1'!GJ$2,Table!$E$23:$P$23,0)+4,FALSE)</f>
        <v>0</v>
      </c>
      <c r="GN20" s="116">
        <f>IFERROR(GETPIVOTDATA("ReWork",PivotTable!$B$3,"Dept",$B19,"Month",GJ$2,"Source",$D20),0)</f>
        <v>0</v>
      </c>
      <c r="GO20" s="116">
        <f>IFERROR(GETPIVOTDATA("RePlate",PivotTable!$B$3,"Dept",$B19,"Month",GJ$2,"Source",$D20),0)</f>
        <v>0</v>
      </c>
      <c r="GP20" s="116">
        <f>IFERROR(GETPIVOTDATA("ReWash",PivotTable!$B$3,"Dept",$B19,"Month",GJ$2,"Source",$D20),0)</f>
        <v>0</v>
      </c>
      <c r="GQ20" s="116">
        <f>IFERROR(GETPIVOTDATA("Other",PivotTable!$B$3,"Dept",$B19,"Month",GJ$2,"Source",$D20),0)</f>
        <v>0</v>
      </c>
      <c r="GR20" s="116">
        <f>IFERROR(GETPIVOTDATA("Sort",PivotTable!$B$3,"Dept",$B19,"Month",GJ$2,"Source",$D20),0)</f>
        <v>0</v>
      </c>
      <c r="GS20" s="117">
        <f>IFERROR(GETPIVOTDATA("Scrap",PivotTable!$B$3,"Dept",$B19,"Month",GJ$2,"Source",$D20),0)</f>
        <v>0</v>
      </c>
      <c r="GT20" s="118">
        <f t="shared" ref="GT20" si="443">GL19*250+GL20*500</f>
        <v>0</v>
      </c>
      <c r="GU20" s="119">
        <f>VLOOKUP($A20,Table!$A$24:$P$53,MATCH('MBO Report 1'!GJ$2,Table!$E$23:$P$23,0)+4,FALSE)</f>
        <v>0</v>
      </c>
      <c r="GV20" s="120">
        <f>IFERROR(GETPIVOTDATA("Labour Cost",PivotTable!$B$3,"Dept",$B19,"Month",GJ$2,"Source",$D20),0)</f>
        <v>0</v>
      </c>
      <c r="GW20" s="120">
        <f>IFERROR(GETPIVOTDATA("Process cost",PivotTable!$B$3,"Dept",$B19,"Month",GJ$2,"Source",$D20),0)</f>
        <v>0</v>
      </c>
      <c r="GX20" s="120">
        <f>IFERROR(GETPIVOTDATA("Material Cost",PivotTable!$B$3,"Dept",$B19,"Month",GJ$2,"Source",$D20),0)</f>
        <v>0</v>
      </c>
      <c r="GY20" s="120">
        <f>IFERROR(GETPIVOTDATA("Part Cost",PivotTable!$B$3,"Dept",$B19,"Month",GJ$2,"Source",$D20),0)</f>
        <v>0</v>
      </c>
      <c r="GZ20" s="121">
        <f t="shared" si="417"/>
        <v>0</v>
      </c>
      <c r="HA20" s="122">
        <v>5.0000000000000002E-5</v>
      </c>
      <c r="HB20" s="123">
        <f t="shared" ref="HB20" si="444">GZ20/GJ19</f>
        <v>0</v>
      </c>
      <c r="HC20" s="364"/>
      <c r="HD20" s="366"/>
      <c r="HE20" s="362"/>
      <c r="HF20" s="114" t="s">
        <v>16</v>
      </c>
      <c r="HG20" s="115">
        <f>VLOOKUP($A20,Table!$A$59:$P$88,MATCH('MBO Report 1'!HE$2,Table!$E$58:$P$58,0)+4,FALSE)</f>
        <v>0</v>
      </c>
      <c r="HH20" s="115">
        <f>VLOOKUP($A19,Table!$A$24:$P$53,MATCH('MBO Report 1'!HE$2,Table!$E$23:$P$23,0)+4,FALSE)</f>
        <v>0</v>
      </c>
      <c r="HI20" s="116">
        <f>IFERROR(GETPIVOTDATA("ReWork",PivotTable!$B$3,"Dept",$B19,"Month",HE$2,"Source",$D20),0)</f>
        <v>0</v>
      </c>
      <c r="HJ20" s="116">
        <f>IFERROR(GETPIVOTDATA("RePlate",PivotTable!$B$3,"Dept",$B19,"Month",HE$2,"Source",$D20),0)</f>
        <v>0</v>
      </c>
      <c r="HK20" s="116">
        <f>IFERROR(GETPIVOTDATA("ReWash",PivotTable!$B$3,"Dept",$B19,"Month",HE$2,"Source",$D20),0)</f>
        <v>0</v>
      </c>
      <c r="HL20" s="116">
        <f>IFERROR(GETPIVOTDATA("Other",PivotTable!$B$3,"Dept",$B19,"Month",HE$2,"Source",$D20),0)</f>
        <v>0</v>
      </c>
      <c r="HM20" s="116">
        <f>IFERROR(GETPIVOTDATA("Sort",PivotTable!$B$3,"Dept",$B19,"Month",HE$2,"Source",$D20),0)</f>
        <v>0</v>
      </c>
      <c r="HN20" s="117">
        <f>IFERROR(GETPIVOTDATA("Scrap",PivotTable!$B$3,"Dept",$B19,"Month",HE$2,"Source",$D20),0)</f>
        <v>0</v>
      </c>
      <c r="HO20" s="118">
        <f t="shared" ref="HO20" si="445">HG19*250+HG20*500</f>
        <v>0</v>
      </c>
      <c r="HP20" s="119">
        <f>VLOOKUP($A20,Table!$A$24:$P$53,MATCH('MBO Report 1'!HE$2,Table!$E$23:$P$23,0)+4,FALSE)</f>
        <v>0</v>
      </c>
      <c r="HQ20" s="120">
        <f>IFERROR(GETPIVOTDATA("Labour Cost",PivotTable!$B$3,"Dept",$B19,"Month",HE$2,"Source",$D20),0)</f>
        <v>0</v>
      </c>
      <c r="HR20" s="120">
        <f>IFERROR(GETPIVOTDATA("Process cost",PivotTable!$B$3,"Dept",$B19,"Month",HE$2,"Source",$D20),0)</f>
        <v>0</v>
      </c>
      <c r="HS20" s="120">
        <f>IFERROR(GETPIVOTDATA("Material Cost",PivotTable!$B$3,"Dept",$B19,"Month",HE$2,"Source",$D20),0)</f>
        <v>0</v>
      </c>
      <c r="HT20" s="120">
        <f>IFERROR(GETPIVOTDATA("Part Cost",PivotTable!$B$3,"Dept",$B19,"Month",HE$2,"Source",$D20),0)</f>
        <v>0</v>
      </c>
      <c r="HU20" s="121">
        <f t="shared" si="420"/>
        <v>0</v>
      </c>
      <c r="HV20" s="122">
        <v>5.0000000000000002E-5</v>
      </c>
      <c r="HW20" s="123">
        <f t="shared" ref="HW20" si="446">HU20/HE19</f>
        <v>0</v>
      </c>
      <c r="HX20" s="364"/>
      <c r="HY20" s="366"/>
      <c r="HZ20" s="362"/>
      <c r="IA20" s="114" t="s">
        <v>16</v>
      </c>
      <c r="IB20" s="115">
        <f>VLOOKUP($A20,Table!$A$59:$P$88,MATCH('MBO Report 1'!HZ$2,Table!$E$58:$P$58,0)+4,FALSE)</f>
        <v>0</v>
      </c>
      <c r="IC20" s="115">
        <f>VLOOKUP($A19,Table!$A$24:$P$53,MATCH('MBO Report 1'!HZ$2,Table!$E$23:$P$23,0)+4,FALSE)</f>
        <v>0</v>
      </c>
      <c r="ID20" s="116">
        <f>IFERROR(GETPIVOTDATA("ReWork",PivotTable!$B$3,"Dept",$B19,"Month",HZ$2,"Source",$D20),0)</f>
        <v>0</v>
      </c>
      <c r="IE20" s="116">
        <f>IFERROR(GETPIVOTDATA("RePlate",PivotTable!$B$3,"Dept",$B19,"Month",HZ$2,"Source",$D20),0)</f>
        <v>0</v>
      </c>
      <c r="IF20" s="116">
        <f>IFERROR(GETPIVOTDATA("ReWash",PivotTable!$B$3,"Dept",$B19,"Month",HZ$2,"Source",$D20),0)</f>
        <v>0</v>
      </c>
      <c r="IG20" s="116">
        <f>IFERROR(GETPIVOTDATA("Other",PivotTable!$B$3,"Dept",$B19,"Month",HZ$2,"Source",$D20),0)</f>
        <v>0</v>
      </c>
      <c r="IH20" s="116">
        <f>IFERROR(GETPIVOTDATA("Sort",PivotTable!$B$3,"Dept",$B19,"Month",HZ$2,"Source",$D20),0)</f>
        <v>0</v>
      </c>
      <c r="II20" s="117">
        <f>IFERROR(GETPIVOTDATA("Scrap",PivotTable!$B$3,"Dept",$B19,"Month",HZ$2,"Source",$D20),0)</f>
        <v>0</v>
      </c>
      <c r="IJ20" s="118">
        <f t="shared" ref="IJ20" si="447">IB19*250+IB20*500</f>
        <v>0</v>
      </c>
      <c r="IK20" s="119">
        <f>VLOOKUP($A20,Table!$A$24:$P$53,MATCH('MBO Report 1'!HZ$2,Table!$E$23:$P$23,0)+4,FALSE)</f>
        <v>0</v>
      </c>
      <c r="IL20" s="120">
        <f>IFERROR(GETPIVOTDATA("Labour Cost",PivotTable!$B$3,"Dept",$B19,"Month",HZ$2,"Source",$D20),0)</f>
        <v>0</v>
      </c>
      <c r="IM20" s="120">
        <f>IFERROR(GETPIVOTDATA("Process cost",PivotTable!$B$3,"Dept",$B19,"Month",HZ$2,"Source",$D20),0)</f>
        <v>0</v>
      </c>
      <c r="IN20" s="120">
        <f>IFERROR(GETPIVOTDATA("Material Cost",PivotTable!$B$3,"Dept",$B19,"Month",HZ$2,"Source",$D20),0)</f>
        <v>0</v>
      </c>
      <c r="IO20" s="120">
        <f>IFERROR(GETPIVOTDATA("Part Cost",PivotTable!$B$3,"Dept",$B19,"Month",HZ$2,"Source",$D20),0)</f>
        <v>0</v>
      </c>
      <c r="IP20" s="121">
        <f t="shared" si="423"/>
        <v>0</v>
      </c>
      <c r="IQ20" s="122">
        <v>5.0000000000000002E-5</v>
      </c>
      <c r="IR20" s="123">
        <f t="shared" ref="IR20" si="448">IP20/HZ19</f>
        <v>0</v>
      </c>
      <c r="IS20" s="364"/>
      <c r="IT20" s="366"/>
    </row>
    <row r="21" spans="1:254" s="113" customFormat="1" ht="24.75" customHeight="1" outlineLevel="1">
      <c r="A21" s="4" t="str">
        <f t="shared" ref="A21" si="449">B21&amp;D21</f>
        <v>CuFrameInternal</v>
      </c>
      <c r="B21" s="388" t="str">
        <f>Info!C12</f>
        <v>CuFrame</v>
      </c>
      <c r="C21" s="389">
        <f>VLOOKUP($B21,Table!$C$4:$P$20,MATCH('MBO Report 1'!C$2,Table!$E$3:$P$3,0)+2,FALSE)</f>
        <v>1345169</v>
      </c>
      <c r="D21" s="103" t="s">
        <v>15</v>
      </c>
      <c r="E21" s="104">
        <f>VLOOKUP($A21,Table!$A$59:$P$88,MATCH('MBO Report 1'!C$2,Table!$E$58:$P$58,0)+4,FALSE)</f>
        <v>1</v>
      </c>
      <c r="F21" s="104" t="s">
        <v>86</v>
      </c>
      <c r="G21" s="105">
        <f>IFERROR(GETPIVOTDATA("ReWork",PivotTable!$B$3,"Dept",$B21,"Month",C$2,"Source",$D21),0)</f>
        <v>0</v>
      </c>
      <c r="H21" s="105">
        <f>IFERROR(GETPIVOTDATA("RePlate",PivotTable!$B$3,"Dept",$B21,"Month",C$2,"Source",$D21),0)</f>
        <v>0</v>
      </c>
      <c r="I21" s="105">
        <f>IFERROR(GETPIVOTDATA("ReWash",PivotTable!$B$3,"Dept",$B21,"Month",C$2,"Source",$D21),0)</f>
        <v>0</v>
      </c>
      <c r="J21" s="105">
        <f>IFERROR(GETPIVOTDATA("Other",PivotTable!$B$3,"Dept",$B21,"Month",C$2,"Source",$D21),0)</f>
        <v>0</v>
      </c>
      <c r="K21" s="105">
        <f>IFERROR(GETPIVOTDATA("Sort",PivotTable!$B$3,"Dept",$B21,"Month",C$2,"Source",$D21),0)</f>
        <v>0</v>
      </c>
      <c r="L21" s="106">
        <f>IFERROR(GETPIVOTDATA("Scrap",PivotTable!$B$3,"Dept",$B21,"Month",C$2,"Source",$D21),0)</f>
        <v>0</v>
      </c>
      <c r="M21" s="107">
        <v>0</v>
      </c>
      <c r="N21" s="108" t="s">
        <v>86</v>
      </c>
      <c r="O21" s="109">
        <f>IFERROR(GETPIVOTDATA("Labour Cost",PivotTable!$B$3,"Dept",$B21,"Month",C$2,"Source",$D21),0)</f>
        <v>0</v>
      </c>
      <c r="P21" s="109">
        <f>IFERROR(GETPIVOTDATA("Process cost",PivotTable!$B$3,"Dept",$B21,"Month",C$2,"Source",$D21),0)</f>
        <v>0</v>
      </c>
      <c r="Q21" s="109">
        <f>IFERROR(GETPIVOTDATA("Material Cost",PivotTable!$B$3,"Dept",$B21,"Month",C$2,"Source",$D21),0)</f>
        <v>0</v>
      </c>
      <c r="R21" s="109">
        <f>IFERROR(GETPIVOTDATA("Part Cost",PivotTable!$B$3,"Dept",$B21,"Month",C$2,"Source",$D21),0)</f>
        <v>0</v>
      </c>
      <c r="S21" s="110">
        <f>SUM(M21:R21)</f>
        <v>0</v>
      </c>
      <c r="T21" s="111">
        <v>5.0000000000000002E-5</v>
      </c>
      <c r="U21" s="112">
        <f t="shared" ref="U21" si="450">S21/C21</f>
        <v>0</v>
      </c>
      <c r="V21" s="373">
        <v>1E-3</v>
      </c>
      <c r="W21" s="387">
        <f t="shared" ref="W21" si="451">SUM(S21:S22)/C21</f>
        <v>1.8585025375993648E-4</v>
      </c>
      <c r="X21" s="372">
        <f>VLOOKUP($B21,Table!$C$4:$P$18,MATCH('MBO Report 1'!X$2,Table!$E$3:$P$3,0)+2,FALSE)</f>
        <v>1556775</v>
      </c>
      <c r="Y21" s="103" t="s">
        <v>15</v>
      </c>
      <c r="Z21" s="104">
        <f>VLOOKUP($A21,Table!$A$59:$P$88,MATCH('MBO Report 1'!X$2,Table!$E$58:$P$58,0)+4,FALSE)</f>
        <v>0</v>
      </c>
      <c r="AA21" s="104" t="s">
        <v>86</v>
      </c>
      <c r="AB21" s="105">
        <f>IFERROR(GETPIVOTDATA("ReWork",PivotTable!$B$3,"Dept",$B21,"Month",X$2,"Source",$D21),0)</f>
        <v>0</v>
      </c>
      <c r="AC21" s="105">
        <f>IFERROR(GETPIVOTDATA("RePlate",PivotTable!$B$3,"Dept",$B21,"Month",X$2,"Source",$D21),0)</f>
        <v>0</v>
      </c>
      <c r="AD21" s="105">
        <f>IFERROR(GETPIVOTDATA("ReWash",PivotTable!$B$3,"Dept",$B21,"Month",X$2,"Source",$D21),0)</f>
        <v>0</v>
      </c>
      <c r="AE21" s="105">
        <f>IFERROR(GETPIVOTDATA("Other",PivotTable!$B$3,"Dept",$B21,"Month",X$2,"Source",$D21),0)</f>
        <v>0</v>
      </c>
      <c r="AF21" s="105">
        <f>IFERROR(GETPIVOTDATA("Sort",PivotTable!$B$3,"Dept",$B21,"Month",X$2,"Source",$D21),0)</f>
        <v>0</v>
      </c>
      <c r="AG21" s="106">
        <f>IFERROR(GETPIVOTDATA("Scrap",PivotTable!$B$3,"Dept",$B21,"Month",X$2,"Source",$D21),0)</f>
        <v>0</v>
      </c>
      <c r="AH21" s="107">
        <v>0</v>
      </c>
      <c r="AI21" s="108" t="s">
        <v>86</v>
      </c>
      <c r="AJ21" s="109">
        <f>IFERROR(GETPIVOTDATA("Labour Cost",PivotTable!$B$3,"Dept",$B21,"Month",X$2,"Source",$D21),0)</f>
        <v>0</v>
      </c>
      <c r="AK21" s="109">
        <f>IFERROR(GETPIVOTDATA("Process cost",PivotTable!$B$3,"Dept",$B21,"Month",X$2,"Source",$D21),0)</f>
        <v>0</v>
      </c>
      <c r="AL21" s="109">
        <f>IFERROR(GETPIVOTDATA("Material Cost",PivotTable!$B$3,"Dept",$B21,"Month",X$2,"Source",$D21),0)</f>
        <v>0</v>
      </c>
      <c r="AM21" s="109">
        <f>IFERROR(GETPIVOTDATA("Part Cost",PivotTable!$B$3,"Dept",$B21,"Month",X$2,"Source",$D21),0)</f>
        <v>0</v>
      </c>
      <c r="AN21" s="110">
        <f t="shared" si="393"/>
        <v>0</v>
      </c>
      <c r="AO21" s="111">
        <v>5.0000000000000002E-5</v>
      </c>
      <c r="AP21" s="112">
        <f t="shared" ref="AP21" si="452">AN21/X21</f>
        <v>0</v>
      </c>
      <c r="AQ21" s="373">
        <v>1E-3</v>
      </c>
      <c r="AR21" s="374">
        <f t="shared" ref="AR21" si="453">SUM(AN21:AN22)/X21</f>
        <v>0</v>
      </c>
      <c r="AS21" s="361">
        <f>VLOOKUP($B21,Table!$C$4:$P$18,MATCH('MBO Report 1'!AS$2,Table!$E$3:$P$3,0)+2,FALSE)</f>
        <v>1721012</v>
      </c>
      <c r="AT21" s="103" t="s">
        <v>15</v>
      </c>
      <c r="AU21" s="104">
        <f>VLOOKUP($A21,Table!$A$59:$P$88,MATCH('MBO Report 1'!AS$2,Table!$E$58:$P$58,0)+4,FALSE)</f>
        <v>0</v>
      </c>
      <c r="AV21" s="104" t="s">
        <v>86</v>
      </c>
      <c r="AW21" s="105">
        <f>IFERROR(GETPIVOTDATA("ReWork",PivotTable!$B$3,"Dept",$B21,"Month",AS$2,"Source",$D21),0)</f>
        <v>0</v>
      </c>
      <c r="AX21" s="105">
        <f>IFERROR(GETPIVOTDATA("RePlate",PivotTable!$B$3,"Dept",$B21,"Month",AS$2,"Source",$D21),0)</f>
        <v>0</v>
      </c>
      <c r="AY21" s="105">
        <f>IFERROR(GETPIVOTDATA("ReWash",PivotTable!$B$3,"Dept",$B21,"Month",AS$2,"Source",$D21),0)</f>
        <v>0</v>
      </c>
      <c r="AZ21" s="105">
        <f>IFERROR(GETPIVOTDATA("Other",PivotTable!$B$3,"Dept",$B21,"Month",AS$2,"Source",$D21),0)</f>
        <v>0</v>
      </c>
      <c r="BA21" s="105">
        <f>IFERROR(GETPIVOTDATA("Sort",PivotTable!$B$3,"Dept",$B21,"Month",AS$2,"Source",$D21),0)</f>
        <v>0</v>
      </c>
      <c r="BB21" s="106">
        <f>IFERROR(GETPIVOTDATA("Scrap",PivotTable!$B$3,"Dept",$B21,"Month",AS$2,"Source",$D21),0)</f>
        <v>0</v>
      </c>
      <c r="BC21" s="107">
        <v>0</v>
      </c>
      <c r="BD21" s="108" t="s">
        <v>86</v>
      </c>
      <c r="BE21" s="109">
        <f>IFERROR(GETPIVOTDATA("Labour Cost",PivotTable!$B$3,"Dept",$B21,"Month",AS$2,"Source",$D21),0)</f>
        <v>0</v>
      </c>
      <c r="BF21" s="109">
        <f>IFERROR(GETPIVOTDATA("Process cost",PivotTable!$B$3,"Dept",$B21,"Month",AS$2,"Source",$D21),0)</f>
        <v>0</v>
      </c>
      <c r="BG21" s="109">
        <f>IFERROR(GETPIVOTDATA("Material Cost",PivotTable!$B$3,"Dept",$B21,"Month",AS$2,"Source",$D21),0)</f>
        <v>0</v>
      </c>
      <c r="BH21" s="109">
        <f>IFERROR(GETPIVOTDATA("Part Cost",PivotTable!$B$3,"Dept",$B21,"Month",AS$2,"Source",$D21),0)</f>
        <v>0</v>
      </c>
      <c r="BI21" s="110">
        <f t="shared" si="396"/>
        <v>0</v>
      </c>
      <c r="BJ21" s="111">
        <v>5.0000000000000002E-5</v>
      </c>
      <c r="BK21" s="112">
        <f t="shared" ref="BK21" si="454">BI21/AS21</f>
        <v>0</v>
      </c>
      <c r="BL21" s="363">
        <v>1E-3</v>
      </c>
      <c r="BM21" s="365">
        <f t="shared" ref="BM21" si="455">SUM(BI21:BI22)/AS21</f>
        <v>0</v>
      </c>
      <c r="BN21" s="361">
        <f>VLOOKUP($B21,Table!$C$4:$P$18,MATCH('MBO Report 1'!BN$2,Table!$E$3:$P$3,0)+2,FALSE)</f>
        <v>1799118</v>
      </c>
      <c r="BO21" s="103" t="s">
        <v>15</v>
      </c>
      <c r="BP21" s="104">
        <f>VLOOKUP($A21,Table!$A$59:$P$88,MATCH('MBO Report 1'!BN$2,Table!$E$58:$P$58,0)+4,FALSE)</f>
        <v>0</v>
      </c>
      <c r="BQ21" s="104" t="s">
        <v>86</v>
      </c>
      <c r="BR21" s="105">
        <f>IFERROR(GETPIVOTDATA("ReWork",PivotTable!$B$3,"Dept",$B21,"Month",BN$2,"Source",$D21),0)</f>
        <v>0</v>
      </c>
      <c r="BS21" s="105">
        <f>IFERROR(GETPIVOTDATA("RePlate",PivotTable!$B$3,"Dept",$B21,"Month",BN$2,"Source",$D21),0)</f>
        <v>0</v>
      </c>
      <c r="BT21" s="105">
        <f>IFERROR(GETPIVOTDATA("ReWash",PivotTable!$B$3,"Dept",$B21,"Month",BN$2,"Source",$D21),0)</f>
        <v>0</v>
      </c>
      <c r="BU21" s="105">
        <f>IFERROR(GETPIVOTDATA("Other",PivotTable!$B$3,"Dept",$B21,"Month",BN$2,"Source",$D21),0)</f>
        <v>0</v>
      </c>
      <c r="BV21" s="105">
        <f>IFERROR(GETPIVOTDATA("Sort",PivotTable!$B$3,"Dept",$B21,"Month",BN$2,"Source",$D21),0)</f>
        <v>0</v>
      </c>
      <c r="BW21" s="106">
        <f>IFERROR(GETPIVOTDATA("Scrap",PivotTable!$B$3,"Dept",$B21,"Month",BN$2,"Source",$D21),0)</f>
        <v>0</v>
      </c>
      <c r="BX21" s="107">
        <v>0</v>
      </c>
      <c r="BY21" s="108" t="s">
        <v>86</v>
      </c>
      <c r="BZ21" s="109">
        <f>IFERROR(GETPIVOTDATA("Labour Cost",PivotTable!$B$3,"Dept",$B21,"Month",BN$2,"Source",$D21),0)</f>
        <v>0</v>
      </c>
      <c r="CA21" s="109">
        <f>IFERROR(GETPIVOTDATA("Process cost",PivotTable!$B$3,"Dept",$B21,"Month",BN$2,"Source",$D21),0)</f>
        <v>0</v>
      </c>
      <c r="CB21" s="109">
        <f>IFERROR(GETPIVOTDATA("Material Cost",PivotTable!$B$3,"Dept",$B21,"Month",BN$2,"Source",$D21),0)</f>
        <v>0</v>
      </c>
      <c r="CC21" s="109">
        <f>IFERROR(GETPIVOTDATA("Part Cost",PivotTable!$B$3,"Dept",$B21,"Month",BN$2,"Source",$D21),0)</f>
        <v>0</v>
      </c>
      <c r="CD21" s="110">
        <f t="shared" si="399"/>
        <v>0</v>
      </c>
      <c r="CE21" s="111">
        <v>5.0000000000000002E-5</v>
      </c>
      <c r="CF21" s="112">
        <f t="shared" ref="CF21" si="456">CD21/BN21</f>
        <v>0</v>
      </c>
      <c r="CG21" s="363">
        <v>1E-3</v>
      </c>
      <c r="CH21" s="365">
        <f t="shared" ref="CH21" si="457">SUM(CD21:CD22)/BN21</f>
        <v>0</v>
      </c>
      <c r="CI21" s="361">
        <f>VLOOKUP($B21,Table!$C$4:$P$18,MATCH('MBO Report 1'!CI$2,Table!$E$3:$P$3,0)+2,FALSE)</f>
        <v>1838842.6</v>
      </c>
      <c r="CJ21" s="103" t="s">
        <v>15</v>
      </c>
      <c r="CK21" s="104">
        <f>VLOOKUP($A21,Table!$A$59:$P$88,MATCH('MBO Report 1'!CI$2,Table!$E$58:$P$58,0)+4,FALSE)</f>
        <v>0</v>
      </c>
      <c r="CL21" s="104" t="s">
        <v>86</v>
      </c>
      <c r="CM21" s="105">
        <f>IFERROR(GETPIVOTDATA("ReWork",PivotTable!$B$3,"Dept",$B21,"Month",CI$2,"Source",$D21),0)</f>
        <v>0</v>
      </c>
      <c r="CN21" s="105">
        <f>IFERROR(GETPIVOTDATA("RePlate",PivotTable!$B$3,"Dept",$B21,"Month",CI$2,"Source",$D21),0)</f>
        <v>0</v>
      </c>
      <c r="CO21" s="105">
        <f>IFERROR(GETPIVOTDATA("ReWash",PivotTable!$B$3,"Dept",$B21,"Month",CI$2,"Source",$D21),0)</f>
        <v>0</v>
      </c>
      <c r="CP21" s="105">
        <f>IFERROR(GETPIVOTDATA("Other",PivotTable!$B$3,"Dept",$B21,"Month",CI$2,"Source",$D21),0)</f>
        <v>0</v>
      </c>
      <c r="CQ21" s="105">
        <f>IFERROR(GETPIVOTDATA("Sort",PivotTable!$B$3,"Dept",$B21,"Month",CI$2,"Source",$D21),0)</f>
        <v>0</v>
      </c>
      <c r="CR21" s="106">
        <f>IFERROR(GETPIVOTDATA("Scrap",PivotTable!$B$3,"Dept",$B21,"Month",CI$2,"Source",$D21),0)</f>
        <v>0</v>
      </c>
      <c r="CS21" s="107">
        <v>0</v>
      </c>
      <c r="CT21" s="108" t="s">
        <v>86</v>
      </c>
      <c r="CU21" s="109">
        <f>IFERROR(GETPIVOTDATA("Labour Cost",PivotTable!$B$3,"Dept",$B21,"Month",CI$2,"Source",$D21),0)</f>
        <v>0</v>
      </c>
      <c r="CV21" s="109">
        <f>IFERROR(GETPIVOTDATA("Process cost",PivotTable!$B$3,"Dept",$B21,"Month",CI$2,"Source",$D21),0)</f>
        <v>0</v>
      </c>
      <c r="CW21" s="109">
        <f>IFERROR(GETPIVOTDATA("Material Cost",PivotTable!$B$3,"Dept",$B21,"Month",CI$2,"Source",$D21),0)</f>
        <v>0</v>
      </c>
      <c r="CX21" s="109">
        <f>IFERROR(GETPIVOTDATA("Part Cost",PivotTable!$B$3,"Dept",$B21,"Month",CI$2,"Source",$D21),0)</f>
        <v>0</v>
      </c>
      <c r="CY21" s="110">
        <f t="shared" si="402"/>
        <v>0</v>
      </c>
      <c r="CZ21" s="111">
        <v>5.0000000000000002E-5</v>
      </c>
      <c r="DA21" s="112">
        <f t="shared" ref="DA21" si="458">CY21/CI21</f>
        <v>0</v>
      </c>
      <c r="DB21" s="363">
        <v>1E-3</v>
      </c>
      <c r="DC21" s="365">
        <f t="shared" ref="DC21" si="459">SUM(CY21:CY22)/CI21</f>
        <v>0</v>
      </c>
      <c r="DD21" s="361">
        <f>VLOOKUP($B21,Table!$C$4:$P$18,MATCH('MBO Report 1'!DD$2,Table!$E$3:$P$3,0)+2,FALSE)</f>
        <v>1816356.52</v>
      </c>
      <c r="DE21" s="103" t="s">
        <v>15</v>
      </c>
      <c r="DF21" s="104">
        <f>VLOOKUP($A21,Table!$A$59:$P$88,MATCH('MBO Report 1'!DD$2,Table!$E$58:$P$58,0)+4,FALSE)</f>
        <v>0</v>
      </c>
      <c r="DG21" s="104" t="s">
        <v>86</v>
      </c>
      <c r="DH21" s="105">
        <f>IFERROR(GETPIVOTDATA("ReWork",PivotTable!$B$3,"Dept",$B21,"Month",DD$2,"Source",$D21),0)</f>
        <v>0</v>
      </c>
      <c r="DI21" s="105">
        <f>IFERROR(GETPIVOTDATA("RePlate",PivotTable!$B$3,"Dept",$B21,"Month",DD$2,"Source",$D21),0)</f>
        <v>0</v>
      </c>
      <c r="DJ21" s="105">
        <f>IFERROR(GETPIVOTDATA("ReWash",PivotTable!$B$3,"Dept",$B21,"Month",DD$2,"Source",$D21),0)</f>
        <v>0</v>
      </c>
      <c r="DK21" s="105">
        <f>IFERROR(GETPIVOTDATA("Other",PivotTable!$B$3,"Dept",$B21,"Month",DD$2,"Source",$D21),0)</f>
        <v>0</v>
      </c>
      <c r="DL21" s="105">
        <f>IFERROR(GETPIVOTDATA("Sort",PivotTable!$B$3,"Dept",$B21,"Month",DD$2,"Source",$D21),0)</f>
        <v>0</v>
      </c>
      <c r="DM21" s="106">
        <f>IFERROR(GETPIVOTDATA("Scrap",PivotTable!$B$3,"Dept",$B21,"Month",DD$2,"Source",$D21),0)</f>
        <v>0</v>
      </c>
      <c r="DN21" s="107">
        <v>0</v>
      </c>
      <c r="DO21" s="108" t="s">
        <v>86</v>
      </c>
      <c r="DP21" s="109">
        <f>IFERROR(GETPIVOTDATA("Labour Cost",PivotTable!$B$3,"Dept",$B21,"Month",DD$2,"Source",$D21),0)</f>
        <v>0</v>
      </c>
      <c r="DQ21" s="109">
        <f>IFERROR(GETPIVOTDATA("Process cost",PivotTable!$B$3,"Dept",$B21,"Month",DD$2,"Source",$D21),0)</f>
        <v>0</v>
      </c>
      <c r="DR21" s="109">
        <f>IFERROR(GETPIVOTDATA("Material Cost",PivotTable!$B$3,"Dept",$B21,"Month",DD$2,"Source",$D21),0)</f>
        <v>0</v>
      </c>
      <c r="DS21" s="109">
        <f>IFERROR(GETPIVOTDATA("Part Cost",PivotTable!$B$3,"Dept",$B21,"Month",DD$2,"Source",$D21),0)</f>
        <v>0</v>
      </c>
      <c r="DT21" s="110">
        <f t="shared" si="405"/>
        <v>0</v>
      </c>
      <c r="DU21" s="111">
        <v>5.0000000000000002E-5</v>
      </c>
      <c r="DV21" s="112">
        <f t="shared" ref="DV21" si="460">DT21/DD21</f>
        <v>0</v>
      </c>
      <c r="DW21" s="363">
        <v>1E-3</v>
      </c>
      <c r="DX21" s="365">
        <f t="shared" ref="DX21" si="461">SUM(DT21:DT22)/DD21</f>
        <v>0</v>
      </c>
      <c r="DY21" s="361">
        <f>VLOOKUP($B21,Table!$C$4:$P$18,MATCH('MBO Report 1'!DY$2,Table!$E$3:$P$3,0)+2,FALSE)</f>
        <v>1481909.43</v>
      </c>
      <c r="DZ21" s="103" t="s">
        <v>15</v>
      </c>
      <c r="EA21" s="104">
        <f>VLOOKUP($A21,Table!$A$59:$P$88,MATCH('MBO Report 1'!DY$2,Table!$E$58:$P$58,0)+4,FALSE)</f>
        <v>0</v>
      </c>
      <c r="EB21" s="104" t="s">
        <v>86</v>
      </c>
      <c r="EC21" s="105">
        <f>IFERROR(GETPIVOTDATA("ReWork",PivotTable!$B$3,"Dept",$B21,"Month",DY$2,"Source",$D21),0)</f>
        <v>0</v>
      </c>
      <c r="ED21" s="105">
        <f>IFERROR(GETPIVOTDATA("RePlate",PivotTable!$B$3,"Dept",$B21,"Month",DY$2,"Source",$D21),0)</f>
        <v>0</v>
      </c>
      <c r="EE21" s="105">
        <f>IFERROR(GETPIVOTDATA("ReWash",PivotTable!$B$3,"Dept",$B21,"Month",DY$2,"Source",$D21),0)</f>
        <v>0</v>
      </c>
      <c r="EF21" s="105">
        <f>IFERROR(GETPIVOTDATA("Other",PivotTable!$B$3,"Dept",$B21,"Month",DY$2,"Source",$D21),0)</f>
        <v>0</v>
      </c>
      <c r="EG21" s="105">
        <f>IFERROR(GETPIVOTDATA("Sort",PivotTable!$B$3,"Dept",$B21,"Month",DY$2,"Source",$D21),0)</f>
        <v>0</v>
      </c>
      <c r="EH21" s="106">
        <f>IFERROR(GETPIVOTDATA("Scrap",PivotTable!$B$3,"Dept",$B21,"Month",DY$2,"Source",$D21),0)</f>
        <v>0</v>
      </c>
      <c r="EI21" s="107">
        <v>0</v>
      </c>
      <c r="EJ21" s="108" t="s">
        <v>86</v>
      </c>
      <c r="EK21" s="109">
        <f>IFERROR(GETPIVOTDATA("Labour Cost",PivotTable!$B$3,"Dept",$B21,"Month",DY$2,"Source",$D21),0)</f>
        <v>0</v>
      </c>
      <c r="EL21" s="109">
        <f>IFERROR(GETPIVOTDATA("Process cost",PivotTable!$B$3,"Dept",$B21,"Month",DY$2,"Source",$D21),0)</f>
        <v>0</v>
      </c>
      <c r="EM21" s="109">
        <f>IFERROR(GETPIVOTDATA("Material Cost",PivotTable!$B$3,"Dept",$B21,"Month",DY$2,"Source",$D21),0)</f>
        <v>0</v>
      </c>
      <c r="EN21" s="109">
        <f>IFERROR(GETPIVOTDATA("Part Cost",PivotTable!$B$3,"Dept",$B21,"Month",DY$2,"Source",$D21),0)</f>
        <v>0</v>
      </c>
      <c r="EO21" s="110">
        <f t="shared" si="408"/>
        <v>0</v>
      </c>
      <c r="EP21" s="111">
        <v>5.0000000000000002E-5</v>
      </c>
      <c r="EQ21" s="112">
        <f t="shared" ref="EQ21" si="462">EO21/DY21</f>
        <v>0</v>
      </c>
      <c r="ER21" s="363">
        <v>1E-3</v>
      </c>
      <c r="ES21" s="365">
        <f t="shared" ref="ES21" si="463">SUM(EO21:EO22)/DY21</f>
        <v>0</v>
      </c>
      <c r="ET21" s="361">
        <f>VLOOKUP($B21,Table!$C$4:$P$18,MATCH('MBO Report 1'!ET$2,Table!$E$3:$P$3,0)+2,FALSE)</f>
        <v>1715406.56</v>
      </c>
      <c r="EU21" s="103" t="s">
        <v>15</v>
      </c>
      <c r="EV21" s="104">
        <f>VLOOKUP($A21,Table!$A$59:$P$88,MATCH('MBO Report 1'!ET$2,Table!$E$58:$P$58,0)+4,FALSE)</f>
        <v>0</v>
      </c>
      <c r="EW21" s="104" t="s">
        <v>86</v>
      </c>
      <c r="EX21" s="105">
        <f>IFERROR(GETPIVOTDATA("ReWork",PivotTable!$B$3,"Dept",$B21,"Month",ET$2,"Source",$D21),0)</f>
        <v>0</v>
      </c>
      <c r="EY21" s="105">
        <f>IFERROR(GETPIVOTDATA("RePlate",PivotTable!$B$3,"Dept",$B21,"Month",ET$2,"Source",$D21),0)</f>
        <v>0</v>
      </c>
      <c r="EZ21" s="105">
        <f>IFERROR(GETPIVOTDATA("ReWash",PivotTable!$B$3,"Dept",$B21,"Month",ET$2,"Source",$D21),0)</f>
        <v>0</v>
      </c>
      <c r="FA21" s="105">
        <f>IFERROR(GETPIVOTDATA("Other",PivotTable!$B$3,"Dept",$B21,"Month",ET$2,"Source",$D21),0)</f>
        <v>0</v>
      </c>
      <c r="FB21" s="105">
        <f>IFERROR(GETPIVOTDATA("Sort",PivotTable!$B$3,"Dept",$B21,"Month",ET$2,"Source",$D21),0)</f>
        <v>0</v>
      </c>
      <c r="FC21" s="106">
        <f>IFERROR(GETPIVOTDATA("Scrap",PivotTable!$B$3,"Dept",$B21,"Month",ET$2,"Source",$D21),0)</f>
        <v>0</v>
      </c>
      <c r="FD21" s="107">
        <v>0</v>
      </c>
      <c r="FE21" s="108" t="s">
        <v>86</v>
      </c>
      <c r="FF21" s="109">
        <f>IFERROR(GETPIVOTDATA("Labour Cost",PivotTable!$B$3,"Dept",$B21,"Month",ET$2,"Source",$D21),0)</f>
        <v>0</v>
      </c>
      <c r="FG21" s="109">
        <f>IFERROR(GETPIVOTDATA("Process cost",PivotTable!$B$3,"Dept",$B21,"Month",ET$2,"Source",$D21),0)</f>
        <v>0</v>
      </c>
      <c r="FH21" s="109">
        <f>IFERROR(GETPIVOTDATA("Material Cost",PivotTable!$B$3,"Dept",$B21,"Month",ET$2,"Source",$D21),0)</f>
        <v>0</v>
      </c>
      <c r="FI21" s="109">
        <f>IFERROR(GETPIVOTDATA("Part Cost",PivotTable!$B$3,"Dept",$B21,"Month",ET$2,"Source",$D21),0)</f>
        <v>0</v>
      </c>
      <c r="FJ21" s="110">
        <f t="shared" si="411"/>
        <v>0</v>
      </c>
      <c r="FK21" s="111">
        <v>5.0000000000000002E-5</v>
      </c>
      <c r="FL21" s="112">
        <f t="shared" ref="FL21" si="464">FJ21/ET21</f>
        <v>0</v>
      </c>
      <c r="FM21" s="363">
        <v>1E-3</v>
      </c>
      <c r="FN21" s="365">
        <f t="shared" ref="FN21" si="465">SUM(FJ21:FJ22)/ET21</f>
        <v>0</v>
      </c>
      <c r="FO21" s="361">
        <f>VLOOKUP($B21,Table!$C$4:$P$18,MATCH('MBO Report 1'!FO$2,Table!$E$3:$P$3,0)+2,FALSE)</f>
        <v>1698871.05</v>
      </c>
      <c r="FP21" s="103" t="s">
        <v>15</v>
      </c>
      <c r="FQ21" s="104">
        <f>VLOOKUP($A21,Table!$A$59:$P$88,MATCH('MBO Report 1'!FO$2,Table!$E$58:$P$58,0)+4,FALSE)</f>
        <v>0</v>
      </c>
      <c r="FR21" s="104" t="s">
        <v>86</v>
      </c>
      <c r="FS21" s="105">
        <f>IFERROR(GETPIVOTDATA("ReWork",PivotTable!$B$3,"Dept",$B21,"Month",FO$2,"Source",$D21),0)</f>
        <v>0</v>
      </c>
      <c r="FT21" s="105">
        <f>IFERROR(GETPIVOTDATA("RePlate",PivotTable!$B$3,"Dept",$B21,"Month",FO$2,"Source",$D21),0)</f>
        <v>0</v>
      </c>
      <c r="FU21" s="105">
        <f>IFERROR(GETPIVOTDATA("ReWash",PivotTable!$B$3,"Dept",$B21,"Month",FO$2,"Source",$D21),0)</f>
        <v>0</v>
      </c>
      <c r="FV21" s="105">
        <f>IFERROR(GETPIVOTDATA("Other",PivotTable!$B$3,"Dept",$B21,"Month",FO$2,"Source",$D21),0)</f>
        <v>0</v>
      </c>
      <c r="FW21" s="105">
        <f>IFERROR(GETPIVOTDATA("Sort",PivotTable!$B$3,"Dept",$B21,"Month",FO$2,"Source",$D21),0)</f>
        <v>0</v>
      </c>
      <c r="FX21" s="106">
        <f>IFERROR(GETPIVOTDATA("Scrap",PivotTable!$B$3,"Dept",$B21,"Month",FO$2,"Source",$D21),0)</f>
        <v>0</v>
      </c>
      <c r="FY21" s="107">
        <v>0</v>
      </c>
      <c r="FZ21" s="108" t="s">
        <v>86</v>
      </c>
      <c r="GA21" s="109">
        <f>IFERROR(GETPIVOTDATA("Labour Cost",PivotTable!$B$3,"Dept",$B21,"Month",FO$2,"Source",$D21),0)</f>
        <v>0</v>
      </c>
      <c r="GB21" s="109">
        <f>IFERROR(GETPIVOTDATA("Process cost",PivotTable!$B$3,"Dept",$B21,"Month",FO$2,"Source",$D21),0)</f>
        <v>0</v>
      </c>
      <c r="GC21" s="109">
        <f>IFERROR(GETPIVOTDATA("Material Cost",PivotTable!$B$3,"Dept",$B21,"Month",FO$2,"Source",$D21),0)</f>
        <v>0</v>
      </c>
      <c r="GD21" s="109">
        <f>IFERROR(GETPIVOTDATA("Part Cost",PivotTable!$B$3,"Dept",$B21,"Month",FO$2,"Source",$D21),0)</f>
        <v>0</v>
      </c>
      <c r="GE21" s="110">
        <f t="shared" si="414"/>
        <v>0</v>
      </c>
      <c r="GF21" s="111">
        <v>5.0000000000000002E-5</v>
      </c>
      <c r="GG21" s="112">
        <f t="shared" ref="GG21" si="466">GE21/FO21</f>
        <v>0</v>
      </c>
      <c r="GH21" s="363">
        <v>1E-3</v>
      </c>
      <c r="GI21" s="365">
        <f t="shared" ref="GI21" si="467">SUM(GE21:GE22)/FO21</f>
        <v>0</v>
      </c>
      <c r="GJ21" s="361">
        <f>VLOOKUP($B21,Table!$C$4:$P$18,MATCH('MBO Report 1'!GJ$2,Table!$E$3:$P$3,0)+2,FALSE)</f>
        <v>1538557.03</v>
      </c>
      <c r="GK21" s="103" t="s">
        <v>15</v>
      </c>
      <c r="GL21" s="104">
        <f>VLOOKUP($A21,Table!$A$59:$P$88,MATCH('MBO Report 1'!GJ$2,Table!$E$58:$P$58,0)+4,FALSE)</f>
        <v>0</v>
      </c>
      <c r="GM21" s="104" t="s">
        <v>86</v>
      </c>
      <c r="GN21" s="105">
        <f>IFERROR(GETPIVOTDATA("ReWork",PivotTable!$B$3,"Dept",$B21,"Month",GJ$2,"Source",$D21),0)</f>
        <v>0</v>
      </c>
      <c r="GO21" s="105">
        <f>IFERROR(GETPIVOTDATA("RePlate",PivotTable!$B$3,"Dept",$B21,"Month",GJ$2,"Source",$D21),0)</f>
        <v>0</v>
      </c>
      <c r="GP21" s="105">
        <f>IFERROR(GETPIVOTDATA("ReWash",PivotTable!$B$3,"Dept",$B21,"Month",GJ$2,"Source",$D21),0)</f>
        <v>0</v>
      </c>
      <c r="GQ21" s="105">
        <f>IFERROR(GETPIVOTDATA("Other",PivotTable!$B$3,"Dept",$B21,"Month",GJ$2,"Source",$D21),0)</f>
        <v>0</v>
      </c>
      <c r="GR21" s="105">
        <f>IFERROR(GETPIVOTDATA("Sort",PivotTable!$B$3,"Dept",$B21,"Month",GJ$2,"Source",$D21),0)</f>
        <v>0</v>
      </c>
      <c r="GS21" s="106">
        <f>IFERROR(GETPIVOTDATA("Scrap",PivotTable!$B$3,"Dept",$B21,"Month",GJ$2,"Source",$D21),0)</f>
        <v>0</v>
      </c>
      <c r="GT21" s="107">
        <v>0</v>
      </c>
      <c r="GU21" s="108" t="s">
        <v>86</v>
      </c>
      <c r="GV21" s="109">
        <f>IFERROR(GETPIVOTDATA("Labour Cost",PivotTable!$B$3,"Dept",$B21,"Month",GJ$2,"Source",$D21),0)</f>
        <v>0</v>
      </c>
      <c r="GW21" s="109">
        <f>IFERROR(GETPIVOTDATA("Process cost",PivotTable!$B$3,"Dept",$B21,"Month",GJ$2,"Source",$D21),0)</f>
        <v>0</v>
      </c>
      <c r="GX21" s="109">
        <f>IFERROR(GETPIVOTDATA("Material Cost",PivotTable!$B$3,"Dept",$B21,"Month",GJ$2,"Source",$D21),0)</f>
        <v>0</v>
      </c>
      <c r="GY21" s="109">
        <f>IFERROR(GETPIVOTDATA("Part Cost",PivotTable!$B$3,"Dept",$B21,"Month",GJ$2,"Source",$D21),0)</f>
        <v>0</v>
      </c>
      <c r="GZ21" s="110">
        <f t="shared" si="417"/>
        <v>0</v>
      </c>
      <c r="HA21" s="111">
        <v>5.0000000000000002E-5</v>
      </c>
      <c r="HB21" s="112">
        <f t="shared" ref="HB21" si="468">GZ21/GJ21</f>
        <v>0</v>
      </c>
      <c r="HC21" s="363">
        <v>1E-3</v>
      </c>
      <c r="HD21" s="365">
        <f t="shared" ref="HD21" si="469">SUM(GZ21:GZ22)/GJ21</f>
        <v>0</v>
      </c>
      <c r="HE21" s="361">
        <f>VLOOKUP($B21,Table!$C$4:$P$18,MATCH('MBO Report 1'!HE$2,Table!$E$3:$P$3,0)+2,FALSE)</f>
        <v>1746382.16</v>
      </c>
      <c r="HF21" s="103" t="s">
        <v>15</v>
      </c>
      <c r="HG21" s="104">
        <f>VLOOKUP($A21,Table!$A$59:$P$88,MATCH('MBO Report 1'!HE$2,Table!$E$58:$P$58,0)+4,FALSE)</f>
        <v>0</v>
      </c>
      <c r="HH21" s="104" t="s">
        <v>86</v>
      </c>
      <c r="HI21" s="105">
        <f>IFERROR(GETPIVOTDATA("ReWork",PivotTable!$B$3,"Dept",$B21,"Month",HE$2,"Source",$D21),0)</f>
        <v>0</v>
      </c>
      <c r="HJ21" s="105">
        <f>IFERROR(GETPIVOTDATA("RePlate",PivotTable!$B$3,"Dept",$B21,"Month",HE$2,"Source",$D21),0)</f>
        <v>0</v>
      </c>
      <c r="HK21" s="105">
        <f>IFERROR(GETPIVOTDATA("ReWash",PivotTable!$B$3,"Dept",$B21,"Month",HE$2,"Source",$D21),0)</f>
        <v>0</v>
      </c>
      <c r="HL21" s="105">
        <f>IFERROR(GETPIVOTDATA("Other",PivotTable!$B$3,"Dept",$B21,"Month",HE$2,"Source",$D21),0)</f>
        <v>0</v>
      </c>
      <c r="HM21" s="105">
        <f>IFERROR(GETPIVOTDATA("Sort",PivotTable!$B$3,"Dept",$B21,"Month",HE$2,"Source",$D21),0)</f>
        <v>0</v>
      </c>
      <c r="HN21" s="106">
        <f>IFERROR(GETPIVOTDATA("Scrap",PivotTable!$B$3,"Dept",$B21,"Month",HE$2,"Source",$D21),0)</f>
        <v>0</v>
      </c>
      <c r="HO21" s="107">
        <v>0</v>
      </c>
      <c r="HP21" s="108" t="s">
        <v>86</v>
      </c>
      <c r="HQ21" s="109">
        <f>IFERROR(GETPIVOTDATA("Labour Cost",PivotTable!$B$3,"Dept",$B21,"Month",HE$2,"Source",$D21),0)</f>
        <v>0</v>
      </c>
      <c r="HR21" s="109">
        <f>IFERROR(GETPIVOTDATA("Process cost",PivotTable!$B$3,"Dept",$B21,"Month",HE$2,"Source",$D21),0)</f>
        <v>0</v>
      </c>
      <c r="HS21" s="109">
        <f>IFERROR(GETPIVOTDATA("Material Cost",PivotTable!$B$3,"Dept",$B21,"Month",HE$2,"Source",$D21),0)</f>
        <v>0</v>
      </c>
      <c r="HT21" s="109">
        <f>IFERROR(GETPIVOTDATA("Part Cost",PivotTable!$B$3,"Dept",$B21,"Month",HE$2,"Source",$D21),0)</f>
        <v>0</v>
      </c>
      <c r="HU21" s="110">
        <f t="shared" si="420"/>
        <v>0</v>
      </c>
      <c r="HV21" s="111">
        <v>5.0000000000000002E-5</v>
      </c>
      <c r="HW21" s="112">
        <f t="shared" ref="HW21" si="470">HU21/HE21</f>
        <v>0</v>
      </c>
      <c r="HX21" s="363">
        <v>1E-3</v>
      </c>
      <c r="HY21" s="365">
        <f t="shared" ref="HY21" si="471">SUM(HU21:HU22)/HE21</f>
        <v>0</v>
      </c>
      <c r="HZ21" s="361">
        <f>VLOOKUP($B21,Table!$C$4:$P$18,MATCH('MBO Report 1'!HZ$2,Table!$E$3:$P$3,0)+2,FALSE)</f>
        <v>1680546.87</v>
      </c>
      <c r="IA21" s="103" t="s">
        <v>15</v>
      </c>
      <c r="IB21" s="104">
        <f>VLOOKUP($A21,Table!$A$59:$P$88,MATCH('MBO Report 1'!HZ$2,Table!$E$58:$P$58,0)+4,FALSE)</f>
        <v>0</v>
      </c>
      <c r="IC21" s="104" t="s">
        <v>86</v>
      </c>
      <c r="ID21" s="105">
        <f>IFERROR(GETPIVOTDATA("ReWork",PivotTable!$B$3,"Dept",$B21,"Month",HZ$2,"Source",$D21),0)</f>
        <v>0</v>
      </c>
      <c r="IE21" s="105">
        <f>IFERROR(GETPIVOTDATA("RePlate",PivotTable!$B$3,"Dept",$B21,"Month",HZ$2,"Source",$D21),0)</f>
        <v>0</v>
      </c>
      <c r="IF21" s="105">
        <f>IFERROR(GETPIVOTDATA("ReWash",PivotTable!$B$3,"Dept",$B21,"Month",HZ$2,"Source",$D21),0)</f>
        <v>0</v>
      </c>
      <c r="IG21" s="105">
        <f>IFERROR(GETPIVOTDATA("Other",PivotTable!$B$3,"Dept",$B21,"Month",HZ$2,"Source",$D21),0)</f>
        <v>0</v>
      </c>
      <c r="IH21" s="105">
        <f>IFERROR(GETPIVOTDATA("Sort",PivotTable!$B$3,"Dept",$B21,"Month",HZ$2,"Source",$D21),0)</f>
        <v>0</v>
      </c>
      <c r="II21" s="106">
        <f>IFERROR(GETPIVOTDATA("Scrap",PivotTable!$B$3,"Dept",$B21,"Month",HZ$2,"Source",$D21),0)</f>
        <v>0</v>
      </c>
      <c r="IJ21" s="107">
        <v>0</v>
      </c>
      <c r="IK21" s="108" t="s">
        <v>86</v>
      </c>
      <c r="IL21" s="109">
        <f>IFERROR(GETPIVOTDATA("Labour Cost",PivotTable!$B$3,"Dept",$B21,"Month",HZ$2,"Source",$D21),0)</f>
        <v>0</v>
      </c>
      <c r="IM21" s="109">
        <f>IFERROR(GETPIVOTDATA("Process cost",PivotTable!$B$3,"Dept",$B21,"Month",HZ$2,"Source",$D21),0)</f>
        <v>0</v>
      </c>
      <c r="IN21" s="109">
        <f>IFERROR(GETPIVOTDATA("Material Cost",PivotTable!$B$3,"Dept",$B21,"Month",HZ$2,"Source",$D21),0)</f>
        <v>0</v>
      </c>
      <c r="IO21" s="109">
        <f>IFERROR(GETPIVOTDATA("Part Cost",PivotTable!$B$3,"Dept",$B21,"Month",HZ$2,"Source",$D21),0)</f>
        <v>0</v>
      </c>
      <c r="IP21" s="110">
        <f t="shared" si="423"/>
        <v>0</v>
      </c>
      <c r="IQ21" s="111">
        <v>5.0000000000000002E-5</v>
      </c>
      <c r="IR21" s="112">
        <f t="shared" ref="IR21" si="472">IP21/HZ21</f>
        <v>0</v>
      </c>
      <c r="IS21" s="363">
        <v>1E-3</v>
      </c>
      <c r="IT21" s="365">
        <f t="shared" ref="IT21" si="473">SUM(IP21:IP22)/HZ21</f>
        <v>0</v>
      </c>
    </row>
    <row r="22" spans="1:254" s="113" customFormat="1" ht="24.75" customHeight="1" outlineLevel="1">
      <c r="A22" s="4" t="str">
        <f t="shared" ref="A22" si="474">B21&amp;D22</f>
        <v>CuFrameExternal</v>
      </c>
      <c r="B22" s="388"/>
      <c r="C22" s="389"/>
      <c r="D22" s="114" t="s">
        <v>16</v>
      </c>
      <c r="E22" s="115">
        <f>VLOOKUP($A22,Table!$A$59:$P$88,MATCH('MBO Report 1'!C$2,Table!$E$58:$P$58,0)+4,FALSE)</f>
        <v>0</v>
      </c>
      <c r="F22" s="115">
        <f>VLOOKUP($A21,Table!$A$24:$P$53,MATCH('MBO Report 1'!C$2,Table!$E$23:$P$23,0)+4,FALSE)</f>
        <v>0</v>
      </c>
      <c r="G22" s="116">
        <f>IFERROR(GETPIVOTDATA("ReWork",PivotTable!$B$3,"Dept",$B21,"Month",C$2,"Source",$D22),0)</f>
        <v>0</v>
      </c>
      <c r="H22" s="116">
        <f>IFERROR(GETPIVOTDATA("RePlate",PivotTable!$B$3,"Dept",$B21,"Month",C$2,"Source",$D22),0)</f>
        <v>0</v>
      </c>
      <c r="I22" s="116">
        <f>IFERROR(GETPIVOTDATA("ReWash",PivotTable!$B$3,"Dept",$B21,"Month",C$2,"Source",$D22),0)</f>
        <v>0</v>
      </c>
      <c r="J22" s="116">
        <f>IFERROR(GETPIVOTDATA("Other",PivotTable!$B$3,"Dept",$B21,"Month",C$2,"Source",$D22),0)</f>
        <v>0</v>
      </c>
      <c r="K22" s="116">
        <f>IFERROR(GETPIVOTDATA("Sort",PivotTable!$B$3,"Dept",$B21,"Month",C$2,"Source",$D22),0)</f>
        <v>0</v>
      </c>
      <c r="L22" s="117">
        <f>IFERROR(GETPIVOTDATA("Scrap",PivotTable!$B$3,"Dept",$B21,"Month",C$2,"Source",$D22),0)</f>
        <v>0</v>
      </c>
      <c r="M22" s="118">
        <f>E21*250+E22*500</f>
        <v>250</v>
      </c>
      <c r="N22" s="119">
        <f>VLOOKUP($A22,Table!$A$24:$P$53,MATCH('MBO Report 1'!C$2,Table!$E$23:$P$23,0)+4,FALSE)</f>
        <v>0</v>
      </c>
      <c r="O22" s="120">
        <f>IFERROR(GETPIVOTDATA("Labour Cost",PivotTable!$B$3,"Dept",$B21,"Month",C$2,"Source",$D22),0)</f>
        <v>0</v>
      </c>
      <c r="P22" s="120">
        <f>IFERROR(GETPIVOTDATA("Process cost",PivotTable!$B$3,"Dept",$B21,"Month",C$2,"Source",$D22),0)</f>
        <v>0</v>
      </c>
      <c r="Q22" s="120">
        <f>IFERROR(GETPIVOTDATA("Material Cost",PivotTable!$B$3,"Dept",$B21,"Month",C$2,"Source",$D22),0)</f>
        <v>0</v>
      </c>
      <c r="R22" s="120">
        <f>IFERROR(GETPIVOTDATA("Part Cost",PivotTable!$B$3,"Dept",$B21,"Month",C$2,"Source",$D22),0)</f>
        <v>0</v>
      </c>
      <c r="S22" s="121">
        <f>SUM(M22:R22)</f>
        <v>250</v>
      </c>
      <c r="T22" s="122">
        <v>5.0000000000000002E-5</v>
      </c>
      <c r="U22" s="123">
        <f t="shared" ref="U22" si="475">S22/C21</f>
        <v>1.8585025375993648E-4</v>
      </c>
      <c r="V22" s="373"/>
      <c r="W22" s="387"/>
      <c r="X22" s="372"/>
      <c r="Y22" s="114" t="s">
        <v>16</v>
      </c>
      <c r="Z22" s="115">
        <f>VLOOKUP($A22,Table!$A$59:$P$88,MATCH('MBO Report 1'!X$2,Table!$E$58:$P$58,0)+4,FALSE)</f>
        <v>0</v>
      </c>
      <c r="AA22" s="115">
        <f>VLOOKUP($A21,Table!$A$24:$P$53,MATCH('MBO Report 1'!X$2,Table!$E$23:$P$23,0)+4,FALSE)</f>
        <v>0</v>
      </c>
      <c r="AB22" s="116">
        <f>IFERROR(GETPIVOTDATA("ReWork",PivotTable!$B$3,"Dept",$B21,"Month",X$2,"Source",$D22),0)</f>
        <v>0</v>
      </c>
      <c r="AC22" s="116">
        <f>IFERROR(GETPIVOTDATA("RePlate",PivotTable!$B$3,"Dept",$B21,"Month",X$2,"Source",$D22),0)</f>
        <v>0</v>
      </c>
      <c r="AD22" s="116">
        <f>IFERROR(GETPIVOTDATA("ReWash",PivotTable!$B$3,"Dept",$B21,"Month",X$2,"Source",$D22),0)</f>
        <v>0</v>
      </c>
      <c r="AE22" s="116">
        <f>IFERROR(GETPIVOTDATA("Other",PivotTable!$B$3,"Dept",$B21,"Month",X$2,"Source",$D22),0)</f>
        <v>0</v>
      </c>
      <c r="AF22" s="116">
        <f>IFERROR(GETPIVOTDATA("Sort",PivotTable!$B$3,"Dept",$B21,"Month",X$2,"Source",$D22),0)</f>
        <v>0</v>
      </c>
      <c r="AG22" s="117">
        <f>IFERROR(GETPIVOTDATA("Scrap",PivotTable!$B$3,"Dept",$B21,"Month",X$2,"Source",$D22),0)</f>
        <v>0</v>
      </c>
      <c r="AH22" s="118">
        <f t="shared" ref="AH22" si="476">Z21*250+Z22*500</f>
        <v>0</v>
      </c>
      <c r="AI22" s="119">
        <f>VLOOKUP($A22,Table!$A$24:$P$53,MATCH('MBO Report 1'!X$2,Table!$E$23:$P$23,0)+4,FALSE)</f>
        <v>0</v>
      </c>
      <c r="AJ22" s="120">
        <f>IFERROR(GETPIVOTDATA("Labour Cost",PivotTable!$B$3,"Dept",$B21,"Month",X$2,"Source",$D22),0)</f>
        <v>0</v>
      </c>
      <c r="AK22" s="120">
        <f>IFERROR(GETPIVOTDATA("Process cost",PivotTable!$B$3,"Dept",$B21,"Month",X$2,"Source",$D22),0)</f>
        <v>0</v>
      </c>
      <c r="AL22" s="120">
        <f>IFERROR(GETPIVOTDATA("Material Cost",PivotTable!$B$3,"Dept",$B21,"Month",X$2,"Source",$D22),0)</f>
        <v>0</v>
      </c>
      <c r="AM22" s="120">
        <f>IFERROR(GETPIVOTDATA("Part Cost",PivotTable!$B$3,"Dept",$B21,"Month",X$2,"Source",$D22),0)</f>
        <v>0</v>
      </c>
      <c r="AN22" s="121">
        <f t="shared" si="393"/>
        <v>0</v>
      </c>
      <c r="AO22" s="122">
        <v>5.0000000000000002E-5</v>
      </c>
      <c r="AP22" s="123">
        <f t="shared" ref="AP22" si="477">AN22/X21</f>
        <v>0</v>
      </c>
      <c r="AQ22" s="373"/>
      <c r="AR22" s="374"/>
      <c r="AS22" s="362"/>
      <c r="AT22" s="114" t="s">
        <v>16</v>
      </c>
      <c r="AU22" s="115">
        <f>VLOOKUP($A22,Table!$A$59:$P$88,MATCH('MBO Report 1'!AS$2,Table!$E$58:$P$58,0)+4,FALSE)</f>
        <v>0</v>
      </c>
      <c r="AV22" s="115">
        <f>VLOOKUP($A21,Table!$A$24:$P$53,MATCH('MBO Report 1'!AS$2,Table!$E$23:$P$23,0)+4,FALSE)</f>
        <v>0</v>
      </c>
      <c r="AW22" s="116">
        <f>IFERROR(GETPIVOTDATA("ReWork",PivotTable!$B$3,"Dept",$B21,"Month",AS$2,"Source",$D22),0)</f>
        <v>0</v>
      </c>
      <c r="AX22" s="116">
        <f>IFERROR(GETPIVOTDATA("RePlate",PivotTable!$B$3,"Dept",$B21,"Month",AS$2,"Source",$D22),0)</f>
        <v>0</v>
      </c>
      <c r="AY22" s="116">
        <f>IFERROR(GETPIVOTDATA("ReWash",PivotTable!$B$3,"Dept",$B21,"Month",AS$2,"Source",$D22),0)</f>
        <v>0</v>
      </c>
      <c r="AZ22" s="116">
        <f>IFERROR(GETPIVOTDATA("Other",PivotTable!$B$3,"Dept",$B21,"Month",AS$2,"Source",$D22),0)</f>
        <v>0</v>
      </c>
      <c r="BA22" s="116">
        <f>IFERROR(GETPIVOTDATA("Sort",PivotTable!$B$3,"Dept",$B21,"Month",AS$2,"Source",$D22),0)</f>
        <v>0</v>
      </c>
      <c r="BB22" s="117">
        <f>IFERROR(GETPIVOTDATA("Scrap",PivotTable!$B$3,"Dept",$B21,"Month",AS$2,"Source",$D22),0)</f>
        <v>0</v>
      </c>
      <c r="BC22" s="118">
        <f t="shared" ref="BC22" si="478">AU21*250+AU22*500</f>
        <v>0</v>
      </c>
      <c r="BD22" s="119">
        <f>VLOOKUP($A22,Table!$A$24:$P$53,MATCH('MBO Report 1'!AS$2,Table!$E$23:$P$23,0)+4,FALSE)</f>
        <v>0</v>
      </c>
      <c r="BE22" s="120">
        <f>IFERROR(GETPIVOTDATA("Labour Cost",PivotTable!$B$3,"Dept",$B21,"Month",AS$2,"Source",$D22),0)</f>
        <v>0</v>
      </c>
      <c r="BF22" s="120">
        <f>IFERROR(GETPIVOTDATA("Process cost",PivotTable!$B$3,"Dept",$B21,"Month",AS$2,"Source",$D22),0)</f>
        <v>0</v>
      </c>
      <c r="BG22" s="120">
        <f>IFERROR(GETPIVOTDATA("Material Cost",PivotTable!$B$3,"Dept",$B21,"Month",AS$2,"Source",$D22),0)</f>
        <v>0</v>
      </c>
      <c r="BH22" s="120">
        <f>IFERROR(GETPIVOTDATA("Part Cost",PivotTable!$B$3,"Dept",$B21,"Month",AS$2,"Source",$D22),0)</f>
        <v>0</v>
      </c>
      <c r="BI22" s="121">
        <f t="shared" si="396"/>
        <v>0</v>
      </c>
      <c r="BJ22" s="122">
        <v>5.0000000000000002E-5</v>
      </c>
      <c r="BK22" s="123">
        <f t="shared" ref="BK22" si="479">BI22/AS21</f>
        <v>0</v>
      </c>
      <c r="BL22" s="364"/>
      <c r="BM22" s="366"/>
      <c r="BN22" s="362"/>
      <c r="BO22" s="114" t="s">
        <v>16</v>
      </c>
      <c r="BP22" s="115">
        <f>VLOOKUP($A22,Table!$A$59:$P$88,MATCH('MBO Report 1'!BN$2,Table!$E$58:$P$58,0)+4,FALSE)</f>
        <v>0</v>
      </c>
      <c r="BQ22" s="115">
        <f>VLOOKUP($A21,Table!$A$24:$P$53,MATCH('MBO Report 1'!BN$2,Table!$E$23:$P$23,0)+4,FALSE)</f>
        <v>0</v>
      </c>
      <c r="BR22" s="116">
        <f>IFERROR(GETPIVOTDATA("ReWork",PivotTable!$B$3,"Dept",$B21,"Month",BN$2,"Source",$D22),0)</f>
        <v>0</v>
      </c>
      <c r="BS22" s="116">
        <f>IFERROR(GETPIVOTDATA("RePlate",PivotTable!$B$3,"Dept",$B21,"Month",BN$2,"Source",$D22),0)</f>
        <v>0</v>
      </c>
      <c r="BT22" s="116">
        <f>IFERROR(GETPIVOTDATA("ReWash",PivotTable!$B$3,"Dept",$B21,"Month",BN$2,"Source",$D22),0)</f>
        <v>0</v>
      </c>
      <c r="BU22" s="116">
        <f>IFERROR(GETPIVOTDATA("Other",PivotTable!$B$3,"Dept",$B21,"Month",BN$2,"Source",$D22),0)</f>
        <v>0</v>
      </c>
      <c r="BV22" s="116">
        <f>IFERROR(GETPIVOTDATA("Sort",PivotTable!$B$3,"Dept",$B21,"Month",BN$2,"Source",$D22),0)</f>
        <v>0</v>
      </c>
      <c r="BW22" s="117">
        <f>IFERROR(GETPIVOTDATA("Scrap",PivotTable!$B$3,"Dept",$B21,"Month",BN$2,"Source",$D22),0)</f>
        <v>0</v>
      </c>
      <c r="BX22" s="118">
        <f t="shared" ref="BX22" si="480">BP21*250+BP22*500</f>
        <v>0</v>
      </c>
      <c r="BY22" s="119">
        <f>VLOOKUP($A22,Table!$A$24:$P$53,MATCH('MBO Report 1'!BN$2,Table!$E$23:$P$23,0)+4,FALSE)</f>
        <v>0</v>
      </c>
      <c r="BZ22" s="120">
        <f>IFERROR(GETPIVOTDATA("Labour Cost",PivotTable!$B$3,"Dept",$B21,"Month",BN$2,"Source",$D22),0)</f>
        <v>0</v>
      </c>
      <c r="CA22" s="120">
        <f>IFERROR(GETPIVOTDATA("Process cost",PivotTable!$B$3,"Dept",$B21,"Month",BN$2,"Source",$D22),0)</f>
        <v>0</v>
      </c>
      <c r="CB22" s="120">
        <f>IFERROR(GETPIVOTDATA("Material Cost",PivotTable!$B$3,"Dept",$B21,"Month",BN$2,"Source",$D22),0)</f>
        <v>0</v>
      </c>
      <c r="CC22" s="120">
        <f>IFERROR(GETPIVOTDATA("Part Cost",PivotTable!$B$3,"Dept",$B21,"Month",BN$2,"Source",$D22),0)</f>
        <v>0</v>
      </c>
      <c r="CD22" s="121">
        <f t="shared" si="399"/>
        <v>0</v>
      </c>
      <c r="CE22" s="122">
        <v>5.0000000000000002E-5</v>
      </c>
      <c r="CF22" s="123">
        <f t="shared" ref="CF22" si="481">CD22/BN21</f>
        <v>0</v>
      </c>
      <c r="CG22" s="364"/>
      <c r="CH22" s="366"/>
      <c r="CI22" s="362"/>
      <c r="CJ22" s="114" t="s">
        <v>16</v>
      </c>
      <c r="CK22" s="115">
        <f>VLOOKUP($A22,Table!$A$59:$P$88,MATCH('MBO Report 1'!CI$2,Table!$E$58:$P$58,0)+4,FALSE)</f>
        <v>0</v>
      </c>
      <c r="CL22" s="115">
        <f>VLOOKUP($A21,Table!$A$24:$P$53,MATCH('MBO Report 1'!CI$2,Table!$E$23:$P$23,0)+4,FALSE)</f>
        <v>0</v>
      </c>
      <c r="CM22" s="116">
        <f>IFERROR(GETPIVOTDATA("ReWork",PivotTable!$B$3,"Dept",$B21,"Month",CI$2,"Source",$D22),0)</f>
        <v>0</v>
      </c>
      <c r="CN22" s="116">
        <f>IFERROR(GETPIVOTDATA("RePlate",PivotTable!$B$3,"Dept",$B21,"Month",CI$2,"Source",$D22),0)</f>
        <v>0</v>
      </c>
      <c r="CO22" s="116">
        <f>IFERROR(GETPIVOTDATA("ReWash",PivotTable!$B$3,"Dept",$B21,"Month",CI$2,"Source",$D22),0)</f>
        <v>0</v>
      </c>
      <c r="CP22" s="116">
        <f>IFERROR(GETPIVOTDATA("Other",PivotTable!$B$3,"Dept",$B21,"Month",CI$2,"Source",$D22),0)</f>
        <v>0</v>
      </c>
      <c r="CQ22" s="116">
        <f>IFERROR(GETPIVOTDATA("Sort",PivotTable!$B$3,"Dept",$B21,"Month",CI$2,"Source",$D22),0)</f>
        <v>0</v>
      </c>
      <c r="CR22" s="117">
        <f>IFERROR(GETPIVOTDATA("Scrap",PivotTable!$B$3,"Dept",$B21,"Month",CI$2,"Source",$D22),0)</f>
        <v>0</v>
      </c>
      <c r="CS22" s="118">
        <f t="shared" ref="CS22" si="482">CK21*250+CK22*500</f>
        <v>0</v>
      </c>
      <c r="CT22" s="119">
        <f>VLOOKUP($A22,Table!$A$24:$P$53,MATCH('MBO Report 1'!CI$2,Table!$E$23:$P$23,0)+4,FALSE)</f>
        <v>0</v>
      </c>
      <c r="CU22" s="120">
        <f>IFERROR(GETPIVOTDATA("Labour Cost",PivotTable!$B$3,"Dept",$B21,"Month",CI$2,"Source",$D22),0)</f>
        <v>0</v>
      </c>
      <c r="CV22" s="120">
        <f>IFERROR(GETPIVOTDATA("Process cost",PivotTable!$B$3,"Dept",$B21,"Month",CI$2,"Source",$D22),0)</f>
        <v>0</v>
      </c>
      <c r="CW22" s="120">
        <f>IFERROR(GETPIVOTDATA("Material Cost",PivotTable!$B$3,"Dept",$B21,"Month",CI$2,"Source",$D22),0)</f>
        <v>0</v>
      </c>
      <c r="CX22" s="120">
        <f>IFERROR(GETPIVOTDATA("Part Cost",PivotTable!$B$3,"Dept",$B21,"Month",CI$2,"Source",$D22),0)</f>
        <v>0</v>
      </c>
      <c r="CY22" s="121">
        <f t="shared" si="402"/>
        <v>0</v>
      </c>
      <c r="CZ22" s="122">
        <v>5.0000000000000002E-5</v>
      </c>
      <c r="DA22" s="123">
        <f t="shared" ref="DA22" si="483">CY22/CI21</f>
        <v>0</v>
      </c>
      <c r="DB22" s="364"/>
      <c r="DC22" s="366"/>
      <c r="DD22" s="362"/>
      <c r="DE22" s="114" t="s">
        <v>16</v>
      </c>
      <c r="DF22" s="115">
        <f>VLOOKUP($A22,Table!$A$59:$P$88,MATCH('MBO Report 1'!DD$2,Table!$E$58:$P$58,0)+4,FALSE)</f>
        <v>0</v>
      </c>
      <c r="DG22" s="115">
        <f>VLOOKUP($A21,Table!$A$24:$P$53,MATCH('MBO Report 1'!DD$2,Table!$E$23:$P$23,0)+4,FALSE)</f>
        <v>0</v>
      </c>
      <c r="DH22" s="116">
        <f>IFERROR(GETPIVOTDATA("ReWork",PivotTable!$B$3,"Dept",$B21,"Month",DD$2,"Source",$D22),0)</f>
        <v>0</v>
      </c>
      <c r="DI22" s="116">
        <f>IFERROR(GETPIVOTDATA("RePlate",PivotTable!$B$3,"Dept",$B21,"Month",DD$2,"Source",$D22),0)</f>
        <v>0</v>
      </c>
      <c r="DJ22" s="116">
        <f>IFERROR(GETPIVOTDATA("ReWash",PivotTable!$B$3,"Dept",$B21,"Month",DD$2,"Source",$D22),0)</f>
        <v>0</v>
      </c>
      <c r="DK22" s="116">
        <f>IFERROR(GETPIVOTDATA("Other",PivotTable!$B$3,"Dept",$B21,"Month",DD$2,"Source",$D22),0)</f>
        <v>0</v>
      </c>
      <c r="DL22" s="116">
        <f>IFERROR(GETPIVOTDATA("Sort",PivotTable!$B$3,"Dept",$B21,"Month",DD$2,"Source",$D22),0)</f>
        <v>0</v>
      </c>
      <c r="DM22" s="117">
        <f>IFERROR(GETPIVOTDATA("Scrap",PivotTable!$B$3,"Dept",$B21,"Month",DD$2,"Source",$D22),0)</f>
        <v>0</v>
      </c>
      <c r="DN22" s="118">
        <f t="shared" ref="DN22" si="484">DF21*250+DF22*500</f>
        <v>0</v>
      </c>
      <c r="DO22" s="119">
        <f>VLOOKUP($A22,Table!$A$24:$P$53,MATCH('MBO Report 1'!DD$2,Table!$E$23:$P$23,0)+4,FALSE)</f>
        <v>0</v>
      </c>
      <c r="DP22" s="120">
        <f>IFERROR(GETPIVOTDATA("Labour Cost",PivotTable!$B$3,"Dept",$B21,"Month",DD$2,"Source",$D22),0)</f>
        <v>0</v>
      </c>
      <c r="DQ22" s="120">
        <f>IFERROR(GETPIVOTDATA("Process cost",PivotTable!$B$3,"Dept",$B21,"Month",DD$2,"Source",$D22),0)</f>
        <v>0</v>
      </c>
      <c r="DR22" s="120">
        <f>IFERROR(GETPIVOTDATA("Material Cost",PivotTable!$B$3,"Dept",$B21,"Month",DD$2,"Source",$D22),0)</f>
        <v>0</v>
      </c>
      <c r="DS22" s="120">
        <f>IFERROR(GETPIVOTDATA("Part Cost",PivotTable!$B$3,"Dept",$B21,"Month",DD$2,"Source",$D22),0)</f>
        <v>0</v>
      </c>
      <c r="DT22" s="121">
        <f t="shared" si="405"/>
        <v>0</v>
      </c>
      <c r="DU22" s="122">
        <v>5.0000000000000002E-5</v>
      </c>
      <c r="DV22" s="123">
        <f t="shared" ref="DV22" si="485">DT22/DD21</f>
        <v>0</v>
      </c>
      <c r="DW22" s="364"/>
      <c r="DX22" s="366"/>
      <c r="DY22" s="362"/>
      <c r="DZ22" s="114" t="s">
        <v>16</v>
      </c>
      <c r="EA22" s="115">
        <f>VLOOKUP($A22,Table!$A$59:$P$88,MATCH('MBO Report 1'!DY$2,Table!$E$58:$P$58,0)+4,FALSE)</f>
        <v>0</v>
      </c>
      <c r="EB22" s="115">
        <f>VLOOKUP($A21,Table!$A$24:$P$53,MATCH('MBO Report 1'!DY$2,Table!$E$23:$P$23,0)+4,FALSE)</f>
        <v>0</v>
      </c>
      <c r="EC22" s="116">
        <f>IFERROR(GETPIVOTDATA("ReWork",PivotTable!$B$3,"Dept",$B21,"Month",DY$2,"Source",$D22),0)</f>
        <v>0</v>
      </c>
      <c r="ED22" s="116">
        <f>IFERROR(GETPIVOTDATA("RePlate",PivotTable!$B$3,"Dept",$B21,"Month",DY$2,"Source",$D22),0)</f>
        <v>0</v>
      </c>
      <c r="EE22" s="116">
        <f>IFERROR(GETPIVOTDATA("ReWash",PivotTable!$B$3,"Dept",$B21,"Month",DY$2,"Source",$D22),0)</f>
        <v>0</v>
      </c>
      <c r="EF22" s="116">
        <f>IFERROR(GETPIVOTDATA("Other",PivotTable!$B$3,"Dept",$B21,"Month",DY$2,"Source",$D22),0)</f>
        <v>0</v>
      </c>
      <c r="EG22" s="116">
        <f>IFERROR(GETPIVOTDATA("Sort",PivotTable!$B$3,"Dept",$B21,"Month",DY$2,"Source",$D22),0)</f>
        <v>0</v>
      </c>
      <c r="EH22" s="117">
        <f>IFERROR(GETPIVOTDATA("Scrap",PivotTable!$B$3,"Dept",$B21,"Month",DY$2,"Source",$D22),0)</f>
        <v>0</v>
      </c>
      <c r="EI22" s="118">
        <f t="shared" ref="EI22" si="486">EA21*250+EA22*500</f>
        <v>0</v>
      </c>
      <c r="EJ22" s="119">
        <f>VLOOKUP($A22,Table!$A$24:$P$53,MATCH('MBO Report 1'!DY$2,Table!$E$23:$P$23,0)+4,FALSE)</f>
        <v>0</v>
      </c>
      <c r="EK22" s="120">
        <f>IFERROR(GETPIVOTDATA("Labour Cost",PivotTable!$B$3,"Dept",$B21,"Month",DY$2,"Source",$D22),0)</f>
        <v>0</v>
      </c>
      <c r="EL22" s="120">
        <f>IFERROR(GETPIVOTDATA("Process cost",PivotTable!$B$3,"Dept",$B21,"Month",DY$2,"Source",$D22),0)</f>
        <v>0</v>
      </c>
      <c r="EM22" s="120">
        <f>IFERROR(GETPIVOTDATA("Material Cost",PivotTable!$B$3,"Dept",$B21,"Month",DY$2,"Source",$D22),0)</f>
        <v>0</v>
      </c>
      <c r="EN22" s="120">
        <f>IFERROR(GETPIVOTDATA("Part Cost",PivotTable!$B$3,"Dept",$B21,"Month",DY$2,"Source",$D22),0)</f>
        <v>0</v>
      </c>
      <c r="EO22" s="121">
        <f t="shared" si="408"/>
        <v>0</v>
      </c>
      <c r="EP22" s="122">
        <v>5.0000000000000002E-5</v>
      </c>
      <c r="EQ22" s="123">
        <f t="shared" ref="EQ22" si="487">EO22/DY21</f>
        <v>0</v>
      </c>
      <c r="ER22" s="364"/>
      <c r="ES22" s="366"/>
      <c r="ET22" s="362"/>
      <c r="EU22" s="114" t="s">
        <v>16</v>
      </c>
      <c r="EV22" s="115">
        <f>VLOOKUP($A22,Table!$A$59:$P$88,MATCH('MBO Report 1'!ET$2,Table!$E$58:$P$58,0)+4,FALSE)</f>
        <v>0</v>
      </c>
      <c r="EW22" s="115">
        <f>VLOOKUP($A21,Table!$A$24:$P$53,MATCH('MBO Report 1'!ET$2,Table!$E$23:$P$23,0)+4,FALSE)</f>
        <v>0</v>
      </c>
      <c r="EX22" s="116">
        <f>IFERROR(GETPIVOTDATA("ReWork",PivotTable!$B$3,"Dept",$B21,"Month",ET$2,"Source",$D22),0)</f>
        <v>0</v>
      </c>
      <c r="EY22" s="116">
        <f>IFERROR(GETPIVOTDATA("RePlate",PivotTable!$B$3,"Dept",$B21,"Month",ET$2,"Source",$D22),0)</f>
        <v>0</v>
      </c>
      <c r="EZ22" s="116">
        <f>IFERROR(GETPIVOTDATA("ReWash",PivotTable!$B$3,"Dept",$B21,"Month",ET$2,"Source",$D22),0)</f>
        <v>0</v>
      </c>
      <c r="FA22" s="116">
        <f>IFERROR(GETPIVOTDATA("Other",PivotTable!$B$3,"Dept",$B21,"Month",ET$2,"Source",$D22),0)</f>
        <v>0</v>
      </c>
      <c r="FB22" s="116">
        <f>IFERROR(GETPIVOTDATA("Sort",PivotTable!$B$3,"Dept",$B21,"Month",ET$2,"Source",$D22),0)</f>
        <v>0</v>
      </c>
      <c r="FC22" s="117">
        <f>IFERROR(GETPIVOTDATA("Scrap",PivotTable!$B$3,"Dept",$B21,"Month",ET$2,"Source",$D22),0)</f>
        <v>0</v>
      </c>
      <c r="FD22" s="118">
        <f t="shared" ref="FD22" si="488">EV21*250+EV22*500</f>
        <v>0</v>
      </c>
      <c r="FE22" s="119">
        <f>VLOOKUP($A22,Table!$A$24:$P$53,MATCH('MBO Report 1'!ET$2,Table!$E$23:$P$23,0)+4,FALSE)</f>
        <v>0</v>
      </c>
      <c r="FF22" s="120">
        <f>IFERROR(GETPIVOTDATA("Labour Cost",PivotTable!$B$3,"Dept",$B21,"Month",ET$2,"Source",$D22),0)</f>
        <v>0</v>
      </c>
      <c r="FG22" s="120">
        <f>IFERROR(GETPIVOTDATA("Process cost",PivotTable!$B$3,"Dept",$B21,"Month",ET$2,"Source",$D22),0)</f>
        <v>0</v>
      </c>
      <c r="FH22" s="120">
        <f>IFERROR(GETPIVOTDATA("Material Cost",PivotTable!$B$3,"Dept",$B21,"Month",ET$2,"Source",$D22),0)</f>
        <v>0</v>
      </c>
      <c r="FI22" s="120">
        <f>IFERROR(GETPIVOTDATA("Part Cost",PivotTable!$B$3,"Dept",$B21,"Month",ET$2,"Source",$D22),0)</f>
        <v>0</v>
      </c>
      <c r="FJ22" s="121">
        <f t="shared" si="411"/>
        <v>0</v>
      </c>
      <c r="FK22" s="122">
        <v>5.0000000000000002E-5</v>
      </c>
      <c r="FL22" s="123">
        <f t="shared" ref="FL22" si="489">FJ22/ET21</f>
        <v>0</v>
      </c>
      <c r="FM22" s="364"/>
      <c r="FN22" s="366"/>
      <c r="FO22" s="362"/>
      <c r="FP22" s="114" t="s">
        <v>16</v>
      </c>
      <c r="FQ22" s="115">
        <f>VLOOKUP($A22,Table!$A$59:$P$88,MATCH('MBO Report 1'!FO$2,Table!$E$58:$P$58,0)+4,FALSE)</f>
        <v>0</v>
      </c>
      <c r="FR22" s="115">
        <f>VLOOKUP($A21,Table!$A$24:$P$53,MATCH('MBO Report 1'!FO$2,Table!$E$23:$P$23,0)+4,FALSE)</f>
        <v>0</v>
      </c>
      <c r="FS22" s="116">
        <f>IFERROR(GETPIVOTDATA("ReWork",PivotTable!$B$3,"Dept",$B21,"Month",FO$2,"Source",$D22),0)</f>
        <v>0</v>
      </c>
      <c r="FT22" s="116">
        <f>IFERROR(GETPIVOTDATA("RePlate",PivotTable!$B$3,"Dept",$B21,"Month",FO$2,"Source",$D22),0)</f>
        <v>0</v>
      </c>
      <c r="FU22" s="116">
        <f>IFERROR(GETPIVOTDATA("ReWash",PivotTable!$B$3,"Dept",$B21,"Month",FO$2,"Source",$D22),0)</f>
        <v>0</v>
      </c>
      <c r="FV22" s="116">
        <f>IFERROR(GETPIVOTDATA("Other",PivotTable!$B$3,"Dept",$B21,"Month",FO$2,"Source",$D22),0)</f>
        <v>0</v>
      </c>
      <c r="FW22" s="116">
        <f>IFERROR(GETPIVOTDATA("Sort",PivotTable!$B$3,"Dept",$B21,"Month",FO$2,"Source",$D22),0)</f>
        <v>0</v>
      </c>
      <c r="FX22" s="117">
        <f>IFERROR(GETPIVOTDATA("Scrap",PivotTable!$B$3,"Dept",$B21,"Month",FO$2,"Source",$D22),0)</f>
        <v>0</v>
      </c>
      <c r="FY22" s="118">
        <f t="shared" ref="FY22" si="490">FQ21*250+FQ22*500</f>
        <v>0</v>
      </c>
      <c r="FZ22" s="119">
        <f>VLOOKUP($A22,Table!$A$24:$P$53,MATCH('MBO Report 1'!FO$2,Table!$E$23:$P$23,0)+4,FALSE)</f>
        <v>0</v>
      </c>
      <c r="GA22" s="120">
        <f>IFERROR(GETPIVOTDATA("Labour Cost",PivotTable!$B$3,"Dept",$B21,"Month",FO$2,"Source",$D22),0)</f>
        <v>0</v>
      </c>
      <c r="GB22" s="120">
        <f>IFERROR(GETPIVOTDATA("Process cost",PivotTable!$B$3,"Dept",$B21,"Month",FO$2,"Source",$D22),0)</f>
        <v>0</v>
      </c>
      <c r="GC22" s="120">
        <f>IFERROR(GETPIVOTDATA("Material Cost",PivotTable!$B$3,"Dept",$B21,"Month",FO$2,"Source",$D22),0)</f>
        <v>0</v>
      </c>
      <c r="GD22" s="120">
        <f>IFERROR(GETPIVOTDATA("Part Cost",PivotTable!$B$3,"Dept",$B21,"Month",FO$2,"Source",$D22),0)</f>
        <v>0</v>
      </c>
      <c r="GE22" s="121">
        <f t="shared" si="414"/>
        <v>0</v>
      </c>
      <c r="GF22" s="122">
        <v>5.0000000000000002E-5</v>
      </c>
      <c r="GG22" s="123">
        <f t="shared" ref="GG22" si="491">GE22/FO21</f>
        <v>0</v>
      </c>
      <c r="GH22" s="364"/>
      <c r="GI22" s="366"/>
      <c r="GJ22" s="362"/>
      <c r="GK22" s="114" t="s">
        <v>16</v>
      </c>
      <c r="GL22" s="115">
        <f>VLOOKUP($A22,Table!$A$59:$P$88,MATCH('MBO Report 1'!GJ$2,Table!$E$58:$P$58,0)+4,FALSE)</f>
        <v>0</v>
      </c>
      <c r="GM22" s="115">
        <f>VLOOKUP($A21,Table!$A$24:$P$53,MATCH('MBO Report 1'!GJ$2,Table!$E$23:$P$23,0)+4,FALSE)</f>
        <v>0</v>
      </c>
      <c r="GN22" s="116">
        <f>IFERROR(GETPIVOTDATA("ReWork",PivotTable!$B$3,"Dept",$B21,"Month",GJ$2,"Source",$D22),0)</f>
        <v>0</v>
      </c>
      <c r="GO22" s="116">
        <f>IFERROR(GETPIVOTDATA("RePlate",PivotTable!$B$3,"Dept",$B21,"Month",GJ$2,"Source",$D22),0)</f>
        <v>0</v>
      </c>
      <c r="GP22" s="116">
        <f>IFERROR(GETPIVOTDATA("ReWash",PivotTable!$B$3,"Dept",$B21,"Month",GJ$2,"Source",$D22),0)</f>
        <v>0</v>
      </c>
      <c r="GQ22" s="116">
        <f>IFERROR(GETPIVOTDATA("Other",PivotTable!$B$3,"Dept",$B21,"Month",GJ$2,"Source",$D22),0)</f>
        <v>0</v>
      </c>
      <c r="GR22" s="116">
        <f>IFERROR(GETPIVOTDATA("Sort",PivotTable!$B$3,"Dept",$B21,"Month",GJ$2,"Source",$D22),0)</f>
        <v>0</v>
      </c>
      <c r="GS22" s="117">
        <f>IFERROR(GETPIVOTDATA("Scrap",PivotTable!$B$3,"Dept",$B21,"Month",GJ$2,"Source",$D22),0)</f>
        <v>0</v>
      </c>
      <c r="GT22" s="118">
        <f t="shared" ref="GT22" si="492">GL21*250+GL22*500</f>
        <v>0</v>
      </c>
      <c r="GU22" s="119">
        <f>VLOOKUP($A22,Table!$A$24:$P$53,MATCH('MBO Report 1'!GJ$2,Table!$E$23:$P$23,0)+4,FALSE)</f>
        <v>0</v>
      </c>
      <c r="GV22" s="120">
        <f>IFERROR(GETPIVOTDATA("Labour Cost",PivotTable!$B$3,"Dept",$B21,"Month",GJ$2,"Source",$D22),0)</f>
        <v>0</v>
      </c>
      <c r="GW22" s="120">
        <f>IFERROR(GETPIVOTDATA("Process cost",PivotTable!$B$3,"Dept",$B21,"Month",GJ$2,"Source",$D22),0)</f>
        <v>0</v>
      </c>
      <c r="GX22" s="120">
        <f>IFERROR(GETPIVOTDATA("Material Cost",PivotTable!$B$3,"Dept",$B21,"Month",GJ$2,"Source",$D22),0)</f>
        <v>0</v>
      </c>
      <c r="GY22" s="120">
        <f>IFERROR(GETPIVOTDATA("Part Cost",PivotTable!$B$3,"Dept",$B21,"Month",GJ$2,"Source",$D22),0)</f>
        <v>0</v>
      </c>
      <c r="GZ22" s="121">
        <f t="shared" si="417"/>
        <v>0</v>
      </c>
      <c r="HA22" s="122">
        <v>5.0000000000000002E-5</v>
      </c>
      <c r="HB22" s="123">
        <f t="shared" ref="HB22" si="493">GZ22/GJ21</f>
        <v>0</v>
      </c>
      <c r="HC22" s="364"/>
      <c r="HD22" s="366"/>
      <c r="HE22" s="362"/>
      <c r="HF22" s="114" t="s">
        <v>16</v>
      </c>
      <c r="HG22" s="115">
        <f>VLOOKUP($A22,Table!$A$59:$P$88,MATCH('MBO Report 1'!HE$2,Table!$E$58:$P$58,0)+4,FALSE)</f>
        <v>0</v>
      </c>
      <c r="HH22" s="115">
        <f>VLOOKUP($A21,Table!$A$24:$P$53,MATCH('MBO Report 1'!HE$2,Table!$E$23:$P$23,0)+4,FALSE)</f>
        <v>0</v>
      </c>
      <c r="HI22" s="116">
        <f>IFERROR(GETPIVOTDATA("ReWork",PivotTable!$B$3,"Dept",$B21,"Month",HE$2,"Source",$D22),0)</f>
        <v>0</v>
      </c>
      <c r="HJ22" s="116">
        <f>IFERROR(GETPIVOTDATA("RePlate",PivotTable!$B$3,"Dept",$B21,"Month",HE$2,"Source",$D22),0)</f>
        <v>0</v>
      </c>
      <c r="HK22" s="116">
        <f>IFERROR(GETPIVOTDATA("ReWash",PivotTable!$B$3,"Dept",$B21,"Month",HE$2,"Source",$D22),0)</f>
        <v>0</v>
      </c>
      <c r="HL22" s="116">
        <f>IFERROR(GETPIVOTDATA("Other",PivotTable!$B$3,"Dept",$B21,"Month",HE$2,"Source",$D22),0)</f>
        <v>0</v>
      </c>
      <c r="HM22" s="116">
        <f>IFERROR(GETPIVOTDATA("Sort",PivotTable!$B$3,"Dept",$B21,"Month",HE$2,"Source",$D22),0)</f>
        <v>0</v>
      </c>
      <c r="HN22" s="117">
        <f>IFERROR(GETPIVOTDATA("Scrap",PivotTable!$B$3,"Dept",$B21,"Month",HE$2,"Source",$D22),0)</f>
        <v>0</v>
      </c>
      <c r="HO22" s="118">
        <f t="shared" ref="HO22" si="494">HG21*250+HG22*500</f>
        <v>0</v>
      </c>
      <c r="HP22" s="119">
        <f>VLOOKUP($A22,Table!$A$24:$P$53,MATCH('MBO Report 1'!HE$2,Table!$E$23:$P$23,0)+4,FALSE)</f>
        <v>0</v>
      </c>
      <c r="HQ22" s="120">
        <f>IFERROR(GETPIVOTDATA("Labour Cost",PivotTable!$B$3,"Dept",$B21,"Month",HE$2,"Source",$D22),0)</f>
        <v>0</v>
      </c>
      <c r="HR22" s="120">
        <f>IFERROR(GETPIVOTDATA("Process cost",PivotTable!$B$3,"Dept",$B21,"Month",HE$2,"Source",$D22),0)</f>
        <v>0</v>
      </c>
      <c r="HS22" s="120">
        <f>IFERROR(GETPIVOTDATA("Material Cost",PivotTable!$B$3,"Dept",$B21,"Month",HE$2,"Source",$D22),0)</f>
        <v>0</v>
      </c>
      <c r="HT22" s="120">
        <f>IFERROR(GETPIVOTDATA("Part Cost",PivotTable!$B$3,"Dept",$B21,"Month",HE$2,"Source",$D22),0)</f>
        <v>0</v>
      </c>
      <c r="HU22" s="121">
        <f t="shared" si="420"/>
        <v>0</v>
      </c>
      <c r="HV22" s="122">
        <v>5.0000000000000002E-5</v>
      </c>
      <c r="HW22" s="123">
        <f t="shared" ref="HW22" si="495">HU22/HE21</f>
        <v>0</v>
      </c>
      <c r="HX22" s="364"/>
      <c r="HY22" s="366"/>
      <c r="HZ22" s="362"/>
      <c r="IA22" s="114" t="s">
        <v>16</v>
      </c>
      <c r="IB22" s="115">
        <f>VLOOKUP($A22,Table!$A$59:$P$88,MATCH('MBO Report 1'!HZ$2,Table!$E$58:$P$58,0)+4,FALSE)</f>
        <v>0</v>
      </c>
      <c r="IC22" s="115">
        <f>VLOOKUP($A21,Table!$A$24:$P$53,MATCH('MBO Report 1'!HZ$2,Table!$E$23:$P$23,0)+4,FALSE)</f>
        <v>0</v>
      </c>
      <c r="ID22" s="116">
        <f>IFERROR(GETPIVOTDATA("ReWork",PivotTable!$B$3,"Dept",$B21,"Month",HZ$2,"Source",$D22),0)</f>
        <v>0</v>
      </c>
      <c r="IE22" s="116">
        <f>IFERROR(GETPIVOTDATA("RePlate",PivotTable!$B$3,"Dept",$B21,"Month",HZ$2,"Source",$D22),0)</f>
        <v>0</v>
      </c>
      <c r="IF22" s="116">
        <f>IFERROR(GETPIVOTDATA("ReWash",PivotTable!$B$3,"Dept",$B21,"Month",HZ$2,"Source",$D22),0)</f>
        <v>0</v>
      </c>
      <c r="IG22" s="116">
        <f>IFERROR(GETPIVOTDATA("Other",PivotTable!$B$3,"Dept",$B21,"Month",HZ$2,"Source",$D22),0)</f>
        <v>0</v>
      </c>
      <c r="IH22" s="116">
        <f>IFERROR(GETPIVOTDATA("Sort",PivotTable!$B$3,"Dept",$B21,"Month",HZ$2,"Source",$D22),0)</f>
        <v>0</v>
      </c>
      <c r="II22" s="117">
        <f>IFERROR(GETPIVOTDATA("Scrap",PivotTable!$B$3,"Dept",$B21,"Month",HZ$2,"Source",$D22),0)</f>
        <v>0</v>
      </c>
      <c r="IJ22" s="118">
        <f t="shared" ref="IJ22" si="496">IB21*250+IB22*500</f>
        <v>0</v>
      </c>
      <c r="IK22" s="119">
        <f>VLOOKUP($A22,Table!$A$24:$P$53,MATCH('MBO Report 1'!HZ$2,Table!$E$23:$P$23,0)+4,FALSE)</f>
        <v>0</v>
      </c>
      <c r="IL22" s="120">
        <f>IFERROR(GETPIVOTDATA("Labour Cost",PivotTable!$B$3,"Dept",$B21,"Month",HZ$2,"Source",$D22),0)</f>
        <v>0</v>
      </c>
      <c r="IM22" s="120">
        <f>IFERROR(GETPIVOTDATA("Process cost",PivotTable!$B$3,"Dept",$B21,"Month",HZ$2,"Source",$D22),0)</f>
        <v>0</v>
      </c>
      <c r="IN22" s="120">
        <f>IFERROR(GETPIVOTDATA("Material Cost",PivotTable!$B$3,"Dept",$B21,"Month",HZ$2,"Source",$D22),0)</f>
        <v>0</v>
      </c>
      <c r="IO22" s="120">
        <f>IFERROR(GETPIVOTDATA("Part Cost",PivotTable!$B$3,"Dept",$B21,"Month",HZ$2,"Source",$D22),0)</f>
        <v>0</v>
      </c>
      <c r="IP22" s="121">
        <f t="shared" si="423"/>
        <v>0</v>
      </c>
      <c r="IQ22" s="122">
        <v>5.0000000000000002E-5</v>
      </c>
      <c r="IR22" s="123">
        <f t="shared" ref="IR22" si="497">IP22/HZ21</f>
        <v>0</v>
      </c>
      <c r="IS22" s="364"/>
      <c r="IT22" s="366"/>
    </row>
    <row r="23" spans="1:254" ht="24.75" customHeight="1">
      <c r="A23" s="4" t="str">
        <f t="shared" ref="A23" si="498">B23&amp;D23</f>
        <v>WatchInternal</v>
      </c>
      <c r="B23" s="352" t="str">
        <f>Info!C13</f>
        <v>Watch</v>
      </c>
      <c r="C23" s="386">
        <f>VLOOKUP($B23,Table!$C$4:$P$18,MATCH('MBO Report 1'!C$2,Table!$E$3:$P$3,0)+2,FALSE)</f>
        <v>705724</v>
      </c>
      <c r="D23" s="62" t="s">
        <v>15</v>
      </c>
      <c r="E23" s="63">
        <f>E25+E27</f>
        <v>0</v>
      </c>
      <c r="F23" s="63" t="s">
        <v>86</v>
      </c>
      <c r="G23" s="64">
        <f t="shared" ref="G23:L23" si="499">G25+G27</f>
        <v>24.75</v>
      </c>
      <c r="H23" s="64">
        <f t="shared" si="499"/>
        <v>0</v>
      </c>
      <c r="I23" s="64">
        <f t="shared" si="499"/>
        <v>25.05</v>
      </c>
      <c r="J23" s="64">
        <f t="shared" si="499"/>
        <v>0</v>
      </c>
      <c r="K23" s="64">
        <f t="shared" si="499"/>
        <v>75</v>
      </c>
      <c r="L23" s="65">
        <f t="shared" si="499"/>
        <v>0</v>
      </c>
      <c r="M23" s="66">
        <v>0</v>
      </c>
      <c r="N23" s="96" t="s">
        <v>86</v>
      </c>
      <c r="O23" s="67">
        <f t="shared" ref="O23:S23" si="500">O25+O27</f>
        <v>1571.8500000000001</v>
      </c>
      <c r="P23" s="67">
        <f t="shared" si="500"/>
        <v>0</v>
      </c>
      <c r="Q23" s="67">
        <f t="shared" si="500"/>
        <v>0</v>
      </c>
      <c r="R23" s="67">
        <f t="shared" si="500"/>
        <v>0</v>
      </c>
      <c r="S23" s="68">
        <f t="shared" si="500"/>
        <v>1571.8500000000001</v>
      </c>
      <c r="T23" s="100">
        <v>5.0000000000000002E-5</v>
      </c>
      <c r="U23" s="69">
        <f t="shared" ref="U23" si="501">S23/C23</f>
        <v>2.2272871547517163E-3</v>
      </c>
      <c r="V23" s="376">
        <v>1E-4</v>
      </c>
      <c r="W23" s="390">
        <f t="shared" ref="W23" si="502">SUM(S23:S24)/C23</f>
        <v>2.4745320644709076E-3</v>
      </c>
      <c r="X23" s="375">
        <f>VLOOKUP($B23,Table!$C$4:$P$18,MATCH('MBO Report 1'!X$2,Table!$E$3:$P$3,0)+2,FALSE)</f>
        <v>714483</v>
      </c>
      <c r="Y23" s="62" t="s">
        <v>15</v>
      </c>
      <c r="Z23" s="63">
        <f t="shared" ref="Z23" si="503">Z25+Z27</f>
        <v>0</v>
      </c>
      <c r="AA23" s="63" t="s">
        <v>86</v>
      </c>
      <c r="AB23" s="64">
        <f t="shared" ref="AB23:AG23" si="504">AB25+AB27</f>
        <v>26.19</v>
      </c>
      <c r="AC23" s="64">
        <f t="shared" si="504"/>
        <v>0</v>
      </c>
      <c r="AD23" s="64">
        <f t="shared" si="504"/>
        <v>21.15</v>
      </c>
      <c r="AE23" s="64">
        <f t="shared" si="504"/>
        <v>0</v>
      </c>
      <c r="AF23" s="64">
        <f t="shared" si="504"/>
        <v>72.5</v>
      </c>
      <c r="AG23" s="65">
        <f t="shared" si="504"/>
        <v>0</v>
      </c>
      <c r="AH23" s="66">
        <v>0</v>
      </c>
      <c r="AI23" s="96" t="s">
        <v>86</v>
      </c>
      <c r="AJ23" s="67">
        <f t="shared" ref="AJ23:AN23" si="505">AJ25+AJ27</f>
        <v>1529.71</v>
      </c>
      <c r="AK23" s="67">
        <f t="shared" si="505"/>
        <v>0</v>
      </c>
      <c r="AL23" s="67">
        <f t="shared" si="505"/>
        <v>0</v>
      </c>
      <c r="AM23" s="67">
        <f t="shared" si="505"/>
        <v>0</v>
      </c>
      <c r="AN23" s="68">
        <f t="shared" si="505"/>
        <v>1529.71</v>
      </c>
      <c r="AO23" s="100">
        <v>5.0000000000000002E-5</v>
      </c>
      <c r="AP23" s="69">
        <f t="shared" ref="AP23" si="506">AN23/X23</f>
        <v>2.1410026550666705E-3</v>
      </c>
      <c r="AQ23" s="376">
        <v>1E-4</v>
      </c>
      <c r="AR23" s="377">
        <f t="shared" ref="AR23" si="507">SUM(AN23:AN24)/X23</f>
        <v>2.5068989278494614E-3</v>
      </c>
      <c r="AS23" s="355">
        <f>VLOOKUP($B23,Table!$C$4:$P$18,MATCH('MBO Report 1'!AS$2,Table!$E$3:$P$3,0)+2,FALSE)</f>
        <v>751823</v>
      </c>
      <c r="AT23" s="62" t="s">
        <v>15</v>
      </c>
      <c r="AU23" s="63">
        <f t="shared" ref="AU23" si="508">AU25+AU27</f>
        <v>1</v>
      </c>
      <c r="AV23" s="63" t="s">
        <v>86</v>
      </c>
      <c r="AW23" s="64">
        <f t="shared" ref="AW23:BB23" si="509">AW25+AW27</f>
        <v>20.14</v>
      </c>
      <c r="AX23" s="64">
        <f t="shared" si="509"/>
        <v>0.1</v>
      </c>
      <c r="AY23" s="64">
        <f t="shared" si="509"/>
        <v>9</v>
      </c>
      <c r="AZ23" s="64">
        <f t="shared" si="509"/>
        <v>0</v>
      </c>
      <c r="BA23" s="64">
        <f t="shared" si="509"/>
        <v>87.5</v>
      </c>
      <c r="BB23" s="65">
        <f t="shared" si="509"/>
        <v>0</v>
      </c>
      <c r="BC23" s="66">
        <v>0</v>
      </c>
      <c r="BD23" s="96" t="s">
        <v>86</v>
      </c>
      <c r="BE23" s="67">
        <f t="shared" ref="BE23:BI23" si="510">BE25+BE27</f>
        <v>1571.01</v>
      </c>
      <c r="BF23" s="67">
        <f t="shared" si="510"/>
        <v>0</v>
      </c>
      <c r="BG23" s="67">
        <f t="shared" si="510"/>
        <v>0</v>
      </c>
      <c r="BH23" s="67">
        <f t="shared" si="510"/>
        <v>0</v>
      </c>
      <c r="BI23" s="68">
        <f t="shared" si="510"/>
        <v>1571.01</v>
      </c>
      <c r="BJ23" s="100">
        <v>5.0000000000000002E-5</v>
      </c>
      <c r="BK23" s="69">
        <f t="shared" ref="BK23" si="511">BI23/AS23</f>
        <v>2.0896008768021197E-3</v>
      </c>
      <c r="BL23" s="357">
        <v>1E-4</v>
      </c>
      <c r="BM23" s="367">
        <f t="shared" ref="BM23" si="512">SUM(BI23:BI24)/AS23</f>
        <v>2.7061023671795092E-3</v>
      </c>
      <c r="BN23" s="355">
        <f>VLOOKUP($B23,Table!$C$4:$P$18,MATCH('MBO Report 1'!BN$2,Table!$E$3:$P$3,0)+2,FALSE)</f>
        <v>593328</v>
      </c>
      <c r="BO23" s="62" t="s">
        <v>15</v>
      </c>
      <c r="BP23" s="63">
        <f t="shared" ref="BP23" si="513">BP25+BP27</f>
        <v>0</v>
      </c>
      <c r="BQ23" s="63" t="s">
        <v>86</v>
      </c>
      <c r="BR23" s="64">
        <f t="shared" ref="BR23:BW23" si="514">BR25+BR27</f>
        <v>15.07</v>
      </c>
      <c r="BS23" s="64">
        <f t="shared" si="514"/>
        <v>0.7</v>
      </c>
      <c r="BT23" s="64">
        <f t="shared" si="514"/>
        <v>23.1</v>
      </c>
      <c r="BU23" s="64">
        <f t="shared" si="514"/>
        <v>0</v>
      </c>
      <c r="BV23" s="64">
        <f t="shared" si="514"/>
        <v>55.25</v>
      </c>
      <c r="BW23" s="65">
        <f t="shared" si="514"/>
        <v>0</v>
      </c>
      <c r="BX23" s="66">
        <v>0</v>
      </c>
      <c r="BY23" s="96" t="s">
        <v>86</v>
      </c>
      <c r="BZ23" s="67">
        <f t="shared" ref="BZ23:CD23" si="515">BZ25+BZ27</f>
        <v>1153.5300000000002</v>
      </c>
      <c r="CA23" s="67">
        <f t="shared" si="515"/>
        <v>0</v>
      </c>
      <c r="CB23" s="67">
        <f t="shared" si="515"/>
        <v>0</v>
      </c>
      <c r="CC23" s="67">
        <f t="shared" si="515"/>
        <v>0</v>
      </c>
      <c r="CD23" s="68">
        <f t="shared" si="515"/>
        <v>1153.5300000000002</v>
      </c>
      <c r="CE23" s="100">
        <v>5.0000000000000002E-5</v>
      </c>
      <c r="CF23" s="69">
        <f t="shared" ref="CF23" si="516">CD23/BN23</f>
        <v>1.944169161071111E-3</v>
      </c>
      <c r="CG23" s="357">
        <v>1E-4</v>
      </c>
      <c r="CH23" s="367">
        <f t="shared" ref="CH23" si="517">SUM(CD23:CD24)/BN23</f>
        <v>1.9469219948044481E-3</v>
      </c>
      <c r="CI23" s="355">
        <f>VLOOKUP($B23,Table!$C$4:$P$18,MATCH('MBO Report 1'!CI$2,Table!$E$3:$P$3,0)+2,FALSE)</f>
        <v>532970.36</v>
      </c>
      <c r="CJ23" s="62" t="s">
        <v>15</v>
      </c>
      <c r="CK23" s="63">
        <f t="shared" ref="CK23" si="518">CK25+CK27</f>
        <v>0</v>
      </c>
      <c r="CL23" s="63" t="s">
        <v>86</v>
      </c>
      <c r="CM23" s="64">
        <f t="shared" ref="CM23:CR23" si="519">CM25+CM27</f>
        <v>11.25</v>
      </c>
      <c r="CN23" s="64">
        <f t="shared" si="519"/>
        <v>0.4</v>
      </c>
      <c r="CO23" s="64">
        <f t="shared" si="519"/>
        <v>5.7</v>
      </c>
      <c r="CP23" s="64">
        <f t="shared" si="519"/>
        <v>0</v>
      </c>
      <c r="CQ23" s="64">
        <f t="shared" si="519"/>
        <v>69</v>
      </c>
      <c r="CR23" s="65">
        <f t="shared" si="519"/>
        <v>0</v>
      </c>
      <c r="CS23" s="66">
        <v>0</v>
      </c>
      <c r="CT23" s="96" t="s">
        <v>86</v>
      </c>
      <c r="CU23" s="67">
        <f t="shared" ref="CU23:CY23" si="520">CU25+CU27</f>
        <v>1167.6000000000001</v>
      </c>
      <c r="CV23" s="67">
        <f t="shared" si="520"/>
        <v>0</v>
      </c>
      <c r="CW23" s="67">
        <f t="shared" si="520"/>
        <v>0</v>
      </c>
      <c r="CX23" s="67">
        <f t="shared" si="520"/>
        <v>0</v>
      </c>
      <c r="CY23" s="68">
        <f t="shared" si="520"/>
        <v>1167.6000000000001</v>
      </c>
      <c r="CZ23" s="100">
        <v>5.0000000000000002E-5</v>
      </c>
      <c r="DA23" s="69">
        <f t="shared" ref="DA23" si="521">CY23/CI23</f>
        <v>2.1907409635312557E-3</v>
      </c>
      <c r="DB23" s="357">
        <v>1E-4</v>
      </c>
      <c r="DC23" s="367">
        <f t="shared" ref="DC23" si="522">SUM(CY23:CY24)/CI23</f>
        <v>2.2205112244265642E-3</v>
      </c>
      <c r="DD23" s="355">
        <f>VLOOKUP($B23,Table!$C$4:$P$18,MATCH('MBO Report 1'!DD$2,Table!$E$3:$P$3,0)+2,FALSE)</f>
        <v>583328.61</v>
      </c>
      <c r="DE23" s="62" t="s">
        <v>15</v>
      </c>
      <c r="DF23" s="63">
        <f t="shared" ref="DF23" si="523">DF25+DF27</f>
        <v>0</v>
      </c>
      <c r="DG23" s="63" t="s">
        <v>86</v>
      </c>
      <c r="DH23" s="64">
        <f t="shared" ref="DH23:DM23" si="524">DH25+DH27</f>
        <v>10.7</v>
      </c>
      <c r="DI23" s="64">
        <f t="shared" si="524"/>
        <v>3.8</v>
      </c>
      <c r="DJ23" s="64">
        <f t="shared" si="524"/>
        <v>5.7</v>
      </c>
      <c r="DK23" s="64">
        <f t="shared" si="524"/>
        <v>0</v>
      </c>
      <c r="DL23" s="64">
        <f t="shared" si="524"/>
        <v>76.5</v>
      </c>
      <c r="DM23" s="65">
        <f t="shared" si="524"/>
        <v>0</v>
      </c>
      <c r="DN23" s="66">
        <v>0</v>
      </c>
      <c r="DO23" s="96" t="s">
        <v>86</v>
      </c>
      <c r="DP23" s="67">
        <f t="shared" ref="DP23:DT23" si="525">DP25+DP27</f>
        <v>1300.6000000000001</v>
      </c>
      <c r="DQ23" s="67">
        <f t="shared" si="525"/>
        <v>0</v>
      </c>
      <c r="DR23" s="67">
        <f t="shared" si="525"/>
        <v>0</v>
      </c>
      <c r="DS23" s="67">
        <f t="shared" si="525"/>
        <v>0</v>
      </c>
      <c r="DT23" s="68">
        <f t="shared" si="525"/>
        <v>1300.6000000000001</v>
      </c>
      <c r="DU23" s="100">
        <v>5.0000000000000002E-5</v>
      </c>
      <c r="DV23" s="69">
        <f t="shared" ref="DV23" si="526">DT23/DD23</f>
        <v>2.2296180535358967E-3</v>
      </c>
      <c r="DW23" s="357">
        <v>1E-4</v>
      </c>
      <c r="DX23" s="367">
        <f t="shared" ref="DX23" si="527">SUM(DT23:DT24)/DD23</f>
        <v>2.3356989124877661E-3</v>
      </c>
      <c r="DY23" s="355">
        <f>VLOOKUP($B23,Table!$C$4:$P$18,MATCH('MBO Report 1'!DY$2,Table!$E$3:$P$3,0)+2,FALSE)</f>
        <v>447539.24000000005</v>
      </c>
      <c r="DZ23" s="62" t="s">
        <v>15</v>
      </c>
      <c r="EA23" s="63">
        <f t="shared" ref="EA23" si="528">EA25+EA27</f>
        <v>1</v>
      </c>
      <c r="EB23" s="63" t="s">
        <v>86</v>
      </c>
      <c r="EC23" s="64">
        <f t="shared" ref="EC23:EH23" si="529">EC25+EC27</f>
        <v>7.64</v>
      </c>
      <c r="ED23" s="64">
        <f t="shared" si="529"/>
        <v>0.6</v>
      </c>
      <c r="EE23" s="64">
        <f t="shared" si="529"/>
        <v>13.5</v>
      </c>
      <c r="EF23" s="64">
        <f t="shared" si="529"/>
        <v>0</v>
      </c>
      <c r="EG23" s="64">
        <f t="shared" si="529"/>
        <v>46</v>
      </c>
      <c r="EH23" s="65">
        <f t="shared" si="529"/>
        <v>0</v>
      </c>
      <c r="EI23" s="66">
        <v>0</v>
      </c>
      <c r="EJ23" s="96" t="s">
        <v>86</v>
      </c>
      <c r="EK23" s="67">
        <f t="shared" ref="EK23:EO23" si="530">EK25+EK27</f>
        <v>851.76</v>
      </c>
      <c r="EL23" s="67">
        <f t="shared" si="530"/>
        <v>0</v>
      </c>
      <c r="EM23" s="67">
        <f t="shared" si="530"/>
        <v>0</v>
      </c>
      <c r="EN23" s="67">
        <f t="shared" si="530"/>
        <v>0</v>
      </c>
      <c r="EO23" s="68">
        <f t="shared" si="530"/>
        <v>851.76</v>
      </c>
      <c r="EP23" s="100">
        <v>5.0000000000000002E-5</v>
      </c>
      <c r="EQ23" s="69">
        <f t="shared" ref="EQ23" si="531">EO23/DY23</f>
        <v>1.9032074148403163E-3</v>
      </c>
      <c r="ER23" s="357">
        <v>1E-4</v>
      </c>
      <c r="ES23" s="367">
        <f t="shared" ref="ES23" si="532">SUM(EO23:EO24)/DY23</f>
        <v>2.7405418126017281E-3</v>
      </c>
      <c r="ET23" s="355">
        <f>VLOOKUP($B23,Table!$C$4:$P$18,MATCH('MBO Report 1'!ET$2,Table!$E$3:$P$3,0)+2,FALSE)</f>
        <v>388652.48</v>
      </c>
      <c r="EU23" s="62" t="s">
        <v>15</v>
      </c>
      <c r="EV23" s="63">
        <f t="shared" ref="EV23" si="533">EV25+EV27</f>
        <v>1</v>
      </c>
      <c r="EW23" s="63" t="s">
        <v>86</v>
      </c>
      <c r="EX23" s="64">
        <f t="shared" ref="EX23:FC23" si="534">EX25+EX27</f>
        <v>1.58</v>
      </c>
      <c r="EY23" s="64">
        <f t="shared" si="534"/>
        <v>0</v>
      </c>
      <c r="EZ23" s="64">
        <f t="shared" si="534"/>
        <v>2.4</v>
      </c>
      <c r="FA23" s="64">
        <f t="shared" si="534"/>
        <v>0</v>
      </c>
      <c r="FB23" s="64">
        <f t="shared" si="534"/>
        <v>43</v>
      </c>
      <c r="FC23" s="65">
        <f t="shared" si="534"/>
        <v>0</v>
      </c>
      <c r="FD23" s="66">
        <v>0</v>
      </c>
      <c r="FE23" s="96" t="s">
        <v>86</v>
      </c>
      <c r="FF23" s="67">
        <f t="shared" ref="FF23:FJ23" si="535">FF25+FF27</f>
        <v>640.92000000000007</v>
      </c>
      <c r="FG23" s="67">
        <f t="shared" si="535"/>
        <v>0</v>
      </c>
      <c r="FH23" s="67">
        <f t="shared" si="535"/>
        <v>0</v>
      </c>
      <c r="FI23" s="67">
        <f t="shared" si="535"/>
        <v>0</v>
      </c>
      <c r="FJ23" s="68">
        <f t="shared" si="535"/>
        <v>640.92000000000007</v>
      </c>
      <c r="FK23" s="100">
        <v>5.0000000000000002E-5</v>
      </c>
      <c r="FL23" s="69">
        <f t="shared" ref="FL23" si="536">FJ23/ET23</f>
        <v>1.6490824913815039E-3</v>
      </c>
      <c r="FM23" s="357">
        <v>1E-4</v>
      </c>
      <c r="FN23" s="367">
        <f t="shared" ref="FN23" si="537">SUM(FJ23:FJ24)/ET23</f>
        <v>2.5336773870579705E-3</v>
      </c>
      <c r="FO23" s="355">
        <f>VLOOKUP($B23,Table!$C$4:$P$18,MATCH('MBO Report 1'!FO$2,Table!$E$3:$P$3,0)+2,FALSE)</f>
        <v>349759.87</v>
      </c>
      <c r="FP23" s="62" t="s">
        <v>15</v>
      </c>
      <c r="FQ23" s="63">
        <f t="shared" ref="FQ23" si="538">FQ25+FQ27</f>
        <v>1</v>
      </c>
      <c r="FR23" s="63" t="s">
        <v>86</v>
      </c>
      <c r="FS23" s="64">
        <f t="shared" ref="FS23:FX23" si="539">FS25+FS27</f>
        <v>3.29</v>
      </c>
      <c r="FT23" s="64">
        <f t="shared" si="539"/>
        <v>0</v>
      </c>
      <c r="FU23" s="64">
        <f t="shared" si="539"/>
        <v>0</v>
      </c>
      <c r="FV23" s="64">
        <f t="shared" si="539"/>
        <v>0</v>
      </c>
      <c r="FW23" s="64">
        <f t="shared" si="539"/>
        <v>38</v>
      </c>
      <c r="FX23" s="65">
        <f t="shared" si="539"/>
        <v>0</v>
      </c>
      <c r="FY23" s="66">
        <v>0</v>
      </c>
      <c r="FZ23" s="96" t="s">
        <v>86</v>
      </c>
      <c r="GA23" s="67">
        <f t="shared" ref="GA23:GE23" si="540">GA25+GA27</f>
        <v>578.05999999999995</v>
      </c>
      <c r="GB23" s="67">
        <f t="shared" si="540"/>
        <v>0</v>
      </c>
      <c r="GC23" s="67">
        <f t="shared" si="540"/>
        <v>0</v>
      </c>
      <c r="GD23" s="67">
        <f t="shared" si="540"/>
        <v>0</v>
      </c>
      <c r="GE23" s="68">
        <f t="shared" si="540"/>
        <v>578.05999999999995</v>
      </c>
      <c r="GF23" s="100">
        <v>5.0000000000000002E-5</v>
      </c>
      <c r="GG23" s="69">
        <f t="shared" ref="GG23" si="541">GE23/FO23</f>
        <v>1.6527339171300583E-3</v>
      </c>
      <c r="GH23" s="357">
        <v>1E-4</v>
      </c>
      <c r="GI23" s="367">
        <f t="shared" ref="GI23" si="542">SUM(GE23:GE24)/FO23</f>
        <v>2.5048042246813506E-3</v>
      </c>
      <c r="GJ23" s="355">
        <f>VLOOKUP($B23,Table!$C$4:$P$18,MATCH('MBO Report 1'!GJ$2,Table!$E$3:$P$3,0)+2,FALSE)</f>
        <v>405732.23</v>
      </c>
      <c r="GK23" s="62" t="s">
        <v>15</v>
      </c>
      <c r="GL23" s="63">
        <f t="shared" ref="GL23" si="543">GL25+GL27</f>
        <v>0</v>
      </c>
      <c r="GM23" s="63" t="s">
        <v>86</v>
      </c>
      <c r="GN23" s="64">
        <f t="shared" ref="GN23:GS23" si="544">GN25+GN27</f>
        <v>1.66</v>
      </c>
      <c r="GO23" s="64">
        <f t="shared" si="544"/>
        <v>0</v>
      </c>
      <c r="GP23" s="64">
        <f t="shared" si="544"/>
        <v>3.83</v>
      </c>
      <c r="GQ23" s="64">
        <f t="shared" si="544"/>
        <v>0</v>
      </c>
      <c r="GR23" s="64">
        <f t="shared" si="544"/>
        <v>35</v>
      </c>
      <c r="GS23" s="65">
        <f t="shared" si="544"/>
        <v>0</v>
      </c>
      <c r="GT23" s="66">
        <v>0</v>
      </c>
      <c r="GU23" s="96" t="s">
        <v>86</v>
      </c>
      <c r="GV23" s="67">
        <f t="shared" ref="GV23:GZ23" si="545">GV25+GV27</f>
        <v>540.05000000000007</v>
      </c>
      <c r="GW23" s="67">
        <f t="shared" si="545"/>
        <v>0</v>
      </c>
      <c r="GX23" s="67">
        <f t="shared" si="545"/>
        <v>0</v>
      </c>
      <c r="GY23" s="67">
        <f t="shared" si="545"/>
        <v>0</v>
      </c>
      <c r="GZ23" s="68">
        <f t="shared" si="545"/>
        <v>540.05000000000007</v>
      </c>
      <c r="HA23" s="100">
        <v>5.0000000000000002E-5</v>
      </c>
      <c r="HB23" s="69">
        <f t="shared" ref="HB23" si="546">GZ23/GJ23</f>
        <v>1.3310502840752881E-3</v>
      </c>
      <c r="HC23" s="357">
        <v>1E-4</v>
      </c>
      <c r="HD23" s="367">
        <f t="shared" ref="HD23" si="547">SUM(GZ23:GZ24)/GJ23</f>
        <v>1.3971858566260154E-3</v>
      </c>
      <c r="HE23" s="355">
        <f>VLOOKUP($B23,Table!$C$4:$P$18,MATCH('MBO Report 1'!HE$2,Table!$E$3:$P$3,0)+2,FALSE)</f>
        <v>458929.34</v>
      </c>
      <c r="HF23" s="62" t="s">
        <v>15</v>
      </c>
      <c r="HG23" s="63">
        <f t="shared" ref="HG23" si="548">HG25+HG27</f>
        <v>0</v>
      </c>
      <c r="HH23" s="63" t="s">
        <v>86</v>
      </c>
      <c r="HI23" s="64">
        <f t="shared" ref="HI23:HN23" si="549">HI25+HI27</f>
        <v>4.1899999999999995</v>
      </c>
      <c r="HJ23" s="64">
        <f t="shared" si="549"/>
        <v>0</v>
      </c>
      <c r="HK23" s="64">
        <f t="shared" si="549"/>
        <v>17.55</v>
      </c>
      <c r="HL23" s="64">
        <f t="shared" si="549"/>
        <v>0</v>
      </c>
      <c r="HM23" s="64">
        <f t="shared" si="549"/>
        <v>48</v>
      </c>
      <c r="HN23" s="65">
        <f t="shared" si="549"/>
        <v>0</v>
      </c>
      <c r="HO23" s="66">
        <v>0</v>
      </c>
      <c r="HP23" s="96" t="s">
        <v>86</v>
      </c>
      <c r="HQ23" s="67">
        <f t="shared" ref="HQ23:HU23" si="550">HQ25+HQ27</f>
        <v>853.51</v>
      </c>
      <c r="HR23" s="67">
        <f t="shared" si="550"/>
        <v>0</v>
      </c>
      <c r="HS23" s="67">
        <f t="shared" si="550"/>
        <v>0</v>
      </c>
      <c r="HT23" s="67">
        <f t="shared" si="550"/>
        <v>0</v>
      </c>
      <c r="HU23" s="68">
        <f t="shared" si="550"/>
        <v>853.51</v>
      </c>
      <c r="HV23" s="100">
        <v>5.0000000000000002E-5</v>
      </c>
      <c r="HW23" s="69">
        <f t="shared" ref="HW23" si="551">HU23/HE23</f>
        <v>1.8597852122507572E-3</v>
      </c>
      <c r="HX23" s="357">
        <v>1E-4</v>
      </c>
      <c r="HY23" s="367">
        <f t="shared" ref="HY23" si="552">SUM(HU23:HU24)/HE23</f>
        <v>1.9464216430355051E-3</v>
      </c>
      <c r="HZ23" s="355">
        <f>VLOOKUP($B23,Table!$C$4:$P$18,MATCH('MBO Report 1'!HZ$2,Table!$E$3:$P$3,0)+2,FALSE)</f>
        <v>708906.23</v>
      </c>
      <c r="IA23" s="62" t="s">
        <v>15</v>
      </c>
      <c r="IB23" s="63">
        <f t="shared" ref="IB23" si="553">IB25+IB27</f>
        <v>0</v>
      </c>
      <c r="IC23" s="63" t="s">
        <v>86</v>
      </c>
      <c r="ID23" s="64">
        <f t="shared" ref="ID23:II23" si="554">ID25+ID27</f>
        <v>15.92</v>
      </c>
      <c r="IE23" s="64">
        <f t="shared" si="554"/>
        <v>0.4</v>
      </c>
      <c r="IF23" s="64">
        <f t="shared" si="554"/>
        <v>31.58</v>
      </c>
      <c r="IG23" s="64">
        <f t="shared" si="554"/>
        <v>0</v>
      </c>
      <c r="IH23" s="64">
        <f t="shared" si="554"/>
        <v>93</v>
      </c>
      <c r="II23" s="65">
        <f t="shared" si="554"/>
        <v>0</v>
      </c>
      <c r="IJ23" s="66">
        <v>0</v>
      </c>
      <c r="IK23" s="96" t="s">
        <v>86</v>
      </c>
      <c r="IL23" s="67">
        <f t="shared" ref="IL23:IP23" si="555">IL25+IL27</f>
        <v>1750.1399999999999</v>
      </c>
      <c r="IM23" s="67">
        <f t="shared" si="555"/>
        <v>0</v>
      </c>
      <c r="IN23" s="67">
        <f t="shared" si="555"/>
        <v>0</v>
      </c>
      <c r="IO23" s="67">
        <f t="shared" si="555"/>
        <v>0</v>
      </c>
      <c r="IP23" s="68">
        <f t="shared" si="555"/>
        <v>1750.1399999999999</v>
      </c>
      <c r="IQ23" s="100">
        <v>5.0000000000000002E-5</v>
      </c>
      <c r="IR23" s="69">
        <f t="shared" ref="IR23" si="556">IP23/HZ23</f>
        <v>2.4687891373165109E-3</v>
      </c>
      <c r="IS23" s="357">
        <v>1E-4</v>
      </c>
      <c r="IT23" s="367">
        <f t="shared" ref="IT23" si="557">SUM(IP23:IP24)/HZ23</f>
        <v>2.5161860969962133E-3</v>
      </c>
    </row>
    <row r="24" spans="1:254" ht="24.75" customHeight="1">
      <c r="A24" s="4" t="str">
        <f t="shared" ref="A24" si="558">B23&amp;D24</f>
        <v>WatchExternal</v>
      </c>
      <c r="B24" s="352"/>
      <c r="C24" s="386"/>
      <c r="D24" s="54" t="s">
        <v>16</v>
      </c>
      <c r="E24" s="55">
        <f t="shared" ref="E24:L24" si="559">E26+E28</f>
        <v>0</v>
      </c>
      <c r="F24" s="55">
        <f t="shared" si="559"/>
        <v>0</v>
      </c>
      <c r="G24" s="56">
        <f t="shared" si="559"/>
        <v>0</v>
      </c>
      <c r="H24" s="56">
        <f t="shared" si="559"/>
        <v>0</v>
      </c>
      <c r="I24" s="56">
        <f t="shared" si="559"/>
        <v>1</v>
      </c>
      <c r="J24" s="56">
        <f t="shared" si="559"/>
        <v>0</v>
      </c>
      <c r="K24" s="56">
        <f t="shared" si="559"/>
        <v>11.963333333333333</v>
      </c>
      <c r="L24" s="57">
        <f t="shared" si="559"/>
        <v>0</v>
      </c>
      <c r="M24" s="58">
        <f t="shared" ref="M24" si="560">E23*250+E24*500</f>
        <v>0</v>
      </c>
      <c r="N24" s="97">
        <f>VLOOKUP($A24,Table!$A$24:$P$53,MATCH('MBO Report 1'!C$2,Table!$E$23:$P$23,0)+4,FALSE)</f>
        <v>0</v>
      </c>
      <c r="O24" s="59">
        <f t="shared" ref="O24:S24" si="561">O26+O28</f>
        <v>174.48666666666668</v>
      </c>
      <c r="P24" s="59">
        <f t="shared" si="561"/>
        <v>0</v>
      </c>
      <c r="Q24" s="59">
        <f t="shared" si="561"/>
        <v>0</v>
      </c>
      <c r="R24" s="59">
        <f t="shared" si="561"/>
        <v>0</v>
      </c>
      <c r="S24" s="60">
        <f t="shared" si="561"/>
        <v>174.48666666666668</v>
      </c>
      <c r="T24" s="101">
        <v>5.0000000000000002E-5</v>
      </c>
      <c r="U24" s="61">
        <f t="shared" ref="U24" si="562">S24/C23</f>
        <v>2.4724490971919145E-4</v>
      </c>
      <c r="V24" s="376"/>
      <c r="W24" s="390"/>
      <c r="X24" s="375"/>
      <c r="Y24" s="54" t="s">
        <v>16</v>
      </c>
      <c r="Z24" s="55">
        <f t="shared" ref="Z24:AG24" si="563">Z26+Z28</f>
        <v>0</v>
      </c>
      <c r="AA24" s="55">
        <f t="shared" si="563"/>
        <v>0</v>
      </c>
      <c r="AB24" s="56">
        <f t="shared" si="563"/>
        <v>4</v>
      </c>
      <c r="AC24" s="56">
        <f t="shared" si="563"/>
        <v>0</v>
      </c>
      <c r="AD24" s="56">
        <f t="shared" si="563"/>
        <v>7</v>
      </c>
      <c r="AE24" s="56">
        <f t="shared" si="563"/>
        <v>0</v>
      </c>
      <c r="AF24" s="56">
        <f t="shared" si="563"/>
        <v>11.173333333333334</v>
      </c>
      <c r="AG24" s="57">
        <f t="shared" si="563"/>
        <v>0</v>
      </c>
      <c r="AH24" s="58">
        <f t="shared" ref="AH24" si="564">Z23*250+Z24*500</f>
        <v>0</v>
      </c>
      <c r="AI24" s="97">
        <f>VLOOKUP($A24,Table!$A$24:$P$53,MATCH('MBO Report 1'!X$2,Table!$E$23:$P$23,0)+4,FALSE)</f>
        <v>0</v>
      </c>
      <c r="AJ24" s="59">
        <f t="shared" ref="AJ24:AN24" si="565">AJ26+AJ28</f>
        <v>261.42666666666668</v>
      </c>
      <c r="AK24" s="59">
        <f t="shared" si="565"/>
        <v>0</v>
      </c>
      <c r="AL24" s="59">
        <f t="shared" si="565"/>
        <v>0</v>
      </c>
      <c r="AM24" s="59">
        <f t="shared" si="565"/>
        <v>0</v>
      </c>
      <c r="AN24" s="60">
        <f t="shared" si="565"/>
        <v>261.42666666666668</v>
      </c>
      <c r="AO24" s="101">
        <v>5.0000000000000002E-5</v>
      </c>
      <c r="AP24" s="61">
        <f t="shared" ref="AP24" si="566">AN24/X23</f>
        <v>3.6589627278279076E-4</v>
      </c>
      <c r="AQ24" s="376"/>
      <c r="AR24" s="377"/>
      <c r="AS24" s="356"/>
      <c r="AT24" s="54" t="s">
        <v>16</v>
      </c>
      <c r="AU24" s="55">
        <f t="shared" ref="AU24:BB24" si="567">AU26+AU28</f>
        <v>0</v>
      </c>
      <c r="AV24" s="55">
        <f t="shared" si="567"/>
        <v>0</v>
      </c>
      <c r="AW24" s="56">
        <f t="shared" si="567"/>
        <v>0</v>
      </c>
      <c r="AX24" s="56">
        <f t="shared" si="567"/>
        <v>0</v>
      </c>
      <c r="AY24" s="56">
        <f t="shared" si="567"/>
        <v>2</v>
      </c>
      <c r="AZ24" s="56">
        <f t="shared" si="567"/>
        <v>0</v>
      </c>
      <c r="BA24" s="56">
        <f t="shared" si="567"/>
        <v>14.25</v>
      </c>
      <c r="BB24" s="57">
        <f t="shared" si="567"/>
        <v>0</v>
      </c>
      <c r="BC24" s="58">
        <f t="shared" ref="BC24" si="568">AU23*250+AU24*500</f>
        <v>250</v>
      </c>
      <c r="BD24" s="97">
        <f>VLOOKUP($A24,Table!$A$24:$P$53,MATCH('MBO Report 1'!AS$2,Table!$E$23:$P$23,0)+4,FALSE)</f>
        <v>0</v>
      </c>
      <c r="BE24" s="59">
        <f t="shared" ref="BE24:BI24" si="569">BE26+BE28</f>
        <v>213.5</v>
      </c>
      <c r="BF24" s="59">
        <f t="shared" si="569"/>
        <v>0</v>
      </c>
      <c r="BG24" s="59">
        <f t="shared" si="569"/>
        <v>0</v>
      </c>
      <c r="BH24" s="59">
        <f t="shared" si="569"/>
        <v>0</v>
      </c>
      <c r="BI24" s="60">
        <f t="shared" si="569"/>
        <v>463.5</v>
      </c>
      <c r="BJ24" s="101">
        <v>5.0000000000000002E-5</v>
      </c>
      <c r="BK24" s="61">
        <f t="shared" ref="BK24" si="570">BI24/AS23</f>
        <v>6.165014903773894E-4</v>
      </c>
      <c r="BL24" s="358"/>
      <c r="BM24" s="368"/>
      <c r="BN24" s="356"/>
      <c r="BO24" s="54" t="s">
        <v>16</v>
      </c>
      <c r="BP24" s="55">
        <f t="shared" ref="BP24:BW24" si="571">BP26+BP28</f>
        <v>0</v>
      </c>
      <c r="BQ24" s="55">
        <f t="shared" si="571"/>
        <v>0</v>
      </c>
      <c r="BR24" s="56">
        <f t="shared" si="571"/>
        <v>0</v>
      </c>
      <c r="BS24" s="56">
        <f t="shared" si="571"/>
        <v>0</v>
      </c>
      <c r="BT24" s="56">
        <f t="shared" si="571"/>
        <v>0</v>
      </c>
      <c r="BU24" s="56">
        <f t="shared" si="571"/>
        <v>0</v>
      </c>
      <c r="BV24" s="56">
        <f t="shared" si="571"/>
        <v>0.11666666666666667</v>
      </c>
      <c r="BW24" s="57">
        <f t="shared" si="571"/>
        <v>0</v>
      </c>
      <c r="BX24" s="58">
        <f t="shared" ref="BX24" si="572">BP23*250+BP24*500</f>
        <v>0</v>
      </c>
      <c r="BY24" s="97">
        <f>VLOOKUP($A24,Table!$A$24:$P$53,MATCH('MBO Report 1'!BN$2,Table!$E$23:$P$23,0)+4,FALSE)</f>
        <v>0</v>
      </c>
      <c r="BZ24" s="59">
        <f t="shared" ref="BZ24:CD24" si="573">BZ26+BZ28</f>
        <v>1.6333333333333333</v>
      </c>
      <c r="CA24" s="59">
        <f t="shared" si="573"/>
        <v>0</v>
      </c>
      <c r="CB24" s="59">
        <f t="shared" si="573"/>
        <v>0</v>
      </c>
      <c r="CC24" s="59">
        <f t="shared" si="573"/>
        <v>0</v>
      </c>
      <c r="CD24" s="60">
        <f t="shared" si="573"/>
        <v>1.6333333333333333</v>
      </c>
      <c r="CE24" s="101">
        <v>5.0000000000000002E-5</v>
      </c>
      <c r="CF24" s="61">
        <f t="shared" ref="CF24" si="574">CD24/BN23</f>
        <v>2.752833733336929E-6</v>
      </c>
      <c r="CG24" s="358"/>
      <c r="CH24" s="368"/>
      <c r="CI24" s="356"/>
      <c r="CJ24" s="54" t="s">
        <v>16</v>
      </c>
      <c r="CK24" s="55">
        <f t="shared" ref="CK24:CR24" si="575">CK26+CK28</f>
        <v>0</v>
      </c>
      <c r="CL24" s="55">
        <f t="shared" si="575"/>
        <v>0</v>
      </c>
      <c r="CM24" s="56">
        <f t="shared" si="575"/>
        <v>0</v>
      </c>
      <c r="CN24" s="56">
        <f t="shared" si="575"/>
        <v>0</v>
      </c>
      <c r="CO24" s="56">
        <f t="shared" si="575"/>
        <v>0</v>
      </c>
      <c r="CP24" s="56">
        <f t="shared" si="575"/>
        <v>0</v>
      </c>
      <c r="CQ24" s="56">
        <f t="shared" si="575"/>
        <v>1.1333333333333333</v>
      </c>
      <c r="CR24" s="57">
        <f t="shared" si="575"/>
        <v>0</v>
      </c>
      <c r="CS24" s="58">
        <f t="shared" ref="CS24" si="576">CK23*250+CK24*500</f>
        <v>0</v>
      </c>
      <c r="CT24" s="97">
        <f>VLOOKUP($A24,Table!$A$24:$P$53,MATCH('MBO Report 1'!CI$2,Table!$E$23:$P$23,0)+4,FALSE)</f>
        <v>0</v>
      </c>
      <c r="CU24" s="59">
        <f t="shared" ref="CU24:CY24" si="577">CU26+CU28</f>
        <v>15.866666666666667</v>
      </c>
      <c r="CV24" s="59">
        <f t="shared" si="577"/>
        <v>0</v>
      </c>
      <c r="CW24" s="59">
        <f t="shared" si="577"/>
        <v>0</v>
      </c>
      <c r="CX24" s="59">
        <f t="shared" si="577"/>
        <v>0</v>
      </c>
      <c r="CY24" s="60">
        <f t="shared" si="577"/>
        <v>15.866666666666667</v>
      </c>
      <c r="CZ24" s="101">
        <v>5.0000000000000002E-5</v>
      </c>
      <c r="DA24" s="61">
        <f t="shared" ref="DA24" si="578">CY24/CI23</f>
        <v>2.9770260895308827E-5</v>
      </c>
      <c r="DB24" s="358"/>
      <c r="DC24" s="368"/>
      <c r="DD24" s="356"/>
      <c r="DE24" s="54" t="s">
        <v>16</v>
      </c>
      <c r="DF24" s="55">
        <f t="shared" ref="DF24:DM24" si="579">DF26+DF28</f>
        <v>0</v>
      </c>
      <c r="DG24" s="55">
        <f t="shared" si="579"/>
        <v>0</v>
      </c>
      <c r="DH24" s="56">
        <f t="shared" si="579"/>
        <v>0</v>
      </c>
      <c r="DI24" s="56">
        <f t="shared" si="579"/>
        <v>0</v>
      </c>
      <c r="DJ24" s="56">
        <f t="shared" si="579"/>
        <v>2</v>
      </c>
      <c r="DK24" s="56">
        <f t="shared" si="579"/>
        <v>0</v>
      </c>
      <c r="DL24" s="56">
        <f t="shared" si="579"/>
        <v>3.42</v>
      </c>
      <c r="DM24" s="57">
        <f t="shared" si="579"/>
        <v>0</v>
      </c>
      <c r="DN24" s="58">
        <f t="shared" ref="DN24" si="580">DF23*250+DF24*500</f>
        <v>0</v>
      </c>
      <c r="DO24" s="97">
        <f>VLOOKUP($A24,Table!$A$24:$P$53,MATCH('MBO Report 1'!DD$2,Table!$E$23:$P$23,0)+4,FALSE)</f>
        <v>0</v>
      </c>
      <c r="DP24" s="59">
        <f t="shared" ref="DP24:DT24" si="581">DP26+DP28</f>
        <v>61.88</v>
      </c>
      <c r="DQ24" s="59">
        <f t="shared" si="581"/>
        <v>0</v>
      </c>
      <c r="DR24" s="59">
        <f t="shared" si="581"/>
        <v>0</v>
      </c>
      <c r="DS24" s="59">
        <f t="shared" si="581"/>
        <v>0</v>
      </c>
      <c r="DT24" s="60">
        <f t="shared" si="581"/>
        <v>61.88</v>
      </c>
      <c r="DU24" s="101">
        <v>5.0000000000000002E-5</v>
      </c>
      <c r="DV24" s="61">
        <f t="shared" ref="DV24" si="582">DT24/DD23</f>
        <v>1.0608085895186935E-4</v>
      </c>
      <c r="DW24" s="358"/>
      <c r="DX24" s="368"/>
      <c r="DY24" s="356"/>
      <c r="DZ24" s="54" t="s">
        <v>16</v>
      </c>
      <c r="EA24" s="55">
        <f t="shared" ref="EA24:EH24" si="583">EA26+EA28</f>
        <v>0</v>
      </c>
      <c r="EB24" s="55">
        <f t="shared" si="583"/>
        <v>0</v>
      </c>
      <c r="EC24" s="56">
        <f t="shared" si="583"/>
        <v>0</v>
      </c>
      <c r="ED24" s="56">
        <f t="shared" si="583"/>
        <v>0</v>
      </c>
      <c r="EE24" s="56">
        <f t="shared" si="583"/>
        <v>4</v>
      </c>
      <c r="EF24" s="56">
        <f t="shared" si="583"/>
        <v>0</v>
      </c>
      <c r="EG24" s="56">
        <f t="shared" si="583"/>
        <v>6.91</v>
      </c>
      <c r="EH24" s="57">
        <f t="shared" si="583"/>
        <v>0</v>
      </c>
      <c r="EI24" s="58">
        <f t="shared" ref="EI24" si="584">EA23*250+EA24*500</f>
        <v>250</v>
      </c>
      <c r="EJ24" s="97">
        <f>VLOOKUP($A24,Table!$A$24:$P$53,MATCH('MBO Report 1'!DY$2,Table!$E$23:$P$23,0)+4,FALSE)</f>
        <v>0</v>
      </c>
      <c r="EK24" s="59">
        <f t="shared" ref="EK24:EO24" si="585">EK26+EK28</f>
        <v>124.74</v>
      </c>
      <c r="EL24" s="59">
        <f t="shared" si="585"/>
        <v>0</v>
      </c>
      <c r="EM24" s="59">
        <f t="shared" si="585"/>
        <v>0</v>
      </c>
      <c r="EN24" s="59">
        <f t="shared" si="585"/>
        <v>0</v>
      </c>
      <c r="EO24" s="60">
        <f t="shared" si="585"/>
        <v>374.74</v>
      </c>
      <c r="EP24" s="101">
        <v>5.0000000000000002E-5</v>
      </c>
      <c r="EQ24" s="61">
        <f t="shared" ref="EQ24" si="586">EO24/DY23</f>
        <v>8.3733439776141182E-4</v>
      </c>
      <c r="ER24" s="358"/>
      <c r="ES24" s="368"/>
      <c r="ET24" s="356"/>
      <c r="EU24" s="54" t="s">
        <v>16</v>
      </c>
      <c r="EV24" s="55">
        <f t="shared" ref="EV24:FC24" si="587">EV26+EV28</f>
        <v>0</v>
      </c>
      <c r="EW24" s="55">
        <f t="shared" si="587"/>
        <v>0</v>
      </c>
      <c r="EX24" s="56">
        <f t="shared" si="587"/>
        <v>0</v>
      </c>
      <c r="EY24" s="56">
        <f t="shared" si="587"/>
        <v>0</v>
      </c>
      <c r="EZ24" s="56">
        <f t="shared" si="587"/>
        <v>7</v>
      </c>
      <c r="FA24" s="56">
        <f t="shared" si="587"/>
        <v>0</v>
      </c>
      <c r="FB24" s="56">
        <f t="shared" si="587"/>
        <v>3.2</v>
      </c>
      <c r="FC24" s="57">
        <f t="shared" si="587"/>
        <v>0</v>
      </c>
      <c r="FD24" s="58">
        <f t="shared" ref="FD24" si="588">EV23*250+EV24*500</f>
        <v>250</v>
      </c>
      <c r="FE24" s="97">
        <f>VLOOKUP($A24,Table!$A$24:$P$53,MATCH('MBO Report 1'!ET$2,Table!$E$23:$P$23,0)+4,FALSE)</f>
        <v>0</v>
      </c>
      <c r="FF24" s="59">
        <f t="shared" ref="FF24:FJ24" si="589">FF26+FF28</f>
        <v>93.8</v>
      </c>
      <c r="FG24" s="59">
        <f t="shared" si="589"/>
        <v>0</v>
      </c>
      <c r="FH24" s="59">
        <f t="shared" si="589"/>
        <v>0</v>
      </c>
      <c r="FI24" s="59">
        <f t="shared" si="589"/>
        <v>0</v>
      </c>
      <c r="FJ24" s="60">
        <f t="shared" si="589"/>
        <v>343.8</v>
      </c>
      <c r="FK24" s="101">
        <v>5.0000000000000002E-5</v>
      </c>
      <c r="FL24" s="61">
        <f t="shared" ref="FL24" si="590">FJ24/ET23</f>
        <v>8.8459489567646664E-4</v>
      </c>
      <c r="FM24" s="358"/>
      <c r="FN24" s="368"/>
      <c r="FO24" s="356"/>
      <c r="FP24" s="54" t="s">
        <v>16</v>
      </c>
      <c r="FQ24" s="55">
        <f t="shared" ref="FQ24:FX24" si="591">FQ26+FQ28</f>
        <v>0</v>
      </c>
      <c r="FR24" s="55">
        <f t="shared" si="591"/>
        <v>0</v>
      </c>
      <c r="FS24" s="56">
        <f t="shared" si="591"/>
        <v>0</v>
      </c>
      <c r="FT24" s="56">
        <f t="shared" si="591"/>
        <v>0</v>
      </c>
      <c r="FU24" s="56">
        <f t="shared" si="591"/>
        <v>4</v>
      </c>
      <c r="FV24" s="56">
        <f t="shared" si="591"/>
        <v>0</v>
      </c>
      <c r="FW24" s="56">
        <f t="shared" si="591"/>
        <v>1.43</v>
      </c>
      <c r="FX24" s="57">
        <f t="shared" si="591"/>
        <v>0</v>
      </c>
      <c r="FY24" s="58">
        <f t="shared" ref="FY24" si="592">FQ23*250+FQ24*500</f>
        <v>250</v>
      </c>
      <c r="FZ24" s="97">
        <f>VLOOKUP($A24,Table!$A$24:$P$53,MATCH('MBO Report 1'!FO$2,Table!$E$23:$P$23,0)+4,FALSE)</f>
        <v>0</v>
      </c>
      <c r="GA24" s="59">
        <f t="shared" ref="GA24:GE24" si="593">GA26+GA28</f>
        <v>48.019999999999996</v>
      </c>
      <c r="GB24" s="59">
        <f t="shared" si="593"/>
        <v>0</v>
      </c>
      <c r="GC24" s="59">
        <f t="shared" si="593"/>
        <v>0</v>
      </c>
      <c r="GD24" s="59">
        <f t="shared" si="593"/>
        <v>0</v>
      </c>
      <c r="GE24" s="60">
        <f t="shared" si="593"/>
        <v>298.02</v>
      </c>
      <c r="GF24" s="101">
        <v>5.0000000000000002E-5</v>
      </c>
      <c r="GG24" s="61">
        <f t="shared" ref="GG24" si="594">GE24/FO23</f>
        <v>8.5207030755129218E-4</v>
      </c>
      <c r="GH24" s="358"/>
      <c r="GI24" s="368"/>
      <c r="GJ24" s="356"/>
      <c r="GK24" s="54" t="s">
        <v>16</v>
      </c>
      <c r="GL24" s="55">
        <f t="shared" ref="GL24:GS24" si="595">GL26+GL28</f>
        <v>0</v>
      </c>
      <c r="GM24" s="55">
        <f t="shared" si="595"/>
        <v>0</v>
      </c>
      <c r="GN24" s="56">
        <f t="shared" si="595"/>
        <v>0</v>
      </c>
      <c r="GO24" s="56">
        <f t="shared" si="595"/>
        <v>1</v>
      </c>
      <c r="GP24" s="56">
        <f t="shared" si="595"/>
        <v>0</v>
      </c>
      <c r="GQ24" s="56">
        <f t="shared" si="595"/>
        <v>0</v>
      </c>
      <c r="GR24" s="56">
        <f t="shared" si="595"/>
        <v>1.1666666666666667</v>
      </c>
      <c r="GS24" s="57">
        <f t="shared" si="595"/>
        <v>0</v>
      </c>
      <c r="GT24" s="58">
        <f t="shared" ref="GT24" si="596">GL23*250+GL24*500</f>
        <v>0</v>
      </c>
      <c r="GU24" s="97">
        <f>VLOOKUP($A24,Table!$A$24:$P$53,MATCH('MBO Report 1'!GJ$2,Table!$E$23:$P$23,0)+4,FALSE)</f>
        <v>0</v>
      </c>
      <c r="GV24" s="59">
        <f t="shared" ref="GV24:GZ24" si="597">GV26+GV28</f>
        <v>26.833333333333332</v>
      </c>
      <c r="GW24" s="59">
        <f t="shared" si="597"/>
        <v>0</v>
      </c>
      <c r="GX24" s="59">
        <f t="shared" si="597"/>
        <v>0</v>
      </c>
      <c r="GY24" s="59">
        <f t="shared" si="597"/>
        <v>0</v>
      </c>
      <c r="GZ24" s="60">
        <f t="shared" si="597"/>
        <v>26.833333333333332</v>
      </c>
      <c r="HA24" s="101">
        <v>5.0000000000000002E-5</v>
      </c>
      <c r="HB24" s="61">
        <f t="shared" ref="HB24" si="598">GZ24/GJ23</f>
        <v>6.6135572550727196E-5</v>
      </c>
      <c r="HC24" s="358"/>
      <c r="HD24" s="368"/>
      <c r="HE24" s="356"/>
      <c r="HF24" s="54" t="s">
        <v>16</v>
      </c>
      <c r="HG24" s="55">
        <f t="shared" ref="HG24:HN24" si="599">HG26+HG28</f>
        <v>0</v>
      </c>
      <c r="HH24" s="55">
        <f t="shared" si="599"/>
        <v>0</v>
      </c>
      <c r="HI24" s="56">
        <f t="shared" si="599"/>
        <v>1</v>
      </c>
      <c r="HJ24" s="56">
        <f t="shared" si="599"/>
        <v>1</v>
      </c>
      <c r="HK24" s="56">
        <f t="shared" si="599"/>
        <v>2</v>
      </c>
      <c r="HL24" s="56">
        <f t="shared" si="599"/>
        <v>0</v>
      </c>
      <c r="HM24" s="56">
        <f t="shared" si="599"/>
        <v>0.09</v>
      </c>
      <c r="HN24" s="57">
        <f t="shared" si="599"/>
        <v>0</v>
      </c>
      <c r="HO24" s="58">
        <f t="shared" ref="HO24" si="600">HG23*250+HG24*500</f>
        <v>0</v>
      </c>
      <c r="HP24" s="97">
        <f>VLOOKUP($A24,Table!$A$24:$P$53,MATCH('MBO Report 1'!HE$2,Table!$E$23:$P$23,0)+4,FALSE)</f>
        <v>0</v>
      </c>
      <c r="HQ24" s="59">
        <f t="shared" ref="HQ24:HU24" si="601">HQ26+HQ28</f>
        <v>39.76</v>
      </c>
      <c r="HR24" s="59">
        <f t="shared" si="601"/>
        <v>0</v>
      </c>
      <c r="HS24" s="59">
        <f t="shared" si="601"/>
        <v>0</v>
      </c>
      <c r="HT24" s="59">
        <f t="shared" si="601"/>
        <v>0</v>
      </c>
      <c r="HU24" s="60">
        <f t="shared" si="601"/>
        <v>39.76</v>
      </c>
      <c r="HV24" s="101">
        <v>5.0000000000000002E-5</v>
      </c>
      <c r="HW24" s="61">
        <f t="shared" ref="HW24" si="602">HU24/HE23</f>
        <v>8.6636430784747814E-5</v>
      </c>
      <c r="HX24" s="358"/>
      <c r="HY24" s="368"/>
      <c r="HZ24" s="356"/>
      <c r="IA24" s="54" t="s">
        <v>16</v>
      </c>
      <c r="IB24" s="55">
        <f t="shared" ref="IB24:II24" si="603">IB26+IB28</f>
        <v>0</v>
      </c>
      <c r="IC24" s="55">
        <f t="shared" si="603"/>
        <v>0</v>
      </c>
      <c r="ID24" s="56">
        <f t="shared" si="603"/>
        <v>1</v>
      </c>
      <c r="IE24" s="56">
        <f t="shared" si="603"/>
        <v>0</v>
      </c>
      <c r="IF24" s="56">
        <f t="shared" si="603"/>
        <v>2</v>
      </c>
      <c r="IG24" s="56">
        <f t="shared" si="603"/>
        <v>0</v>
      </c>
      <c r="IH24" s="56">
        <f t="shared" si="603"/>
        <v>0.4</v>
      </c>
      <c r="II24" s="57">
        <f t="shared" si="603"/>
        <v>0</v>
      </c>
      <c r="IJ24" s="58">
        <f t="shared" ref="IJ24" si="604">IB23*250+IB24*500</f>
        <v>0</v>
      </c>
      <c r="IK24" s="97">
        <f>VLOOKUP($A24,Table!$A$24:$P$53,MATCH('MBO Report 1'!HZ$2,Table!$E$23:$P$23,0)+4,FALSE)</f>
        <v>0</v>
      </c>
      <c r="IL24" s="59">
        <f t="shared" ref="IL24:IP24" si="605">IL26+IL28</f>
        <v>33.6</v>
      </c>
      <c r="IM24" s="59">
        <f t="shared" si="605"/>
        <v>0</v>
      </c>
      <c r="IN24" s="59">
        <f t="shared" si="605"/>
        <v>0</v>
      </c>
      <c r="IO24" s="59">
        <f t="shared" si="605"/>
        <v>0</v>
      </c>
      <c r="IP24" s="60">
        <f t="shared" si="605"/>
        <v>33.6</v>
      </c>
      <c r="IQ24" s="101">
        <v>5.0000000000000002E-5</v>
      </c>
      <c r="IR24" s="61">
        <f t="shared" ref="IR24" si="606">IP24/HZ23</f>
        <v>4.7396959679702634E-5</v>
      </c>
      <c r="IS24" s="358"/>
      <c r="IT24" s="368"/>
    </row>
    <row r="25" spans="1:254" s="113" customFormat="1" ht="24.75" customHeight="1" outlineLevel="1">
      <c r="A25" s="4" t="str">
        <f t="shared" ref="A25" si="607">B25&amp;D25</f>
        <v>CASEInternal</v>
      </c>
      <c r="B25" s="388" t="str">
        <f>Info!C14</f>
        <v>CASE</v>
      </c>
      <c r="C25" s="389">
        <f>VLOOKUP($B25,Table!$C$4:$P$20,MATCH('MBO Report 1'!C$2,Table!$E$3:$P$3,0)+2,FALSE)</f>
        <v>33480</v>
      </c>
      <c r="D25" s="103" t="s">
        <v>15</v>
      </c>
      <c r="E25" s="104">
        <f>VLOOKUP($A25,Table!$A$59:$P$88,MATCH('MBO Report 1'!C$2,Table!$E$58:$P$58,0)+4,FALSE)</f>
        <v>0</v>
      </c>
      <c r="F25" s="104" t="s">
        <v>86</v>
      </c>
      <c r="G25" s="105">
        <f>IFERROR(GETPIVOTDATA("ReWork",PivotTable!$B$3,"Dept",$B25,"Month",C$2,"Source",$D25),0)</f>
        <v>3</v>
      </c>
      <c r="H25" s="105">
        <f>IFERROR(GETPIVOTDATA("RePlate",PivotTable!$B$3,"Dept",$B25,"Month",C$2,"Source",$D25),0)</f>
        <v>0</v>
      </c>
      <c r="I25" s="105">
        <f>IFERROR(GETPIVOTDATA("ReWash",PivotTable!$B$3,"Dept",$B25,"Month",C$2,"Source",$D25),0)</f>
        <v>0</v>
      </c>
      <c r="J25" s="105">
        <f>IFERROR(GETPIVOTDATA("Other",PivotTable!$B$3,"Dept",$B25,"Month",C$2,"Source",$D25),0)</f>
        <v>0</v>
      </c>
      <c r="K25" s="105">
        <f>IFERROR(GETPIVOTDATA("Sort",PivotTable!$B$3,"Dept",$B25,"Month",C$2,"Source",$D25),0)</f>
        <v>0</v>
      </c>
      <c r="L25" s="106">
        <f>IFERROR(GETPIVOTDATA("Scrap",PivotTable!$B$3,"Dept",$B25,"Month",C$2,"Source",$D25),0)</f>
        <v>0</v>
      </c>
      <c r="M25" s="107">
        <v>0</v>
      </c>
      <c r="N25" s="108" t="s">
        <v>86</v>
      </c>
      <c r="O25" s="109">
        <f>IFERROR(GETPIVOTDATA("Labour Cost",PivotTable!$B$3,"Dept",$B25,"Month",C$2,"Source",$D25),0)</f>
        <v>42</v>
      </c>
      <c r="P25" s="109">
        <f>IFERROR(GETPIVOTDATA("Process cost",PivotTable!$B$3,"Dept",$B25,"Month",C$2,"Source",$D25),0)</f>
        <v>0</v>
      </c>
      <c r="Q25" s="109">
        <f>IFERROR(GETPIVOTDATA("Material Cost",PivotTable!$B$3,"Dept",$B25,"Month",C$2,"Source",$D25),0)</f>
        <v>0</v>
      </c>
      <c r="R25" s="109">
        <f>IFERROR(GETPIVOTDATA("Part Cost",PivotTable!$B$3,"Dept",$B25,"Month",C$2,"Source",$D25),0)</f>
        <v>0</v>
      </c>
      <c r="S25" s="110">
        <f>SUM(M25:R25)</f>
        <v>42</v>
      </c>
      <c r="T25" s="111">
        <v>5.0000000000000002E-5</v>
      </c>
      <c r="U25" s="112">
        <f t="shared" ref="U25" si="608">S25/C25</f>
        <v>1.2544802867383513E-3</v>
      </c>
      <c r="V25" s="373">
        <v>2.0999999999999999E-3</v>
      </c>
      <c r="W25" s="387">
        <f t="shared" ref="W25" si="609">SUM(S25:S26)/C25</f>
        <v>1.6573078454798884E-3</v>
      </c>
      <c r="X25" s="372">
        <f>VLOOKUP($B25,Table!$C$4:$P$18,MATCH('MBO Report 1'!X$2,Table!$E$3:$P$3,0)+2,FALSE)</f>
        <v>52385</v>
      </c>
      <c r="Y25" s="103" t="s">
        <v>15</v>
      </c>
      <c r="Z25" s="104">
        <f>VLOOKUP($A25,Table!$A$59:$P$88,MATCH('MBO Report 1'!X$2,Table!$E$58:$P$58,0)+4,FALSE)</f>
        <v>0</v>
      </c>
      <c r="AA25" s="104" t="s">
        <v>86</v>
      </c>
      <c r="AB25" s="105">
        <f>IFERROR(GETPIVOTDATA("ReWork",PivotTable!$B$3,"Dept",$B25,"Month",X$2,"Source",$D25),0)</f>
        <v>4</v>
      </c>
      <c r="AC25" s="105">
        <f>IFERROR(GETPIVOTDATA("RePlate",PivotTable!$B$3,"Dept",$B25,"Month",X$2,"Source",$D25),0)</f>
        <v>0</v>
      </c>
      <c r="AD25" s="105">
        <f>IFERROR(GETPIVOTDATA("ReWash",PivotTable!$B$3,"Dept",$B25,"Month",X$2,"Source",$D25),0)</f>
        <v>0</v>
      </c>
      <c r="AE25" s="105">
        <f>IFERROR(GETPIVOTDATA("Other",PivotTable!$B$3,"Dept",$B25,"Month",X$2,"Source",$D25),0)</f>
        <v>0</v>
      </c>
      <c r="AF25" s="105">
        <f>IFERROR(GETPIVOTDATA("Sort",PivotTable!$B$3,"Dept",$B25,"Month",X$2,"Source",$D25),0)</f>
        <v>0</v>
      </c>
      <c r="AG25" s="106">
        <f>IFERROR(GETPIVOTDATA("Scrap",PivotTable!$B$3,"Dept",$B25,"Month",X$2,"Source",$D25),0)</f>
        <v>0</v>
      </c>
      <c r="AH25" s="107">
        <v>0</v>
      </c>
      <c r="AI25" s="108" t="s">
        <v>86</v>
      </c>
      <c r="AJ25" s="109">
        <f>IFERROR(GETPIVOTDATA("Labour Cost",PivotTable!$B$3,"Dept",$B25,"Month",X$2,"Source",$D25),0)</f>
        <v>56</v>
      </c>
      <c r="AK25" s="109">
        <f>IFERROR(GETPIVOTDATA("Process cost",PivotTable!$B$3,"Dept",$B25,"Month",X$2,"Source",$D25),0)</f>
        <v>0</v>
      </c>
      <c r="AL25" s="109">
        <f>IFERROR(GETPIVOTDATA("Material Cost",PivotTable!$B$3,"Dept",$B25,"Month",X$2,"Source",$D25),0)</f>
        <v>0</v>
      </c>
      <c r="AM25" s="109">
        <f>IFERROR(GETPIVOTDATA("Part Cost",PivotTable!$B$3,"Dept",$B25,"Month",X$2,"Source",$D25),0)</f>
        <v>0</v>
      </c>
      <c r="AN25" s="110">
        <f t="shared" ref="AN25:AN29" si="610">SUM(AH25:AM25)</f>
        <v>56</v>
      </c>
      <c r="AO25" s="111">
        <v>5.0000000000000002E-5</v>
      </c>
      <c r="AP25" s="112">
        <f t="shared" ref="AP25" si="611">AN25/X25</f>
        <v>1.0690083039037893E-3</v>
      </c>
      <c r="AQ25" s="373">
        <v>2.0999999999999999E-3</v>
      </c>
      <c r="AR25" s="374">
        <f t="shared" ref="AR25" si="612">SUM(AN25:AN26)/X25</f>
        <v>1.3825840730489008E-3</v>
      </c>
      <c r="AS25" s="361">
        <f>VLOOKUP($B25,Table!$C$4:$P$18,MATCH('MBO Report 1'!AS$2,Table!$E$3:$P$3,0)+2,FALSE)</f>
        <v>47272</v>
      </c>
      <c r="AT25" s="103" t="s">
        <v>15</v>
      </c>
      <c r="AU25" s="104">
        <f>VLOOKUP($A25,Table!$A$59:$P$88,MATCH('MBO Report 1'!AS$2,Table!$E$58:$P$58,0)+4,FALSE)</f>
        <v>0</v>
      </c>
      <c r="AV25" s="104" t="s">
        <v>86</v>
      </c>
      <c r="AW25" s="105">
        <f>IFERROR(GETPIVOTDATA("ReWork",PivotTable!$B$3,"Dept",$B25,"Month",AS$2,"Source",$D25),0)</f>
        <v>1</v>
      </c>
      <c r="AX25" s="105">
        <f>IFERROR(GETPIVOTDATA("RePlate",PivotTable!$B$3,"Dept",$B25,"Month",AS$2,"Source",$D25),0)</f>
        <v>0</v>
      </c>
      <c r="AY25" s="105">
        <f>IFERROR(GETPIVOTDATA("ReWash",PivotTable!$B$3,"Dept",$B25,"Month",AS$2,"Source",$D25),0)</f>
        <v>0</v>
      </c>
      <c r="AZ25" s="105">
        <f>IFERROR(GETPIVOTDATA("Other",PivotTable!$B$3,"Dept",$B25,"Month",AS$2,"Source",$D25),0)</f>
        <v>0</v>
      </c>
      <c r="BA25" s="105">
        <f>IFERROR(GETPIVOTDATA("Sort",PivotTable!$B$3,"Dept",$B25,"Month",AS$2,"Source",$D25),0)</f>
        <v>0</v>
      </c>
      <c r="BB25" s="106">
        <f>IFERROR(GETPIVOTDATA("Scrap",PivotTable!$B$3,"Dept",$B25,"Month",AS$2,"Source",$D25),0)</f>
        <v>0</v>
      </c>
      <c r="BC25" s="107">
        <v>0</v>
      </c>
      <c r="BD25" s="108" t="s">
        <v>86</v>
      </c>
      <c r="BE25" s="109">
        <f>IFERROR(GETPIVOTDATA("Labour Cost",PivotTable!$B$3,"Dept",$B25,"Month",AS$2,"Source",$D25),0)</f>
        <v>14</v>
      </c>
      <c r="BF25" s="109">
        <f>IFERROR(GETPIVOTDATA("Process cost",PivotTable!$B$3,"Dept",$B25,"Month",AS$2,"Source",$D25),0)</f>
        <v>0</v>
      </c>
      <c r="BG25" s="109">
        <f>IFERROR(GETPIVOTDATA("Material Cost",PivotTable!$B$3,"Dept",$B25,"Month",AS$2,"Source",$D25),0)</f>
        <v>0</v>
      </c>
      <c r="BH25" s="109">
        <f>IFERROR(GETPIVOTDATA("Part Cost",PivotTable!$B$3,"Dept",$B25,"Month",AS$2,"Source",$D25),0)</f>
        <v>0</v>
      </c>
      <c r="BI25" s="110">
        <f t="shared" ref="BI25:BI29" si="613">SUM(BC25:BH25)</f>
        <v>14</v>
      </c>
      <c r="BJ25" s="111">
        <v>5.0000000000000002E-5</v>
      </c>
      <c r="BK25" s="112">
        <f t="shared" ref="BK25" si="614">BI25/AS25</f>
        <v>2.9615840243696058E-4</v>
      </c>
      <c r="BL25" s="363">
        <v>2.0999999999999999E-3</v>
      </c>
      <c r="BM25" s="365">
        <f t="shared" ref="BM25" si="615">SUM(BI25:BI26)/AS25</f>
        <v>3.7019800304620068E-4</v>
      </c>
      <c r="BN25" s="361">
        <f>VLOOKUP($B25,Table!$C$4:$P$18,MATCH('MBO Report 1'!BN$2,Table!$E$3:$P$3,0)+2,FALSE)</f>
        <v>41351</v>
      </c>
      <c r="BO25" s="103" t="s">
        <v>15</v>
      </c>
      <c r="BP25" s="104">
        <f>VLOOKUP($A25,Table!$A$59:$P$88,MATCH('MBO Report 1'!BN$2,Table!$E$58:$P$58,0)+4,FALSE)</f>
        <v>0</v>
      </c>
      <c r="BQ25" s="104" t="s">
        <v>86</v>
      </c>
      <c r="BR25" s="105">
        <f>IFERROR(GETPIVOTDATA("ReWork",PivotTable!$B$3,"Dept",$B25,"Month",BN$2,"Source",$D25),0)</f>
        <v>1</v>
      </c>
      <c r="BS25" s="105">
        <f>IFERROR(GETPIVOTDATA("RePlate",PivotTable!$B$3,"Dept",$B25,"Month",BN$2,"Source",$D25),0)</f>
        <v>0</v>
      </c>
      <c r="BT25" s="105">
        <f>IFERROR(GETPIVOTDATA("ReWash",PivotTable!$B$3,"Dept",$B25,"Month",BN$2,"Source",$D25),0)</f>
        <v>0</v>
      </c>
      <c r="BU25" s="105">
        <f>IFERROR(GETPIVOTDATA("Other",PivotTable!$B$3,"Dept",$B25,"Month",BN$2,"Source",$D25),0)</f>
        <v>0</v>
      </c>
      <c r="BV25" s="105">
        <f>IFERROR(GETPIVOTDATA("Sort",PivotTable!$B$3,"Dept",$B25,"Month",BN$2,"Source",$D25),0)</f>
        <v>0</v>
      </c>
      <c r="BW25" s="106">
        <f>IFERROR(GETPIVOTDATA("Scrap",PivotTable!$B$3,"Dept",$B25,"Month",BN$2,"Source",$D25),0)</f>
        <v>0</v>
      </c>
      <c r="BX25" s="107">
        <v>0</v>
      </c>
      <c r="BY25" s="108" t="s">
        <v>86</v>
      </c>
      <c r="BZ25" s="109">
        <f>IFERROR(GETPIVOTDATA("Labour Cost",PivotTable!$B$3,"Dept",$B25,"Month",BN$2,"Source",$D25),0)</f>
        <v>14</v>
      </c>
      <c r="CA25" s="109">
        <f>IFERROR(GETPIVOTDATA("Process cost",PivotTable!$B$3,"Dept",$B25,"Month",BN$2,"Source",$D25),0)</f>
        <v>0</v>
      </c>
      <c r="CB25" s="109">
        <f>IFERROR(GETPIVOTDATA("Material Cost",PivotTable!$B$3,"Dept",$B25,"Month",BN$2,"Source",$D25),0)</f>
        <v>0</v>
      </c>
      <c r="CC25" s="109">
        <f>IFERROR(GETPIVOTDATA("Part Cost",PivotTable!$B$3,"Dept",$B25,"Month",BN$2,"Source",$D25),0)</f>
        <v>0</v>
      </c>
      <c r="CD25" s="110">
        <f t="shared" ref="CD25:CD29" si="616">SUM(BX25:CC25)</f>
        <v>14</v>
      </c>
      <c r="CE25" s="111">
        <v>5.0000000000000002E-5</v>
      </c>
      <c r="CF25" s="112">
        <f t="shared" ref="CF25" si="617">CD25/BN25</f>
        <v>3.3856496819907622E-4</v>
      </c>
      <c r="CG25" s="363">
        <v>2.0999999999999999E-3</v>
      </c>
      <c r="CH25" s="365">
        <f t="shared" ref="CH25" si="618">SUM(CD25:CD26)/BN25</f>
        <v>3.7806421448896842E-4</v>
      </c>
      <c r="CI25" s="361">
        <f>VLOOKUP($B25,Table!$C$4:$P$18,MATCH('MBO Report 1'!CI$2,Table!$E$3:$P$3,0)+2,FALSE)</f>
        <v>32708.959999999999</v>
      </c>
      <c r="CJ25" s="103" t="s">
        <v>15</v>
      </c>
      <c r="CK25" s="104">
        <f>VLOOKUP($A25,Table!$A$59:$P$88,MATCH('MBO Report 1'!CI$2,Table!$E$58:$P$58,0)+4,FALSE)</f>
        <v>0</v>
      </c>
      <c r="CL25" s="104" t="s">
        <v>86</v>
      </c>
      <c r="CM25" s="105">
        <f>IFERROR(GETPIVOTDATA("ReWork",PivotTable!$B$3,"Dept",$B25,"Month",CI$2,"Source",$D25),0)</f>
        <v>4</v>
      </c>
      <c r="CN25" s="105">
        <f>IFERROR(GETPIVOTDATA("RePlate",PivotTable!$B$3,"Dept",$B25,"Month",CI$2,"Source",$D25),0)</f>
        <v>0</v>
      </c>
      <c r="CO25" s="105">
        <f>IFERROR(GETPIVOTDATA("ReWash",PivotTable!$B$3,"Dept",$B25,"Month",CI$2,"Source",$D25),0)</f>
        <v>0</v>
      </c>
      <c r="CP25" s="105">
        <f>IFERROR(GETPIVOTDATA("Other",PivotTable!$B$3,"Dept",$B25,"Month",CI$2,"Source",$D25),0)</f>
        <v>0</v>
      </c>
      <c r="CQ25" s="105">
        <f>IFERROR(GETPIVOTDATA("Sort",PivotTable!$B$3,"Dept",$B25,"Month",CI$2,"Source",$D25),0)</f>
        <v>0</v>
      </c>
      <c r="CR25" s="106">
        <f>IFERROR(GETPIVOTDATA("Scrap",PivotTable!$B$3,"Dept",$B25,"Month",CI$2,"Source",$D25),0)</f>
        <v>0</v>
      </c>
      <c r="CS25" s="107">
        <v>0</v>
      </c>
      <c r="CT25" s="108" t="s">
        <v>86</v>
      </c>
      <c r="CU25" s="109">
        <f>IFERROR(GETPIVOTDATA("Labour Cost",PivotTable!$B$3,"Dept",$B25,"Month",CI$2,"Source",$D25),0)</f>
        <v>56</v>
      </c>
      <c r="CV25" s="109">
        <f>IFERROR(GETPIVOTDATA("Process cost",PivotTable!$B$3,"Dept",$B25,"Month",CI$2,"Source",$D25),0)</f>
        <v>0</v>
      </c>
      <c r="CW25" s="109">
        <f>IFERROR(GETPIVOTDATA("Material Cost",PivotTable!$B$3,"Dept",$B25,"Month",CI$2,"Source",$D25),0)</f>
        <v>0</v>
      </c>
      <c r="CX25" s="109">
        <f>IFERROR(GETPIVOTDATA("Part Cost",PivotTable!$B$3,"Dept",$B25,"Month",CI$2,"Source",$D25),0)</f>
        <v>0</v>
      </c>
      <c r="CY25" s="110">
        <f t="shared" ref="CY25:CY29" si="619">SUM(CS25:CX25)</f>
        <v>56</v>
      </c>
      <c r="CZ25" s="111">
        <v>5.0000000000000002E-5</v>
      </c>
      <c r="DA25" s="112">
        <f t="shared" ref="DA25" si="620">CY25/CI25</f>
        <v>1.7120691088924869E-3</v>
      </c>
      <c r="DB25" s="363">
        <v>2.0999999999999999E-3</v>
      </c>
      <c r="DC25" s="365">
        <f t="shared" ref="DC25" si="621">SUM(CY25:CY26)/CI25</f>
        <v>2.197155356412025E-3</v>
      </c>
      <c r="DD25" s="361">
        <f>VLOOKUP($B25,Table!$C$4:$P$18,MATCH('MBO Report 1'!DD$2,Table!$E$3:$P$3,0)+2,FALSE)</f>
        <v>38041.65</v>
      </c>
      <c r="DE25" s="103" t="s">
        <v>15</v>
      </c>
      <c r="DF25" s="104">
        <f>VLOOKUP($A25,Table!$A$59:$P$88,MATCH('MBO Report 1'!DD$2,Table!$E$58:$P$58,0)+4,FALSE)</f>
        <v>0</v>
      </c>
      <c r="DG25" s="104" t="s">
        <v>86</v>
      </c>
      <c r="DH25" s="105">
        <f>IFERROR(GETPIVOTDATA("ReWork",PivotTable!$B$3,"Dept",$B25,"Month",DD$2,"Source",$D25),0)</f>
        <v>2</v>
      </c>
      <c r="DI25" s="105">
        <f>IFERROR(GETPIVOTDATA("RePlate",PivotTable!$B$3,"Dept",$B25,"Month",DD$2,"Source",$D25),0)</f>
        <v>0</v>
      </c>
      <c r="DJ25" s="105">
        <f>IFERROR(GETPIVOTDATA("ReWash",PivotTable!$B$3,"Dept",$B25,"Month",DD$2,"Source",$D25),0)</f>
        <v>0</v>
      </c>
      <c r="DK25" s="105">
        <f>IFERROR(GETPIVOTDATA("Other",PivotTable!$B$3,"Dept",$B25,"Month",DD$2,"Source",$D25),0)</f>
        <v>0</v>
      </c>
      <c r="DL25" s="105">
        <f>IFERROR(GETPIVOTDATA("Sort",PivotTable!$B$3,"Dept",$B25,"Month",DD$2,"Source",$D25),0)</f>
        <v>0</v>
      </c>
      <c r="DM25" s="106">
        <f>IFERROR(GETPIVOTDATA("Scrap",PivotTable!$B$3,"Dept",$B25,"Month",DD$2,"Source",$D25),0)</f>
        <v>0</v>
      </c>
      <c r="DN25" s="107">
        <v>0</v>
      </c>
      <c r="DO25" s="108" t="s">
        <v>86</v>
      </c>
      <c r="DP25" s="109">
        <f>IFERROR(GETPIVOTDATA("Labour Cost",PivotTable!$B$3,"Dept",$B25,"Month",DD$2,"Source",$D25),0)</f>
        <v>28</v>
      </c>
      <c r="DQ25" s="109">
        <f>IFERROR(GETPIVOTDATA("Process cost",PivotTable!$B$3,"Dept",$B25,"Month",DD$2,"Source",$D25),0)</f>
        <v>0</v>
      </c>
      <c r="DR25" s="109">
        <f>IFERROR(GETPIVOTDATA("Material Cost",PivotTable!$B$3,"Dept",$B25,"Month",DD$2,"Source",$D25),0)</f>
        <v>0</v>
      </c>
      <c r="DS25" s="109">
        <f>IFERROR(GETPIVOTDATA("Part Cost",PivotTable!$B$3,"Dept",$B25,"Month",DD$2,"Source",$D25),0)</f>
        <v>0</v>
      </c>
      <c r="DT25" s="110">
        <f t="shared" ref="DT25:DT29" si="622">SUM(DN25:DS25)</f>
        <v>28</v>
      </c>
      <c r="DU25" s="111">
        <v>5.0000000000000002E-5</v>
      </c>
      <c r="DV25" s="112">
        <f t="shared" ref="DV25" si="623">DT25/DD25</f>
        <v>7.3603537175700843E-4</v>
      </c>
      <c r="DW25" s="363">
        <v>2.0999999999999999E-3</v>
      </c>
      <c r="DX25" s="365">
        <f t="shared" ref="DX25" si="624">SUM(DT25:DT26)/DD25</f>
        <v>8.9060279982598029E-4</v>
      </c>
      <c r="DY25" s="361">
        <f>VLOOKUP($B25,Table!$C$4:$P$18,MATCH('MBO Report 1'!DY$2,Table!$E$3:$P$3,0)+2,FALSE)</f>
        <v>41117.46</v>
      </c>
      <c r="DZ25" s="103" t="s">
        <v>15</v>
      </c>
      <c r="EA25" s="104">
        <f>VLOOKUP($A25,Table!$A$59:$P$88,MATCH('MBO Report 1'!DY$2,Table!$E$58:$P$58,0)+4,FALSE)</f>
        <v>0</v>
      </c>
      <c r="EB25" s="104" t="s">
        <v>86</v>
      </c>
      <c r="EC25" s="105">
        <f>IFERROR(GETPIVOTDATA("ReWork",PivotTable!$B$3,"Dept",$B25,"Month",DY$2,"Source",$D25),0)</f>
        <v>3</v>
      </c>
      <c r="ED25" s="105">
        <f>IFERROR(GETPIVOTDATA("RePlate",PivotTable!$B$3,"Dept",$B25,"Month",DY$2,"Source",$D25),0)</f>
        <v>0</v>
      </c>
      <c r="EE25" s="105">
        <f>IFERROR(GETPIVOTDATA("ReWash",PivotTable!$B$3,"Dept",$B25,"Month",DY$2,"Source",$D25),0)</f>
        <v>0</v>
      </c>
      <c r="EF25" s="105">
        <f>IFERROR(GETPIVOTDATA("Other",PivotTable!$B$3,"Dept",$B25,"Month",DY$2,"Source",$D25),0)</f>
        <v>0</v>
      </c>
      <c r="EG25" s="105">
        <f>IFERROR(GETPIVOTDATA("Sort",PivotTable!$B$3,"Dept",$B25,"Month",DY$2,"Source",$D25),0)</f>
        <v>0</v>
      </c>
      <c r="EH25" s="106">
        <f>IFERROR(GETPIVOTDATA("Scrap",PivotTable!$B$3,"Dept",$B25,"Month",DY$2,"Source",$D25),0)</f>
        <v>0</v>
      </c>
      <c r="EI25" s="107">
        <v>0</v>
      </c>
      <c r="EJ25" s="108" t="s">
        <v>86</v>
      </c>
      <c r="EK25" s="109">
        <f>IFERROR(GETPIVOTDATA("Labour Cost",PivotTable!$B$3,"Dept",$B25,"Month",DY$2,"Source",$D25),0)</f>
        <v>42</v>
      </c>
      <c r="EL25" s="109">
        <f>IFERROR(GETPIVOTDATA("Process cost",PivotTable!$B$3,"Dept",$B25,"Month",DY$2,"Source",$D25),0)</f>
        <v>0</v>
      </c>
      <c r="EM25" s="109">
        <f>IFERROR(GETPIVOTDATA("Material Cost",PivotTable!$B$3,"Dept",$B25,"Month",DY$2,"Source",$D25),0)</f>
        <v>0</v>
      </c>
      <c r="EN25" s="109">
        <f>IFERROR(GETPIVOTDATA("Part Cost",PivotTable!$B$3,"Dept",$B25,"Month",DY$2,"Source",$D25),0)</f>
        <v>0</v>
      </c>
      <c r="EO25" s="110">
        <f t="shared" ref="EO25:EO29" si="625">SUM(EI25:EN25)</f>
        <v>42</v>
      </c>
      <c r="EP25" s="111">
        <v>5.0000000000000002E-5</v>
      </c>
      <c r="EQ25" s="112">
        <f t="shared" ref="EQ25" si="626">EO25/DY25</f>
        <v>1.0214638744708454E-3</v>
      </c>
      <c r="ER25" s="363">
        <v>2.0999999999999999E-3</v>
      </c>
      <c r="ES25" s="365">
        <f t="shared" ref="ES25" si="627">SUM(EO25:EO26)/DY25</f>
        <v>1.3313079163936683E-3</v>
      </c>
      <c r="ET25" s="361">
        <f>VLOOKUP($B25,Table!$C$4:$P$18,MATCH('MBO Report 1'!ET$2,Table!$E$3:$P$3,0)+2,FALSE)</f>
        <v>16748.63</v>
      </c>
      <c r="EU25" s="103" t="s">
        <v>15</v>
      </c>
      <c r="EV25" s="104">
        <f>VLOOKUP($A25,Table!$A$59:$P$88,MATCH('MBO Report 1'!ET$2,Table!$E$58:$P$58,0)+4,FALSE)</f>
        <v>0</v>
      </c>
      <c r="EW25" s="104" t="s">
        <v>86</v>
      </c>
      <c r="EX25" s="105">
        <f>IFERROR(GETPIVOTDATA("ReWork",PivotTable!$B$3,"Dept",$B25,"Month",ET$2,"Source",$D25),0)</f>
        <v>1</v>
      </c>
      <c r="EY25" s="105">
        <f>IFERROR(GETPIVOTDATA("RePlate",PivotTable!$B$3,"Dept",$B25,"Month",ET$2,"Source",$D25),0)</f>
        <v>0</v>
      </c>
      <c r="EZ25" s="105">
        <f>IFERROR(GETPIVOTDATA("ReWash",PivotTable!$B$3,"Dept",$B25,"Month",ET$2,"Source",$D25),0)</f>
        <v>0</v>
      </c>
      <c r="FA25" s="105">
        <f>IFERROR(GETPIVOTDATA("Other",PivotTable!$B$3,"Dept",$B25,"Month",ET$2,"Source",$D25),0)</f>
        <v>0</v>
      </c>
      <c r="FB25" s="105">
        <f>IFERROR(GETPIVOTDATA("Sort",PivotTable!$B$3,"Dept",$B25,"Month",ET$2,"Source",$D25),0)</f>
        <v>0</v>
      </c>
      <c r="FC25" s="106">
        <f>IFERROR(GETPIVOTDATA("Scrap",PivotTable!$B$3,"Dept",$B25,"Month",ET$2,"Source",$D25),0)</f>
        <v>0</v>
      </c>
      <c r="FD25" s="107">
        <v>0</v>
      </c>
      <c r="FE25" s="108" t="s">
        <v>86</v>
      </c>
      <c r="FF25" s="109">
        <f>IFERROR(GETPIVOTDATA("Labour Cost",PivotTable!$B$3,"Dept",$B25,"Month",ET$2,"Source",$D25),0)</f>
        <v>14</v>
      </c>
      <c r="FG25" s="109">
        <f>IFERROR(GETPIVOTDATA("Process cost",PivotTable!$B$3,"Dept",$B25,"Month",ET$2,"Source",$D25),0)</f>
        <v>0</v>
      </c>
      <c r="FH25" s="109">
        <f>IFERROR(GETPIVOTDATA("Material Cost",PivotTable!$B$3,"Dept",$B25,"Month",ET$2,"Source",$D25),0)</f>
        <v>0</v>
      </c>
      <c r="FI25" s="109">
        <f>IFERROR(GETPIVOTDATA("Part Cost",PivotTable!$B$3,"Dept",$B25,"Month",ET$2,"Source",$D25),0)</f>
        <v>0</v>
      </c>
      <c r="FJ25" s="110">
        <f t="shared" ref="FJ25:FJ29" si="628">SUM(FD25:FI25)</f>
        <v>14</v>
      </c>
      <c r="FK25" s="111">
        <v>5.0000000000000002E-5</v>
      </c>
      <c r="FL25" s="112">
        <f t="shared" ref="FL25" si="629">FJ25/ET25</f>
        <v>8.3588926377858961E-4</v>
      </c>
      <c r="FM25" s="363">
        <v>2.0999999999999999E-3</v>
      </c>
      <c r="FN25" s="365">
        <f t="shared" ref="FN25" si="630">SUM(FJ25:FJ26)/ET25</f>
        <v>1.0030671165343077E-3</v>
      </c>
      <c r="FO25" s="361">
        <f>VLOOKUP($B25,Table!$C$4:$P$18,MATCH('MBO Report 1'!FO$2,Table!$E$3:$P$3,0)+2,FALSE)</f>
        <v>33093.72</v>
      </c>
      <c r="FP25" s="103" t="s">
        <v>15</v>
      </c>
      <c r="FQ25" s="104">
        <f>VLOOKUP($A25,Table!$A$59:$P$88,MATCH('MBO Report 1'!FO$2,Table!$E$58:$P$58,0)+4,FALSE)</f>
        <v>0</v>
      </c>
      <c r="FR25" s="104" t="s">
        <v>86</v>
      </c>
      <c r="FS25" s="105">
        <f>IFERROR(GETPIVOTDATA("ReWork",PivotTable!$B$3,"Dept",$B25,"Month",FO$2,"Source",$D25),0)</f>
        <v>1.29</v>
      </c>
      <c r="FT25" s="105">
        <f>IFERROR(GETPIVOTDATA("RePlate",PivotTable!$B$3,"Dept",$B25,"Month",FO$2,"Source",$D25),0)</f>
        <v>0</v>
      </c>
      <c r="FU25" s="105">
        <f>IFERROR(GETPIVOTDATA("ReWash",PivotTable!$B$3,"Dept",$B25,"Month",FO$2,"Source",$D25),0)</f>
        <v>0</v>
      </c>
      <c r="FV25" s="105">
        <f>IFERROR(GETPIVOTDATA("Other",PivotTable!$B$3,"Dept",$B25,"Month",FO$2,"Source",$D25),0)</f>
        <v>0</v>
      </c>
      <c r="FW25" s="105">
        <f>IFERROR(GETPIVOTDATA("Sort",PivotTable!$B$3,"Dept",$B25,"Month",FO$2,"Source",$D25),0)</f>
        <v>0</v>
      </c>
      <c r="FX25" s="106">
        <f>IFERROR(GETPIVOTDATA("Scrap",PivotTable!$B$3,"Dept",$B25,"Month",FO$2,"Source",$D25),0)</f>
        <v>0</v>
      </c>
      <c r="FY25" s="107">
        <v>0</v>
      </c>
      <c r="FZ25" s="108" t="s">
        <v>86</v>
      </c>
      <c r="GA25" s="109">
        <f>IFERROR(GETPIVOTDATA("Labour Cost",PivotTable!$B$3,"Dept",$B25,"Month",FO$2,"Source",$D25),0)</f>
        <v>18.060000000000002</v>
      </c>
      <c r="GB25" s="109">
        <f>IFERROR(GETPIVOTDATA("Process cost",PivotTable!$B$3,"Dept",$B25,"Month",FO$2,"Source",$D25),0)</f>
        <v>0</v>
      </c>
      <c r="GC25" s="109">
        <f>IFERROR(GETPIVOTDATA("Material Cost",PivotTable!$B$3,"Dept",$B25,"Month",FO$2,"Source",$D25),0)</f>
        <v>0</v>
      </c>
      <c r="GD25" s="109">
        <f>IFERROR(GETPIVOTDATA("Part Cost",PivotTable!$B$3,"Dept",$B25,"Month",FO$2,"Source",$D25),0)</f>
        <v>0</v>
      </c>
      <c r="GE25" s="110">
        <f t="shared" ref="GE25:GE29" si="631">SUM(FY25:GD25)</f>
        <v>18.060000000000002</v>
      </c>
      <c r="GF25" s="111">
        <v>5.0000000000000002E-5</v>
      </c>
      <c r="GG25" s="112">
        <f t="shared" ref="GG25" si="632">GE25/FO25</f>
        <v>5.457228743096878E-4</v>
      </c>
      <c r="GH25" s="363">
        <v>2.0999999999999999E-3</v>
      </c>
      <c r="GI25" s="365">
        <f t="shared" ref="GI25" si="633">SUM(GE25:GE26)/FO25</f>
        <v>7.276304990795837E-4</v>
      </c>
      <c r="GJ25" s="361">
        <f>VLOOKUP($B25,Table!$C$4:$P$18,MATCH('MBO Report 1'!GJ$2,Table!$E$3:$P$3,0)+2,FALSE)</f>
        <v>22816.47</v>
      </c>
      <c r="GK25" s="103" t="s">
        <v>15</v>
      </c>
      <c r="GL25" s="104">
        <f>VLOOKUP($A25,Table!$A$59:$P$88,MATCH('MBO Report 1'!GJ$2,Table!$E$58:$P$58,0)+4,FALSE)</f>
        <v>0</v>
      </c>
      <c r="GM25" s="104" t="s">
        <v>86</v>
      </c>
      <c r="GN25" s="105">
        <f>IFERROR(GETPIVOTDATA("ReWork",PivotTable!$B$3,"Dept",$B25,"Month",GJ$2,"Source",$D25),0)</f>
        <v>0.5</v>
      </c>
      <c r="GO25" s="105">
        <f>IFERROR(GETPIVOTDATA("RePlate",PivotTable!$B$3,"Dept",$B25,"Month",GJ$2,"Source",$D25),0)</f>
        <v>0</v>
      </c>
      <c r="GP25" s="105">
        <f>IFERROR(GETPIVOTDATA("ReWash",PivotTable!$B$3,"Dept",$B25,"Month",GJ$2,"Source",$D25),0)</f>
        <v>0</v>
      </c>
      <c r="GQ25" s="105">
        <f>IFERROR(GETPIVOTDATA("Other",PivotTable!$B$3,"Dept",$B25,"Month",GJ$2,"Source",$D25),0)</f>
        <v>0</v>
      </c>
      <c r="GR25" s="105">
        <f>IFERROR(GETPIVOTDATA("Sort",PivotTable!$B$3,"Dept",$B25,"Month",GJ$2,"Source",$D25),0)</f>
        <v>0</v>
      </c>
      <c r="GS25" s="106">
        <f>IFERROR(GETPIVOTDATA("Scrap",PivotTable!$B$3,"Dept",$B25,"Month",GJ$2,"Source",$D25),0)</f>
        <v>0</v>
      </c>
      <c r="GT25" s="107">
        <v>0</v>
      </c>
      <c r="GU25" s="108" t="s">
        <v>86</v>
      </c>
      <c r="GV25" s="109">
        <f>IFERROR(GETPIVOTDATA("Labour Cost",PivotTable!$B$3,"Dept",$B25,"Month",GJ$2,"Source",$D25),0)</f>
        <v>7</v>
      </c>
      <c r="GW25" s="109">
        <f>IFERROR(GETPIVOTDATA("Process cost",PivotTable!$B$3,"Dept",$B25,"Month",GJ$2,"Source",$D25),0)</f>
        <v>0</v>
      </c>
      <c r="GX25" s="109">
        <f>IFERROR(GETPIVOTDATA("Material Cost",PivotTable!$B$3,"Dept",$B25,"Month",GJ$2,"Source",$D25),0)</f>
        <v>0</v>
      </c>
      <c r="GY25" s="109">
        <f>IFERROR(GETPIVOTDATA("Part Cost",PivotTable!$B$3,"Dept",$B25,"Month",GJ$2,"Source",$D25),0)</f>
        <v>0</v>
      </c>
      <c r="GZ25" s="110">
        <f t="shared" ref="GZ25:GZ29" si="634">SUM(GT25:GY25)</f>
        <v>7</v>
      </c>
      <c r="HA25" s="111">
        <v>5.0000000000000002E-5</v>
      </c>
      <c r="HB25" s="112">
        <f t="shared" ref="HB25" si="635">GZ25/GJ25</f>
        <v>3.0679592417231935E-4</v>
      </c>
      <c r="HC25" s="363">
        <v>2.0999999999999999E-3</v>
      </c>
      <c r="HD25" s="365">
        <f t="shared" ref="HD25" si="636">SUM(GZ25:GZ26)/GJ25</f>
        <v>4.0906123222975908E-4</v>
      </c>
      <c r="HE25" s="361">
        <f>VLOOKUP($B25,Table!$C$4:$P$18,MATCH('MBO Report 1'!HE$2,Table!$E$3:$P$3,0)+2,FALSE)</f>
        <v>27606.42</v>
      </c>
      <c r="HF25" s="103" t="s">
        <v>15</v>
      </c>
      <c r="HG25" s="104">
        <f>VLOOKUP($A25,Table!$A$59:$P$88,MATCH('MBO Report 1'!HE$2,Table!$E$58:$P$58,0)+4,FALSE)</f>
        <v>0</v>
      </c>
      <c r="HH25" s="104" t="s">
        <v>86</v>
      </c>
      <c r="HI25" s="105">
        <f>IFERROR(GETPIVOTDATA("ReWork",PivotTable!$B$3,"Dept",$B25,"Month",HE$2,"Source",$D25),0)</f>
        <v>1</v>
      </c>
      <c r="HJ25" s="105">
        <f>IFERROR(GETPIVOTDATA("RePlate",PivotTable!$B$3,"Dept",$B25,"Month",HE$2,"Source",$D25),0)</f>
        <v>0</v>
      </c>
      <c r="HK25" s="105">
        <f>IFERROR(GETPIVOTDATA("ReWash",PivotTable!$B$3,"Dept",$B25,"Month",HE$2,"Source",$D25),0)</f>
        <v>0</v>
      </c>
      <c r="HL25" s="105">
        <f>IFERROR(GETPIVOTDATA("Other",PivotTable!$B$3,"Dept",$B25,"Month",HE$2,"Source",$D25),0)</f>
        <v>0</v>
      </c>
      <c r="HM25" s="105">
        <f>IFERROR(GETPIVOTDATA("Sort",PivotTable!$B$3,"Dept",$B25,"Month",HE$2,"Source",$D25),0)</f>
        <v>0</v>
      </c>
      <c r="HN25" s="106">
        <f>IFERROR(GETPIVOTDATA("Scrap",PivotTable!$B$3,"Dept",$B25,"Month",HE$2,"Source",$D25),0)</f>
        <v>0</v>
      </c>
      <c r="HO25" s="107">
        <v>0</v>
      </c>
      <c r="HP25" s="108" t="s">
        <v>86</v>
      </c>
      <c r="HQ25" s="109">
        <f>IFERROR(GETPIVOTDATA("Labour Cost",PivotTable!$B$3,"Dept",$B25,"Month",HE$2,"Source",$D25),0)</f>
        <v>14</v>
      </c>
      <c r="HR25" s="109">
        <f>IFERROR(GETPIVOTDATA("Process cost",PivotTable!$B$3,"Dept",$B25,"Month",HE$2,"Source",$D25),0)</f>
        <v>0</v>
      </c>
      <c r="HS25" s="109">
        <f>IFERROR(GETPIVOTDATA("Material Cost",PivotTable!$B$3,"Dept",$B25,"Month",HE$2,"Source",$D25),0)</f>
        <v>0</v>
      </c>
      <c r="HT25" s="109">
        <f>IFERROR(GETPIVOTDATA("Part Cost",PivotTable!$B$3,"Dept",$B25,"Month",HE$2,"Source",$D25),0)</f>
        <v>0</v>
      </c>
      <c r="HU25" s="110">
        <f t="shared" ref="HU25:HU29" si="637">SUM(HO25:HT25)</f>
        <v>14</v>
      </c>
      <c r="HV25" s="111">
        <v>5.0000000000000002E-5</v>
      </c>
      <c r="HW25" s="112">
        <f t="shared" ref="HW25" si="638">HU25/HE25</f>
        <v>5.0712841433260818E-4</v>
      </c>
      <c r="HX25" s="363">
        <v>2.0999999999999999E-3</v>
      </c>
      <c r="HY25" s="365">
        <f t="shared" ref="HY25" si="639">SUM(HU25:HU26)/HE25</f>
        <v>5.5276997162254289E-4</v>
      </c>
      <c r="HZ25" s="361">
        <f>VLOOKUP($B25,Table!$C$4:$P$18,MATCH('MBO Report 1'!HZ$2,Table!$E$3:$P$3,0)+2,FALSE)</f>
        <v>20666.11</v>
      </c>
      <c r="IA25" s="103" t="s">
        <v>15</v>
      </c>
      <c r="IB25" s="104">
        <f>VLOOKUP($A25,Table!$A$59:$P$88,MATCH('MBO Report 1'!HZ$2,Table!$E$58:$P$58,0)+4,FALSE)</f>
        <v>0</v>
      </c>
      <c r="IC25" s="104" t="s">
        <v>86</v>
      </c>
      <c r="ID25" s="105">
        <f>IFERROR(GETPIVOTDATA("ReWork",PivotTable!$B$3,"Dept",$B25,"Month",HZ$2,"Source",$D25),0)</f>
        <v>2</v>
      </c>
      <c r="IE25" s="105">
        <f>IFERROR(GETPIVOTDATA("RePlate",PivotTable!$B$3,"Dept",$B25,"Month",HZ$2,"Source",$D25),0)</f>
        <v>0</v>
      </c>
      <c r="IF25" s="105">
        <f>IFERROR(GETPIVOTDATA("ReWash",PivotTable!$B$3,"Dept",$B25,"Month",HZ$2,"Source",$D25),0)</f>
        <v>0</v>
      </c>
      <c r="IG25" s="105">
        <f>IFERROR(GETPIVOTDATA("Other",PivotTable!$B$3,"Dept",$B25,"Month",HZ$2,"Source",$D25),0)</f>
        <v>0</v>
      </c>
      <c r="IH25" s="105">
        <f>IFERROR(GETPIVOTDATA("Sort",PivotTable!$B$3,"Dept",$B25,"Month",HZ$2,"Source",$D25),0)</f>
        <v>0</v>
      </c>
      <c r="II25" s="106">
        <f>IFERROR(GETPIVOTDATA("Scrap",PivotTable!$B$3,"Dept",$B25,"Month",HZ$2,"Source",$D25),0)</f>
        <v>0</v>
      </c>
      <c r="IJ25" s="107">
        <v>0</v>
      </c>
      <c r="IK25" s="108" t="s">
        <v>86</v>
      </c>
      <c r="IL25" s="109">
        <f>IFERROR(GETPIVOTDATA("Labour Cost",PivotTable!$B$3,"Dept",$B25,"Month",HZ$2,"Source",$D25),0)</f>
        <v>28</v>
      </c>
      <c r="IM25" s="109">
        <f>IFERROR(GETPIVOTDATA("Process cost",PivotTable!$B$3,"Dept",$B25,"Month",HZ$2,"Source",$D25),0)</f>
        <v>0</v>
      </c>
      <c r="IN25" s="109">
        <f>IFERROR(GETPIVOTDATA("Material Cost",PivotTable!$B$3,"Dept",$B25,"Month",HZ$2,"Source",$D25),0)</f>
        <v>0</v>
      </c>
      <c r="IO25" s="109">
        <f>IFERROR(GETPIVOTDATA("Part Cost",PivotTable!$B$3,"Dept",$B25,"Month",HZ$2,"Source",$D25),0)</f>
        <v>0</v>
      </c>
      <c r="IP25" s="110">
        <f t="shared" ref="IP25:IP29" si="640">SUM(IJ25:IO25)</f>
        <v>28</v>
      </c>
      <c r="IQ25" s="111">
        <v>5.0000000000000002E-5</v>
      </c>
      <c r="IR25" s="112">
        <f t="shared" ref="IR25" si="641">IP25/HZ25</f>
        <v>1.3548752038966211E-3</v>
      </c>
      <c r="IS25" s="363">
        <v>2.0999999999999999E-3</v>
      </c>
      <c r="IT25" s="365">
        <f t="shared" ref="IT25" si="642">SUM(IP25:IP26)/HZ25</f>
        <v>1.6258502446759454E-3</v>
      </c>
    </row>
    <row r="26" spans="1:254" s="113" customFormat="1" ht="24.75" customHeight="1" outlineLevel="1">
      <c r="A26" s="4" t="str">
        <f t="shared" ref="A26" si="643">B25&amp;D26</f>
        <v>CASEExternal</v>
      </c>
      <c r="B26" s="388"/>
      <c r="C26" s="389"/>
      <c r="D26" s="114" t="s">
        <v>16</v>
      </c>
      <c r="E26" s="115">
        <f>VLOOKUP($A26,Table!$A$59:$P$88,MATCH('MBO Report 1'!C$2,Table!$E$58:$P$58,0)+4,FALSE)</f>
        <v>0</v>
      </c>
      <c r="F26" s="115">
        <f>VLOOKUP($A25,Table!$A$24:$P$53,MATCH('MBO Report 1'!C$2,Table!$E$23:$P$23,0)+4,FALSE)</f>
        <v>0</v>
      </c>
      <c r="G26" s="116">
        <f>IFERROR(GETPIVOTDATA("ReWork",PivotTable!$B$3,"Dept",$B25,"Month",C$2,"Source",$D26),0)</f>
        <v>0</v>
      </c>
      <c r="H26" s="116">
        <f>IFERROR(GETPIVOTDATA("RePlate",PivotTable!$B$3,"Dept",$B25,"Month",C$2,"Source",$D26),0)</f>
        <v>0</v>
      </c>
      <c r="I26" s="116">
        <f>IFERROR(GETPIVOTDATA("ReWash",PivotTable!$B$3,"Dept",$B25,"Month",C$2,"Source",$D26),0)</f>
        <v>0</v>
      </c>
      <c r="J26" s="116">
        <f>IFERROR(GETPIVOTDATA("Other",PivotTable!$B$3,"Dept",$B25,"Month",C$2,"Source",$D26),0)</f>
        <v>0</v>
      </c>
      <c r="K26" s="116">
        <f>IFERROR(GETPIVOTDATA("Sort",PivotTable!$B$3,"Dept",$B25,"Month",C$2,"Source",$D26),0)</f>
        <v>0.96333333333333337</v>
      </c>
      <c r="L26" s="117">
        <f>IFERROR(GETPIVOTDATA("Scrap",PivotTable!$B$3,"Dept",$B25,"Month",C$2,"Source",$D26),0)</f>
        <v>0</v>
      </c>
      <c r="M26" s="118">
        <f>E25*250+E26*500</f>
        <v>0</v>
      </c>
      <c r="N26" s="119">
        <f>VLOOKUP($A26,Table!$A$24:$P$53,MATCH('MBO Report 1'!C$2,Table!$E$23:$P$23,0)+4,FALSE)</f>
        <v>0</v>
      </c>
      <c r="O26" s="120">
        <f>IFERROR(GETPIVOTDATA("Labour Cost",PivotTable!$B$3,"Dept",$B25,"Month",C$2,"Source",$D26),0)</f>
        <v>13.486666666666668</v>
      </c>
      <c r="P26" s="120">
        <f>IFERROR(GETPIVOTDATA("Process cost",PivotTable!$B$3,"Dept",$B25,"Month",C$2,"Source",$D26),0)</f>
        <v>0</v>
      </c>
      <c r="Q26" s="120">
        <f>IFERROR(GETPIVOTDATA("Material Cost",PivotTable!$B$3,"Dept",$B25,"Month",C$2,"Source",$D26),0)</f>
        <v>0</v>
      </c>
      <c r="R26" s="120">
        <f>IFERROR(GETPIVOTDATA("Part Cost",PivotTable!$B$3,"Dept",$B25,"Month",C$2,"Source",$D26),0)</f>
        <v>0</v>
      </c>
      <c r="S26" s="121">
        <f>SUM(M26:R26)</f>
        <v>13.486666666666668</v>
      </c>
      <c r="T26" s="122">
        <v>5.0000000000000002E-5</v>
      </c>
      <c r="U26" s="123">
        <f t="shared" ref="U26" si="644">S26/C25</f>
        <v>4.0282755874153727E-4</v>
      </c>
      <c r="V26" s="373"/>
      <c r="W26" s="387"/>
      <c r="X26" s="372"/>
      <c r="Y26" s="114" t="s">
        <v>16</v>
      </c>
      <c r="Z26" s="115">
        <f>VLOOKUP($A26,Table!$A$59:$P$88,MATCH('MBO Report 1'!X$2,Table!$E$58:$P$58,0)+4,FALSE)</f>
        <v>0</v>
      </c>
      <c r="AA26" s="115">
        <f>VLOOKUP($A25,Table!$A$24:$P$53,MATCH('MBO Report 1'!X$2,Table!$E$23:$P$23,0)+4,FALSE)</f>
        <v>0</v>
      </c>
      <c r="AB26" s="116">
        <f>IFERROR(GETPIVOTDATA("ReWork",PivotTable!$B$3,"Dept",$B25,"Month",X$2,"Source",$D26),0)</f>
        <v>0</v>
      </c>
      <c r="AC26" s="116">
        <f>IFERROR(GETPIVOTDATA("RePlate",PivotTable!$B$3,"Dept",$B25,"Month",X$2,"Source",$D26),0)</f>
        <v>0</v>
      </c>
      <c r="AD26" s="116">
        <f>IFERROR(GETPIVOTDATA("ReWash",PivotTable!$B$3,"Dept",$B25,"Month",X$2,"Source",$D26),0)</f>
        <v>0</v>
      </c>
      <c r="AE26" s="116">
        <f>IFERROR(GETPIVOTDATA("Other",PivotTable!$B$3,"Dept",$B25,"Month",X$2,"Source",$D26),0)</f>
        <v>0</v>
      </c>
      <c r="AF26" s="116">
        <f>IFERROR(GETPIVOTDATA("Sort",PivotTable!$B$3,"Dept",$B25,"Month",X$2,"Source",$D26),0)</f>
        <v>1.1733333333333333</v>
      </c>
      <c r="AG26" s="117">
        <f>IFERROR(GETPIVOTDATA("Scrap",PivotTable!$B$3,"Dept",$B25,"Month",X$2,"Source",$D26),0)</f>
        <v>0</v>
      </c>
      <c r="AH26" s="118">
        <f t="shared" ref="AH26" si="645">Z25*250+Z26*500</f>
        <v>0</v>
      </c>
      <c r="AI26" s="119">
        <f>VLOOKUP($A26,Table!$A$24:$P$53,MATCH('MBO Report 1'!X$2,Table!$E$23:$P$23,0)+4,FALSE)</f>
        <v>0</v>
      </c>
      <c r="AJ26" s="120">
        <f>IFERROR(GETPIVOTDATA("Labour Cost",PivotTable!$B$3,"Dept",$B25,"Month",X$2,"Source",$D26),0)</f>
        <v>16.426666666666666</v>
      </c>
      <c r="AK26" s="120">
        <f>IFERROR(GETPIVOTDATA("Process cost",PivotTable!$B$3,"Dept",$B25,"Month",X$2,"Source",$D26),0)</f>
        <v>0</v>
      </c>
      <c r="AL26" s="120">
        <f>IFERROR(GETPIVOTDATA("Material Cost",PivotTable!$B$3,"Dept",$B25,"Month",X$2,"Source",$D26),0)</f>
        <v>0</v>
      </c>
      <c r="AM26" s="120">
        <f>IFERROR(GETPIVOTDATA("Part Cost",PivotTable!$B$3,"Dept",$B25,"Month",X$2,"Source",$D26),0)</f>
        <v>0</v>
      </c>
      <c r="AN26" s="121">
        <f t="shared" si="610"/>
        <v>16.426666666666666</v>
      </c>
      <c r="AO26" s="122">
        <v>5.0000000000000002E-5</v>
      </c>
      <c r="AP26" s="123">
        <f t="shared" ref="AP26" si="646">AN26/X25</f>
        <v>3.135757691451115E-4</v>
      </c>
      <c r="AQ26" s="373"/>
      <c r="AR26" s="374"/>
      <c r="AS26" s="362"/>
      <c r="AT26" s="114" t="s">
        <v>16</v>
      </c>
      <c r="AU26" s="115">
        <f>VLOOKUP($A26,Table!$A$59:$P$88,MATCH('MBO Report 1'!AS$2,Table!$E$58:$P$58,0)+4,FALSE)</f>
        <v>0</v>
      </c>
      <c r="AV26" s="115">
        <f>VLOOKUP($A25,Table!$A$24:$P$53,MATCH('MBO Report 1'!AS$2,Table!$E$23:$P$23,0)+4,FALSE)</f>
        <v>0</v>
      </c>
      <c r="AW26" s="116">
        <f>IFERROR(GETPIVOTDATA("ReWork",PivotTable!$B$3,"Dept",$B25,"Month",AS$2,"Source",$D26),0)</f>
        <v>0</v>
      </c>
      <c r="AX26" s="116">
        <f>IFERROR(GETPIVOTDATA("RePlate",PivotTable!$B$3,"Dept",$B25,"Month",AS$2,"Source",$D26),0)</f>
        <v>0</v>
      </c>
      <c r="AY26" s="116">
        <f>IFERROR(GETPIVOTDATA("ReWash",PivotTable!$B$3,"Dept",$B25,"Month",AS$2,"Source",$D26),0)</f>
        <v>0</v>
      </c>
      <c r="AZ26" s="116">
        <f>IFERROR(GETPIVOTDATA("Other",PivotTable!$B$3,"Dept",$B25,"Month",AS$2,"Source",$D26),0)</f>
        <v>0</v>
      </c>
      <c r="BA26" s="116">
        <f>IFERROR(GETPIVOTDATA("Sort",PivotTable!$B$3,"Dept",$B25,"Month",AS$2,"Source",$D26),0)</f>
        <v>0.25</v>
      </c>
      <c r="BB26" s="117">
        <f>IFERROR(GETPIVOTDATA("Scrap",PivotTable!$B$3,"Dept",$B25,"Month",AS$2,"Source",$D26),0)</f>
        <v>0</v>
      </c>
      <c r="BC26" s="118">
        <f t="shared" ref="BC26" si="647">AU25*250+AU26*500</f>
        <v>0</v>
      </c>
      <c r="BD26" s="119">
        <f>VLOOKUP($A26,Table!$A$24:$P$53,MATCH('MBO Report 1'!AS$2,Table!$E$23:$P$23,0)+4,FALSE)</f>
        <v>0</v>
      </c>
      <c r="BE26" s="120">
        <f>IFERROR(GETPIVOTDATA("Labour Cost",PivotTable!$B$3,"Dept",$B25,"Month",AS$2,"Source",$D26),0)</f>
        <v>3.5</v>
      </c>
      <c r="BF26" s="120">
        <f>IFERROR(GETPIVOTDATA("Process cost",PivotTable!$B$3,"Dept",$B25,"Month",AS$2,"Source",$D26),0)</f>
        <v>0</v>
      </c>
      <c r="BG26" s="120">
        <f>IFERROR(GETPIVOTDATA("Material Cost",PivotTable!$B$3,"Dept",$B25,"Month",AS$2,"Source",$D26),0)</f>
        <v>0</v>
      </c>
      <c r="BH26" s="120">
        <f>IFERROR(GETPIVOTDATA("Part Cost",PivotTable!$B$3,"Dept",$B25,"Month",AS$2,"Source",$D26),0)</f>
        <v>0</v>
      </c>
      <c r="BI26" s="121">
        <f t="shared" si="613"/>
        <v>3.5</v>
      </c>
      <c r="BJ26" s="122">
        <v>5.0000000000000002E-5</v>
      </c>
      <c r="BK26" s="123">
        <f t="shared" ref="BK26" si="648">BI26/AS25</f>
        <v>7.4039600609240145E-5</v>
      </c>
      <c r="BL26" s="364"/>
      <c r="BM26" s="366"/>
      <c r="BN26" s="362"/>
      <c r="BO26" s="114" t="s">
        <v>16</v>
      </c>
      <c r="BP26" s="115">
        <f>VLOOKUP($A26,Table!$A$59:$P$88,MATCH('MBO Report 1'!BN$2,Table!$E$58:$P$58,0)+4,FALSE)</f>
        <v>0</v>
      </c>
      <c r="BQ26" s="115">
        <f>VLOOKUP($A25,Table!$A$24:$P$53,MATCH('MBO Report 1'!BN$2,Table!$E$23:$P$23,0)+4,FALSE)</f>
        <v>0</v>
      </c>
      <c r="BR26" s="116">
        <f>IFERROR(GETPIVOTDATA("ReWork",PivotTable!$B$3,"Dept",$B25,"Month",BN$2,"Source",$D26),0)</f>
        <v>0</v>
      </c>
      <c r="BS26" s="116">
        <f>IFERROR(GETPIVOTDATA("RePlate",PivotTable!$B$3,"Dept",$B25,"Month",BN$2,"Source",$D26),0)</f>
        <v>0</v>
      </c>
      <c r="BT26" s="116">
        <f>IFERROR(GETPIVOTDATA("ReWash",PivotTable!$B$3,"Dept",$B25,"Month",BN$2,"Source",$D26),0)</f>
        <v>0</v>
      </c>
      <c r="BU26" s="116">
        <f>IFERROR(GETPIVOTDATA("Other",PivotTable!$B$3,"Dept",$B25,"Month",BN$2,"Source",$D26),0)</f>
        <v>0</v>
      </c>
      <c r="BV26" s="116">
        <f>IFERROR(GETPIVOTDATA("Sort",PivotTable!$B$3,"Dept",$B25,"Month",BN$2,"Source",$D26),0)</f>
        <v>0.11666666666666667</v>
      </c>
      <c r="BW26" s="117">
        <f>IFERROR(GETPIVOTDATA("Scrap",PivotTable!$B$3,"Dept",$B25,"Month",BN$2,"Source",$D26),0)</f>
        <v>0</v>
      </c>
      <c r="BX26" s="118">
        <f t="shared" ref="BX26" si="649">BP25*250+BP26*500</f>
        <v>0</v>
      </c>
      <c r="BY26" s="119">
        <f>VLOOKUP($A26,Table!$A$24:$P$53,MATCH('MBO Report 1'!BN$2,Table!$E$23:$P$23,0)+4,FALSE)</f>
        <v>0</v>
      </c>
      <c r="BZ26" s="120">
        <f>IFERROR(GETPIVOTDATA("Labour Cost",PivotTable!$B$3,"Dept",$B25,"Month",BN$2,"Source",$D26),0)</f>
        <v>1.6333333333333333</v>
      </c>
      <c r="CA26" s="120">
        <f>IFERROR(GETPIVOTDATA("Process cost",PivotTable!$B$3,"Dept",$B25,"Month",BN$2,"Source",$D26),0)</f>
        <v>0</v>
      </c>
      <c r="CB26" s="120">
        <f>IFERROR(GETPIVOTDATA("Material Cost",PivotTable!$B$3,"Dept",$B25,"Month",BN$2,"Source",$D26),0)</f>
        <v>0</v>
      </c>
      <c r="CC26" s="120">
        <f>IFERROR(GETPIVOTDATA("Part Cost",PivotTable!$B$3,"Dept",$B25,"Month",BN$2,"Source",$D26),0)</f>
        <v>0</v>
      </c>
      <c r="CD26" s="121">
        <f t="shared" si="616"/>
        <v>1.6333333333333333</v>
      </c>
      <c r="CE26" s="122">
        <v>5.0000000000000002E-5</v>
      </c>
      <c r="CF26" s="123">
        <f t="shared" ref="CF26" si="650">CD26/BN25</f>
        <v>3.9499246289892224E-5</v>
      </c>
      <c r="CG26" s="364"/>
      <c r="CH26" s="366"/>
      <c r="CI26" s="362"/>
      <c r="CJ26" s="114" t="s">
        <v>16</v>
      </c>
      <c r="CK26" s="115">
        <f>VLOOKUP($A26,Table!$A$59:$P$88,MATCH('MBO Report 1'!CI$2,Table!$E$58:$P$58,0)+4,FALSE)</f>
        <v>0</v>
      </c>
      <c r="CL26" s="115">
        <f>VLOOKUP($A25,Table!$A$24:$P$53,MATCH('MBO Report 1'!CI$2,Table!$E$23:$P$23,0)+4,FALSE)</f>
        <v>0</v>
      </c>
      <c r="CM26" s="116">
        <f>IFERROR(GETPIVOTDATA("ReWork",PivotTable!$B$3,"Dept",$B25,"Month",CI$2,"Source",$D26),0)</f>
        <v>0</v>
      </c>
      <c r="CN26" s="116">
        <f>IFERROR(GETPIVOTDATA("RePlate",PivotTable!$B$3,"Dept",$B25,"Month",CI$2,"Source",$D26),0)</f>
        <v>0</v>
      </c>
      <c r="CO26" s="116">
        <f>IFERROR(GETPIVOTDATA("ReWash",PivotTable!$B$3,"Dept",$B25,"Month",CI$2,"Source",$D26),0)</f>
        <v>0</v>
      </c>
      <c r="CP26" s="116">
        <f>IFERROR(GETPIVOTDATA("Other",PivotTable!$B$3,"Dept",$B25,"Month",CI$2,"Source",$D26),0)</f>
        <v>0</v>
      </c>
      <c r="CQ26" s="116">
        <f>IFERROR(GETPIVOTDATA("Sort",PivotTable!$B$3,"Dept",$B25,"Month",CI$2,"Source",$D26),0)</f>
        <v>1.1333333333333333</v>
      </c>
      <c r="CR26" s="117">
        <f>IFERROR(GETPIVOTDATA("Scrap",PivotTable!$B$3,"Dept",$B25,"Month",CI$2,"Source",$D26),0)</f>
        <v>0</v>
      </c>
      <c r="CS26" s="118">
        <f t="shared" ref="CS26" si="651">CK25*250+CK26*500</f>
        <v>0</v>
      </c>
      <c r="CT26" s="119">
        <f>VLOOKUP($A26,Table!$A$24:$P$53,MATCH('MBO Report 1'!CI$2,Table!$E$23:$P$23,0)+4,FALSE)</f>
        <v>0</v>
      </c>
      <c r="CU26" s="120">
        <f>IFERROR(GETPIVOTDATA("Labour Cost",PivotTable!$B$3,"Dept",$B25,"Month",CI$2,"Source",$D26),0)</f>
        <v>15.866666666666667</v>
      </c>
      <c r="CV26" s="120">
        <f>IFERROR(GETPIVOTDATA("Process cost",PivotTable!$B$3,"Dept",$B25,"Month",CI$2,"Source",$D26),0)</f>
        <v>0</v>
      </c>
      <c r="CW26" s="120">
        <f>IFERROR(GETPIVOTDATA("Material Cost",PivotTable!$B$3,"Dept",$B25,"Month",CI$2,"Source",$D26),0)</f>
        <v>0</v>
      </c>
      <c r="CX26" s="120">
        <f>IFERROR(GETPIVOTDATA("Part Cost",PivotTable!$B$3,"Dept",$B25,"Month",CI$2,"Source",$D26),0)</f>
        <v>0</v>
      </c>
      <c r="CY26" s="121">
        <f t="shared" si="619"/>
        <v>15.866666666666667</v>
      </c>
      <c r="CZ26" s="122">
        <v>5.0000000000000002E-5</v>
      </c>
      <c r="DA26" s="123">
        <f t="shared" ref="DA26" si="652">CY26/CI25</f>
        <v>4.8508624751953798E-4</v>
      </c>
      <c r="DB26" s="364"/>
      <c r="DC26" s="366"/>
      <c r="DD26" s="362"/>
      <c r="DE26" s="114" t="s">
        <v>16</v>
      </c>
      <c r="DF26" s="115">
        <f>VLOOKUP($A26,Table!$A$59:$P$88,MATCH('MBO Report 1'!DD$2,Table!$E$58:$P$58,0)+4,FALSE)</f>
        <v>0</v>
      </c>
      <c r="DG26" s="115">
        <f>VLOOKUP($A25,Table!$A$24:$P$53,MATCH('MBO Report 1'!DD$2,Table!$E$23:$P$23,0)+4,FALSE)</f>
        <v>0</v>
      </c>
      <c r="DH26" s="116">
        <f>IFERROR(GETPIVOTDATA("ReWork",PivotTable!$B$3,"Dept",$B25,"Month",DD$2,"Source",$D26),0)</f>
        <v>0</v>
      </c>
      <c r="DI26" s="116">
        <f>IFERROR(GETPIVOTDATA("RePlate",PivotTable!$B$3,"Dept",$B25,"Month",DD$2,"Source",$D26),0)</f>
        <v>0</v>
      </c>
      <c r="DJ26" s="116">
        <f>IFERROR(GETPIVOTDATA("ReWash",PivotTable!$B$3,"Dept",$B25,"Month",DD$2,"Source",$D26),0)</f>
        <v>0</v>
      </c>
      <c r="DK26" s="116">
        <f>IFERROR(GETPIVOTDATA("Other",PivotTable!$B$3,"Dept",$B25,"Month",DD$2,"Source",$D26),0)</f>
        <v>0</v>
      </c>
      <c r="DL26" s="116">
        <f>IFERROR(GETPIVOTDATA("Sort",PivotTable!$B$3,"Dept",$B25,"Month",DD$2,"Source",$D26),0)</f>
        <v>0.42</v>
      </c>
      <c r="DM26" s="117">
        <f>IFERROR(GETPIVOTDATA("Scrap",PivotTable!$B$3,"Dept",$B25,"Month",DD$2,"Source",$D26),0)</f>
        <v>0</v>
      </c>
      <c r="DN26" s="118">
        <f t="shared" ref="DN26" si="653">DF25*250+DF26*500</f>
        <v>0</v>
      </c>
      <c r="DO26" s="119">
        <f>VLOOKUP($A26,Table!$A$24:$P$53,MATCH('MBO Report 1'!DD$2,Table!$E$23:$P$23,0)+4,FALSE)</f>
        <v>0</v>
      </c>
      <c r="DP26" s="120">
        <f>IFERROR(GETPIVOTDATA("Labour Cost",PivotTable!$B$3,"Dept",$B25,"Month",DD$2,"Source",$D26),0)</f>
        <v>5.88</v>
      </c>
      <c r="DQ26" s="120">
        <f>IFERROR(GETPIVOTDATA("Process cost",PivotTable!$B$3,"Dept",$B25,"Month",DD$2,"Source",$D26),0)</f>
        <v>0</v>
      </c>
      <c r="DR26" s="120">
        <f>IFERROR(GETPIVOTDATA("Material Cost",PivotTable!$B$3,"Dept",$B25,"Month",DD$2,"Source",$D26),0)</f>
        <v>0</v>
      </c>
      <c r="DS26" s="120">
        <f>IFERROR(GETPIVOTDATA("Part Cost",PivotTable!$B$3,"Dept",$B25,"Month",DD$2,"Source",$D26),0)</f>
        <v>0</v>
      </c>
      <c r="DT26" s="121">
        <f t="shared" si="622"/>
        <v>5.88</v>
      </c>
      <c r="DU26" s="122">
        <v>5.0000000000000002E-5</v>
      </c>
      <c r="DV26" s="123">
        <f t="shared" ref="DV26" si="654">DT26/DD25</f>
        <v>1.5456742806897178E-4</v>
      </c>
      <c r="DW26" s="364"/>
      <c r="DX26" s="366"/>
      <c r="DY26" s="362"/>
      <c r="DZ26" s="114" t="s">
        <v>16</v>
      </c>
      <c r="EA26" s="115">
        <f>VLOOKUP($A26,Table!$A$59:$P$88,MATCH('MBO Report 1'!DY$2,Table!$E$58:$P$58,0)+4,FALSE)</f>
        <v>0</v>
      </c>
      <c r="EB26" s="115">
        <f>VLOOKUP($A25,Table!$A$24:$P$53,MATCH('MBO Report 1'!DY$2,Table!$E$23:$P$23,0)+4,FALSE)</f>
        <v>0</v>
      </c>
      <c r="EC26" s="116">
        <f>IFERROR(GETPIVOTDATA("ReWork",PivotTable!$B$3,"Dept",$B25,"Month",DY$2,"Source",$D26),0)</f>
        <v>0</v>
      </c>
      <c r="ED26" s="116">
        <f>IFERROR(GETPIVOTDATA("RePlate",PivotTable!$B$3,"Dept",$B25,"Month",DY$2,"Source",$D26),0)</f>
        <v>0</v>
      </c>
      <c r="EE26" s="116">
        <f>IFERROR(GETPIVOTDATA("ReWash",PivotTable!$B$3,"Dept",$B25,"Month",DY$2,"Source",$D26),0)</f>
        <v>0</v>
      </c>
      <c r="EF26" s="116">
        <f>IFERROR(GETPIVOTDATA("Other",PivotTable!$B$3,"Dept",$B25,"Month",DY$2,"Source",$D26),0)</f>
        <v>0</v>
      </c>
      <c r="EG26" s="116">
        <f>IFERROR(GETPIVOTDATA("Sort",PivotTable!$B$3,"Dept",$B25,"Month",DY$2,"Source",$D26),0)</f>
        <v>0.91</v>
      </c>
      <c r="EH26" s="117">
        <f>IFERROR(GETPIVOTDATA("Scrap",PivotTable!$B$3,"Dept",$B25,"Month",DY$2,"Source",$D26),0)</f>
        <v>0</v>
      </c>
      <c r="EI26" s="118">
        <f t="shared" ref="EI26" si="655">EA25*250+EA26*500</f>
        <v>0</v>
      </c>
      <c r="EJ26" s="119">
        <f>VLOOKUP($A26,Table!$A$24:$P$53,MATCH('MBO Report 1'!DY$2,Table!$E$23:$P$23,0)+4,FALSE)</f>
        <v>0</v>
      </c>
      <c r="EK26" s="120">
        <f>IFERROR(GETPIVOTDATA("Labour Cost",PivotTable!$B$3,"Dept",$B25,"Month",DY$2,"Source",$D26),0)</f>
        <v>12.74</v>
      </c>
      <c r="EL26" s="120">
        <f>IFERROR(GETPIVOTDATA("Process cost",PivotTable!$B$3,"Dept",$B25,"Month",DY$2,"Source",$D26),0)</f>
        <v>0</v>
      </c>
      <c r="EM26" s="120">
        <f>IFERROR(GETPIVOTDATA("Material Cost",PivotTable!$B$3,"Dept",$B25,"Month",DY$2,"Source",$D26),0)</f>
        <v>0</v>
      </c>
      <c r="EN26" s="120">
        <f>IFERROR(GETPIVOTDATA("Part Cost",PivotTable!$B$3,"Dept",$B25,"Month",DY$2,"Source",$D26),0)</f>
        <v>0</v>
      </c>
      <c r="EO26" s="121">
        <f t="shared" si="625"/>
        <v>12.74</v>
      </c>
      <c r="EP26" s="122">
        <v>5.0000000000000002E-5</v>
      </c>
      <c r="EQ26" s="123">
        <f t="shared" ref="EQ26" si="656">EO26/DY25</f>
        <v>3.0984404192282305E-4</v>
      </c>
      <c r="ER26" s="364"/>
      <c r="ES26" s="366"/>
      <c r="ET26" s="362"/>
      <c r="EU26" s="114" t="s">
        <v>16</v>
      </c>
      <c r="EV26" s="115">
        <f>VLOOKUP($A26,Table!$A$59:$P$88,MATCH('MBO Report 1'!ET$2,Table!$E$58:$P$58,0)+4,FALSE)</f>
        <v>0</v>
      </c>
      <c r="EW26" s="115">
        <f>VLOOKUP($A25,Table!$A$24:$P$53,MATCH('MBO Report 1'!ET$2,Table!$E$23:$P$23,0)+4,FALSE)</f>
        <v>0</v>
      </c>
      <c r="EX26" s="116">
        <f>IFERROR(GETPIVOTDATA("ReWork",PivotTable!$B$3,"Dept",$B25,"Month",ET$2,"Source",$D26),0)</f>
        <v>0</v>
      </c>
      <c r="EY26" s="116">
        <f>IFERROR(GETPIVOTDATA("RePlate",PivotTable!$B$3,"Dept",$B25,"Month",ET$2,"Source",$D26),0)</f>
        <v>0</v>
      </c>
      <c r="EZ26" s="116">
        <f>IFERROR(GETPIVOTDATA("ReWash",PivotTable!$B$3,"Dept",$B25,"Month",ET$2,"Source",$D26),0)</f>
        <v>0</v>
      </c>
      <c r="FA26" s="116">
        <f>IFERROR(GETPIVOTDATA("Other",PivotTable!$B$3,"Dept",$B25,"Month",ET$2,"Source",$D26),0)</f>
        <v>0</v>
      </c>
      <c r="FB26" s="116">
        <f>IFERROR(GETPIVOTDATA("Sort",PivotTable!$B$3,"Dept",$B25,"Month",ET$2,"Source",$D26),0)</f>
        <v>0.2</v>
      </c>
      <c r="FC26" s="117">
        <f>IFERROR(GETPIVOTDATA("Scrap",PivotTable!$B$3,"Dept",$B25,"Month",ET$2,"Source",$D26),0)</f>
        <v>0</v>
      </c>
      <c r="FD26" s="118">
        <f t="shared" ref="FD26" si="657">EV25*250+EV26*500</f>
        <v>0</v>
      </c>
      <c r="FE26" s="119">
        <f>VLOOKUP($A26,Table!$A$24:$P$53,MATCH('MBO Report 1'!ET$2,Table!$E$23:$P$23,0)+4,FALSE)</f>
        <v>0</v>
      </c>
      <c r="FF26" s="120">
        <f>IFERROR(GETPIVOTDATA("Labour Cost",PivotTable!$B$3,"Dept",$B25,"Month",ET$2,"Source",$D26),0)</f>
        <v>2.8000000000000003</v>
      </c>
      <c r="FG26" s="120">
        <f>IFERROR(GETPIVOTDATA("Process cost",PivotTable!$B$3,"Dept",$B25,"Month",ET$2,"Source",$D26),0)</f>
        <v>0</v>
      </c>
      <c r="FH26" s="120">
        <f>IFERROR(GETPIVOTDATA("Material Cost",PivotTable!$B$3,"Dept",$B25,"Month",ET$2,"Source",$D26),0)</f>
        <v>0</v>
      </c>
      <c r="FI26" s="120">
        <f>IFERROR(GETPIVOTDATA("Part Cost",PivotTable!$B$3,"Dept",$B25,"Month",ET$2,"Source",$D26),0)</f>
        <v>0</v>
      </c>
      <c r="FJ26" s="121">
        <f t="shared" si="628"/>
        <v>2.8000000000000003</v>
      </c>
      <c r="FK26" s="122">
        <v>5.0000000000000002E-5</v>
      </c>
      <c r="FL26" s="123">
        <f t="shared" ref="FL26" si="658">FJ26/ET25</f>
        <v>1.6717785275571794E-4</v>
      </c>
      <c r="FM26" s="364"/>
      <c r="FN26" s="366"/>
      <c r="FO26" s="362"/>
      <c r="FP26" s="114" t="s">
        <v>16</v>
      </c>
      <c r="FQ26" s="115">
        <f>VLOOKUP($A26,Table!$A$59:$P$88,MATCH('MBO Report 1'!FO$2,Table!$E$58:$P$58,0)+4,FALSE)</f>
        <v>0</v>
      </c>
      <c r="FR26" s="115">
        <f>VLOOKUP($A25,Table!$A$24:$P$53,MATCH('MBO Report 1'!FO$2,Table!$E$23:$P$23,0)+4,FALSE)</f>
        <v>0</v>
      </c>
      <c r="FS26" s="116">
        <f>IFERROR(GETPIVOTDATA("ReWork",PivotTable!$B$3,"Dept",$B25,"Month",FO$2,"Source",$D26),0)</f>
        <v>0</v>
      </c>
      <c r="FT26" s="116">
        <f>IFERROR(GETPIVOTDATA("RePlate",PivotTable!$B$3,"Dept",$B25,"Month",FO$2,"Source",$D26),0)</f>
        <v>0</v>
      </c>
      <c r="FU26" s="116">
        <f>IFERROR(GETPIVOTDATA("ReWash",PivotTable!$B$3,"Dept",$B25,"Month",FO$2,"Source",$D26),0)</f>
        <v>0</v>
      </c>
      <c r="FV26" s="116">
        <f>IFERROR(GETPIVOTDATA("Other",PivotTable!$B$3,"Dept",$B25,"Month",FO$2,"Source",$D26),0)</f>
        <v>0</v>
      </c>
      <c r="FW26" s="116">
        <f>IFERROR(GETPIVOTDATA("Sort",PivotTable!$B$3,"Dept",$B25,"Month",FO$2,"Source",$D26),0)</f>
        <v>0.43</v>
      </c>
      <c r="FX26" s="117">
        <f>IFERROR(GETPIVOTDATA("Scrap",PivotTable!$B$3,"Dept",$B25,"Month",FO$2,"Source",$D26),0)</f>
        <v>0</v>
      </c>
      <c r="FY26" s="118">
        <f t="shared" ref="FY26" si="659">FQ25*250+FQ26*500</f>
        <v>0</v>
      </c>
      <c r="FZ26" s="119">
        <f>VLOOKUP($A26,Table!$A$24:$P$53,MATCH('MBO Report 1'!FO$2,Table!$E$23:$P$23,0)+4,FALSE)</f>
        <v>0</v>
      </c>
      <c r="GA26" s="120">
        <f>IFERROR(GETPIVOTDATA("Labour Cost",PivotTable!$B$3,"Dept",$B25,"Month",FO$2,"Source",$D26),0)</f>
        <v>6.02</v>
      </c>
      <c r="GB26" s="120">
        <f>IFERROR(GETPIVOTDATA("Process cost",PivotTable!$B$3,"Dept",$B25,"Month",FO$2,"Source",$D26),0)</f>
        <v>0</v>
      </c>
      <c r="GC26" s="120">
        <f>IFERROR(GETPIVOTDATA("Material Cost",PivotTable!$B$3,"Dept",$B25,"Month",FO$2,"Source",$D26),0)</f>
        <v>0</v>
      </c>
      <c r="GD26" s="120">
        <f>IFERROR(GETPIVOTDATA("Part Cost",PivotTable!$B$3,"Dept",$B25,"Month",FO$2,"Source",$D26),0)</f>
        <v>0</v>
      </c>
      <c r="GE26" s="121">
        <f t="shared" si="631"/>
        <v>6.02</v>
      </c>
      <c r="GF26" s="122">
        <v>5.0000000000000002E-5</v>
      </c>
      <c r="GG26" s="123">
        <f t="shared" ref="GG26" si="660">GE26/FO25</f>
        <v>1.819076247698959E-4</v>
      </c>
      <c r="GH26" s="364"/>
      <c r="GI26" s="366"/>
      <c r="GJ26" s="362"/>
      <c r="GK26" s="114" t="s">
        <v>16</v>
      </c>
      <c r="GL26" s="115">
        <f>VLOOKUP($A26,Table!$A$59:$P$88,MATCH('MBO Report 1'!GJ$2,Table!$E$58:$P$58,0)+4,FALSE)</f>
        <v>0</v>
      </c>
      <c r="GM26" s="115">
        <f>VLOOKUP($A25,Table!$A$24:$P$53,MATCH('MBO Report 1'!GJ$2,Table!$E$23:$P$23,0)+4,FALSE)</f>
        <v>0</v>
      </c>
      <c r="GN26" s="116">
        <f>IFERROR(GETPIVOTDATA("ReWork",PivotTable!$B$3,"Dept",$B25,"Month",GJ$2,"Source",$D26),0)</f>
        <v>0</v>
      </c>
      <c r="GO26" s="116">
        <f>IFERROR(GETPIVOTDATA("RePlate",PivotTable!$B$3,"Dept",$B25,"Month",GJ$2,"Source",$D26),0)</f>
        <v>0</v>
      </c>
      <c r="GP26" s="116">
        <f>IFERROR(GETPIVOTDATA("ReWash",PivotTable!$B$3,"Dept",$B25,"Month",GJ$2,"Source",$D26),0)</f>
        <v>0</v>
      </c>
      <c r="GQ26" s="116">
        <f>IFERROR(GETPIVOTDATA("Other",PivotTable!$B$3,"Dept",$B25,"Month",GJ$2,"Source",$D26),0)</f>
        <v>0</v>
      </c>
      <c r="GR26" s="116">
        <f>IFERROR(GETPIVOTDATA("Sort",PivotTable!$B$3,"Dept",$B25,"Month",GJ$2,"Source",$D26),0)</f>
        <v>0.16666666666666666</v>
      </c>
      <c r="GS26" s="117">
        <f>IFERROR(GETPIVOTDATA("Scrap",PivotTable!$B$3,"Dept",$B25,"Month",GJ$2,"Source",$D26),0)</f>
        <v>0</v>
      </c>
      <c r="GT26" s="118">
        <f t="shared" ref="GT26" si="661">GL25*250+GL26*500</f>
        <v>0</v>
      </c>
      <c r="GU26" s="119">
        <f>VLOOKUP($A26,Table!$A$24:$P$53,MATCH('MBO Report 1'!GJ$2,Table!$E$23:$P$23,0)+4,FALSE)</f>
        <v>0</v>
      </c>
      <c r="GV26" s="120">
        <f>IFERROR(GETPIVOTDATA("Labour Cost",PivotTable!$B$3,"Dept",$B25,"Month",GJ$2,"Source",$D26),0)</f>
        <v>2.333333333333333</v>
      </c>
      <c r="GW26" s="120">
        <f>IFERROR(GETPIVOTDATA("Process cost",PivotTable!$B$3,"Dept",$B25,"Month",GJ$2,"Source",$D26),0)</f>
        <v>0</v>
      </c>
      <c r="GX26" s="120">
        <f>IFERROR(GETPIVOTDATA("Material Cost",PivotTable!$B$3,"Dept",$B25,"Month",GJ$2,"Source",$D26),0)</f>
        <v>0</v>
      </c>
      <c r="GY26" s="120">
        <f>IFERROR(GETPIVOTDATA("Part Cost",PivotTable!$B$3,"Dept",$B25,"Month",GJ$2,"Source",$D26),0)</f>
        <v>0</v>
      </c>
      <c r="GZ26" s="121">
        <f t="shared" si="634"/>
        <v>2.333333333333333</v>
      </c>
      <c r="HA26" s="122">
        <v>5.0000000000000002E-5</v>
      </c>
      <c r="HB26" s="123">
        <f t="shared" ref="HB26" si="662">GZ26/GJ25</f>
        <v>1.0226530805743977E-4</v>
      </c>
      <c r="HC26" s="364"/>
      <c r="HD26" s="366"/>
      <c r="HE26" s="362"/>
      <c r="HF26" s="114" t="s">
        <v>16</v>
      </c>
      <c r="HG26" s="115">
        <f>VLOOKUP($A26,Table!$A$59:$P$88,MATCH('MBO Report 1'!HE$2,Table!$E$58:$P$58,0)+4,FALSE)</f>
        <v>0</v>
      </c>
      <c r="HH26" s="115">
        <f>VLOOKUP($A25,Table!$A$24:$P$53,MATCH('MBO Report 1'!HE$2,Table!$E$23:$P$23,0)+4,FALSE)</f>
        <v>0</v>
      </c>
      <c r="HI26" s="116">
        <f>IFERROR(GETPIVOTDATA("ReWork",PivotTable!$B$3,"Dept",$B25,"Month",HE$2,"Source",$D26),0)</f>
        <v>0</v>
      </c>
      <c r="HJ26" s="116">
        <f>IFERROR(GETPIVOTDATA("RePlate",PivotTable!$B$3,"Dept",$B25,"Month",HE$2,"Source",$D26),0)</f>
        <v>0</v>
      </c>
      <c r="HK26" s="116">
        <f>IFERROR(GETPIVOTDATA("ReWash",PivotTable!$B$3,"Dept",$B25,"Month",HE$2,"Source",$D26),0)</f>
        <v>0</v>
      </c>
      <c r="HL26" s="116">
        <f>IFERROR(GETPIVOTDATA("Other",PivotTable!$B$3,"Dept",$B25,"Month",HE$2,"Source",$D26),0)</f>
        <v>0</v>
      </c>
      <c r="HM26" s="116">
        <f>IFERROR(GETPIVOTDATA("Sort",PivotTable!$B$3,"Dept",$B25,"Month",HE$2,"Source",$D26),0)</f>
        <v>0.09</v>
      </c>
      <c r="HN26" s="117">
        <f>IFERROR(GETPIVOTDATA("Scrap",PivotTable!$B$3,"Dept",$B25,"Month",HE$2,"Source",$D26),0)</f>
        <v>0</v>
      </c>
      <c r="HO26" s="118">
        <f t="shared" ref="HO26" si="663">HG25*250+HG26*500</f>
        <v>0</v>
      </c>
      <c r="HP26" s="119">
        <f>VLOOKUP($A26,Table!$A$24:$P$53,MATCH('MBO Report 1'!HE$2,Table!$E$23:$P$23,0)+4,FALSE)</f>
        <v>0</v>
      </c>
      <c r="HQ26" s="120">
        <f>IFERROR(GETPIVOTDATA("Labour Cost",PivotTable!$B$3,"Dept",$B25,"Month",HE$2,"Source",$D26),0)</f>
        <v>1.26</v>
      </c>
      <c r="HR26" s="120">
        <f>IFERROR(GETPIVOTDATA("Process cost",PivotTable!$B$3,"Dept",$B25,"Month",HE$2,"Source",$D26),0)</f>
        <v>0</v>
      </c>
      <c r="HS26" s="120">
        <f>IFERROR(GETPIVOTDATA("Material Cost",PivotTable!$B$3,"Dept",$B25,"Month",HE$2,"Source",$D26),0)</f>
        <v>0</v>
      </c>
      <c r="HT26" s="120">
        <f>IFERROR(GETPIVOTDATA("Part Cost",PivotTable!$B$3,"Dept",$B25,"Month",HE$2,"Source",$D26),0)</f>
        <v>0</v>
      </c>
      <c r="HU26" s="121">
        <f t="shared" si="637"/>
        <v>1.26</v>
      </c>
      <c r="HV26" s="122">
        <v>5.0000000000000002E-5</v>
      </c>
      <c r="HW26" s="123">
        <f t="shared" ref="HW26" si="664">HU26/HE25</f>
        <v>4.5641557289934739E-5</v>
      </c>
      <c r="HX26" s="364"/>
      <c r="HY26" s="366"/>
      <c r="HZ26" s="362"/>
      <c r="IA26" s="114" t="s">
        <v>16</v>
      </c>
      <c r="IB26" s="115">
        <f>VLOOKUP($A26,Table!$A$59:$P$88,MATCH('MBO Report 1'!HZ$2,Table!$E$58:$P$58,0)+4,FALSE)</f>
        <v>0</v>
      </c>
      <c r="IC26" s="115">
        <f>VLOOKUP($A25,Table!$A$24:$P$53,MATCH('MBO Report 1'!HZ$2,Table!$E$23:$P$23,0)+4,FALSE)</f>
        <v>0</v>
      </c>
      <c r="ID26" s="116">
        <f>IFERROR(GETPIVOTDATA("ReWork",PivotTable!$B$3,"Dept",$B25,"Month",HZ$2,"Source",$D26),0)</f>
        <v>0</v>
      </c>
      <c r="IE26" s="116">
        <f>IFERROR(GETPIVOTDATA("RePlate",PivotTable!$B$3,"Dept",$B25,"Month",HZ$2,"Source",$D26),0)</f>
        <v>0</v>
      </c>
      <c r="IF26" s="116">
        <f>IFERROR(GETPIVOTDATA("ReWash",PivotTable!$B$3,"Dept",$B25,"Month",HZ$2,"Source",$D26),0)</f>
        <v>0</v>
      </c>
      <c r="IG26" s="116">
        <f>IFERROR(GETPIVOTDATA("Other",PivotTable!$B$3,"Dept",$B25,"Month",HZ$2,"Source",$D26),0)</f>
        <v>0</v>
      </c>
      <c r="IH26" s="116">
        <f>IFERROR(GETPIVOTDATA("Sort",PivotTable!$B$3,"Dept",$B25,"Month",HZ$2,"Source",$D26),0)</f>
        <v>0.4</v>
      </c>
      <c r="II26" s="117">
        <f>IFERROR(GETPIVOTDATA("Scrap",PivotTable!$B$3,"Dept",$B25,"Month",HZ$2,"Source",$D26),0)</f>
        <v>0</v>
      </c>
      <c r="IJ26" s="118">
        <f t="shared" ref="IJ26" si="665">IB25*250+IB26*500</f>
        <v>0</v>
      </c>
      <c r="IK26" s="119">
        <f>VLOOKUP($A26,Table!$A$24:$P$53,MATCH('MBO Report 1'!HZ$2,Table!$E$23:$P$23,0)+4,FALSE)</f>
        <v>0</v>
      </c>
      <c r="IL26" s="120">
        <f>IFERROR(GETPIVOTDATA("Labour Cost",PivotTable!$B$3,"Dept",$B25,"Month",HZ$2,"Source",$D26),0)</f>
        <v>5.6000000000000005</v>
      </c>
      <c r="IM26" s="120">
        <f>IFERROR(GETPIVOTDATA("Process cost",PivotTable!$B$3,"Dept",$B25,"Month",HZ$2,"Source",$D26),0)</f>
        <v>0</v>
      </c>
      <c r="IN26" s="120">
        <f>IFERROR(GETPIVOTDATA("Material Cost",PivotTable!$B$3,"Dept",$B25,"Month",HZ$2,"Source",$D26),0)</f>
        <v>0</v>
      </c>
      <c r="IO26" s="120">
        <f>IFERROR(GETPIVOTDATA("Part Cost",PivotTable!$B$3,"Dept",$B25,"Month",HZ$2,"Source",$D26),0)</f>
        <v>0</v>
      </c>
      <c r="IP26" s="121">
        <f t="shared" si="640"/>
        <v>5.6000000000000005</v>
      </c>
      <c r="IQ26" s="122">
        <v>5.0000000000000002E-5</v>
      </c>
      <c r="IR26" s="123">
        <f t="shared" ref="IR26" si="666">IP26/HZ25</f>
        <v>2.7097504077932421E-4</v>
      </c>
      <c r="IS26" s="364"/>
      <c r="IT26" s="366"/>
    </row>
    <row r="27" spans="1:254" s="113" customFormat="1" ht="24.75" customHeight="1" outlineLevel="1">
      <c r="A27" s="4" t="str">
        <f t="shared" ref="A27" si="667">B27&amp;D27</f>
        <v>PPTInternal</v>
      </c>
      <c r="B27" s="388" t="str">
        <f>Info!C15</f>
        <v>PPT</v>
      </c>
      <c r="C27" s="389">
        <f>VLOOKUP($B27,Table!$C$4:$P$20,MATCH('MBO Report 1'!C$2,Table!$E$3:$P$3,0)+2,FALSE)</f>
        <v>672244</v>
      </c>
      <c r="D27" s="103" t="s">
        <v>15</v>
      </c>
      <c r="E27" s="104">
        <f>VLOOKUP($A27,Table!$A$59:$P$88,MATCH('MBO Report 1'!C$2,Table!$E$58:$P$58,0)+4,FALSE)</f>
        <v>0</v>
      </c>
      <c r="F27" s="104" t="s">
        <v>86</v>
      </c>
      <c r="G27" s="105">
        <f>IFERROR(GETPIVOTDATA("ReWork",PivotTable!$B$3,"Dept",$B27,"Month",C$2,"Source",$D27),0)</f>
        <v>21.75</v>
      </c>
      <c r="H27" s="105">
        <f>IFERROR(GETPIVOTDATA("RePlate",PivotTable!$B$3,"Dept",$B27,"Month",C$2,"Source",$D27),0)</f>
        <v>0</v>
      </c>
      <c r="I27" s="105">
        <f>IFERROR(GETPIVOTDATA("ReWash",PivotTable!$B$3,"Dept",$B27,"Month",C$2,"Source",$D27),0)</f>
        <v>25.05</v>
      </c>
      <c r="J27" s="105">
        <f>IFERROR(GETPIVOTDATA("Other",PivotTable!$B$3,"Dept",$B27,"Month",C$2,"Source",$D27),0)</f>
        <v>0</v>
      </c>
      <c r="K27" s="105">
        <f>IFERROR(GETPIVOTDATA("Sort",PivotTable!$B$3,"Dept",$B27,"Month",C$2,"Source",$D27),0)</f>
        <v>75</v>
      </c>
      <c r="L27" s="106">
        <f>IFERROR(GETPIVOTDATA("Scrap",PivotTable!$B$3,"Dept",$B27,"Month",C$2,"Source",$D27),0)</f>
        <v>0</v>
      </c>
      <c r="M27" s="107">
        <v>0</v>
      </c>
      <c r="N27" s="108" t="s">
        <v>86</v>
      </c>
      <c r="O27" s="109">
        <f>IFERROR(GETPIVOTDATA("Labour Cost",PivotTable!$B$3,"Dept",$B27,"Month",C$2,"Source",$D27),0)</f>
        <v>1529.8500000000001</v>
      </c>
      <c r="P27" s="109">
        <f>IFERROR(GETPIVOTDATA("Process cost",PivotTable!$B$3,"Dept",$B27,"Month",C$2,"Source",$D27),0)</f>
        <v>0</v>
      </c>
      <c r="Q27" s="109">
        <f>IFERROR(GETPIVOTDATA("Material Cost",PivotTable!$B$3,"Dept",$B27,"Month",C$2,"Source",$D27),0)</f>
        <v>0</v>
      </c>
      <c r="R27" s="109">
        <f>IFERROR(GETPIVOTDATA("Part Cost",PivotTable!$B$3,"Dept",$B27,"Month",C$2,"Source",$D27),0)</f>
        <v>0</v>
      </c>
      <c r="S27" s="110">
        <f>SUM(M27:R27)</f>
        <v>1529.8500000000001</v>
      </c>
      <c r="T27" s="111">
        <v>5.0000000000000002E-5</v>
      </c>
      <c r="U27" s="112">
        <f t="shared" ref="U27" si="668">S27/C27</f>
        <v>2.2757361910258778E-3</v>
      </c>
      <c r="V27" s="373">
        <v>2.3E-3</v>
      </c>
      <c r="W27" s="387">
        <f t="shared" ref="W27" si="669">SUM(S27:S28)/C27</f>
        <v>2.5152325643665102E-3</v>
      </c>
      <c r="X27" s="372">
        <f>VLOOKUP($B27,Table!$C$4:$P$18,MATCH('MBO Report 1'!X$2,Table!$E$3:$P$3,0)+2,FALSE)</f>
        <v>662098</v>
      </c>
      <c r="Y27" s="103" t="s">
        <v>15</v>
      </c>
      <c r="Z27" s="104">
        <f>VLOOKUP($A27,Table!$A$59:$P$88,MATCH('MBO Report 1'!X$2,Table!$E$58:$P$58,0)+4,FALSE)</f>
        <v>0</v>
      </c>
      <c r="AA27" s="104" t="s">
        <v>86</v>
      </c>
      <c r="AB27" s="105">
        <f>IFERROR(GETPIVOTDATA("ReWork",PivotTable!$B$3,"Dept",$B27,"Month",X$2,"Source",$D27),0)</f>
        <v>22.19</v>
      </c>
      <c r="AC27" s="105">
        <f>IFERROR(GETPIVOTDATA("RePlate",PivotTable!$B$3,"Dept",$B27,"Month",X$2,"Source",$D27),0)</f>
        <v>0</v>
      </c>
      <c r="AD27" s="105">
        <f>IFERROR(GETPIVOTDATA("ReWash",PivotTable!$B$3,"Dept",$B27,"Month",X$2,"Source",$D27),0)</f>
        <v>21.15</v>
      </c>
      <c r="AE27" s="105">
        <f>IFERROR(GETPIVOTDATA("Other",PivotTable!$B$3,"Dept",$B27,"Month",X$2,"Source",$D27),0)</f>
        <v>0</v>
      </c>
      <c r="AF27" s="105">
        <f>IFERROR(GETPIVOTDATA("Sort",PivotTable!$B$3,"Dept",$B27,"Month",X$2,"Source",$D27),0)</f>
        <v>72.5</v>
      </c>
      <c r="AG27" s="106">
        <f>IFERROR(GETPIVOTDATA("Scrap",PivotTable!$B$3,"Dept",$B27,"Month",X$2,"Source",$D27),0)</f>
        <v>0</v>
      </c>
      <c r="AH27" s="107">
        <v>0</v>
      </c>
      <c r="AI27" s="108" t="s">
        <v>86</v>
      </c>
      <c r="AJ27" s="109">
        <f>IFERROR(GETPIVOTDATA("Labour Cost",PivotTable!$B$3,"Dept",$B27,"Month",X$2,"Source",$D27),0)</f>
        <v>1473.71</v>
      </c>
      <c r="AK27" s="109">
        <f>IFERROR(GETPIVOTDATA("Process cost",PivotTable!$B$3,"Dept",$B27,"Month",X$2,"Source",$D27),0)</f>
        <v>0</v>
      </c>
      <c r="AL27" s="109">
        <f>IFERROR(GETPIVOTDATA("Material Cost",PivotTable!$B$3,"Dept",$B27,"Month",X$2,"Source",$D27),0)</f>
        <v>0</v>
      </c>
      <c r="AM27" s="109">
        <f>IFERROR(GETPIVOTDATA("Part Cost",PivotTable!$B$3,"Dept",$B27,"Month",X$2,"Source",$D27),0)</f>
        <v>0</v>
      </c>
      <c r="AN27" s="110">
        <f t="shared" si="610"/>
        <v>1473.71</v>
      </c>
      <c r="AO27" s="111">
        <v>5.0000000000000002E-5</v>
      </c>
      <c r="AP27" s="112">
        <f t="shared" ref="AP27" si="670">AN27/X27</f>
        <v>2.2258185344163554E-3</v>
      </c>
      <c r="AQ27" s="373">
        <v>2.3E-3</v>
      </c>
      <c r="AR27" s="374">
        <f t="shared" ref="AR27" si="671">SUM(AN27:AN28)/X27</f>
        <v>2.5958543901355995E-3</v>
      </c>
      <c r="AS27" s="361">
        <f>VLOOKUP($B27,Table!$C$4:$P$18,MATCH('MBO Report 1'!AS$2,Table!$E$3:$P$3,0)+2,FALSE)</f>
        <v>704551</v>
      </c>
      <c r="AT27" s="103" t="s">
        <v>15</v>
      </c>
      <c r="AU27" s="104">
        <f>VLOOKUP($A27,Table!$A$59:$P$88,MATCH('MBO Report 1'!AS$2,Table!$E$58:$P$58,0)+4,FALSE)</f>
        <v>1</v>
      </c>
      <c r="AV27" s="104" t="s">
        <v>86</v>
      </c>
      <c r="AW27" s="105">
        <f>IFERROR(GETPIVOTDATA("ReWork",PivotTable!$B$3,"Dept",$B27,"Month",AS$2,"Source",$D27),0)</f>
        <v>19.14</v>
      </c>
      <c r="AX27" s="105">
        <f>IFERROR(GETPIVOTDATA("RePlate",PivotTable!$B$3,"Dept",$B27,"Month",AS$2,"Source",$D27),0)</f>
        <v>0.1</v>
      </c>
      <c r="AY27" s="105">
        <f>IFERROR(GETPIVOTDATA("ReWash",PivotTable!$B$3,"Dept",$B27,"Month",AS$2,"Source",$D27),0)</f>
        <v>9</v>
      </c>
      <c r="AZ27" s="105">
        <f>IFERROR(GETPIVOTDATA("Other",PivotTable!$B$3,"Dept",$B27,"Month",AS$2,"Source",$D27),0)</f>
        <v>0</v>
      </c>
      <c r="BA27" s="105">
        <f>IFERROR(GETPIVOTDATA("Sort",PivotTable!$B$3,"Dept",$B27,"Month",AS$2,"Source",$D27),0)</f>
        <v>87.5</v>
      </c>
      <c r="BB27" s="106">
        <f>IFERROR(GETPIVOTDATA("Scrap",PivotTable!$B$3,"Dept",$B27,"Month",AS$2,"Source",$D27),0)</f>
        <v>0</v>
      </c>
      <c r="BC27" s="107">
        <v>0</v>
      </c>
      <c r="BD27" s="108" t="s">
        <v>86</v>
      </c>
      <c r="BE27" s="109">
        <f>IFERROR(GETPIVOTDATA("Labour Cost",PivotTable!$B$3,"Dept",$B27,"Month",AS$2,"Source",$D27),0)</f>
        <v>1557.01</v>
      </c>
      <c r="BF27" s="109">
        <f>IFERROR(GETPIVOTDATA("Process cost",PivotTable!$B$3,"Dept",$B27,"Month",AS$2,"Source",$D27),0)</f>
        <v>0</v>
      </c>
      <c r="BG27" s="109">
        <f>IFERROR(GETPIVOTDATA("Material Cost",PivotTable!$B$3,"Dept",$B27,"Month",AS$2,"Source",$D27),0)</f>
        <v>0</v>
      </c>
      <c r="BH27" s="109">
        <f>IFERROR(GETPIVOTDATA("Part Cost",PivotTable!$B$3,"Dept",$B27,"Month",AS$2,"Source",$D27),0)</f>
        <v>0</v>
      </c>
      <c r="BI27" s="110">
        <f t="shared" si="613"/>
        <v>1557.01</v>
      </c>
      <c r="BJ27" s="111">
        <v>5.0000000000000002E-5</v>
      </c>
      <c r="BK27" s="112">
        <f t="shared" ref="BK27" si="672">BI27/AS27</f>
        <v>2.2099322831136427E-3</v>
      </c>
      <c r="BL27" s="363">
        <v>2.3E-3</v>
      </c>
      <c r="BM27" s="365">
        <f t="shared" ref="BM27" si="673">SUM(BI27:BI28)/AS27</f>
        <v>2.8628303699803135E-3</v>
      </c>
      <c r="BN27" s="361">
        <f>VLOOKUP($B27,Table!$C$4:$P$18,MATCH('MBO Report 1'!BN$2,Table!$E$3:$P$3,0)+2,FALSE)</f>
        <v>551977</v>
      </c>
      <c r="BO27" s="103" t="s">
        <v>15</v>
      </c>
      <c r="BP27" s="104">
        <f>VLOOKUP($A27,Table!$A$59:$P$88,MATCH('MBO Report 1'!BN$2,Table!$E$58:$P$58,0)+4,FALSE)</f>
        <v>0</v>
      </c>
      <c r="BQ27" s="104" t="s">
        <v>86</v>
      </c>
      <c r="BR27" s="105">
        <f>IFERROR(GETPIVOTDATA("ReWork",PivotTable!$B$3,"Dept",$B27,"Month",BN$2,"Source",$D27),0)</f>
        <v>14.07</v>
      </c>
      <c r="BS27" s="105">
        <f>IFERROR(GETPIVOTDATA("RePlate",PivotTable!$B$3,"Dept",$B27,"Month",BN$2,"Source",$D27),0)</f>
        <v>0.7</v>
      </c>
      <c r="BT27" s="105">
        <f>IFERROR(GETPIVOTDATA("ReWash",PivotTable!$B$3,"Dept",$B27,"Month",BN$2,"Source",$D27),0)</f>
        <v>23.1</v>
      </c>
      <c r="BU27" s="105">
        <f>IFERROR(GETPIVOTDATA("Other",PivotTable!$B$3,"Dept",$B27,"Month",BN$2,"Source",$D27),0)</f>
        <v>0</v>
      </c>
      <c r="BV27" s="105">
        <f>IFERROR(GETPIVOTDATA("Sort",PivotTable!$B$3,"Dept",$B27,"Month",BN$2,"Source",$D27),0)</f>
        <v>55.25</v>
      </c>
      <c r="BW27" s="106">
        <f>IFERROR(GETPIVOTDATA("Scrap",PivotTable!$B$3,"Dept",$B27,"Month",BN$2,"Source",$D27),0)</f>
        <v>0</v>
      </c>
      <c r="BX27" s="107">
        <v>0</v>
      </c>
      <c r="BY27" s="108" t="s">
        <v>86</v>
      </c>
      <c r="BZ27" s="109">
        <f>IFERROR(GETPIVOTDATA("Labour Cost",PivotTable!$B$3,"Dept",$B27,"Month",BN$2,"Source",$D27),0)</f>
        <v>1139.5300000000002</v>
      </c>
      <c r="CA27" s="109">
        <f>IFERROR(GETPIVOTDATA("Process cost",PivotTable!$B$3,"Dept",$B27,"Month",BN$2,"Source",$D27),0)</f>
        <v>0</v>
      </c>
      <c r="CB27" s="109">
        <f>IFERROR(GETPIVOTDATA("Material Cost",PivotTable!$B$3,"Dept",$B27,"Month",BN$2,"Source",$D27),0)</f>
        <v>0</v>
      </c>
      <c r="CC27" s="109">
        <f>IFERROR(GETPIVOTDATA("Part Cost",PivotTable!$B$3,"Dept",$B27,"Month",BN$2,"Source",$D27),0)</f>
        <v>0</v>
      </c>
      <c r="CD27" s="110">
        <f t="shared" si="616"/>
        <v>1139.5300000000002</v>
      </c>
      <c r="CE27" s="111">
        <v>5.0000000000000002E-5</v>
      </c>
      <c r="CF27" s="112">
        <f t="shared" ref="CF27" si="674">CD27/BN27</f>
        <v>2.0644519608606885E-3</v>
      </c>
      <c r="CG27" s="363">
        <v>2.3E-3</v>
      </c>
      <c r="CH27" s="365">
        <f t="shared" ref="CH27" si="675">SUM(CD27:CD28)/BN27</f>
        <v>2.0644519608606885E-3</v>
      </c>
      <c r="CI27" s="361">
        <f>VLOOKUP($B27,Table!$C$4:$P$18,MATCH('MBO Report 1'!CI$2,Table!$E$3:$P$3,0)+2,FALSE)</f>
        <v>500261.4</v>
      </c>
      <c r="CJ27" s="103" t="s">
        <v>15</v>
      </c>
      <c r="CK27" s="104">
        <f>VLOOKUP($A27,Table!$A$59:$P$88,MATCH('MBO Report 1'!CI$2,Table!$E$58:$P$58,0)+4,FALSE)</f>
        <v>0</v>
      </c>
      <c r="CL27" s="104" t="s">
        <v>86</v>
      </c>
      <c r="CM27" s="105">
        <f>IFERROR(GETPIVOTDATA("ReWork",PivotTable!$B$3,"Dept",$B27,"Month",CI$2,"Source",$D27),0)</f>
        <v>7.25</v>
      </c>
      <c r="CN27" s="105">
        <f>IFERROR(GETPIVOTDATA("RePlate",PivotTable!$B$3,"Dept",$B27,"Month",CI$2,"Source",$D27),0)</f>
        <v>0.4</v>
      </c>
      <c r="CO27" s="105">
        <f>IFERROR(GETPIVOTDATA("ReWash",PivotTable!$B$3,"Dept",$B27,"Month",CI$2,"Source",$D27),0)</f>
        <v>5.7</v>
      </c>
      <c r="CP27" s="105">
        <f>IFERROR(GETPIVOTDATA("Other",PivotTable!$B$3,"Dept",$B27,"Month",CI$2,"Source",$D27),0)</f>
        <v>0</v>
      </c>
      <c r="CQ27" s="105">
        <f>IFERROR(GETPIVOTDATA("Sort",PivotTable!$B$3,"Dept",$B27,"Month",CI$2,"Source",$D27),0)</f>
        <v>69</v>
      </c>
      <c r="CR27" s="106">
        <f>IFERROR(GETPIVOTDATA("Scrap",PivotTable!$B$3,"Dept",$B27,"Month",CI$2,"Source",$D27),0)</f>
        <v>0</v>
      </c>
      <c r="CS27" s="107">
        <v>0</v>
      </c>
      <c r="CT27" s="108" t="s">
        <v>86</v>
      </c>
      <c r="CU27" s="109">
        <f>IFERROR(GETPIVOTDATA("Labour Cost",PivotTable!$B$3,"Dept",$B27,"Month",CI$2,"Source",$D27),0)</f>
        <v>1111.6000000000001</v>
      </c>
      <c r="CV27" s="109">
        <f>IFERROR(GETPIVOTDATA("Process cost",PivotTable!$B$3,"Dept",$B27,"Month",CI$2,"Source",$D27),0)</f>
        <v>0</v>
      </c>
      <c r="CW27" s="109">
        <f>IFERROR(GETPIVOTDATA("Material Cost",PivotTable!$B$3,"Dept",$B27,"Month",CI$2,"Source",$D27),0)</f>
        <v>0</v>
      </c>
      <c r="CX27" s="109">
        <f>IFERROR(GETPIVOTDATA("Part Cost",PivotTable!$B$3,"Dept",$B27,"Month",CI$2,"Source",$D27),0)</f>
        <v>0</v>
      </c>
      <c r="CY27" s="110">
        <f t="shared" si="619"/>
        <v>1111.6000000000001</v>
      </c>
      <c r="CZ27" s="111">
        <v>5.0000000000000002E-5</v>
      </c>
      <c r="DA27" s="112">
        <f t="shared" ref="DA27" si="676">CY27/CI27</f>
        <v>2.2220383183671577E-3</v>
      </c>
      <c r="DB27" s="363">
        <v>2.3E-3</v>
      </c>
      <c r="DC27" s="365">
        <f t="shared" ref="DC27" si="677">SUM(CY27:CY28)/CI27</f>
        <v>2.2220383183671577E-3</v>
      </c>
      <c r="DD27" s="361">
        <f>VLOOKUP($B27,Table!$C$4:$P$18,MATCH('MBO Report 1'!DD$2,Table!$E$3:$P$3,0)+2,FALSE)</f>
        <v>545286.96</v>
      </c>
      <c r="DE27" s="103" t="s">
        <v>15</v>
      </c>
      <c r="DF27" s="104">
        <f>VLOOKUP($A27,Table!$A$59:$P$88,MATCH('MBO Report 1'!DD$2,Table!$E$58:$P$58,0)+4,FALSE)</f>
        <v>0</v>
      </c>
      <c r="DG27" s="104" t="s">
        <v>86</v>
      </c>
      <c r="DH27" s="105">
        <f>IFERROR(GETPIVOTDATA("ReWork",PivotTable!$B$3,"Dept",$B27,"Month",DD$2,"Source",$D27),0)</f>
        <v>8.6999999999999993</v>
      </c>
      <c r="DI27" s="105">
        <f>IFERROR(GETPIVOTDATA("RePlate",PivotTable!$B$3,"Dept",$B27,"Month",DD$2,"Source",$D27),0)</f>
        <v>3.8</v>
      </c>
      <c r="DJ27" s="105">
        <f>IFERROR(GETPIVOTDATA("ReWash",PivotTable!$B$3,"Dept",$B27,"Month",DD$2,"Source",$D27),0)</f>
        <v>5.7</v>
      </c>
      <c r="DK27" s="105">
        <f>IFERROR(GETPIVOTDATA("Other",PivotTable!$B$3,"Dept",$B27,"Month",DD$2,"Source",$D27),0)</f>
        <v>0</v>
      </c>
      <c r="DL27" s="105">
        <f>IFERROR(GETPIVOTDATA("Sort",PivotTable!$B$3,"Dept",$B27,"Month",DD$2,"Source",$D27),0)</f>
        <v>76.5</v>
      </c>
      <c r="DM27" s="106">
        <f>IFERROR(GETPIVOTDATA("Scrap",PivotTable!$B$3,"Dept",$B27,"Month",DD$2,"Source",$D27),0)</f>
        <v>0</v>
      </c>
      <c r="DN27" s="107">
        <v>0</v>
      </c>
      <c r="DO27" s="108" t="s">
        <v>86</v>
      </c>
      <c r="DP27" s="109">
        <f>IFERROR(GETPIVOTDATA("Labour Cost",PivotTable!$B$3,"Dept",$B27,"Month",DD$2,"Source",$D27),0)</f>
        <v>1272.6000000000001</v>
      </c>
      <c r="DQ27" s="109">
        <f>IFERROR(GETPIVOTDATA("Process cost",PivotTable!$B$3,"Dept",$B27,"Month",DD$2,"Source",$D27),0)</f>
        <v>0</v>
      </c>
      <c r="DR27" s="109">
        <f>IFERROR(GETPIVOTDATA("Material Cost",PivotTable!$B$3,"Dept",$B27,"Month",DD$2,"Source",$D27),0)</f>
        <v>0</v>
      </c>
      <c r="DS27" s="109">
        <f>IFERROR(GETPIVOTDATA("Part Cost",PivotTable!$B$3,"Dept",$B27,"Month",DD$2,"Source",$D27),0)</f>
        <v>0</v>
      </c>
      <c r="DT27" s="110">
        <f t="shared" si="622"/>
        <v>1272.6000000000001</v>
      </c>
      <c r="DU27" s="111">
        <v>5.0000000000000002E-5</v>
      </c>
      <c r="DV27" s="112">
        <f t="shared" ref="DV27" si="678">DT27/DD27</f>
        <v>2.3338170419479687E-3</v>
      </c>
      <c r="DW27" s="363">
        <v>2.3E-3</v>
      </c>
      <c r="DX27" s="365">
        <f t="shared" ref="DX27" si="679">SUM(DT27:DT28)/DD27</f>
        <v>2.436515261615646E-3</v>
      </c>
      <c r="DY27" s="361">
        <f>VLOOKUP($B27,Table!$C$4:$P$18,MATCH('MBO Report 1'!DY$2,Table!$E$3:$P$3,0)+2,FALSE)</f>
        <v>406421.78</v>
      </c>
      <c r="DZ27" s="103" t="s">
        <v>15</v>
      </c>
      <c r="EA27" s="104">
        <f>VLOOKUP($A27,Table!$A$59:$P$88,MATCH('MBO Report 1'!DY$2,Table!$E$58:$P$58,0)+4,FALSE)</f>
        <v>1</v>
      </c>
      <c r="EB27" s="104" t="s">
        <v>86</v>
      </c>
      <c r="EC27" s="105">
        <f>IFERROR(GETPIVOTDATA("ReWork",PivotTable!$B$3,"Dept",$B27,"Month",DY$2,"Source",$D27),0)</f>
        <v>4.6399999999999997</v>
      </c>
      <c r="ED27" s="105">
        <f>IFERROR(GETPIVOTDATA("RePlate",PivotTable!$B$3,"Dept",$B27,"Month",DY$2,"Source",$D27),0)</f>
        <v>0.6</v>
      </c>
      <c r="EE27" s="105">
        <f>IFERROR(GETPIVOTDATA("ReWash",PivotTable!$B$3,"Dept",$B27,"Month",DY$2,"Source",$D27),0)</f>
        <v>13.5</v>
      </c>
      <c r="EF27" s="105">
        <f>IFERROR(GETPIVOTDATA("Other",PivotTable!$B$3,"Dept",$B27,"Month",DY$2,"Source",$D27),0)</f>
        <v>0</v>
      </c>
      <c r="EG27" s="105">
        <f>IFERROR(GETPIVOTDATA("Sort",PivotTable!$B$3,"Dept",$B27,"Month",DY$2,"Source",$D27),0)</f>
        <v>46</v>
      </c>
      <c r="EH27" s="106">
        <f>IFERROR(GETPIVOTDATA("Scrap",PivotTable!$B$3,"Dept",$B27,"Month",DY$2,"Source",$D27),0)</f>
        <v>0</v>
      </c>
      <c r="EI27" s="107">
        <v>0</v>
      </c>
      <c r="EJ27" s="108" t="s">
        <v>86</v>
      </c>
      <c r="EK27" s="109">
        <f>IFERROR(GETPIVOTDATA("Labour Cost",PivotTable!$B$3,"Dept",$B27,"Month",DY$2,"Source",$D27),0)</f>
        <v>809.76</v>
      </c>
      <c r="EL27" s="109">
        <f>IFERROR(GETPIVOTDATA("Process cost",PivotTable!$B$3,"Dept",$B27,"Month",DY$2,"Source",$D27),0)</f>
        <v>0</v>
      </c>
      <c r="EM27" s="109">
        <f>IFERROR(GETPIVOTDATA("Material Cost",PivotTable!$B$3,"Dept",$B27,"Month",DY$2,"Source",$D27),0)</f>
        <v>0</v>
      </c>
      <c r="EN27" s="109">
        <f>IFERROR(GETPIVOTDATA("Part Cost",PivotTable!$B$3,"Dept",$B27,"Month",DY$2,"Source",$D27),0)</f>
        <v>0</v>
      </c>
      <c r="EO27" s="110">
        <f t="shared" si="625"/>
        <v>809.76</v>
      </c>
      <c r="EP27" s="111">
        <v>5.0000000000000002E-5</v>
      </c>
      <c r="EQ27" s="112">
        <f t="shared" ref="EQ27" si="680">EO27/DY27</f>
        <v>1.9924129066114515E-3</v>
      </c>
      <c r="ER27" s="363">
        <v>2.3E-3</v>
      </c>
      <c r="ES27" s="365">
        <f t="shared" ref="ES27" si="681">SUM(EO27:EO28)/DY27</f>
        <v>2.8831132032343344E-3</v>
      </c>
      <c r="ET27" s="361">
        <f>VLOOKUP($B27,Table!$C$4:$P$18,MATCH('MBO Report 1'!ET$2,Table!$E$3:$P$3,0)+2,FALSE)</f>
        <v>371903.85</v>
      </c>
      <c r="EU27" s="103" t="s">
        <v>15</v>
      </c>
      <c r="EV27" s="104">
        <f>VLOOKUP($A27,Table!$A$59:$P$88,MATCH('MBO Report 1'!ET$2,Table!$E$58:$P$58,0)+4,FALSE)</f>
        <v>1</v>
      </c>
      <c r="EW27" s="104" t="s">
        <v>86</v>
      </c>
      <c r="EX27" s="105">
        <f>IFERROR(GETPIVOTDATA("ReWork",PivotTable!$B$3,"Dept",$B27,"Month",ET$2,"Source",$D27),0)</f>
        <v>0.57999999999999996</v>
      </c>
      <c r="EY27" s="105">
        <f>IFERROR(GETPIVOTDATA("RePlate",PivotTable!$B$3,"Dept",$B27,"Month",ET$2,"Source",$D27),0)</f>
        <v>0</v>
      </c>
      <c r="EZ27" s="105">
        <f>IFERROR(GETPIVOTDATA("ReWash",PivotTable!$B$3,"Dept",$B27,"Month",ET$2,"Source",$D27),0)</f>
        <v>2.4</v>
      </c>
      <c r="FA27" s="105">
        <f>IFERROR(GETPIVOTDATA("Other",PivotTable!$B$3,"Dept",$B27,"Month",ET$2,"Source",$D27),0)</f>
        <v>0</v>
      </c>
      <c r="FB27" s="105">
        <f>IFERROR(GETPIVOTDATA("Sort",PivotTable!$B$3,"Dept",$B27,"Month",ET$2,"Source",$D27),0)</f>
        <v>43</v>
      </c>
      <c r="FC27" s="106">
        <f>IFERROR(GETPIVOTDATA("Scrap",PivotTable!$B$3,"Dept",$B27,"Month",ET$2,"Source",$D27),0)</f>
        <v>0</v>
      </c>
      <c r="FD27" s="107">
        <v>0</v>
      </c>
      <c r="FE27" s="108" t="s">
        <v>86</v>
      </c>
      <c r="FF27" s="109">
        <f>IFERROR(GETPIVOTDATA("Labour Cost",PivotTable!$B$3,"Dept",$B27,"Month",ET$2,"Source",$D27),0)</f>
        <v>626.92000000000007</v>
      </c>
      <c r="FG27" s="109">
        <f>IFERROR(GETPIVOTDATA("Process cost",PivotTable!$B$3,"Dept",$B27,"Month",ET$2,"Source",$D27),0)</f>
        <v>0</v>
      </c>
      <c r="FH27" s="109">
        <f>IFERROR(GETPIVOTDATA("Material Cost",PivotTable!$B$3,"Dept",$B27,"Month",ET$2,"Source",$D27),0)</f>
        <v>0</v>
      </c>
      <c r="FI27" s="109">
        <f>IFERROR(GETPIVOTDATA("Part Cost",PivotTable!$B$3,"Dept",$B27,"Month",ET$2,"Source",$D27),0)</f>
        <v>0</v>
      </c>
      <c r="FJ27" s="110">
        <f t="shared" si="628"/>
        <v>626.92000000000007</v>
      </c>
      <c r="FK27" s="111">
        <v>5.0000000000000002E-5</v>
      </c>
      <c r="FL27" s="112">
        <f t="shared" ref="FL27" si="682">FJ27/ET27</f>
        <v>1.6857045174444958E-3</v>
      </c>
      <c r="FM27" s="363">
        <v>2.3E-3</v>
      </c>
      <c r="FN27" s="365">
        <f t="shared" ref="FN27" si="683">SUM(FJ27:FJ28)/ET27</f>
        <v>2.6026081741288782E-3</v>
      </c>
      <c r="FO27" s="361">
        <f>VLOOKUP($B27,Table!$C$4:$P$18,MATCH('MBO Report 1'!FO$2,Table!$E$3:$P$3,0)+2,FALSE)</f>
        <v>316666.15000000002</v>
      </c>
      <c r="FP27" s="103" t="s">
        <v>15</v>
      </c>
      <c r="FQ27" s="104">
        <f>VLOOKUP($A27,Table!$A$59:$P$88,MATCH('MBO Report 1'!FO$2,Table!$E$58:$P$58,0)+4,FALSE)</f>
        <v>1</v>
      </c>
      <c r="FR27" s="104" t="s">
        <v>86</v>
      </c>
      <c r="FS27" s="105">
        <f>IFERROR(GETPIVOTDATA("ReWork",PivotTable!$B$3,"Dept",$B27,"Month",FO$2,"Source",$D27),0)</f>
        <v>2</v>
      </c>
      <c r="FT27" s="105">
        <f>IFERROR(GETPIVOTDATA("RePlate",PivotTable!$B$3,"Dept",$B27,"Month",FO$2,"Source",$D27),0)</f>
        <v>0</v>
      </c>
      <c r="FU27" s="105">
        <f>IFERROR(GETPIVOTDATA("ReWash",PivotTable!$B$3,"Dept",$B27,"Month",FO$2,"Source",$D27),0)</f>
        <v>0</v>
      </c>
      <c r="FV27" s="105">
        <f>IFERROR(GETPIVOTDATA("Other",PivotTable!$B$3,"Dept",$B27,"Month",FO$2,"Source",$D27),0)</f>
        <v>0</v>
      </c>
      <c r="FW27" s="105">
        <f>IFERROR(GETPIVOTDATA("Sort",PivotTable!$B$3,"Dept",$B27,"Month",FO$2,"Source",$D27),0)</f>
        <v>38</v>
      </c>
      <c r="FX27" s="106">
        <f>IFERROR(GETPIVOTDATA("Scrap",PivotTable!$B$3,"Dept",$B27,"Month",FO$2,"Source",$D27),0)</f>
        <v>0</v>
      </c>
      <c r="FY27" s="107">
        <v>0</v>
      </c>
      <c r="FZ27" s="108" t="s">
        <v>86</v>
      </c>
      <c r="GA27" s="109">
        <f>IFERROR(GETPIVOTDATA("Labour Cost",PivotTable!$B$3,"Dept",$B27,"Month",FO$2,"Source",$D27),0)</f>
        <v>560</v>
      </c>
      <c r="GB27" s="109">
        <f>IFERROR(GETPIVOTDATA("Process cost",PivotTable!$B$3,"Dept",$B27,"Month",FO$2,"Source",$D27),0)</f>
        <v>0</v>
      </c>
      <c r="GC27" s="109">
        <f>IFERROR(GETPIVOTDATA("Material Cost",PivotTable!$B$3,"Dept",$B27,"Month",FO$2,"Source",$D27),0)</f>
        <v>0</v>
      </c>
      <c r="GD27" s="109">
        <f>IFERROR(GETPIVOTDATA("Part Cost",PivotTable!$B$3,"Dept",$B27,"Month",FO$2,"Source",$D27),0)</f>
        <v>0</v>
      </c>
      <c r="GE27" s="110">
        <f t="shared" si="631"/>
        <v>560</v>
      </c>
      <c r="GF27" s="111">
        <v>5.0000000000000002E-5</v>
      </c>
      <c r="GG27" s="112">
        <f t="shared" ref="GG27" si="684">GE27/FO27</f>
        <v>1.768423937954846E-3</v>
      </c>
      <c r="GH27" s="363">
        <v>2.3E-3</v>
      </c>
      <c r="GI27" s="365">
        <f t="shared" ref="GI27" si="685">SUM(GE27:GE28)/FO27</f>
        <v>2.6905307056027299E-3</v>
      </c>
      <c r="GJ27" s="361">
        <f>VLOOKUP($B27,Table!$C$4:$P$18,MATCH('MBO Report 1'!GJ$2,Table!$E$3:$P$3,0)+2,FALSE)</f>
        <v>382915.76</v>
      </c>
      <c r="GK27" s="103" t="s">
        <v>15</v>
      </c>
      <c r="GL27" s="104">
        <f>VLOOKUP($A27,Table!$A$59:$P$88,MATCH('MBO Report 1'!GJ$2,Table!$E$58:$P$58,0)+4,FALSE)</f>
        <v>0</v>
      </c>
      <c r="GM27" s="104" t="s">
        <v>86</v>
      </c>
      <c r="GN27" s="105">
        <f>IFERROR(GETPIVOTDATA("ReWork",PivotTable!$B$3,"Dept",$B27,"Month",GJ$2,"Source",$D27),0)</f>
        <v>1.1599999999999999</v>
      </c>
      <c r="GO27" s="105">
        <f>IFERROR(GETPIVOTDATA("RePlate",PivotTable!$B$3,"Dept",$B27,"Month",GJ$2,"Source",$D27),0)</f>
        <v>0</v>
      </c>
      <c r="GP27" s="105">
        <f>IFERROR(GETPIVOTDATA("ReWash",PivotTable!$B$3,"Dept",$B27,"Month",GJ$2,"Source",$D27),0)</f>
        <v>3.83</v>
      </c>
      <c r="GQ27" s="105">
        <f>IFERROR(GETPIVOTDATA("Other",PivotTable!$B$3,"Dept",$B27,"Month",GJ$2,"Source",$D27),0)</f>
        <v>0</v>
      </c>
      <c r="GR27" s="105">
        <f>IFERROR(GETPIVOTDATA("Sort",PivotTable!$B$3,"Dept",$B27,"Month",GJ$2,"Source",$D27),0)</f>
        <v>35</v>
      </c>
      <c r="GS27" s="106">
        <f>IFERROR(GETPIVOTDATA("Scrap",PivotTable!$B$3,"Dept",$B27,"Month",GJ$2,"Source",$D27),0)</f>
        <v>0</v>
      </c>
      <c r="GT27" s="107">
        <v>0</v>
      </c>
      <c r="GU27" s="108" t="s">
        <v>86</v>
      </c>
      <c r="GV27" s="109">
        <f>IFERROR(GETPIVOTDATA("Labour Cost",PivotTable!$B$3,"Dept",$B27,"Month",GJ$2,"Source",$D27),0)</f>
        <v>533.05000000000007</v>
      </c>
      <c r="GW27" s="109">
        <f>IFERROR(GETPIVOTDATA("Process cost",PivotTable!$B$3,"Dept",$B27,"Month",GJ$2,"Source",$D27),0)</f>
        <v>0</v>
      </c>
      <c r="GX27" s="109">
        <f>IFERROR(GETPIVOTDATA("Material Cost",PivotTable!$B$3,"Dept",$B27,"Month",GJ$2,"Source",$D27),0)</f>
        <v>0</v>
      </c>
      <c r="GY27" s="109">
        <f>IFERROR(GETPIVOTDATA("Part Cost",PivotTable!$B$3,"Dept",$B27,"Month",GJ$2,"Source",$D27),0)</f>
        <v>0</v>
      </c>
      <c r="GZ27" s="110">
        <f t="shared" si="634"/>
        <v>533.05000000000007</v>
      </c>
      <c r="HA27" s="111">
        <v>5.0000000000000002E-5</v>
      </c>
      <c r="HB27" s="112">
        <f t="shared" ref="HB27" si="686">GZ27/GJ27</f>
        <v>1.392081642186783E-3</v>
      </c>
      <c r="HC27" s="363">
        <v>2.3E-3</v>
      </c>
      <c r="HD27" s="365">
        <f t="shared" ref="HD27" si="687">SUM(GZ27:GZ28)/GJ27</f>
        <v>1.4560643834560375E-3</v>
      </c>
      <c r="HE27" s="361">
        <f>VLOOKUP($B27,Table!$C$4:$P$18,MATCH('MBO Report 1'!HE$2,Table!$E$3:$P$3,0)+2,FALSE)</f>
        <v>431322.92000000004</v>
      </c>
      <c r="HF27" s="103" t="s">
        <v>15</v>
      </c>
      <c r="HG27" s="104">
        <f>VLOOKUP($A27,Table!$A$59:$P$88,MATCH('MBO Report 1'!HE$2,Table!$E$58:$P$58,0)+4,FALSE)</f>
        <v>0</v>
      </c>
      <c r="HH27" s="104" t="s">
        <v>86</v>
      </c>
      <c r="HI27" s="105">
        <f>IFERROR(GETPIVOTDATA("ReWork",PivotTable!$B$3,"Dept",$B27,"Month",HE$2,"Source",$D27),0)</f>
        <v>3.19</v>
      </c>
      <c r="HJ27" s="105">
        <f>IFERROR(GETPIVOTDATA("RePlate",PivotTable!$B$3,"Dept",$B27,"Month",HE$2,"Source",$D27),0)</f>
        <v>0</v>
      </c>
      <c r="HK27" s="105">
        <f>IFERROR(GETPIVOTDATA("ReWash",PivotTable!$B$3,"Dept",$B27,"Month",HE$2,"Source",$D27),0)</f>
        <v>17.55</v>
      </c>
      <c r="HL27" s="105">
        <f>IFERROR(GETPIVOTDATA("Other",PivotTable!$B$3,"Dept",$B27,"Month",HE$2,"Source",$D27),0)</f>
        <v>0</v>
      </c>
      <c r="HM27" s="105">
        <f>IFERROR(GETPIVOTDATA("Sort",PivotTable!$B$3,"Dept",$B27,"Month",HE$2,"Source",$D27),0)</f>
        <v>48</v>
      </c>
      <c r="HN27" s="106">
        <f>IFERROR(GETPIVOTDATA("Scrap",PivotTable!$B$3,"Dept",$B27,"Month",HE$2,"Source",$D27),0)</f>
        <v>0</v>
      </c>
      <c r="HO27" s="107">
        <v>0</v>
      </c>
      <c r="HP27" s="108" t="s">
        <v>86</v>
      </c>
      <c r="HQ27" s="109">
        <f>IFERROR(GETPIVOTDATA("Labour Cost",PivotTable!$B$3,"Dept",$B27,"Month",HE$2,"Source",$D27),0)</f>
        <v>839.51</v>
      </c>
      <c r="HR27" s="109">
        <f>IFERROR(GETPIVOTDATA("Process cost",PivotTable!$B$3,"Dept",$B27,"Month",HE$2,"Source",$D27),0)</f>
        <v>0</v>
      </c>
      <c r="HS27" s="109">
        <f>IFERROR(GETPIVOTDATA("Material Cost",PivotTable!$B$3,"Dept",$B27,"Month",HE$2,"Source",$D27),0)</f>
        <v>0</v>
      </c>
      <c r="HT27" s="109">
        <f>IFERROR(GETPIVOTDATA("Part Cost",PivotTable!$B$3,"Dept",$B27,"Month",HE$2,"Source",$D27),0)</f>
        <v>0</v>
      </c>
      <c r="HU27" s="110">
        <f t="shared" si="637"/>
        <v>839.51</v>
      </c>
      <c r="HV27" s="111">
        <v>5.0000000000000002E-5</v>
      </c>
      <c r="HW27" s="112">
        <f t="shared" ref="HW27" si="688">HU27/HE27</f>
        <v>1.9463607452161363E-3</v>
      </c>
      <c r="HX27" s="363">
        <v>2.3E-3</v>
      </c>
      <c r="HY27" s="365">
        <f t="shared" ref="HY27" si="689">SUM(HU27:HU28)/HE27</f>
        <v>2.0356210145289749E-3</v>
      </c>
      <c r="HZ27" s="361">
        <f>VLOOKUP($B27,Table!$C$4:$P$18,MATCH('MBO Report 1'!HZ$2,Table!$E$3:$P$3,0)+2,FALSE)</f>
        <v>688240.12</v>
      </c>
      <c r="IA27" s="103" t="s">
        <v>15</v>
      </c>
      <c r="IB27" s="104">
        <f>VLOOKUP($A27,Table!$A$59:$P$88,MATCH('MBO Report 1'!HZ$2,Table!$E$58:$P$58,0)+4,FALSE)</f>
        <v>0</v>
      </c>
      <c r="IC27" s="104" t="s">
        <v>86</v>
      </c>
      <c r="ID27" s="105">
        <f>IFERROR(GETPIVOTDATA("ReWork",PivotTable!$B$3,"Dept",$B27,"Month",HZ$2,"Source",$D27),0)</f>
        <v>13.92</v>
      </c>
      <c r="IE27" s="105">
        <f>IFERROR(GETPIVOTDATA("RePlate",PivotTable!$B$3,"Dept",$B27,"Month",HZ$2,"Source",$D27),0)</f>
        <v>0.4</v>
      </c>
      <c r="IF27" s="105">
        <f>IFERROR(GETPIVOTDATA("ReWash",PivotTable!$B$3,"Dept",$B27,"Month",HZ$2,"Source",$D27),0)</f>
        <v>31.58</v>
      </c>
      <c r="IG27" s="105">
        <f>IFERROR(GETPIVOTDATA("Other",PivotTable!$B$3,"Dept",$B27,"Month",HZ$2,"Source",$D27),0)</f>
        <v>0</v>
      </c>
      <c r="IH27" s="105">
        <f>IFERROR(GETPIVOTDATA("Sort",PivotTable!$B$3,"Dept",$B27,"Month",HZ$2,"Source",$D27),0)</f>
        <v>93</v>
      </c>
      <c r="II27" s="106">
        <f>IFERROR(GETPIVOTDATA("Scrap",PivotTable!$B$3,"Dept",$B27,"Month",HZ$2,"Source",$D27),0)</f>
        <v>0</v>
      </c>
      <c r="IJ27" s="107">
        <v>0</v>
      </c>
      <c r="IK27" s="108" t="s">
        <v>86</v>
      </c>
      <c r="IL27" s="109">
        <f>IFERROR(GETPIVOTDATA("Labour Cost",PivotTable!$B$3,"Dept",$B27,"Month",HZ$2,"Source",$D27),0)</f>
        <v>1722.1399999999999</v>
      </c>
      <c r="IM27" s="109">
        <f>IFERROR(GETPIVOTDATA("Process cost",PivotTable!$B$3,"Dept",$B27,"Month",HZ$2,"Source",$D27),0)</f>
        <v>0</v>
      </c>
      <c r="IN27" s="109">
        <f>IFERROR(GETPIVOTDATA("Material Cost",PivotTable!$B$3,"Dept",$B27,"Month",HZ$2,"Source",$D27),0)</f>
        <v>0</v>
      </c>
      <c r="IO27" s="109">
        <f>IFERROR(GETPIVOTDATA("Part Cost",PivotTable!$B$3,"Dept",$B27,"Month",HZ$2,"Source",$D27),0)</f>
        <v>0</v>
      </c>
      <c r="IP27" s="110">
        <f t="shared" si="640"/>
        <v>1722.1399999999999</v>
      </c>
      <c r="IQ27" s="111">
        <v>5.0000000000000002E-5</v>
      </c>
      <c r="IR27" s="112">
        <f t="shared" ref="IR27" si="690">IP27/HZ27</f>
        <v>2.5022371552533146E-3</v>
      </c>
      <c r="IS27" s="363">
        <v>2.3E-3</v>
      </c>
      <c r="IT27" s="365">
        <f t="shared" ref="IT27" si="691">SUM(IP27:IP28)/HZ27</f>
        <v>2.5429206306659367E-3</v>
      </c>
    </row>
    <row r="28" spans="1:254" s="113" customFormat="1" ht="24.75" customHeight="1" outlineLevel="1">
      <c r="A28" s="4" t="str">
        <f t="shared" ref="A28" si="692">B27&amp;D28</f>
        <v>PPTExternal</v>
      </c>
      <c r="B28" s="388"/>
      <c r="C28" s="389"/>
      <c r="D28" s="114" t="s">
        <v>16</v>
      </c>
      <c r="E28" s="115">
        <f>VLOOKUP($A28,Table!$A$59:$P$88,MATCH('MBO Report 1'!C$2,Table!$E$58:$P$58,0)+4,FALSE)</f>
        <v>0</v>
      </c>
      <c r="F28" s="115">
        <f>VLOOKUP($A27,Table!$A$24:$P$53,MATCH('MBO Report 1'!C$2,Table!$E$23:$P$23,0)+4,FALSE)</f>
        <v>0</v>
      </c>
      <c r="G28" s="116">
        <f>IFERROR(GETPIVOTDATA("ReWork",PivotTable!$B$3,"Dept",$B27,"Month",C$2,"Source",$D28),0)</f>
        <v>0</v>
      </c>
      <c r="H28" s="116">
        <f>IFERROR(GETPIVOTDATA("RePlate",PivotTable!$B$3,"Dept",$B27,"Month",C$2,"Source",$D28),0)</f>
        <v>0</v>
      </c>
      <c r="I28" s="116">
        <f>IFERROR(GETPIVOTDATA("ReWash",PivotTable!$B$3,"Dept",$B27,"Month",C$2,"Source",$D28),0)</f>
        <v>1</v>
      </c>
      <c r="J28" s="116">
        <f>IFERROR(GETPIVOTDATA("Other",PivotTable!$B$3,"Dept",$B27,"Month",C$2,"Source",$D28),0)</f>
        <v>0</v>
      </c>
      <c r="K28" s="116">
        <f>IFERROR(GETPIVOTDATA("Sort",PivotTable!$B$3,"Dept",$B27,"Month",C$2,"Source",$D28),0)</f>
        <v>11</v>
      </c>
      <c r="L28" s="117">
        <f>IFERROR(GETPIVOTDATA("Scrap",PivotTable!$B$3,"Dept",$B27,"Month",C$2,"Source",$D28),0)</f>
        <v>0</v>
      </c>
      <c r="M28" s="118">
        <f>E27*250+E28*500</f>
        <v>0</v>
      </c>
      <c r="N28" s="119">
        <f>VLOOKUP($A28,Table!$A$24:$P$53,MATCH('MBO Report 1'!C$2,Table!$E$23:$P$23,0)+4,FALSE)</f>
        <v>0</v>
      </c>
      <c r="O28" s="120">
        <f>IFERROR(GETPIVOTDATA("Labour Cost",PivotTable!$B$3,"Dept",$B27,"Month",C$2,"Source",$D28),0)</f>
        <v>161</v>
      </c>
      <c r="P28" s="120">
        <f>IFERROR(GETPIVOTDATA("Process cost",PivotTable!$B$3,"Dept",$B27,"Month",C$2,"Source",$D28),0)</f>
        <v>0</v>
      </c>
      <c r="Q28" s="120">
        <f>IFERROR(GETPIVOTDATA("Material Cost",PivotTable!$B$3,"Dept",$B27,"Month",C$2,"Source",$D28),0)</f>
        <v>0</v>
      </c>
      <c r="R28" s="120">
        <f>IFERROR(GETPIVOTDATA("Part Cost",PivotTable!$B$3,"Dept",$B27,"Month",C$2,"Source",$D28),0)</f>
        <v>0</v>
      </c>
      <c r="S28" s="121">
        <f>SUM(M28:R28)</f>
        <v>161</v>
      </c>
      <c r="T28" s="122">
        <v>5.0000000000000002E-5</v>
      </c>
      <c r="U28" s="123">
        <f t="shared" ref="U28" si="693">S28/C27</f>
        <v>2.3949637334063227E-4</v>
      </c>
      <c r="V28" s="373"/>
      <c r="W28" s="387"/>
      <c r="X28" s="372"/>
      <c r="Y28" s="114" t="s">
        <v>16</v>
      </c>
      <c r="Z28" s="115">
        <f>VLOOKUP($A28,Table!$A$59:$P$88,MATCH('MBO Report 1'!X$2,Table!$E$58:$P$58,0)+4,FALSE)</f>
        <v>0</v>
      </c>
      <c r="AA28" s="115">
        <f>VLOOKUP($A27,Table!$A$24:$P$53,MATCH('MBO Report 1'!X$2,Table!$E$23:$P$23,0)+4,FALSE)</f>
        <v>0</v>
      </c>
      <c r="AB28" s="116">
        <f>IFERROR(GETPIVOTDATA("ReWork",PivotTable!$B$3,"Dept",$B27,"Month",X$2,"Source",$D28),0)</f>
        <v>4</v>
      </c>
      <c r="AC28" s="116">
        <f>IFERROR(GETPIVOTDATA("RePlate",PivotTable!$B$3,"Dept",$B27,"Month",X$2,"Source",$D28),0)</f>
        <v>0</v>
      </c>
      <c r="AD28" s="116">
        <f>IFERROR(GETPIVOTDATA("ReWash",PivotTable!$B$3,"Dept",$B27,"Month",X$2,"Source",$D28),0)</f>
        <v>7</v>
      </c>
      <c r="AE28" s="116">
        <f>IFERROR(GETPIVOTDATA("Other",PivotTable!$B$3,"Dept",$B27,"Month",X$2,"Source",$D28),0)</f>
        <v>0</v>
      </c>
      <c r="AF28" s="116">
        <f>IFERROR(GETPIVOTDATA("Sort",PivotTable!$B$3,"Dept",$B27,"Month",X$2,"Source",$D28),0)</f>
        <v>10</v>
      </c>
      <c r="AG28" s="117">
        <f>IFERROR(GETPIVOTDATA("Scrap",PivotTable!$B$3,"Dept",$B27,"Month",X$2,"Source",$D28),0)</f>
        <v>0</v>
      </c>
      <c r="AH28" s="118">
        <f t="shared" ref="AH28" si="694">Z27*250+Z28*500</f>
        <v>0</v>
      </c>
      <c r="AI28" s="119">
        <f>VLOOKUP($A28,Table!$A$24:$P$53,MATCH('MBO Report 1'!X$2,Table!$E$23:$P$23,0)+4,FALSE)</f>
        <v>0</v>
      </c>
      <c r="AJ28" s="120">
        <f>IFERROR(GETPIVOTDATA("Labour Cost",PivotTable!$B$3,"Dept",$B27,"Month",X$2,"Source",$D28),0)</f>
        <v>245</v>
      </c>
      <c r="AK28" s="120">
        <f>IFERROR(GETPIVOTDATA("Process cost",PivotTable!$B$3,"Dept",$B27,"Month",X$2,"Source",$D28),0)</f>
        <v>0</v>
      </c>
      <c r="AL28" s="120">
        <f>IFERROR(GETPIVOTDATA("Material Cost",PivotTable!$B$3,"Dept",$B27,"Month",X$2,"Source",$D28),0)</f>
        <v>0</v>
      </c>
      <c r="AM28" s="120">
        <f>IFERROR(GETPIVOTDATA("Part Cost",PivotTable!$B$3,"Dept",$B27,"Month",X$2,"Source",$D28),0)</f>
        <v>0</v>
      </c>
      <c r="AN28" s="121">
        <f t="shared" si="610"/>
        <v>245</v>
      </c>
      <c r="AO28" s="122">
        <v>5.0000000000000002E-5</v>
      </c>
      <c r="AP28" s="123">
        <f t="shared" ref="AP28" si="695">AN28/X27</f>
        <v>3.70035855719244E-4</v>
      </c>
      <c r="AQ28" s="373"/>
      <c r="AR28" s="374"/>
      <c r="AS28" s="362"/>
      <c r="AT28" s="114" t="s">
        <v>16</v>
      </c>
      <c r="AU28" s="115">
        <f>VLOOKUP($A28,Table!$A$59:$P$88,MATCH('MBO Report 1'!AS$2,Table!$E$58:$P$58,0)+4,FALSE)</f>
        <v>0</v>
      </c>
      <c r="AV28" s="115">
        <f>VLOOKUP($A27,Table!$A$24:$P$53,MATCH('MBO Report 1'!AS$2,Table!$E$23:$P$23,0)+4,FALSE)</f>
        <v>0</v>
      </c>
      <c r="AW28" s="116">
        <f>IFERROR(GETPIVOTDATA("ReWork",PivotTable!$B$3,"Dept",$B27,"Month",AS$2,"Source",$D28),0)</f>
        <v>0</v>
      </c>
      <c r="AX28" s="116">
        <f>IFERROR(GETPIVOTDATA("RePlate",PivotTable!$B$3,"Dept",$B27,"Month",AS$2,"Source",$D28),0)</f>
        <v>0</v>
      </c>
      <c r="AY28" s="116">
        <f>IFERROR(GETPIVOTDATA("ReWash",PivotTable!$B$3,"Dept",$B27,"Month",AS$2,"Source",$D28),0)</f>
        <v>2</v>
      </c>
      <c r="AZ28" s="116">
        <f>IFERROR(GETPIVOTDATA("Other",PivotTable!$B$3,"Dept",$B27,"Month",AS$2,"Source",$D28),0)</f>
        <v>0</v>
      </c>
      <c r="BA28" s="116">
        <f>IFERROR(GETPIVOTDATA("Sort",PivotTable!$B$3,"Dept",$B27,"Month",AS$2,"Source",$D28),0)</f>
        <v>14</v>
      </c>
      <c r="BB28" s="117">
        <f>IFERROR(GETPIVOTDATA("Scrap",PivotTable!$B$3,"Dept",$B27,"Month",AS$2,"Source",$D28),0)</f>
        <v>0</v>
      </c>
      <c r="BC28" s="118">
        <f t="shared" ref="BC28" si="696">AU27*250+AU28*500</f>
        <v>250</v>
      </c>
      <c r="BD28" s="119">
        <f>VLOOKUP($A28,Table!$A$24:$P$53,MATCH('MBO Report 1'!AS$2,Table!$E$23:$P$23,0)+4,FALSE)</f>
        <v>0</v>
      </c>
      <c r="BE28" s="120">
        <f>IFERROR(GETPIVOTDATA("Labour Cost",PivotTable!$B$3,"Dept",$B27,"Month",AS$2,"Source",$D28),0)</f>
        <v>210</v>
      </c>
      <c r="BF28" s="120">
        <f>IFERROR(GETPIVOTDATA("Process cost",PivotTable!$B$3,"Dept",$B27,"Month",AS$2,"Source",$D28),0)</f>
        <v>0</v>
      </c>
      <c r="BG28" s="120">
        <f>IFERROR(GETPIVOTDATA("Material Cost",PivotTable!$B$3,"Dept",$B27,"Month",AS$2,"Source",$D28),0)</f>
        <v>0</v>
      </c>
      <c r="BH28" s="120">
        <f>IFERROR(GETPIVOTDATA("Part Cost",PivotTable!$B$3,"Dept",$B27,"Month",AS$2,"Source",$D28),0)</f>
        <v>0</v>
      </c>
      <c r="BI28" s="121">
        <f t="shared" si="613"/>
        <v>460</v>
      </c>
      <c r="BJ28" s="122">
        <v>5.0000000000000002E-5</v>
      </c>
      <c r="BK28" s="123">
        <f t="shared" ref="BK28" si="697">BI28/AS27</f>
        <v>6.5289808686667115E-4</v>
      </c>
      <c r="BL28" s="364"/>
      <c r="BM28" s="366"/>
      <c r="BN28" s="362"/>
      <c r="BO28" s="114" t="s">
        <v>16</v>
      </c>
      <c r="BP28" s="115">
        <f>VLOOKUP($A28,Table!$A$59:$P$88,MATCH('MBO Report 1'!BN$2,Table!$E$58:$P$58,0)+4,FALSE)</f>
        <v>0</v>
      </c>
      <c r="BQ28" s="115">
        <f>VLOOKUP($A27,Table!$A$24:$P$53,MATCH('MBO Report 1'!BN$2,Table!$E$23:$P$23,0)+4,FALSE)</f>
        <v>0</v>
      </c>
      <c r="BR28" s="116">
        <f>IFERROR(GETPIVOTDATA("ReWork",PivotTable!$B$3,"Dept",$B27,"Month",BN$2,"Source",$D28),0)</f>
        <v>0</v>
      </c>
      <c r="BS28" s="116">
        <f>IFERROR(GETPIVOTDATA("RePlate",PivotTable!$B$3,"Dept",$B27,"Month",BN$2,"Source",$D28),0)</f>
        <v>0</v>
      </c>
      <c r="BT28" s="116">
        <f>IFERROR(GETPIVOTDATA("ReWash",PivotTable!$B$3,"Dept",$B27,"Month",BN$2,"Source",$D28),0)</f>
        <v>0</v>
      </c>
      <c r="BU28" s="116">
        <f>IFERROR(GETPIVOTDATA("Other",PivotTable!$B$3,"Dept",$B27,"Month",BN$2,"Source",$D28),0)</f>
        <v>0</v>
      </c>
      <c r="BV28" s="116">
        <f>IFERROR(GETPIVOTDATA("Sort",PivotTable!$B$3,"Dept",$B27,"Month",BN$2,"Source",$D28),0)</f>
        <v>0</v>
      </c>
      <c r="BW28" s="117">
        <f>IFERROR(GETPIVOTDATA("Scrap",PivotTable!$B$3,"Dept",$B27,"Month",BN$2,"Source",$D28),0)</f>
        <v>0</v>
      </c>
      <c r="BX28" s="118">
        <f t="shared" ref="BX28" si="698">BP27*250+BP28*500</f>
        <v>0</v>
      </c>
      <c r="BY28" s="119">
        <f>VLOOKUP($A28,Table!$A$24:$P$53,MATCH('MBO Report 1'!BN$2,Table!$E$23:$P$23,0)+4,FALSE)</f>
        <v>0</v>
      </c>
      <c r="BZ28" s="120">
        <f>IFERROR(GETPIVOTDATA("Labour Cost",PivotTable!$B$3,"Dept",$B27,"Month",BN$2,"Source",$D28),0)</f>
        <v>0</v>
      </c>
      <c r="CA28" s="120">
        <f>IFERROR(GETPIVOTDATA("Process cost",PivotTable!$B$3,"Dept",$B27,"Month",BN$2,"Source",$D28),0)</f>
        <v>0</v>
      </c>
      <c r="CB28" s="120">
        <f>IFERROR(GETPIVOTDATA("Material Cost",PivotTable!$B$3,"Dept",$B27,"Month",BN$2,"Source",$D28),0)</f>
        <v>0</v>
      </c>
      <c r="CC28" s="120">
        <f>IFERROR(GETPIVOTDATA("Part Cost",PivotTable!$B$3,"Dept",$B27,"Month",BN$2,"Source",$D28),0)</f>
        <v>0</v>
      </c>
      <c r="CD28" s="121">
        <f t="shared" si="616"/>
        <v>0</v>
      </c>
      <c r="CE28" s="122">
        <v>5.0000000000000002E-5</v>
      </c>
      <c r="CF28" s="123">
        <f t="shared" ref="CF28" si="699">CD28/BN27</f>
        <v>0</v>
      </c>
      <c r="CG28" s="364"/>
      <c r="CH28" s="366"/>
      <c r="CI28" s="362"/>
      <c r="CJ28" s="114" t="s">
        <v>16</v>
      </c>
      <c r="CK28" s="115">
        <f>VLOOKUP($A28,Table!$A$59:$P$88,MATCH('MBO Report 1'!CI$2,Table!$E$58:$P$58,0)+4,FALSE)</f>
        <v>0</v>
      </c>
      <c r="CL28" s="115">
        <f>VLOOKUP($A27,Table!$A$24:$P$53,MATCH('MBO Report 1'!CI$2,Table!$E$23:$P$23,0)+4,FALSE)</f>
        <v>0</v>
      </c>
      <c r="CM28" s="116">
        <f>IFERROR(GETPIVOTDATA("ReWork",PivotTable!$B$3,"Dept",$B27,"Month",CI$2,"Source",$D28),0)</f>
        <v>0</v>
      </c>
      <c r="CN28" s="116">
        <f>IFERROR(GETPIVOTDATA("RePlate",PivotTable!$B$3,"Dept",$B27,"Month",CI$2,"Source",$D28),0)</f>
        <v>0</v>
      </c>
      <c r="CO28" s="116">
        <f>IFERROR(GETPIVOTDATA("ReWash",PivotTable!$B$3,"Dept",$B27,"Month",CI$2,"Source",$D28),0)</f>
        <v>0</v>
      </c>
      <c r="CP28" s="116">
        <f>IFERROR(GETPIVOTDATA("Other",PivotTable!$B$3,"Dept",$B27,"Month",CI$2,"Source",$D28),0)</f>
        <v>0</v>
      </c>
      <c r="CQ28" s="116">
        <f>IFERROR(GETPIVOTDATA("Sort",PivotTable!$B$3,"Dept",$B27,"Month",CI$2,"Source",$D28),0)</f>
        <v>0</v>
      </c>
      <c r="CR28" s="117">
        <f>IFERROR(GETPIVOTDATA("Scrap",PivotTable!$B$3,"Dept",$B27,"Month",CI$2,"Source",$D28),0)</f>
        <v>0</v>
      </c>
      <c r="CS28" s="118">
        <f t="shared" ref="CS28" si="700">CK27*250+CK28*500</f>
        <v>0</v>
      </c>
      <c r="CT28" s="119">
        <f>VLOOKUP($A28,Table!$A$24:$P$53,MATCH('MBO Report 1'!CI$2,Table!$E$23:$P$23,0)+4,FALSE)</f>
        <v>0</v>
      </c>
      <c r="CU28" s="120">
        <f>IFERROR(GETPIVOTDATA("Labour Cost",PivotTable!$B$3,"Dept",$B27,"Month",CI$2,"Source",$D28),0)</f>
        <v>0</v>
      </c>
      <c r="CV28" s="120">
        <f>IFERROR(GETPIVOTDATA("Process cost",PivotTable!$B$3,"Dept",$B27,"Month",CI$2,"Source",$D28),0)</f>
        <v>0</v>
      </c>
      <c r="CW28" s="120">
        <f>IFERROR(GETPIVOTDATA("Material Cost",PivotTable!$B$3,"Dept",$B27,"Month",CI$2,"Source",$D28),0)</f>
        <v>0</v>
      </c>
      <c r="CX28" s="120">
        <f>IFERROR(GETPIVOTDATA("Part Cost",PivotTable!$B$3,"Dept",$B27,"Month",CI$2,"Source",$D28),0)</f>
        <v>0</v>
      </c>
      <c r="CY28" s="121">
        <f t="shared" si="619"/>
        <v>0</v>
      </c>
      <c r="CZ28" s="122">
        <v>5.0000000000000002E-5</v>
      </c>
      <c r="DA28" s="123">
        <f t="shared" ref="DA28" si="701">CY28/CI27</f>
        <v>0</v>
      </c>
      <c r="DB28" s="364"/>
      <c r="DC28" s="366"/>
      <c r="DD28" s="362"/>
      <c r="DE28" s="114" t="s">
        <v>16</v>
      </c>
      <c r="DF28" s="115">
        <f>VLOOKUP($A28,Table!$A$59:$P$88,MATCH('MBO Report 1'!DD$2,Table!$E$58:$P$58,0)+4,FALSE)</f>
        <v>0</v>
      </c>
      <c r="DG28" s="115">
        <f>VLOOKUP($A27,Table!$A$24:$P$53,MATCH('MBO Report 1'!DD$2,Table!$E$23:$P$23,0)+4,FALSE)</f>
        <v>0</v>
      </c>
      <c r="DH28" s="116">
        <f>IFERROR(GETPIVOTDATA("ReWork",PivotTable!$B$3,"Dept",$B27,"Month",DD$2,"Source",$D28),0)</f>
        <v>0</v>
      </c>
      <c r="DI28" s="116">
        <f>IFERROR(GETPIVOTDATA("RePlate",PivotTable!$B$3,"Dept",$B27,"Month",DD$2,"Source",$D28),0)</f>
        <v>0</v>
      </c>
      <c r="DJ28" s="116">
        <f>IFERROR(GETPIVOTDATA("ReWash",PivotTable!$B$3,"Dept",$B27,"Month",DD$2,"Source",$D28),0)</f>
        <v>2</v>
      </c>
      <c r="DK28" s="116">
        <f>IFERROR(GETPIVOTDATA("Other",PivotTable!$B$3,"Dept",$B27,"Month",DD$2,"Source",$D28),0)</f>
        <v>0</v>
      </c>
      <c r="DL28" s="116">
        <f>IFERROR(GETPIVOTDATA("Sort",PivotTable!$B$3,"Dept",$B27,"Month",DD$2,"Source",$D28),0)</f>
        <v>3</v>
      </c>
      <c r="DM28" s="117">
        <f>IFERROR(GETPIVOTDATA("Scrap",PivotTable!$B$3,"Dept",$B27,"Month",DD$2,"Source",$D28),0)</f>
        <v>0</v>
      </c>
      <c r="DN28" s="118">
        <f t="shared" ref="DN28" si="702">DF27*250+DF28*500</f>
        <v>0</v>
      </c>
      <c r="DO28" s="119">
        <f>VLOOKUP($A28,Table!$A$24:$P$53,MATCH('MBO Report 1'!DD$2,Table!$E$23:$P$23,0)+4,FALSE)</f>
        <v>0</v>
      </c>
      <c r="DP28" s="120">
        <f>IFERROR(GETPIVOTDATA("Labour Cost",PivotTable!$B$3,"Dept",$B27,"Month",DD$2,"Source",$D28),0)</f>
        <v>56</v>
      </c>
      <c r="DQ28" s="120">
        <f>IFERROR(GETPIVOTDATA("Process cost",PivotTable!$B$3,"Dept",$B27,"Month",DD$2,"Source",$D28),0)</f>
        <v>0</v>
      </c>
      <c r="DR28" s="120">
        <f>IFERROR(GETPIVOTDATA("Material Cost",PivotTable!$B$3,"Dept",$B27,"Month",DD$2,"Source",$D28),0)</f>
        <v>0</v>
      </c>
      <c r="DS28" s="120">
        <f>IFERROR(GETPIVOTDATA("Part Cost",PivotTable!$B$3,"Dept",$B27,"Month",DD$2,"Source",$D28),0)</f>
        <v>0</v>
      </c>
      <c r="DT28" s="121">
        <f t="shared" si="622"/>
        <v>56</v>
      </c>
      <c r="DU28" s="122">
        <v>5.0000000000000002E-5</v>
      </c>
      <c r="DV28" s="123">
        <f t="shared" ref="DV28" si="703">DT28/DD27</f>
        <v>1.0269821966767737E-4</v>
      </c>
      <c r="DW28" s="364"/>
      <c r="DX28" s="366"/>
      <c r="DY28" s="362"/>
      <c r="DZ28" s="114" t="s">
        <v>16</v>
      </c>
      <c r="EA28" s="115">
        <f>VLOOKUP($A28,Table!$A$59:$P$88,MATCH('MBO Report 1'!DY$2,Table!$E$58:$P$58,0)+4,FALSE)</f>
        <v>0</v>
      </c>
      <c r="EB28" s="115">
        <f>VLOOKUP($A27,Table!$A$24:$P$53,MATCH('MBO Report 1'!DY$2,Table!$E$23:$P$23,0)+4,FALSE)</f>
        <v>0</v>
      </c>
      <c r="EC28" s="116">
        <f>IFERROR(GETPIVOTDATA("ReWork",PivotTable!$B$3,"Dept",$B27,"Month",DY$2,"Source",$D28),0)</f>
        <v>0</v>
      </c>
      <c r="ED28" s="116">
        <f>IFERROR(GETPIVOTDATA("RePlate",PivotTable!$B$3,"Dept",$B27,"Month",DY$2,"Source",$D28),0)</f>
        <v>0</v>
      </c>
      <c r="EE28" s="116">
        <f>IFERROR(GETPIVOTDATA("ReWash",PivotTable!$B$3,"Dept",$B27,"Month",DY$2,"Source",$D28),0)</f>
        <v>4</v>
      </c>
      <c r="EF28" s="116">
        <f>IFERROR(GETPIVOTDATA("Other",PivotTable!$B$3,"Dept",$B27,"Month",DY$2,"Source",$D28),0)</f>
        <v>0</v>
      </c>
      <c r="EG28" s="116">
        <f>IFERROR(GETPIVOTDATA("Sort",PivotTable!$B$3,"Dept",$B27,"Month",DY$2,"Source",$D28),0)</f>
        <v>6</v>
      </c>
      <c r="EH28" s="117">
        <f>IFERROR(GETPIVOTDATA("Scrap",PivotTable!$B$3,"Dept",$B27,"Month",DY$2,"Source",$D28),0)</f>
        <v>0</v>
      </c>
      <c r="EI28" s="118">
        <f t="shared" ref="EI28" si="704">EA27*250+EA28*500</f>
        <v>250</v>
      </c>
      <c r="EJ28" s="119">
        <f>VLOOKUP($A28,Table!$A$24:$P$53,MATCH('MBO Report 1'!DY$2,Table!$E$23:$P$23,0)+4,FALSE)</f>
        <v>0</v>
      </c>
      <c r="EK28" s="120">
        <f>IFERROR(GETPIVOTDATA("Labour Cost",PivotTable!$B$3,"Dept",$B27,"Month",DY$2,"Source",$D28),0)</f>
        <v>112</v>
      </c>
      <c r="EL28" s="120">
        <f>IFERROR(GETPIVOTDATA("Process cost",PivotTable!$B$3,"Dept",$B27,"Month",DY$2,"Source",$D28),0)</f>
        <v>0</v>
      </c>
      <c r="EM28" s="120">
        <f>IFERROR(GETPIVOTDATA("Material Cost",PivotTable!$B$3,"Dept",$B27,"Month",DY$2,"Source",$D28),0)</f>
        <v>0</v>
      </c>
      <c r="EN28" s="120">
        <f>IFERROR(GETPIVOTDATA("Part Cost",PivotTable!$B$3,"Dept",$B27,"Month",DY$2,"Source",$D28),0)</f>
        <v>0</v>
      </c>
      <c r="EO28" s="121">
        <f t="shared" si="625"/>
        <v>362</v>
      </c>
      <c r="EP28" s="122">
        <v>5.0000000000000002E-5</v>
      </c>
      <c r="EQ28" s="123">
        <f t="shared" ref="EQ28" si="705">EO28/DY27</f>
        <v>8.9070029662288274E-4</v>
      </c>
      <c r="ER28" s="364"/>
      <c r="ES28" s="366"/>
      <c r="ET28" s="362"/>
      <c r="EU28" s="114" t="s">
        <v>16</v>
      </c>
      <c r="EV28" s="115">
        <f>VLOOKUP($A28,Table!$A$59:$P$88,MATCH('MBO Report 1'!ET$2,Table!$E$58:$P$58,0)+4,FALSE)</f>
        <v>0</v>
      </c>
      <c r="EW28" s="115">
        <f>VLOOKUP($A27,Table!$A$24:$P$53,MATCH('MBO Report 1'!ET$2,Table!$E$23:$P$23,0)+4,FALSE)</f>
        <v>0</v>
      </c>
      <c r="EX28" s="116">
        <f>IFERROR(GETPIVOTDATA("ReWork",PivotTable!$B$3,"Dept",$B27,"Month",ET$2,"Source",$D28),0)</f>
        <v>0</v>
      </c>
      <c r="EY28" s="116">
        <f>IFERROR(GETPIVOTDATA("RePlate",PivotTable!$B$3,"Dept",$B27,"Month",ET$2,"Source",$D28),0)</f>
        <v>0</v>
      </c>
      <c r="EZ28" s="116">
        <f>IFERROR(GETPIVOTDATA("ReWash",PivotTable!$B$3,"Dept",$B27,"Month",ET$2,"Source",$D28),0)</f>
        <v>7</v>
      </c>
      <c r="FA28" s="116">
        <f>IFERROR(GETPIVOTDATA("Other",PivotTable!$B$3,"Dept",$B27,"Month",ET$2,"Source",$D28),0)</f>
        <v>0</v>
      </c>
      <c r="FB28" s="116">
        <f>IFERROR(GETPIVOTDATA("Sort",PivotTable!$B$3,"Dept",$B27,"Month",ET$2,"Source",$D28),0)</f>
        <v>3</v>
      </c>
      <c r="FC28" s="117">
        <f>IFERROR(GETPIVOTDATA("Scrap",PivotTable!$B$3,"Dept",$B27,"Month",ET$2,"Source",$D28),0)</f>
        <v>0</v>
      </c>
      <c r="FD28" s="118">
        <f t="shared" ref="FD28" si="706">EV27*250+EV28*500</f>
        <v>250</v>
      </c>
      <c r="FE28" s="119">
        <f>VLOOKUP($A28,Table!$A$24:$P$53,MATCH('MBO Report 1'!ET$2,Table!$E$23:$P$23,0)+4,FALSE)</f>
        <v>0</v>
      </c>
      <c r="FF28" s="120">
        <f>IFERROR(GETPIVOTDATA("Labour Cost",PivotTable!$B$3,"Dept",$B27,"Month",ET$2,"Source",$D28),0)</f>
        <v>91</v>
      </c>
      <c r="FG28" s="120">
        <f>IFERROR(GETPIVOTDATA("Process cost",PivotTable!$B$3,"Dept",$B27,"Month",ET$2,"Source",$D28),0)</f>
        <v>0</v>
      </c>
      <c r="FH28" s="120">
        <f>IFERROR(GETPIVOTDATA("Material Cost",PivotTable!$B$3,"Dept",$B27,"Month",ET$2,"Source",$D28),0)</f>
        <v>0</v>
      </c>
      <c r="FI28" s="120">
        <f>IFERROR(GETPIVOTDATA("Part Cost",PivotTable!$B$3,"Dept",$B27,"Month",ET$2,"Source",$D28),0)</f>
        <v>0</v>
      </c>
      <c r="FJ28" s="121">
        <f t="shared" si="628"/>
        <v>341</v>
      </c>
      <c r="FK28" s="122">
        <v>5.0000000000000002E-5</v>
      </c>
      <c r="FL28" s="123">
        <f t="shared" ref="FL28" si="707">FJ28/ET27</f>
        <v>9.1690365668438227E-4</v>
      </c>
      <c r="FM28" s="364"/>
      <c r="FN28" s="366"/>
      <c r="FO28" s="362"/>
      <c r="FP28" s="114" t="s">
        <v>16</v>
      </c>
      <c r="FQ28" s="115">
        <f>VLOOKUP($A28,Table!$A$59:$P$88,MATCH('MBO Report 1'!FO$2,Table!$E$58:$P$58,0)+4,FALSE)</f>
        <v>0</v>
      </c>
      <c r="FR28" s="115">
        <f>VLOOKUP($A27,Table!$A$24:$P$53,MATCH('MBO Report 1'!FO$2,Table!$E$23:$P$23,0)+4,FALSE)</f>
        <v>0</v>
      </c>
      <c r="FS28" s="116">
        <f>IFERROR(GETPIVOTDATA("ReWork",PivotTable!$B$3,"Dept",$B27,"Month",FO$2,"Source",$D28),0)</f>
        <v>0</v>
      </c>
      <c r="FT28" s="116">
        <f>IFERROR(GETPIVOTDATA("RePlate",PivotTable!$B$3,"Dept",$B27,"Month",FO$2,"Source",$D28),0)</f>
        <v>0</v>
      </c>
      <c r="FU28" s="116">
        <f>IFERROR(GETPIVOTDATA("ReWash",PivotTable!$B$3,"Dept",$B27,"Month",FO$2,"Source",$D28),0)</f>
        <v>4</v>
      </c>
      <c r="FV28" s="116">
        <f>IFERROR(GETPIVOTDATA("Other",PivotTable!$B$3,"Dept",$B27,"Month",FO$2,"Source",$D28),0)</f>
        <v>0</v>
      </c>
      <c r="FW28" s="116">
        <f>IFERROR(GETPIVOTDATA("Sort",PivotTable!$B$3,"Dept",$B27,"Month",FO$2,"Source",$D28),0)</f>
        <v>1</v>
      </c>
      <c r="FX28" s="117">
        <f>IFERROR(GETPIVOTDATA("Scrap",PivotTable!$B$3,"Dept",$B27,"Month",FO$2,"Source",$D28),0)</f>
        <v>0</v>
      </c>
      <c r="FY28" s="118">
        <f t="shared" ref="FY28" si="708">FQ27*250+FQ28*500</f>
        <v>250</v>
      </c>
      <c r="FZ28" s="119">
        <f>VLOOKUP($A28,Table!$A$24:$P$53,MATCH('MBO Report 1'!FO$2,Table!$E$23:$P$23,0)+4,FALSE)</f>
        <v>0</v>
      </c>
      <c r="GA28" s="120">
        <f>IFERROR(GETPIVOTDATA("Labour Cost",PivotTable!$B$3,"Dept",$B27,"Month",FO$2,"Source",$D28),0)</f>
        <v>42</v>
      </c>
      <c r="GB28" s="120">
        <f>IFERROR(GETPIVOTDATA("Process cost",PivotTable!$B$3,"Dept",$B27,"Month",FO$2,"Source",$D28),0)</f>
        <v>0</v>
      </c>
      <c r="GC28" s="120">
        <f>IFERROR(GETPIVOTDATA("Material Cost",PivotTable!$B$3,"Dept",$B27,"Month",FO$2,"Source",$D28),0)</f>
        <v>0</v>
      </c>
      <c r="GD28" s="120">
        <f>IFERROR(GETPIVOTDATA("Part Cost",PivotTable!$B$3,"Dept",$B27,"Month",FO$2,"Source",$D28),0)</f>
        <v>0</v>
      </c>
      <c r="GE28" s="121">
        <f t="shared" si="631"/>
        <v>292</v>
      </c>
      <c r="GF28" s="122">
        <v>5.0000000000000002E-5</v>
      </c>
      <c r="GG28" s="123">
        <f t="shared" ref="GG28" si="709">GE28/FO27</f>
        <v>9.2210676764788396E-4</v>
      </c>
      <c r="GH28" s="364"/>
      <c r="GI28" s="366"/>
      <c r="GJ28" s="362"/>
      <c r="GK28" s="114" t="s">
        <v>16</v>
      </c>
      <c r="GL28" s="115">
        <f>VLOOKUP($A28,Table!$A$59:$P$88,MATCH('MBO Report 1'!GJ$2,Table!$E$58:$P$58,0)+4,FALSE)</f>
        <v>0</v>
      </c>
      <c r="GM28" s="115">
        <f>VLOOKUP($A27,Table!$A$24:$P$53,MATCH('MBO Report 1'!GJ$2,Table!$E$23:$P$23,0)+4,FALSE)</f>
        <v>0</v>
      </c>
      <c r="GN28" s="116">
        <f>IFERROR(GETPIVOTDATA("ReWork",PivotTable!$B$3,"Dept",$B27,"Month",GJ$2,"Source",$D28),0)</f>
        <v>0</v>
      </c>
      <c r="GO28" s="116">
        <f>IFERROR(GETPIVOTDATA("RePlate",PivotTable!$B$3,"Dept",$B27,"Month",GJ$2,"Source",$D28),0)</f>
        <v>1</v>
      </c>
      <c r="GP28" s="116">
        <f>IFERROR(GETPIVOTDATA("ReWash",PivotTable!$B$3,"Dept",$B27,"Month",GJ$2,"Source",$D28),0)</f>
        <v>0</v>
      </c>
      <c r="GQ28" s="116">
        <f>IFERROR(GETPIVOTDATA("Other",PivotTable!$B$3,"Dept",$B27,"Month",GJ$2,"Source",$D28),0)</f>
        <v>0</v>
      </c>
      <c r="GR28" s="116">
        <f>IFERROR(GETPIVOTDATA("Sort",PivotTable!$B$3,"Dept",$B27,"Month",GJ$2,"Source",$D28),0)</f>
        <v>1</v>
      </c>
      <c r="GS28" s="117">
        <f>IFERROR(GETPIVOTDATA("Scrap",PivotTable!$B$3,"Dept",$B27,"Month",GJ$2,"Source",$D28),0)</f>
        <v>0</v>
      </c>
      <c r="GT28" s="118">
        <f t="shared" ref="GT28" si="710">GL27*250+GL28*500</f>
        <v>0</v>
      </c>
      <c r="GU28" s="119">
        <f>VLOOKUP($A28,Table!$A$24:$P$53,MATCH('MBO Report 1'!GJ$2,Table!$E$23:$P$23,0)+4,FALSE)</f>
        <v>0</v>
      </c>
      <c r="GV28" s="120">
        <f>IFERROR(GETPIVOTDATA("Labour Cost",PivotTable!$B$3,"Dept",$B27,"Month",GJ$2,"Source",$D28),0)</f>
        <v>24.5</v>
      </c>
      <c r="GW28" s="120">
        <f>IFERROR(GETPIVOTDATA("Process cost",PivotTable!$B$3,"Dept",$B27,"Month",GJ$2,"Source",$D28),0)</f>
        <v>0</v>
      </c>
      <c r="GX28" s="120">
        <f>IFERROR(GETPIVOTDATA("Material Cost",PivotTable!$B$3,"Dept",$B27,"Month",GJ$2,"Source",$D28),0)</f>
        <v>0</v>
      </c>
      <c r="GY28" s="120">
        <f>IFERROR(GETPIVOTDATA("Part Cost",PivotTable!$B$3,"Dept",$B27,"Month",GJ$2,"Source",$D28),0)</f>
        <v>0</v>
      </c>
      <c r="GZ28" s="121">
        <f t="shared" si="634"/>
        <v>24.5</v>
      </c>
      <c r="HA28" s="122">
        <v>5.0000000000000002E-5</v>
      </c>
      <c r="HB28" s="123">
        <f t="shared" ref="HB28" si="711">GZ28/GJ27</f>
        <v>6.3982741269254622E-5</v>
      </c>
      <c r="HC28" s="364"/>
      <c r="HD28" s="366"/>
      <c r="HE28" s="362"/>
      <c r="HF28" s="114" t="s">
        <v>16</v>
      </c>
      <c r="HG28" s="115">
        <f>VLOOKUP($A28,Table!$A$59:$P$88,MATCH('MBO Report 1'!HE$2,Table!$E$58:$P$58,0)+4,FALSE)</f>
        <v>0</v>
      </c>
      <c r="HH28" s="115">
        <f>VLOOKUP($A27,Table!$A$24:$P$53,MATCH('MBO Report 1'!HE$2,Table!$E$23:$P$23,0)+4,FALSE)</f>
        <v>0</v>
      </c>
      <c r="HI28" s="116">
        <f>IFERROR(GETPIVOTDATA("ReWork",PivotTable!$B$3,"Dept",$B27,"Month",HE$2,"Source",$D28),0)</f>
        <v>1</v>
      </c>
      <c r="HJ28" s="116">
        <f>IFERROR(GETPIVOTDATA("RePlate",PivotTable!$B$3,"Dept",$B27,"Month",HE$2,"Source",$D28),0)</f>
        <v>1</v>
      </c>
      <c r="HK28" s="116">
        <f>IFERROR(GETPIVOTDATA("ReWash",PivotTable!$B$3,"Dept",$B27,"Month",HE$2,"Source",$D28),0)</f>
        <v>2</v>
      </c>
      <c r="HL28" s="116">
        <f>IFERROR(GETPIVOTDATA("Other",PivotTable!$B$3,"Dept",$B27,"Month",HE$2,"Source",$D28),0)</f>
        <v>0</v>
      </c>
      <c r="HM28" s="116">
        <f>IFERROR(GETPIVOTDATA("Sort",PivotTable!$B$3,"Dept",$B27,"Month",HE$2,"Source",$D28),0)</f>
        <v>0</v>
      </c>
      <c r="HN28" s="117">
        <f>IFERROR(GETPIVOTDATA("Scrap",PivotTable!$B$3,"Dept",$B27,"Month",HE$2,"Source",$D28),0)</f>
        <v>0</v>
      </c>
      <c r="HO28" s="118">
        <f t="shared" ref="HO28" si="712">HG27*250+HG28*500</f>
        <v>0</v>
      </c>
      <c r="HP28" s="119">
        <f>VLOOKUP($A28,Table!$A$24:$P$53,MATCH('MBO Report 1'!HE$2,Table!$E$23:$P$23,0)+4,FALSE)</f>
        <v>0</v>
      </c>
      <c r="HQ28" s="120">
        <f>IFERROR(GETPIVOTDATA("Labour Cost",PivotTable!$B$3,"Dept",$B27,"Month",HE$2,"Source",$D28),0)</f>
        <v>38.5</v>
      </c>
      <c r="HR28" s="120">
        <f>IFERROR(GETPIVOTDATA("Process cost",PivotTable!$B$3,"Dept",$B27,"Month",HE$2,"Source",$D28),0)</f>
        <v>0</v>
      </c>
      <c r="HS28" s="120">
        <f>IFERROR(GETPIVOTDATA("Material Cost",PivotTable!$B$3,"Dept",$B27,"Month",HE$2,"Source",$D28),0)</f>
        <v>0</v>
      </c>
      <c r="HT28" s="120">
        <f>IFERROR(GETPIVOTDATA("Part Cost",PivotTable!$B$3,"Dept",$B27,"Month",HE$2,"Source",$D28),0)</f>
        <v>0</v>
      </c>
      <c r="HU28" s="121">
        <f t="shared" si="637"/>
        <v>38.5</v>
      </c>
      <c r="HV28" s="122">
        <v>5.0000000000000002E-5</v>
      </c>
      <c r="HW28" s="123">
        <f t="shared" ref="HW28" si="713">HU28/HE27</f>
        <v>8.9260269312838736E-5</v>
      </c>
      <c r="HX28" s="364"/>
      <c r="HY28" s="366"/>
      <c r="HZ28" s="362"/>
      <c r="IA28" s="114" t="s">
        <v>16</v>
      </c>
      <c r="IB28" s="115">
        <f>VLOOKUP($A28,Table!$A$59:$P$88,MATCH('MBO Report 1'!HZ$2,Table!$E$58:$P$58,0)+4,FALSE)</f>
        <v>0</v>
      </c>
      <c r="IC28" s="115">
        <f>VLOOKUP($A27,Table!$A$24:$P$53,MATCH('MBO Report 1'!HZ$2,Table!$E$23:$P$23,0)+4,FALSE)</f>
        <v>0</v>
      </c>
      <c r="ID28" s="116">
        <f>IFERROR(GETPIVOTDATA("ReWork",PivotTable!$B$3,"Dept",$B27,"Month",HZ$2,"Source",$D28),0)</f>
        <v>1</v>
      </c>
      <c r="IE28" s="116">
        <f>IFERROR(GETPIVOTDATA("RePlate",PivotTable!$B$3,"Dept",$B27,"Month",HZ$2,"Source",$D28),0)</f>
        <v>0</v>
      </c>
      <c r="IF28" s="116">
        <f>IFERROR(GETPIVOTDATA("ReWash",PivotTable!$B$3,"Dept",$B27,"Month",HZ$2,"Source",$D28),0)</f>
        <v>2</v>
      </c>
      <c r="IG28" s="116">
        <f>IFERROR(GETPIVOTDATA("Other",PivotTable!$B$3,"Dept",$B27,"Month",HZ$2,"Source",$D28),0)</f>
        <v>0</v>
      </c>
      <c r="IH28" s="116">
        <f>IFERROR(GETPIVOTDATA("Sort",PivotTable!$B$3,"Dept",$B27,"Month",HZ$2,"Source",$D28),0)</f>
        <v>0</v>
      </c>
      <c r="II28" s="117">
        <f>IFERROR(GETPIVOTDATA("Scrap",PivotTable!$B$3,"Dept",$B27,"Month",HZ$2,"Source",$D28),0)</f>
        <v>0</v>
      </c>
      <c r="IJ28" s="118">
        <f t="shared" ref="IJ28" si="714">IB27*250+IB28*500</f>
        <v>0</v>
      </c>
      <c r="IK28" s="119">
        <f>VLOOKUP($A28,Table!$A$24:$P$53,MATCH('MBO Report 1'!HZ$2,Table!$E$23:$P$23,0)+4,FALSE)</f>
        <v>0</v>
      </c>
      <c r="IL28" s="120">
        <f>IFERROR(GETPIVOTDATA("Labour Cost",PivotTable!$B$3,"Dept",$B27,"Month",HZ$2,"Source",$D28),0)</f>
        <v>28</v>
      </c>
      <c r="IM28" s="120">
        <f>IFERROR(GETPIVOTDATA("Process cost",PivotTable!$B$3,"Dept",$B27,"Month",HZ$2,"Source",$D28),0)</f>
        <v>0</v>
      </c>
      <c r="IN28" s="120">
        <f>IFERROR(GETPIVOTDATA("Material Cost",PivotTable!$B$3,"Dept",$B27,"Month",HZ$2,"Source",$D28),0)</f>
        <v>0</v>
      </c>
      <c r="IO28" s="120">
        <f>IFERROR(GETPIVOTDATA("Part Cost",PivotTable!$B$3,"Dept",$B27,"Month",HZ$2,"Source",$D28),0)</f>
        <v>0</v>
      </c>
      <c r="IP28" s="121">
        <f t="shared" si="640"/>
        <v>28</v>
      </c>
      <c r="IQ28" s="122">
        <v>5.0000000000000002E-5</v>
      </c>
      <c r="IR28" s="123">
        <f t="shared" ref="IR28" si="715">IP28/HZ27</f>
        <v>4.0683475412621979E-5</v>
      </c>
      <c r="IS28" s="364"/>
      <c r="IT28" s="366"/>
    </row>
    <row r="29" spans="1:254" s="136" customFormat="1" ht="24.75" customHeight="1">
      <c r="A29" s="147" t="str">
        <f t="shared" ref="A29" si="716">B29&amp;D29</f>
        <v>TotalInternal</v>
      </c>
      <c r="B29" s="391" t="s">
        <v>13</v>
      </c>
      <c r="C29" s="392">
        <f>SUM(C5:C18,C23)</f>
        <v>5415912</v>
      </c>
      <c r="D29" s="126" t="s">
        <v>15</v>
      </c>
      <c r="E29" s="127">
        <f>E5+E7+E9+E11+E13+E15+E17+E23</f>
        <v>2</v>
      </c>
      <c r="F29" s="127" t="s">
        <v>86</v>
      </c>
      <c r="G29" s="128">
        <f t="shared" ref="G29:K29" si="717">G5+G7+G9+G11+G13+G15+G17+G23</f>
        <v>81.75</v>
      </c>
      <c r="H29" s="128">
        <f t="shared" si="717"/>
        <v>30</v>
      </c>
      <c r="I29" s="128">
        <f t="shared" si="717"/>
        <v>54.05</v>
      </c>
      <c r="J29" s="128">
        <f t="shared" si="717"/>
        <v>19</v>
      </c>
      <c r="K29" s="128">
        <f t="shared" si="717"/>
        <v>85</v>
      </c>
      <c r="L29" s="129"/>
      <c r="M29" s="130">
        <f t="shared" ref="M29:R29" si="718">M5+M7+M9+M11+M13+M15+M17+M23</f>
        <v>0</v>
      </c>
      <c r="N29" s="131" t="s">
        <v>86</v>
      </c>
      <c r="O29" s="132">
        <f t="shared" si="718"/>
        <v>3073.07</v>
      </c>
      <c r="P29" s="132">
        <f t="shared" si="718"/>
        <v>0</v>
      </c>
      <c r="Q29" s="132">
        <f t="shared" si="718"/>
        <v>0</v>
      </c>
      <c r="R29" s="132">
        <f t="shared" si="718"/>
        <v>0</v>
      </c>
      <c r="S29" s="133">
        <f>SUM(M29:R29)</f>
        <v>3073.07</v>
      </c>
      <c r="T29" s="134">
        <v>5.0000000000000002E-5</v>
      </c>
      <c r="U29" s="135">
        <f t="shared" ref="U29" si="719">S29/C29</f>
        <v>5.6741505401121731E-4</v>
      </c>
      <c r="V29" s="370">
        <v>2.3E-3</v>
      </c>
      <c r="W29" s="393">
        <f t="shared" ref="W29" si="720">SUM(S29:S30)/C29</f>
        <v>1.156971654389264E-3</v>
      </c>
      <c r="X29" s="369">
        <f t="shared" ref="X29" si="721">SUM(X5:X18,X23)</f>
        <v>5804612</v>
      </c>
      <c r="Y29" s="126" t="s">
        <v>15</v>
      </c>
      <c r="Z29" s="127">
        <f t="shared" ref="Z29" si="722">Z5+Z7+Z9+Z11+Z13+Z15+Z17+Z23</f>
        <v>3</v>
      </c>
      <c r="AA29" s="127" t="s">
        <v>86</v>
      </c>
      <c r="AB29" s="128">
        <f t="shared" ref="AB29:AF29" si="723">AB5+AB7+AB9+AB11+AB13+AB15+AB17+AB23</f>
        <v>60.19</v>
      </c>
      <c r="AC29" s="128">
        <f t="shared" si="723"/>
        <v>32</v>
      </c>
      <c r="AD29" s="128">
        <f t="shared" si="723"/>
        <v>56.15</v>
      </c>
      <c r="AE29" s="128">
        <f t="shared" si="723"/>
        <v>9</v>
      </c>
      <c r="AF29" s="128">
        <f t="shared" si="723"/>
        <v>102.5</v>
      </c>
      <c r="AG29" s="129"/>
      <c r="AH29" s="130">
        <f t="shared" ref="AH29" si="724">AH5+AH7+AH9+AH11+AH13+AH15+AH17+AH23</f>
        <v>0</v>
      </c>
      <c r="AI29" s="131" t="s">
        <v>86</v>
      </c>
      <c r="AJ29" s="132">
        <f t="shared" ref="AJ29:AM29" si="725">AJ5+AJ7+AJ9+AJ11+AJ13+AJ15+AJ17+AJ23</f>
        <v>3028.13</v>
      </c>
      <c r="AK29" s="132">
        <f t="shared" si="725"/>
        <v>0</v>
      </c>
      <c r="AL29" s="132">
        <f t="shared" si="725"/>
        <v>0</v>
      </c>
      <c r="AM29" s="132">
        <f t="shared" si="725"/>
        <v>0</v>
      </c>
      <c r="AN29" s="133">
        <f t="shared" si="610"/>
        <v>3028.13</v>
      </c>
      <c r="AO29" s="134">
        <v>5.0000000000000002E-5</v>
      </c>
      <c r="AP29" s="135">
        <f t="shared" ref="AP29" si="726">AN29/X29</f>
        <v>5.2167655650369057E-4</v>
      </c>
      <c r="AQ29" s="370">
        <v>2.3E-3</v>
      </c>
      <c r="AR29" s="371">
        <f t="shared" ref="AR29" si="727">SUM(AN29:AN30)/X29</f>
        <v>8.6053239504495173E-4</v>
      </c>
      <c r="AS29" s="335">
        <f t="shared" ref="AS29" si="728">SUM(AS5:AS18,AS23)</f>
        <v>6069732</v>
      </c>
      <c r="AT29" s="126" t="s">
        <v>15</v>
      </c>
      <c r="AU29" s="127">
        <f t="shared" ref="AU29" si="729">AU5+AU7+AU9+AU11+AU13+AU15+AU17+AU23</f>
        <v>2</v>
      </c>
      <c r="AV29" s="127" t="s">
        <v>86</v>
      </c>
      <c r="AW29" s="128">
        <f t="shared" ref="AW29:BA29" si="730">AW5+AW7+AW9+AW11+AW13+AW15+AW17+AW23</f>
        <v>37.14</v>
      </c>
      <c r="AX29" s="128">
        <f t="shared" si="730"/>
        <v>48.1</v>
      </c>
      <c r="AY29" s="128">
        <f t="shared" si="730"/>
        <v>30</v>
      </c>
      <c r="AZ29" s="128">
        <f t="shared" si="730"/>
        <v>7</v>
      </c>
      <c r="BA29" s="128">
        <f t="shared" si="730"/>
        <v>117.5</v>
      </c>
      <c r="BB29" s="129"/>
      <c r="BC29" s="130">
        <f t="shared" ref="BC29" si="731">BC5+BC7+BC9+BC11+BC13+BC15+BC17+BC23</f>
        <v>0</v>
      </c>
      <c r="BD29" s="131" t="s">
        <v>86</v>
      </c>
      <c r="BE29" s="132">
        <f t="shared" ref="BE29:BH29" si="732">BE5+BE7+BE9+BE11+BE13+BE15+BE17+BE23</f>
        <v>2896.67</v>
      </c>
      <c r="BF29" s="132">
        <f t="shared" si="732"/>
        <v>0</v>
      </c>
      <c r="BG29" s="132">
        <f t="shared" si="732"/>
        <v>0</v>
      </c>
      <c r="BH29" s="132">
        <f t="shared" si="732"/>
        <v>0</v>
      </c>
      <c r="BI29" s="133">
        <f t="shared" si="613"/>
        <v>2896.67</v>
      </c>
      <c r="BJ29" s="134">
        <v>5.0000000000000002E-5</v>
      </c>
      <c r="BK29" s="135">
        <f t="shared" ref="BK29" si="733">BI29/AS29</f>
        <v>4.7723194368383978E-4</v>
      </c>
      <c r="BL29" s="337">
        <v>2.3E-3</v>
      </c>
      <c r="BM29" s="339">
        <f t="shared" ref="BM29" si="734">SUM(BI29:BI30)/AS29</f>
        <v>2.7045955241516428E-3</v>
      </c>
      <c r="BN29" s="335">
        <f t="shared" ref="BN29" si="735">SUM(BN5:BN18,BN23)</f>
        <v>5688310</v>
      </c>
      <c r="BO29" s="126" t="s">
        <v>15</v>
      </c>
      <c r="BP29" s="127">
        <f t="shared" ref="BP29" si="736">BP5+BP7+BP9+BP11+BP13+BP15+BP17+BP23</f>
        <v>1</v>
      </c>
      <c r="BQ29" s="127" t="s">
        <v>86</v>
      </c>
      <c r="BR29" s="128">
        <f t="shared" ref="BR29:BV29" si="737">BR5+BR7+BR9+BR11+BR13+BR15+BR17+BR23</f>
        <v>48.07</v>
      </c>
      <c r="BS29" s="128">
        <f t="shared" si="737"/>
        <v>24.7</v>
      </c>
      <c r="BT29" s="128">
        <f t="shared" si="737"/>
        <v>46.1</v>
      </c>
      <c r="BU29" s="128">
        <f t="shared" si="737"/>
        <v>7</v>
      </c>
      <c r="BV29" s="128">
        <f t="shared" si="737"/>
        <v>75.25</v>
      </c>
      <c r="BW29" s="129"/>
      <c r="BX29" s="130">
        <f t="shared" ref="BX29" si="738">BX5+BX7+BX9+BX11+BX13+BX15+BX17+BX23</f>
        <v>0</v>
      </c>
      <c r="BY29" s="131" t="s">
        <v>86</v>
      </c>
      <c r="BZ29" s="132">
        <f t="shared" ref="BZ29:CC29" si="739">BZ5+BZ7+BZ9+BZ11+BZ13+BZ15+BZ17+BZ23</f>
        <v>2325.1900000000005</v>
      </c>
      <c r="CA29" s="132">
        <f t="shared" si="739"/>
        <v>0</v>
      </c>
      <c r="CB29" s="132">
        <f t="shared" si="739"/>
        <v>0</v>
      </c>
      <c r="CC29" s="132">
        <f t="shared" si="739"/>
        <v>0</v>
      </c>
      <c r="CD29" s="133">
        <f t="shared" si="616"/>
        <v>2325.1900000000005</v>
      </c>
      <c r="CE29" s="134">
        <v>5.0000000000000002E-5</v>
      </c>
      <c r="CF29" s="135">
        <f t="shared" ref="CF29" si="740">CD29/BN29</f>
        <v>4.0876639986217356E-4</v>
      </c>
      <c r="CG29" s="337">
        <v>2.3E-3</v>
      </c>
      <c r="CH29" s="339">
        <f t="shared" ref="CH29" si="741">SUM(CD29:CD30)/BN29</f>
        <v>5.4090289265763185E-4</v>
      </c>
      <c r="CI29" s="335">
        <f t="shared" ref="CI29" si="742">SUM(CI5:CI18,CI23)</f>
        <v>5382831.4500000002</v>
      </c>
      <c r="CJ29" s="126" t="s">
        <v>15</v>
      </c>
      <c r="CK29" s="127">
        <f t="shared" ref="CK29" si="743">CK5+CK7+CK9+CK11+CK13+CK15+CK17+CK23</f>
        <v>0</v>
      </c>
      <c r="CL29" s="127" t="s">
        <v>86</v>
      </c>
      <c r="CM29" s="128">
        <f t="shared" ref="CM29:CQ29" si="744">CM5+CM7+CM9+CM11+CM13+CM15+CM17+CM23</f>
        <v>48.25</v>
      </c>
      <c r="CN29" s="128">
        <f t="shared" si="744"/>
        <v>30.4</v>
      </c>
      <c r="CO29" s="128">
        <f t="shared" si="744"/>
        <v>38.700000000000003</v>
      </c>
      <c r="CP29" s="128">
        <f t="shared" si="744"/>
        <v>6</v>
      </c>
      <c r="CQ29" s="128">
        <f t="shared" si="744"/>
        <v>89</v>
      </c>
      <c r="CR29" s="129"/>
      <c r="CS29" s="130">
        <f t="shared" ref="CS29" si="745">CS5+CS7+CS9+CS11+CS13+CS15+CS17+CS23</f>
        <v>0</v>
      </c>
      <c r="CT29" s="131" t="s">
        <v>86</v>
      </c>
      <c r="CU29" s="132">
        <f t="shared" ref="CU29:CX29" si="746">CU5+CU7+CU9+CU11+CU13+CU15+CU17+CU23</f>
        <v>2525.88</v>
      </c>
      <c r="CV29" s="132">
        <f t="shared" si="746"/>
        <v>0</v>
      </c>
      <c r="CW29" s="132">
        <f t="shared" si="746"/>
        <v>0</v>
      </c>
      <c r="CX29" s="132">
        <f t="shared" si="746"/>
        <v>0</v>
      </c>
      <c r="CY29" s="133">
        <f t="shared" si="619"/>
        <v>2525.88</v>
      </c>
      <c r="CZ29" s="134">
        <v>5.0000000000000002E-5</v>
      </c>
      <c r="DA29" s="135">
        <f t="shared" ref="DA29" si="747">CY29/CI29</f>
        <v>4.6924746268991947E-4</v>
      </c>
      <c r="DB29" s="337">
        <v>2.3E-3</v>
      </c>
      <c r="DC29" s="339">
        <f t="shared" ref="DC29" si="748">SUM(CY29:CY30)/CI29</f>
        <v>1.4605870051284378E-3</v>
      </c>
      <c r="DD29" s="335">
        <f t="shared" ref="DD29" si="749">SUM(DD5:DD18,DD23)</f>
        <v>5552920.7800000003</v>
      </c>
      <c r="DE29" s="126" t="s">
        <v>15</v>
      </c>
      <c r="DF29" s="127">
        <f t="shared" ref="DF29" si="750">DF5+DF7+DF9+DF11+DF13+DF15+DF17+DF23</f>
        <v>1</v>
      </c>
      <c r="DG29" s="127" t="s">
        <v>86</v>
      </c>
      <c r="DH29" s="128">
        <f t="shared" ref="DH29:DL29" si="751">DH5+DH7+DH9+DH11+DH13+DH15+DH17+DH23</f>
        <v>88.7</v>
      </c>
      <c r="DI29" s="128">
        <f t="shared" si="751"/>
        <v>21.8</v>
      </c>
      <c r="DJ29" s="128">
        <f t="shared" si="751"/>
        <v>38.700000000000003</v>
      </c>
      <c r="DK29" s="128">
        <f t="shared" si="751"/>
        <v>11</v>
      </c>
      <c r="DL29" s="128">
        <f t="shared" si="751"/>
        <v>96.5</v>
      </c>
      <c r="DM29" s="129"/>
      <c r="DN29" s="130">
        <f t="shared" ref="DN29" si="752">DN5+DN7+DN9+DN11+DN13+DN15+DN17+DN23</f>
        <v>0</v>
      </c>
      <c r="DO29" s="131" t="s">
        <v>86</v>
      </c>
      <c r="DP29" s="132">
        <f t="shared" ref="DP29:DS29" si="753">DP5+DP7+DP9+DP11+DP13+DP15+DP17+DP23</f>
        <v>3118.78</v>
      </c>
      <c r="DQ29" s="132">
        <f t="shared" si="753"/>
        <v>0</v>
      </c>
      <c r="DR29" s="132">
        <f t="shared" si="753"/>
        <v>0</v>
      </c>
      <c r="DS29" s="132">
        <f t="shared" si="753"/>
        <v>0</v>
      </c>
      <c r="DT29" s="133">
        <f t="shared" si="622"/>
        <v>3118.78</v>
      </c>
      <c r="DU29" s="134">
        <v>5.0000000000000002E-5</v>
      </c>
      <c r="DV29" s="135">
        <f t="shared" ref="DV29" si="754">DT29/DD29</f>
        <v>5.6164676637076032E-4</v>
      </c>
      <c r="DW29" s="337">
        <v>2.3E-3</v>
      </c>
      <c r="DX29" s="339">
        <f t="shared" ref="DX29" si="755">SUM(DT29:DT30)/DD29</f>
        <v>7.5449662726864968E-4</v>
      </c>
      <c r="DY29" s="335">
        <f t="shared" ref="DY29" si="756">SUM(DY5:DY18,DY23)</f>
        <v>5229441.04</v>
      </c>
      <c r="DZ29" s="126" t="s">
        <v>15</v>
      </c>
      <c r="EA29" s="127">
        <f t="shared" ref="EA29" si="757">EA5+EA7+EA9+EA11+EA13+EA15+EA17+EA23</f>
        <v>2</v>
      </c>
      <c r="EB29" s="127" t="s">
        <v>86</v>
      </c>
      <c r="EC29" s="128">
        <f t="shared" ref="EC29:EG29" si="758">EC5+EC7+EC9+EC11+EC13+EC15+EC17+EC23</f>
        <v>64.64</v>
      </c>
      <c r="ED29" s="128">
        <f t="shared" si="758"/>
        <v>26.6</v>
      </c>
      <c r="EE29" s="128">
        <f t="shared" si="758"/>
        <v>26.5</v>
      </c>
      <c r="EF29" s="128">
        <f t="shared" si="758"/>
        <v>11</v>
      </c>
      <c r="EG29" s="128">
        <f t="shared" si="758"/>
        <v>66</v>
      </c>
      <c r="EH29" s="129"/>
      <c r="EI29" s="130">
        <f t="shared" ref="EI29" si="759">EI5+EI7+EI9+EI11+EI13+EI15+EI17+EI23</f>
        <v>0</v>
      </c>
      <c r="EJ29" s="131" t="s">
        <v>86</v>
      </c>
      <c r="EK29" s="132">
        <f t="shared" ref="EK29:EN29" si="760">EK5+EK7+EK9+EK11+EK13+EK15+EK17+EK23</f>
        <v>2319.94</v>
      </c>
      <c r="EL29" s="132">
        <f t="shared" si="760"/>
        <v>0</v>
      </c>
      <c r="EM29" s="132">
        <f t="shared" si="760"/>
        <v>0</v>
      </c>
      <c r="EN29" s="132">
        <f t="shared" si="760"/>
        <v>0</v>
      </c>
      <c r="EO29" s="133">
        <f t="shared" si="625"/>
        <v>2319.94</v>
      </c>
      <c r="EP29" s="134">
        <v>5.0000000000000002E-5</v>
      </c>
      <c r="EQ29" s="135">
        <f t="shared" ref="EQ29" si="761">EO29/DY29</f>
        <v>4.4363058733328794E-4</v>
      </c>
      <c r="ER29" s="337">
        <v>2.3E-3</v>
      </c>
      <c r="ES29" s="339">
        <f t="shared" ref="ES29" si="762">SUM(EO29:EO30)/DY29</f>
        <v>7.71818626336401E-4</v>
      </c>
      <c r="ET29" s="335">
        <f t="shared" ref="ET29" si="763">SUM(ET5:ET18,ET23)</f>
        <v>5598536.6799999997</v>
      </c>
      <c r="EU29" s="126" t="s">
        <v>15</v>
      </c>
      <c r="EV29" s="127">
        <f t="shared" ref="EV29" si="764">EV5+EV7+EV9+EV11+EV13+EV15+EV17+EV23</f>
        <v>2</v>
      </c>
      <c r="EW29" s="127" t="s">
        <v>86</v>
      </c>
      <c r="EX29" s="128">
        <f t="shared" ref="EX29:FB29" si="765">EX5+EX7+EX9+EX11+EX13+EX15+EX17+EX23</f>
        <v>50.18</v>
      </c>
      <c r="EY29" s="128">
        <f t="shared" si="765"/>
        <v>46</v>
      </c>
      <c r="EZ29" s="128">
        <f t="shared" si="765"/>
        <v>26.4</v>
      </c>
      <c r="FA29" s="128">
        <f t="shared" si="765"/>
        <v>16</v>
      </c>
      <c r="FB29" s="128">
        <f t="shared" si="765"/>
        <v>63</v>
      </c>
      <c r="FC29" s="129"/>
      <c r="FD29" s="130">
        <f t="shared" ref="FD29" si="766">FD5+FD7+FD9+FD11+FD13+FD15+FD17+FD23</f>
        <v>0</v>
      </c>
      <c r="FE29" s="131" t="s">
        <v>86</v>
      </c>
      <c r="FF29" s="132">
        <f t="shared" ref="FF29:FI29" si="767">FF5+FF7+FF9+FF11+FF13+FF15+FF17+FF23</f>
        <v>2290.4</v>
      </c>
      <c r="FG29" s="132">
        <f t="shared" si="767"/>
        <v>0</v>
      </c>
      <c r="FH29" s="132">
        <f t="shared" si="767"/>
        <v>0</v>
      </c>
      <c r="FI29" s="132">
        <f t="shared" si="767"/>
        <v>0</v>
      </c>
      <c r="FJ29" s="133">
        <f t="shared" si="628"/>
        <v>2290.4</v>
      </c>
      <c r="FK29" s="134">
        <v>5.0000000000000002E-5</v>
      </c>
      <c r="FL29" s="135">
        <f t="shared" ref="FL29" si="768">FJ29/ET29</f>
        <v>4.0910690255583005E-4</v>
      </c>
      <c r="FM29" s="337">
        <v>2.3E-3</v>
      </c>
      <c r="FN29" s="339">
        <f t="shared" ref="FN29" si="769">SUM(FJ29:FJ30)/ET29</f>
        <v>5.6580856410500468E-4</v>
      </c>
      <c r="FO29" s="335">
        <f t="shared" ref="FO29" si="770">SUM(FO5:FO18,FO23)</f>
        <v>5429403.2599999998</v>
      </c>
      <c r="FP29" s="126" t="s">
        <v>15</v>
      </c>
      <c r="FQ29" s="127">
        <f t="shared" ref="FQ29" si="771">FQ5+FQ7+FQ9+FQ11+FQ13+FQ15+FQ17+FQ23</f>
        <v>2</v>
      </c>
      <c r="FR29" s="127" t="s">
        <v>86</v>
      </c>
      <c r="FS29" s="128">
        <f t="shared" ref="FS29:FW29" si="772">FS5+FS7+FS9+FS11+FS13+FS15+FS17+FS23</f>
        <v>51.089999999999996</v>
      </c>
      <c r="FT29" s="128">
        <f t="shared" si="772"/>
        <v>34</v>
      </c>
      <c r="FU29" s="128">
        <f t="shared" si="772"/>
        <v>28</v>
      </c>
      <c r="FV29" s="128">
        <f t="shared" si="772"/>
        <v>12</v>
      </c>
      <c r="FW29" s="128">
        <f t="shared" si="772"/>
        <v>58</v>
      </c>
      <c r="FX29" s="129"/>
      <c r="FY29" s="130">
        <f t="shared" ref="FY29" si="773">FY5+FY7+FY9+FY11+FY13+FY15+FY17+FY23</f>
        <v>0</v>
      </c>
      <c r="FZ29" s="131" t="s">
        <v>86</v>
      </c>
      <c r="GA29" s="132">
        <f t="shared" ref="GA29:GD29" si="774">GA5+GA7+GA9+GA11+GA13+GA15+GA17+GA23</f>
        <v>2108.8199999999997</v>
      </c>
      <c r="GB29" s="132">
        <f t="shared" si="774"/>
        <v>0</v>
      </c>
      <c r="GC29" s="132">
        <f t="shared" si="774"/>
        <v>0</v>
      </c>
      <c r="GD29" s="132">
        <f t="shared" si="774"/>
        <v>0</v>
      </c>
      <c r="GE29" s="133">
        <f t="shared" si="631"/>
        <v>2108.8199999999997</v>
      </c>
      <c r="GF29" s="134">
        <v>5.0000000000000002E-5</v>
      </c>
      <c r="GG29" s="135">
        <f t="shared" ref="GG29" si="775">GE29/FO29</f>
        <v>3.8840732563305672E-4</v>
      </c>
      <c r="GH29" s="337">
        <v>2.3E-3</v>
      </c>
      <c r="GI29" s="339">
        <f t="shared" ref="GI29" si="776">SUM(GE29:GE30)/FO29</f>
        <v>5.7121194567522321E-4</v>
      </c>
      <c r="GJ29" s="335">
        <f t="shared" ref="GJ29" si="777">SUM(GJ5:GJ18,GJ23)</f>
        <v>4886723.4399999995</v>
      </c>
      <c r="GK29" s="126" t="s">
        <v>15</v>
      </c>
      <c r="GL29" s="127">
        <f t="shared" ref="GL29" si="778">GL5+GL7+GL9+GL11+GL13+GL15+GL17+GL23</f>
        <v>0</v>
      </c>
      <c r="GM29" s="127" t="s">
        <v>86</v>
      </c>
      <c r="GN29" s="128">
        <f t="shared" ref="GN29:GR29" si="779">GN5+GN7+GN9+GN11+GN13+GN15+GN17+GN23</f>
        <v>33.659999999999997</v>
      </c>
      <c r="GO29" s="128">
        <f t="shared" si="779"/>
        <v>22</v>
      </c>
      <c r="GP29" s="128">
        <f t="shared" si="779"/>
        <v>16.829999999999998</v>
      </c>
      <c r="GQ29" s="128">
        <f t="shared" si="779"/>
        <v>3</v>
      </c>
      <c r="GR29" s="128">
        <f t="shared" si="779"/>
        <v>45</v>
      </c>
      <c r="GS29" s="129"/>
      <c r="GT29" s="130">
        <f t="shared" ref="GT29" si="780">GT5+GT7+GT9+GT11+GT13+GT15+GT17+GT23</f>
        <v>0</v>
      </c>
      <c r="GU29" s="131" t="s">
        <v>86</v>
      </c>
      <c r="GV29" s="132">
        <f t="shared" ref="GV29:GY29" si="781">GV5+GV7+GV9+GV11+GV13+GV15+GV17+GV23</f>
        <v>1457.19</v>
      </c>
      <c r="GW29" s="132">
        <f t="shared" si="781"/>
        <v>0</v>
      </c>
      <c r="GX29" s="132">
        <f t="shared" si="781"/>
        <v>0</v>
      </c>
      <c r="GY29" s="132">
        <f t="shared" si="781"/>
        <v>0</v>
      </c>
      <c r="GZ29" s="133">
        <f t="shared" si="634"/>
        <v>1457.19</v>
      </c>
      <c r="HA29" s="134">
        <v>5.0000000000000002E-5</v>
      </c>
      <c r="HB29" s="135">
        <f t="shared" ref="HB29" si="782">GZ29/GJ29</f>
        <v>2.9819367064488515E-4</v>
      </c>
      <c r="HC29" s="337">
        <v>2.3E-3</v>
      </c>
      <c r="HD29" s="339">
        <f t="shared" ref="HD29" si="783">SUM(GZ29:GZ30)/GJ29</f>
        <v>5.2346390474950508E-4</v>
      </c>
      <c r="HE29" s="335">
        <f t="shared" ref="HE29" si="784">SUM(HE5:HE18,HE23)</f>
        <v>5048700.59</v>
      </c>
      <c r="HF29" s="126" t="s">
        <v>15</v>
      </c>
      <c r="HG29" s="127">
        <f t="shared" ref="HG29" si="785">HG5+HG7+HG9+HG11+HG13+HG15+HG17+HG23</f>
        <v>1</v>
      </c>
      <c r="HH29" s="127" t="s">
        <v>86</v>
      </c>
      <c r="HI29" s="128">
        <f t="shared" ref="HI29:HM29" si="786">HI5+HI7+HI9+HI11+HI13+HI15+HI17+HI23</f>
        <v>31.189999999999998</v>
      </c>
      <c r="HJ29" s="128">
        <f t="shared" si="786"/>
        <v>6</v>
      </c>
      <c r="HK29" s="128">
        <f t="shared" si="786"/>
        <v>30.55</v>
      </c>
      <c r="HL29" s="128">
        <f t="shared" si="786"/>
        <v>1</v>
      </c>
      <c r="HM29" s="128">
        <f t="shared" si="786"/>
        <v>58</v>
      </c>
      <c r="HN29" s="129"/>
      <c r="HO29" s="130">
        <f t="shared" ref="HO29" si="787">HO5+HO7+HO9+HO11+HO13+HO15+HO17+HO23</f>
        <v>0</v>
      </c>
      <c r="HP29" s="131" t="s">
        <v>86</v>
      </c>
      <c r="HQ29" s="132">
        <f t="shared" ref="HQ29:HT29" si="788">HQ5+HQ7+HQ9+HQ11+HQ13+HQ15+HQ17+HQ23</f>
        <v>1527.8899999999999</v>
      </c>
      <c r="HR29" s="132">
        <f t="shared" si="788"/>
        <v>0</v>
      </c>
      <c r="HS29" s="132">
        <f t="shared" si="788"/>
        <v>0</v>
      </c>
      <c r="HT29" s="132">
        <f t="shared" si="788"/>
        <v>0</v>
      </c>
      <c r="HU29" s="133">
        <f t="shared" si="637"/>
        <v>1527.8899999999999</v>
      </c>
      <c r="HV29" s="134">
        <v>5.0000000000000002E-5</v>
      </c>
      <c r="HW29" s="135">
        <f t="shared" ref="HW29" si="789">HU29/HE29</f>
        <v>3.0263034473193031E-4</v>
      </c>
      <c r="HX29" s="337">
        <v>2.3E-3</v>
      </c>
      <c r="HY29" s="339">
        <f t="shared" ref="HY29" si="790">SUM(HU29:HU30)/HE29</f>
        <v>5.0966579501598053E-4</v>
      </c>
      <c r="HZ29" s="335">
        <f t="shared" ref="HZ29" si="791">SUM(HZ5:HZ18,HZ23)</f>
        <v>6088079.1000000015</v>
      </c>
      <c r="IA29" s="126" t="s">
        <v>15</v>
      </c>
      <c r="IB29" s="127">
        <f t="shared" ref="IB29" si="792">IB5+IB7+IB9+IB11+IB13+IB15+IB17+IB23</f>
        <v>0</v>
      </c>
      <c r="IC29" s="127" t="s">
        <v>86</v>
      </c>
      <c r="ID29" s="128">
        <f t="shared" ref="ID29:IH29" si="793">ID5+ID7+ID9+ID11+ID13+ID15+ID17+ID23</f>
        <v>41.92</v>
      </c>
      <c r="IE29" s="128">
        <f t="shared" si="793"/>
        <v>24.4</v>
      </c>
      <c r="IF29" s="128">
        <f t="shared" si="793"/>
        <v>71.58</v>
      </c>
      <c r="IG29" s="128">
        <f t="shared" si="793"/>
        <v>1</v>
      </c>
      <c r="IH29" s="128">
        <f t="shared" si="793"/>
        <v>103</v>
      </c>
      <c r="II29" s="129"/>
      <c r="IJ29" s="130">
        <f t="shared" ref="IJ29" si="794">IJ5+IJ7+IJ9+IJ11+IJ13+IJ15+IJ17+IJ23</f>
        <v>0</v>
      </c>
      <c r="IK29" s="131" t="s">
        <v>86</v>
      </c>
      <c r="IL29" s="132">
        <f t="shared" ref="IL29:IO29" si="795">IL5+IL7+IL9+IL11+IL13+IL15+IL17+IL23</f>
        <v>2788.52</v>
      </c>
      <c r="IM29" s="132">
        <f t="shared" si="795"/>
        <v>0</v>
      </c>
      <c r="IN29" s="132">
        <f t="shared" si="795"/>
        <v>0</v>
      </c>
      <c r="IO29" s="132">
        <f t="shared" si="795"/>
        <v>0</v>
      </c>
      <c r="IP29" s="133">
        <f t="shared" si="640"/>
        <v>2788.52</v>
      </c>
      <c r="IQ29" s="134">
        <v>5.0000000000000002E-5</v>
      </c>
      <c r="IR29" s="135">
        <f t="shared" ref="IR29" si="796">IP29/HZ29</f>
        <v>4.5802952855852338E-4</v>
      </c>
      <c r="IS29" s="337">
        <v>2.3E-3</v>
      </c>
      <c r="IT29" s="339">
        <f t="shared" ref="IT29" si="797">SUM(IP29:IP30)/HZ29</f>
        <v>5.6637240472121974E-4</v>
      </c>
    </row>
    <row r="30" spans="1:254" s="136" customFormat="1" ht="24.75" customHeight="1">
      <c r="A30" s="147" t="str">
        <f t="shared" ref="A30" si="798">B29&amp;D30</f>
        <v>TotalExternal</v>
      </c>
      <c r="B30" s="391"/>
      <c r="C30" s="392"/>
      <c r="D30" s="137" t="s">
        <v>16</v>
      </c>
      <c r="E30" s="138">
        <f t="shared" ref="E30:K30" si="799">E6+E8+E10+E12+E14+E16+E18+E24</f>
        <v>3</v>
      </c>
      <c r="F30" s="138">
        <f t="shared" si="799"/>
        <v>0</v>
      </c>
      <c r="G30" s="139">
        <f t="shared" si="799"/>
        <v>6</v>
      </c>
      <c r="H30" s="139">
        <f t="shared" si="799"/>
        <v>7</v>
      </c>
      <c r="I30" s="139">
        <f t="shared" si="799"/>
        <v>110</v>
      </c>
      <c r="J30" s="139">
        <f t="shared" si="799"/>
        <v>0</v>
      </c>
      <c r="K30" s="139">
        <f t="shared" si="799"/>
        <v>18.963333333333331</v>
      </c>
      <c r="L30" s="140"/>
      <c r="M30" s="141">
        <f t="shared" ref="M30:R30" si="800">M6+M8+M10+M12+M14+M16+M18+M24</f>
        <v>2000</v>
      </c>
      <c r="N30" s="142">
        <f t="shared" si="800"/>
        <v>0</v>
      </c>
      <c r="O30" s="143">
        <f t="shared" si="800"/>
        <v>1192.9866666666667</v>
      </c>
      <c r="P30" s="143">
        <f t="shared" si="800"/>
        <v>0</v>
      </c>
      <c r="Q30" s="143">
        <f t="shared" si="800"/>
        <v>0</v>
      </c>
      <c r="R30" s="143">
        <f t="shared" si="800"/>
        <v>0</v>
      </c>
      <c r="S30" s="144">
        <f t="shared" ref="S30" si="801">SUM(,M30:R30)</f>
        <v>3192.9866666666667</v>
      </c>
      <c r="T30" s="145">
        <v>5.0000000000000002E-5</v>
      </c>
      <c r="U30" s="146">
        <f t="shared" ref="U30" si="802">S30/C29</f>
        <v>5.8955660037804652E-4</v>
      </c>
      <c r="V30" s="370"/>
      <c r="W30" s="393"/>
      <c r="X30" s="369"/>
      <c r="Y30" s="137" t="s">
        <v>16</v>
      </c>
      <c r="Z30" s="138">
        <f t="shared" ref="Z30:AF30" si="803">Z6+Z8+Z10+Z12+Z14+Z16+Z18+Z24</f>
        <v>0</v>
      </c>
      <c r="AA30" s="138">
        <f t="shared" si="803"/>
        <v>0</v>
      </c>
      <c r="AB30" s="139">
        <f t="shared" si="803"/>
        <v>5</v>
      </c>
      <c r="AC30" s="139">
        <f t="shared" si="803"/>
        <v>7</v>
      </c>
      <c r="AD30" s="139">
        <f t="shared" si="803"/>
        <v>125</v>
      </c>
      <c r="AE30" s="139">
        <f t="shared" si="803"/>
        <v>0</v>
      </c>
      <c r="AF30" s="139">
        <f t="shared" si="803"/>
        <v>14.173333333333334</v>
      </c>
      <c r="AG30" s="140"/>
      <c r="AH30" s="141">
        <f t="shared" ref="AH30:AM30" si="804">AH6+AH8+AH10+AH12+AH14+AH16+AH18+AH24</f>
        <v>750</v>
      </c>
      <c r="AI30" s="142">
        <f t="shared" si="804"/>
        <v>0</v>
      </c>
      <c r="AJ30" s="143">
        <f t="shared" si="804"/>
        <v>1216.9266666666667</v>
      </c>
      <c r="AK30" s="143">
        <f t="shared" si="804"/>
        <v>0</v>
      </c>
      <c r="AL30" s="143">
        <f t="shared" si="804"/>
        <v>0</v>
      </c>
      <c r="AM30" s="143">
        <f t="shared" si="804"/>
        <v>0</v>
      </c>
      <c r="AN30" s="144">
        <f t="shared" ref="AN30" si="805">SUM(,AH30:AM30)</f>
        <v>1966.9266666666667</v>
      </c>
      <c r="AO30" s="145">
        <v>5.0000000000000002E-5</v>
      </c>
      <c r="AP30" s="146">
        <f t="shared" ref="AP30" si="806">AN30/X29</f>
        <v>3.3885583854126111E-4</v>
      </c>
      <c r="AQ30" s="370"/>
      <c r="AR30" s="371"/>
      <c r="AS30" s="336"/>
      <c r="AT30" s="137" t="s">
        <v>16</v>
      </c>
      <c r="AU30" s="138">
        <f t="shared" ref="AU30:BA30" si="807">AU6+AU8+AU10+AU12+AU14+AU16+AU18+AU24</f>
        <v>1</v>
      </c>
      <c r="AV30" s="138">
        <f t="shared" si="807"/>
        <v>0</v>
      </c>
      <c r="AW30" s="139">
        <f t="shared" si="807"/>
        <v>0</v>
      </c>
      <c r="AX30" s="139">
        <f t="shared" si="807"/>
        <v>2</v>
      </c>
      <c r="AY30" s="139">
        <f t="shared" si="807"/>
        <v>103</v>
      </c>
      <c r="AZ30" s="139">
        <f t="shared" si="807"/>
        <v>0</v>
      </c>
      <c r="BA30" s="139">
        <f t="shared" si="807"/>
        <v>841.25</v>
      </c>
      <c r="BB30" s="140"/>
      <c r="BC30" s="141">
        <f t="shared" ref="BC30:BH30" si="808">BC6+BC8+BC10+BC12+BC14+BC16+BC18+BC24</f>
        <v>1000</v>
      </c>
      <c r="BD30" s="142">
        <f t="shared" si="808"/>
        <v>0</v>
      </c>
      <c r="BE30" s="143">
        <f t="shared" si="808"/>
        <v>12519.5</v>
      </c>
      <c r="BF30" s="143">
        <f t="shared" si="808"/>
        <v>0</v>
      </c>
      <c r="BG30" s="143">
        <f t="shared" si="808"/>
        <v>0</v>
      </c>
      <c r="BH30" s="143">
        <f t="shared" si="808"/>
        <v>0</v>
      </c>
      <c r="BI30" s="144">
        <f t="shared" ref="BI30" si="809">SUM(,BC30:BH30)</f>
        <v>13519.5</v>
      </c>
      <c r="BJ30" s="145">
        <v>5.0000000000000002E-5</v>
      </c>
      <c r="BK30" s="146">
        <f t="shared" ref="BK30" si="810">BI30/AS29</f>
        <v>2.2273635804678032E-3</v>
      </c>
      <c r="BL30" s="338"/>
      <c r="BM30" s="340"/>
      <c r="BN30" s="336"/>
      <c r="BO30" s="137" t="s">
        <v>16</v>
      </c>
      <c r="BP30" s="138">
        <f t="shared" ref="BP30:BV30" si="811">BP6+BP8+BP10+BP12+BP14+BP16+BP18+BP24</f>
        <v>1</v>
      </c>
      <c r="BQ30" s="138">
        <f t="shared" si="811"/>
        <v>0</v>
      </c>
      <c r="BR30" s="139">
        <f t="shared" si="811"/>
        <v>0</v>
      </c>
      <c r="BS30" s="139">
        <f t="shared" si="811"/>
        <v>0</v>
      </c>
      <c r="BT30" s="139">
        <f t="shared" si="811"/>
        <v>0</v>
      </c>
      <c r="BU30" s="139">
        <f t="shared" si="811"/>
        <v>0</v>
      </c>
      <c r="BV30" s="139">
        <f t="shared" si="811"/>
        <v>0.11666666666666667</v>
      </c>
      <c r="BW30" s="140"/>
      <c r="BX30" s="141">
        <f t="shared" ref="BX30:CC30" si="812">BX6+BX8+BX10+BX12+BX14+BX16+BX18+BX24</f>
        <v>750</v>
      </c>
      <c r="BY30" s="142">
        <f t="shared" si="812"/>
        <v>0</v>
      </c>
      <c r="BZ30" s="143">
        <f t="shared" si="812"/>
        <v>1.6333333333333333</v>
      </c>
      <c r="CA30" s="143">
        <f t="shared" si="812"/>
        <v>0</v>
      </c>
      <c r="CB30" s="143">
        <f t="shared" si="812"/>
        <v>0</v>
      </c>
      <c r="CC30" s="143">
        <f t="shared" si="812"/>
        <v>0</v>
      </c>
      <c r="CD30" s="144">
        <f t="shared" ref="CD30" si="813">SUM(,BX30:CC30)</f>
        <v>751.63333333333333</v>
      </c>
      <c r="CE30" s="145">
        <v>5.0000000000000002E-5</v>
      </c>
      <c r="CF30" s="146">
        <f t="shared" ref="CF30" si="814">CD30/BN29</f>
        <v>1.3213649279545829E-4</v>
      </c>
      <c r="CG30" s="338"/>
      <c r="CH30" s="340"/>
      <c r="CI30" s="336"/>
      <c r="CJ30" s="137" t="s">
        <v>16</v>
      </c>
      <c r="CK30" s="138">
        <f t="shared" ref="CK30:CQ30" si="815">CK6+CK8+CK10+CK12+CK14+CK16+CK18+CK24</f>
        <v>1</v>
      </c>
      <c r="CL30" s="138">
        <f t="shared" si="815"/>
        <v>1</v>
      </c>
      <c r="CM30" s="139">
        <f t="shared" si="815"/>
        <v>26</v>
      </c>
      <c r="CN30" s="139">
        <f t="shared" si="815"/>
        <v>7</v>
      </c>
      <c r="CO30" s="139">
        <f t="shared" si="815"/>
        <v>0</v>
      </c>
      <c r="CP30" s="139">
        <f t="shared" si="815"/>
        <v>0</v>
      </c>
      <c r="CQ30" s="139">
        <f t="shared" si="815"/>
        <v>1.1333333333333333</v>
      </c>
      <c r="CR30" s="140"/>
      <c r="CS30" s="141">
        <f t="shared" ref="CS30:CX30" si="816">CS6+CS8+CS10+CS12+CS14+CS16+CS18+CS24</f>
        <v>500</v>
      </c>
      <c r="CT30" s="142">
        <f t="shared" si="816"/>
        <v>4382.8469999999998</v>
      </c>
      <c r="CU30" s="143">
        <f t="shared" si="816"/>
        <v>453.36666666666667</v>
      </c>
      <c r="CV30" s="143">
        <f t="shared" si="816"/>
        <v>0</v>
      </c>
      <c r="CW30" s="143">
        <f t="shared" si="816"/>
        <v>0</v>
      </c>
      <c r="CX30" s="143">
        <f t="shared" si="816"/>
        <v>0</v>
      </c>
      <c r="CY30" s="144">
        <f t="shared" ref="CY30" si="817">SUM(,CS30:CX30)</f>
        <v>5336.2136666666665</v>
      </c>
      <c r="CZ30" s="145">
        <v>5.0000000000000002E-5</v>
      </c>
      <c r="DA30" s="146">
        <f t="shared" ref="DA30" si="818">CY30/CI29</f>
        <v>9.913395424385183E-4</v>
      </c>
      <c r="DB30" s="338"/>
      <c r="DC30" s="340"/>
      <c r="DD30" s="336"/>
      <c r="DE30" s="137" t="s">
        <v>16</v>
      </c>
      <c r="DF30" s="138">
        <f t="shared" ref="DF30:DL30" si="819">DF6+DF8+DF10+DF12+DF14+DF16+DF18+DF24</f>
        <v>1</v>
      </c>
      <c r="DG30" s="138">
        <f t="shared" si="819"/>
        <v>0</v>
      </c>
      <c r="DH30" s="139">
        <f t="shared" si="819"/>
        <v>0</v>
      </c>
      <c r="DI30" s="139">
        <f t="shared" si="819"/>
        <v>4</v>
      </c>
      <c r="DJ30" s="139">
        <f t="shared" si="819"/>
        <v>21</v>
      </c>
      <c r="DK30" s="139">
        <f t="shared" si="819"/>
        <v>0</v>
      </c>
      <c r="DL30" s="139">
        <f t="shared" si="819"/>
        <v>9.42</v>
      </c>
      <c r="DM30" s="140"/>
      <c r="DN30" s="141">
        <f t="shared" ref="DN30:DS30" si="820">DN6+DN8+DN10+DN12+DN14+DN16+DN18+DN24</f>
        <v>750</v>
      </c>
      <c r="DO30" s="142">
        <f t="shared" si="820"/>
        <v>0</v>
      </c>
      <c r="DP30" s="143">
        <f t="shared" si="820"/>
        <v>320.88</v>
      </c>
      <c r="DQ30" s="143">
        <f t="shared" si="820"/>
        <v>0</v>
      </c>
      <c r="DR30" s="143">
        <f t="shared" si="820"/>
        <v>0</v>
      </c>
      <c r="DS30" s="143">
        <f t="shared" si="820"/>
        <v>0</v>
      </c>
      <c r="DT30" s="144">
        <f t="shared" ref="DT30" si="821">SUM(,DN30:DS30)</f>
        <v>1070.8800000000001</v>
      </c>
      <c r="DU30" s="145">
        <v>5.0000000000000002E-5</v>
      </c>
      <c r="DV30" s="146">
        <f t="shared" ref="DV30" si="822">DT30/DD29</f>
        <v>1.928498608978895E-4</v>
      </c>
      <c r="DW30" s="338"/>
      <c r="DX30" s="340"/>
      <c r="DY30" s="336"/>
      <c r="DZ30" s="137" t="s">
        <v>16</v>
      </c>
      <c r="EA30" s="138">
        <f t="shared" ref="EA30:EG30" si="823">EA6+EA8+EA10+EA12+EA14+EA16+EA18+EA24</f>
        <v>1</v>
      </c>
      <c r="EB30" s="138">
        <f t="shared" si="823"/>
        <v>0</v>
      </c>
      <c r="EC30" s="139">
        <f t="shared" si="823"/>
        <v>0</v>
      </c>
      <c r="ED30" s="139">
        <f t="shared" si="823"/>
        <v>17</v>
      </c>
      <c r="EE30" s="139">
        <f t="shared" si="823"/>
        <v>55</v>
      </c>
      <c r="EF30" s="139">
        <f t="shared" si="823"/>
        <v>0</v>
      </c>
      <c r="EG30" s="139">
        <f t="shared" si="823"/>
        <v>10.91</v>
      </c>
      <c r="EH30" s="140"/>
      <c r="EI30" s="141">
        <f t="shared" ref="EI30:EN30" si="824">EI6+EI8+EI10+EI12+EI14+EI16+EI18+EI24</f>
        <v>1000</v>
      </c>
      <c r="EJ30" s="142">
        <f t="shared" si="824"/>
        <v>0</v>
      </c>
      <c r="EK30" s="143">
        <f t="shared" si="824"/>
        <v>716.24</v>
      </c>
      <c r="EL30" s="143">
        <f t="shared" si="824"/>
        <v>0</v>
      </c>
      <c r="EM30" s="143">
        <f t="shared" si="824"/>
        <v>0</v>
      </c>
      <c r="EN30" s="143">
        <f t="shared" si="824"/>
        <v>0</v>
      </c>
      <c r="EO30" s="144">
        <f t="shared" ref="EO30" si="825">SUM(,EI30:EN30)</f>
        <v>1716.24</v>
      </c>
      <c r="EP30" s="145">
        <v>5.0000000000000002E-5</v>
      </c>
      <c r="EQ30" s="146">
        <f t="shared" ref="EQ30" si="826">EO30/DY29</f>
        <v>3.2818803900311306E-4</v>
      </c>
      <c r="ER30" s="338"/>
      <c r="ES30" s="340"/>
      <c r="ET30" s="336"/>
      <c r="EU30" s="137" t="s">
        <v>16</v>
      </c>
      <c r="EV30" s="138">
        <f t="shared" ref="EV30:FB30" si="827">EV6+EV8+EV10+EV12+EV14+EV16+EV18+EV24</f>
        <v>0</v>
      </c>
      <c r="EW30" s="138">
        <f t="shared" si="827"/>
        <v>0</v>
      </c>
      <c r="EX30" s="139">
        <f t="shared" si="827"/>
        <v>0</v>
      </c>
      <c r="EY30" s="139">
        <f t="shared" si="827"/>
        <v>7</v>
      </c>
      <c r="EZ30" s="139">
        <f t="shared" si="827"/>
        <v>31</v>
      </c>
      <c r="FA30" s="139">
        <f t="shared" si="827"/>
        <v>0</v>
      </c>
      <c r="FB30" s="139">
        <f t="shared" si="827"/>
        <v>6.2</v>
      </c>
      <c r="FC30" s="140"/>
      <c r="FD30" s="141">
        <f t="shared" ref="FD30:FI30" si="828">FD6+FD8+FD10+FD12+FD14+FD16+FD18+FD24</f>
        <v>500</v>
      </c>
      <c r="FE30" s="142">
        <f t="shared" si="828"/>
        <v>0</v>
      </c>
      <c r="FF30" s="143">
        <f t="shared" si="828"/>
        <v>377.3</v>
      </c>
      <c r="FG30" s="143">
        <f t="shared" si="828"/>
        <v>0</v>
      </c>
      <c r="FH30" s="143">
        <f t="shared" si="828"/>
        <v>0</v>
      </c>
      <c r="FI30" s="143">
        <f t="shared" si="828"/>
        <v>0</v>
      </c>
      <c r="FJ30" s="144">
        <f t="shared" ref="FJ30" si="829">SUM(,FD30:FI30)</f>
        <v>877.3</v>
      </c>
      <c r="FK30" s="145">
        <v>5.0000000000000002E-5</v>
      </c>
      <c r="FL30" s="146">
        <f t="shared" ref="FL30" si="830">FJ30/ET29</f>
        <v>1.5670166154917466E-4</v>
      </c>
      <c r="FM30" s="338"/>
      <c r="FN30" s="340"/>
      <c r="FO30" s="336"/>
      <c r="FP30" s="137" t="s">
        <v>16</v>
      </c>
      <c r="FQ30" s="138">
        <f t="shared" ref="FQ30:FW30" si="831">FQ6+FQ8+FQ10+FQ12+FQ14+FQ16+FQ18+FQ24</f>
        <v>0</v>
      </c>
      <c r="FR30" s="138">
        <f t="shared" si="831"/>
        <v>0</v>
      </c>
      <c r="FS30" s="139">
        <f t="shared" si="831"/>
        <v>0</v>
      </c>
      <c r="FT30" s="139">
        <f t="shared" si="831"/>
        <v>5</v>
      </c>
      <c r="FU30" s="139">
        <f t="shared" si="831"/>
        <v>60</v>
      </c>
      <c r="FV30" s="139">
        <f t="shared" si="831"/>
        <v>0</v>
      </c>
      <c r="FW30" s="139">
        <f t="shared" si="831"/>
        <v>1.43</v>
      </c>
      <c r="FX30" s="140"/>
      <c r="FY30" s="141">
        <f t="shared" ref="FY30:GD30" si="832">FY6+FY8+FY10+FY12+FY14+FY16+FY18+FY24</f>
        <v>500</v>
      </c>
      <c r="FZ30" s="142">
        <f t="shared" si="832"/>
        <v>0</v>
      </c>
      <c r="GA30" s="143">
        <f t="shared" si="832"/>
        <v>492.52</v>
      </c>
      <c r="GB30" s="143">
        <f t="shared" si="832"/>
        <v>0</v>
      </c>
      <c r="GC30" s="143">
        <f t="shared" si="832"/>
        <v>0</v>
      </c>
      <c r="GD30" s="143">
        <f t="shared" si="832"/>
        <v>0</v>
      </c>
      <c r="GE30" s="144">
        <f t="shared" ref="GE30" si="833">SUM(,FY30:GD30)</f>
        <v>992.52</v>
      </c>
      <c r="GF30" s="145">
        <v>5.0000000000000002E-5</v>
      </c>
      <c r="GG30" s="146">
        <f t="shared" ref="GG30" si="834">GE30/FO29</f>
        <v>1.8280462004216649E-4</v>
      </c>
      <c r="GH30" s="338"/>
      <c r="GI30" s="340"/>
      <c r="GJ30" s="336"/>
      <c r="GK30" s="137" t="s">
        <v>16</v>
      </c>
      <c r="GL30" s="138">
        <f t="shared" ref="GL30:GR30" si="835">GL6+GL8+GL10+GL12+GL14+GL16+GL18+GL24</f>
        <v>1</v>
      </c>
      <c r="GM30" s="138">
        <f t="shared" si="835"/>
        <v>0</v>
      </c>
      <c r="GN30" s="139">
        <f t="shared" si="835"/>
        <v>0</v>
      </c>
      <c r="GO30" s="139">
        <f t="shared" si="835"/>
        <v>5</v>
      </c>
      <c r="GP30" s="139">
        <f t="shared" si="835"/>
        <v>68</v>
      </c>
      <c r="GQ30" s="139">
        <f t="shared" si="835"/>
        <v>0</v>
      </c>
      <c r="GR30" s="139">
        <f t="shared" si="835"/>
        <v>5.166666666666667</v>
      </c>
      <c r="GS30" s="140"/>
      <c r="GT30" s="141">
        <f t="shared" ref="GT30:GY30" si="836">GT6+GT8+GT10+GT12+GT14+GT16+GT18+GT24</f>
        <v>500</v>
      </c>
      <c r="GU30" s="142">
        <f t="shared" si="836"/>
        <v>0</v>
      </c>
      <c r="GV30" s="143">
        <f t="shared" si="836"/>
        <v>600.83333333333337</v>
      </c>
      <c r="GW30" s="143">
        <f t="shared" si="836"/>
        <v>0</v>
      </c>
      <c r="GX30" s="143">
        <f t="shared" si="836"/>
        <v>0</v>
      </c>
      <c r="GY30" s="143">
        <f t="shared" si="836"/>
        <v>0</v>
      </c>
      <c r="GZ30" s="144">
        <f t="shared" ref="GZ30" si="837">SUM(,GT30:GY30)</f>
        <v>1100.8333333333335</v>
      </c>
      <c r="HA30" s="145">
        <v>5.0000000000000002E-5</v>
      </c>
      <c r="HB30" s="146">
        <f t="shared" ref="HB30" si="838">GZ30/GJ29</f>
        <v>2.2527023410461993E-4</v>
      </c>
      <c r="HC30" s="338"/>
      <c r="HD30" s="340"/>
      <c r="HE30" s="336"/>
      <c r="HF30" s="137" t="s">
        <v>16</v>
      </c>
      <c r="HG30" s="138">
        <f t="shared" ref="HG30:HM30" si="839">HG6+HG8+HG10+HG12+HG14+HG16+HG18+HG24</f>
        <v>1</v>
      </c>
      <c r="HH30" s="138">
        <f t="shared" si="839"/>
        <v>0</v>
      </c>
      <c r="HI30" s="139">
        <f t="shared" si="839"/>
        <v>1</v>
      </c>
      <c r="HJ30" s="139">
        <f t="shared" si="839"/>
        <v>4</v>
      </c>
      <c r="HK30" s="139">
        <f t="shared" si="839"/>
        <v>20</v>
      </c>
      <c r="HL30" s="139">
        <f t="shared" si="839"/>
        <v>0</v>
      </c>
      <c r="HM30" s="139">
        <f t="shared" si="839"/>
        <v>7.09</v>
      </c>
      <c r="HN30" s="140"/>
      <c r="HO30" s="141">
        <f t="shared" ref="HO30:HT30" si="840">HO6+HO8+HO10+HO12+HO14+HO16+HO18+HO24</f>
        <v>750</v>
      </c>
      <c r="HP30" s="142">
        <f t="shared" si="840"/>
        <v>0</v>
      </c>
      <c r="HQ30" s="143">
        <f t="shared" si="840"/>
        <v>295.26</v>
      </c>
      <c r="HR30" s="143">
        <f t="shared" si="840"/>
        <v>0</v>
      </c>
      <c r="HS30" s="143">
        <f t="shared" si="840"/>
        <v>0</v>
      </c>
      <c r="HT30" s="143">
        <f t="shared" si="840"/>
        <v>0</v>
      </c>
      <c r="HU30" s="144">
        <f t="shared" ref="HU30" si="841">SUM(,HO30:HT30)</f>
        <v>1045.26</v>
      </c>
      <c r="HV30" s="145">
        <v>5.0000000000000002E-5</v>
      </c>
      <c r="HW30" s="146">
        <f t="shared" ref="HW30" si="842">HU30/HE29</f>
        <v>2.0703545028405023E-4</v>
      </c>
      <c r="HX30" s="338"/>
      <c r="HY30" s="340"/>
      <c r="HZ30" s="336"/>
      <c r="IA30" s="137" t="s">
        <v>16</v>
      </c>
      <c r="IB30" s="138">
        <f t="shared" ref="IB30:IH30" si="843">IB6+IB8+IB10+IB12+IB14+IB16+IB18+IB24</f>
        <v>1</v>
      </c>
      <c r="IC30" s="138">
        <f t="shared" si="843"/>
        <v>0</v>
      </c>
      <c r="ID30" s="139">
        <f t="shared" si="843"/>
        <v>1</v>
      </c>
      <c r="IE30" s="139">
        <f t="shared" si="843"/>
        <v>2</v>
      </c>
      <c r="IF30" s="139">
        <f t="shared" si="843"/>
        <v>17</v>
      </c>
      <c r="IG30" s="139">
        <f t="shared" si="843"/>
        <v>0</v>
      </c>
      <c r="IH30" s="139">
        <f t="shared" si="843"/>
        <v>0.4</v>
      </c>
      <c r="II30" s="140"/>
      <c r="IJ30" s="141">
        <f t="shared" ref="IJ30:IO30" si="844">IJ6+IJ8+IJ10+IJ12+IJ14+IJ16+IJ18+IJ24</f>
        <v>500</v>
      </c>
      <c r="IK30" s="142">
        <f t="shared" si="844"/>
        <v>0</v>
      </c>
      <c r="IL30" s="143">
        <f t="shared" si="844"/>
        <v>159.6</v>
      </c>
      <c r="IM30" s="143">
        <f t="shared" si="844"/>
        <v>0</v>
      </c>
      <c r="IN30" s="143">
        <f t="shared" si="844"/>
        <v>0</v>
      </c>
      <c r="IO30" s="143">
        <f t="shared" si="844"/>
        <v>0</v>
      </c>
      <c r="IP30" s="144">
        <f t="shared" ref="IP30" si="845">SUM(,IJ30:IO30)</f>
        <v>659.6</v>
      </c>
      <c r="IQ30" s="145">
        <v>5.0000000000000002E-5</v>
      </c>
      <c r="IR30" s="146">
        <f t="shared" ref="IR30" si="846">IP30/HZ29</f>
        <v>1.0834287616269635E-4</v>
      </c>
      <c r="IS30" s="338"/>
      <c r="IT30" s="340"/>
    </row>
    <row r="31" spans="1:254" ht="24.75" customHeight="1">
      <c r="C31" s="125"/>
      <c r="X31" s="125"/>
      <c r="AS31" s="125"/>
      <c r="BN31" s="125"/>
      <c r="CI31" s="125"/>
      <c r="DD31" s="125"/>
      <c r="DY31" s="125"/>
      <c r="ET31" s="125"/>
      <c r="FO31" s="125"/>
      <c r="GJ31" s="125"/>
      <c r="HE31" s="125"/>
      <c r="HZ31" s="125"/>
    </row>
    <row r="32" spans="1:254" s="136" customFormat="1" ht="24.75" customHeight="1">
      <c r="A32" s="147"/>
      <c r="B32" s="391" t="s">
        <v>13</v>
      </c>
      <c r="C32" s="389">
        <f>VLOOKUP($B32,Table!$C$4:$P$20,MATCH('MBO Report 1'!C$2,Table!$E$3:$P$3,0)+2,FALSE)</f>
        <v>5415912</v>
      </c>
      <c r="D32" s="126" t="s">
        <v>15</v>
      </c>
      <c r="E32" s="127"/>
      <c r="F32" s="127"/>
      <c r="G32" s="128"/>
      <c r="H32" s="128"/>
      <c r="I32" s="128"/>
      <c r="J32" s="128"/>
      <c r="K32" s="128"/>
      <c r="L32" s="129"/>
      <c r="M32" s="130"/>
      <c r="N32" s="131"/>
      <c r="O32" s="132"/>
      <c r="P32" s="132"/>
      <c r="Q32" s="132"/>
      <c r="R32" s="132"/>
      <c r="S32" s="133"/>
      <c r="T32" s="134"/>
      <c r="U32" s="135"/>
      <c r="V32" s="370"/>
      <c r="W32" s="393"/>
      <c r="X32" s="369"/>
      <c r="Y32" s="126"/>
      <c r="Z32" s="127"/>
      <c r="AA32" s="127"/>
      <c r="AB32" s="128"/>
      <c r="AC32" s="128"/>
      <c r="AD32" s="128"/>
      <c r="AE32" s="128"/>
      <c r="AF32" s="128"/>
      <c r="AG32" s="129"/>
      <c r="AH32" s="130"/>
      <c r="AI32" s="131"/>
      <c r="AJ32" s="132"/>
      <c r="AK32" s="132"/>
      <c r="AL32" s="132"/>
      <c r="AM32" s="132"/>
      <c r="AN32" s="133"/>
      <c r="AO32" s="134"/>
      <c r="AP32" s="135"/>
      <c r="AQ32" s="370"/>
      <c r="AR32" s="371"/>
      <c r="AS32" s="335"/>
      <c r="AT32" s="126"/>
      <c r="AU32" s="127"/>
      <c r="AV32" s="127"/>
      <c r="AW32" s="128"/>
      <c r="AX32" s="128"/>
      <c r="AY32" s="128"/>
      <c r="AZ32" s="128"/>
      <c r="BA32" s="128"/>
      <c r="BB32" s="129"/>
      <c r="BC32" s="130"/>
      <c r="BD32" s="131"/>
      <c r="BE32" s="132"/>
      <c r="BF32" s="132"/>
      <c r="BG32" s="132"/>
      <c r="BH32" s="132"/>
      <c r="BI32" s="133"/>
      <c r="BJ32" s="134"/>
      <c r="BK32" s="135"/>
      <c r="BL32" s="337"/>
      <c r="BM32" s="339"/>
      <c r="BN32" s="335"/>
      <c r="BO32" s="126"/>
      <c r="BP32" s="127"/>
      <c r="BQ32" s="127"/>
      <c r="BR32" s="128"/>
      <c r="BS32" s="128"/>
      <c r="BT32" s="128"/>
      <c r="BU32" s="128"/>
      <c r="BV32" s="128"/>
      <c r="BW32" s="129"/>
      <c r="BX32" s="130"/>
      <c r="BY32" s="131"/>
      <c r="BZ32" s="132"/>
      <c r="CA32" s="132"/>
      <c r="CB32" s="132"/>
      <c r="CC32" s="132"/>
      <c r="CD32" s="133"/>
      <c r="CE32" s="134"/>
      <c r="CF32" s="135"/>
      <c r="CG32" s="337"/>
      <c r="CH32" s="339"/>
      <c r="CI32" s="335"/>
      <c r="CJ32" s="126"/>
      <c r="CK32" s="127"/>
      <c r="CL32" s="127"/>
      <c r="CM32" s="128"/>
      <c r="CN32" s="128"/>
      <c r="CO32" s="128"/>
      <c r="CP32" s="128"/>
      <c r="CQ32" s="128"/>
      <c r="CR32" s="129"/>
      <c r="CS32" s="130"/>
      <c r="CT32" s="131"/>
      <c r="CU32" s="132"/>
      <c r="CV32" s="132"/>
      <c r="CW32" s="132"/>
      <c r="CX32" s="132"/>
      <c r="CY32" s="133"/>
      <c r="CZ32" s="134"/>
      <c r="DA32" s="135"/>
      <c r="DB32" s="337"/>
      <c r="DC32" s="339"/>
      <c r="DD32" s="335"/>
      <c r="DE32" s="126"/>
      <c r="DF32" s="127"/>
      <c r="DG32" s="127"/>
      <c r="DH32" s="128"/>
      <c r="DI32" s="128"/>
      <c r="DJ32" s="128"/>
      <c r="DK32" s="128"/>
      <c r="DL32" s="128"/>
      <c r="DM32" s="129"/>
      <c r="DN32" s="130"/>
      <c r="DO32" s="131"/>
      <c r="DP32" s="132"/>
      <c r="DQ32" s="132"/>
      <c r="DR32" s="132"/>
      <c r="DS32" s="132"/>
      <c r="DT32" s="133"/>
      <c r="DU32" s="134"/>
      <c r="DV32" s="135"/>
      <c r="DW32" s="337"/>
      <c r="DX32" s="339"/>
      <c r="DY32" s="335"/>
      <c r="DZ32" s="126"/>
      <c r="EA32" s="127"/>
      <c r="EB32" s="127"/>
      <c r="EC32" s="128"/>
      <c r="ED32" s="128"/>
      <c r="EE32" s="128"/>
      <c r="EF32" s="128"/>
      <c r="EG32" s="128"/>
      <c r="EH32" s="129"/>
      <c r="EI32" s="130"/>
      <c r="EJ32" s="131"/>
      <c r="EK32" s="132"/>
      <c r="EL32" s="132"/>
      <c r="EM32" s="132"/>
      <c r="EN32" s="132"/>
      <c r="EO32" s="133"/>
      <c r="EP32" s="134"/>
      <c r="EQ32" s="135"/>
      <c r="ER32" s="337"/>
      <c r="ES32" s="339"/>
      <c r="ET32" s="335"/>
      <c r="EU32" s="126"/>
      <c r="EV32" s="127"/>
      <c r="EW32" s="127"/>
      <c r="EX32" s="128"/>
      <c r="EY32" s="128"/>
      <c r="EZ32" s="128"/>
      <c r="FA32" s="128"/>
      <c r="FB32" s="128"/>
      <c r="FC32" s="129"/>
      <c r="FD32" s="130"/>
      <c r="FE32" s="131"/>
      <c r="FF32" s="132"/>
      <c r="FG32" s="132"/>
      <c r="FH32" s="132"/>
      <c r="FI32" s="132"/>
      <c r="FJ32" s="133"/>
      <c r="FK32" s="134"/>
      <c r="FL32" s="135"/>
      <c r="FM32" s="337"/>
      <c r="FN32" s="339"/>
      <c r="FO32" s="335"/>
      <c r="FP32" s="126"/>
      <c r="FQ32" s="127"/>
      <c r="FR32" s="127"/>
      <c r="FS32" s="128"/>
      <c r="FT32" s="128"/>
      <c r="FU32" s="128"/>
      <c r="FV32" s="128"/>
      <c r="FW32" s="128"/>
      <c r="FX32" s="129"/>
      <c r="FY32" s="130"/>
      <c r="FZ32" s="131"/>
      <c r="GA32" s="132"/>
      <c r="GB32" s="132"/>
      <c r="GC32" s="132"/>
      <c r="GD32" s="132"/>
      <c r="GE32" s="133"/>
      <c r="GF32" s="134"/>
      <c r="GG32" s="135"/>
      <c r="GH32" s="337"/>
      <c r="GI32" s="339"/>
      <c r="GJ32" s="335"/>
      <c r="GK32" s="126"/>
      <c r="GL32" s="127"/>
      <c r="GM32" s="127"/>
      <c r="GN32" s="128"/>
      <c r="GO32" s="128"/>
      <c r="GP32" s="128"/>
      <c r="GQ32" s="128"/>
      <c r="GR32" s="128"/>
      <c r="GS32" s="129"/>
      <c r="GT32" s="130"/>
      <c r="GU32" s="131"/>
      <c r="GV32" s="132"/>
      <c r="GW32" s="132"/>
      <c r="GX32" s="132"/>
      <c r="GY32" s="132"/>
      <c r="GZ32" s="133"/>
      <c r="HA32" s="134"/>
      <c r="HB32" s="135"/>
      <c r="HC32" s="337"/>
      <c r="HD32" s="339"/>
      <c r="HE32" s="335"/>
      <c r="HF32" s="126"/>
      <c r="HG32" s="127"/>
      <c r="HH32" s="127"/>
      <c r="HI32" s="128"/>
      <c r="HJ32" s="128"/>
      <c r="HK32" s="128"/>
      <c r="HL32" s="128"/>
      <c r="HM32" s="128"/>
      <c r="HN32" s="129"/>
      <c r="HO32" s="130"/>
      <c r="HP32" s="131"/>
      <c r="HQ32" s="132"/>
      <c r="HR32" s="132"/>
      <c r="HS32" s="132"/>
      <c r="HT32" s="132"/>
      <c r="HU32" s="133"/>
      <c r="HV32" s="134"/>
      <c r="HW32" s="135"/>
      <c r="HX32" s="337"/>
      <c r="HY32" s="339"/>
      <c r="HZ32" s="335"/>
      <c r="IA32" s="126"/>
      <c r="IB32" s="127"/>
      <c r="IC32" s="127"/>
      <c r="ID32" s="128"/>
      <c r="IE32" s="128"/>
      <c r="IF32" s="128"/>
      <c r="IG32" s="128"/>
      <c r="IH32" s="128"/>
      <c r="II32" s="129"/>
      <c r="IJ32" s="130"/>
      <c r="IK32" s="131"/>
      <c r="IL32" s="132"/>
      <c r="IM32" s="132"/>
      <c r="IN32" s="132"/>
      <c r="IO32" s="132"/>
      <c r="IP32" s="133"/>
      <c r="IQ32" s="134"/>
      <c r="IR32" s="135"/>
      <c r="IS32" s="337"/>
      <c r="IT32" s="339"/>
    </row>
    <row r="33" spans="1:254" s="136" customFormat="1" ht="24.75" customHeight="1">
      <c r="A33" s="147"/>
      <c r="B33" s="391"/>
      <c r="C33" s="389"/>
      <c r="D33" s="137" t="s">
        <v>16</v>
      </c>
      <c r="E33" s="138"/>
      <c r="F33" s="138"/>
      <c r="G33" s="139"/>
      <c r="H33" s="139"/>
      <c r="I33" s="139"/>
      <c r="J33" s="139"/>
      <c r="K33" s="139"/>
      <c r="L33" s="140"/>
      <c r="M33" s="141"/>
      <c r="N33" s="142"/>
      <c r="O33" s="143"/>
      <c r="P33" s="143"/>
      <c r="Q33" s="143"/>
      <c r="R33" s="143"/>
      <c r="S33" s="144"/>
      <c r="T33" s="145"/>
      <c r="U33" s="146"/>
      <c r="V33" s="370"/>
      <c r="W33" s="393"/>
      <c r="X33" s="369"/>
      <c r="Y33" s="137"/>
      <c r="Z33" s="138"/>
      <c r="AA33" s="138"/>
      <c r="AB33" s="139"/>
      <c r="AC33" s="139"/>
      <c r="AD33" s="139"/>
      <c r="AE33" s="139"/>
      <c r="AF33" s="139"/>
      <c r="AG33" s="140"/>
      <c r="AH33" s="141"/>
      <c r="AI33" s="142"/>
      <c r="AJ33" s="143"/>
      <c r="AK33" s="143"/>
      <c r="AL33" s="143"/>
      <c r="AM33" s="143"/>
      <c r="AN33" s="144"/>
      <c r="AO33" s="145"/>
      <c r="AP33" s="146"/>
      <c r="AQ33" s="370"/>
      <c r="AR33" s="371"/>
      <c r="AS33" s="336"/>
      <c r="AT33" s="137"/>
      <c r="AU33" s="138"/>
      <c r="AV33" s="138"/>
      <c r="AW33" s="139"/>
      <c r="AX33" s="139"/>
      <c r="AY33" s="139"/>
      <c r="AZ33" s="139"/>
      <c r="BA33" s="139"/>
      <c r="BB33" s="140"/>
      <c r="BC33" s="141"/>
      <c r="BD33" s="142"/>
      <c r="BE33" s="143"/>
      <c r="BF33" s="143"/>
      <c r="BG33" s="143"/>
      <c r="BH33" s="143"/>
      <c r="BI33" s="144"/>
      <c r="BJ33" s="145"/>
      <c r="BK33" s="146"/>
      <c r="BL33" s="338"/>
      <c r="BM33" s="340"/>
      <c r="BN33" s="336"/>
      <c r="BO33" s="137"/>
      <c r="BP33" s="138"/>
      <c r="BQ33" s="138"/>
      <c r="BR33" s="139"/>
      <c r="BS33" s="139"/>
      <c r="BT33" s="139"/>
      <c r="BU33" s="139"/>
      <c r="BV33" s="139"/>
      <c r="BW33" s="140"/>
      <c r="BX33" s="141"/>
      <c r="BY33" s="142"/>
      <c r="BZ33" s="143"/>
      <c r="CA33" s="143"/>
      <c r="CB33" s="143"/>
      <c r="CC33" s="143"/>
      <c r="CD33" s="144"/>
      <c r="CE33" s="145"/>
      <c r="CF33" s="146"/>
      <c r="CG33" s="338"/>
      <c r="CH33" s="340"/>
      <c r="CI33" s="336"/>
      <c r="CJ33" s="137"/>
      <c r="CK33" s="138"/>
      <c r="CL33" s="138"/>
      <c r="CM33" s="139"/>
      <c r="CN33" s="139"/>
      <c r="CO33" s="139"/>
      <c r="CP33" s="139"/>
      <c r="CQ33" s="139"/>
      <c r="CR33" s="140"/>
      <c r="CS33" s="141"/>
      <c r="CT33" s="142"/>
      <c r="CU33" s="143"/>
      <c r="CV33" s="143"/>
      <c r="CW33" s="143"/>
      <c r="CX33" s="143"/>
      <c r="CY33" s="144"/>
      <c r="CZ33" s="145"/>
      <c r="DA33" s="146"/>
      <c r="DB33" s="338"/>
      <c r="DC33" s="340"/>
      <c r="DD33" s="336"/>
      <c r="DE33" s="137"/>
      <c r="DF33" s="138"/>
      <c r="DG33" s="138"/>
      <c r="DH33" s="139"/>
      <c r="DI33" s="139"/>
      <c r="DJ33" s="139"/>
      <c r="DK33" s="139"/>
      <c r="DL33" s="139"/>
      <c r="DM33" s="140"/>
      <c r="DN33" s="141"/>
      <c r="DO33" s="142"/>
      <c r="DP33" s="143"/>
      <c r="DQ33" s="143"/>
      <c r="DR33" s="143"/>
      <c r="DS33" s="143"/>
      <c r="DT33" s="144"/>
      <c r="DU33" s="145"/>
      <c r="DV33" s="146"/>
      <c r="DW33" s="338"/>
      <c r="DX33" s="340"/>
      <c r="DY33" s="336"/>
      <c r="DZ33" s="137"/>
      <c r="EA33" s="138"/>
      <c r="EB33" s="138"/>
      <c r="EC33" s="139"/>
      <c r="ED33" s="139"/>
      <c r="EE33" s="139"/>
      <c r="EF33" s="139"/>
      <c r="EG33" s="139"/>
      <c r="EH33" s="140"/>
      <c r="EI33" s="141"/>
      <c r="EJ33" s="142"/>
      <c r="EK33" s="143"/>
      <c r="EL33" s="143"/>
      <c r="EM33" s="143"/>
      <c r="EN33" s="143"/>
      <c r="EO33" s="144"/>
      <c r="EP33" s="145"/>
      <c r="EQ33" s="146"/>
      <c r="ER33" s="338"/>
      <c r="ES33" s="340"/>
      <c r="ET33" s="336"/>
      <c r="EU33" s="137"/>
      <c r="EV33" s="138"/>
      <c r="EW33" s="138"/>
      <c r="EX33" s="139"/>
      <c r="EY33" s="139"/>
      <c r="EZ33" s="139"/>
      <c r="FA33" s="139"/>
      <c r="FB33" s="139"/>
      <c r="FC33" s="140"/>
      <c r="FD33" s="141"/>
      <c r="FE33" s="142"/>
      <c r="FF33" s="143"/>
      <c r="FG33" s="143"/>
      <c r="FH33" s="143"/>
      <c r="FI33" s="143"/>
      <c r="FJ33" s="144"/>
      <c r="FK33" s="145"/>
      <c r="FL33" s="146"/>
      <c r="FM33" s="338"/>
      <c r="FN33" s="340"/>
      <c r="FO33" s="336"/>
      <c r="FP33" s="137"/>
      <c r="FQ33" s="138"/>
      <c r="FR33" s="138"/>
      <c r="FS33" s="139"/>
      <c r="FT33" s="139"/>
      <c r="FU33" s="139"/>
      <c r="FV33" s="139"/>
      <c r="FW33" s="139"/>
      <c r="FX33" s="140"/>
      <c r="FY33" s="141"/>
      <c r="FZ33" s="142"/>
      <c r="GA33" s="143"/>
      <c r="GB33" s="143"/>
      <c r="GC33" s="143"/>
      <c r="GD33" s="143"/>
      <c r="GE33" s="144"/>
      <c r="GF33" s="145"/>
      <c r="GG33" s="146"/>
      <c r="GH33" s="338"/>
      <c r="GI33" s="340"/>
      <c r="GJ33" s="336"/>
      <c r="GK33" s="137"/>
      <c r="GL33" s="138"/>
      <c r="GM33" s="138"/>
      <c r="GN33" s="139"/>
      <c r="GO33" s="139"/>
      <c r="GP33" s="139"/>
      <c r="GQ33" s="139"/>
      <c r="GR33" s="139"/>
      <c r="GS33" s="140"/>
      <c r="GT33" s="141"/>
      <c r="GU33" s="142"/>
      <c r="GV33" s="143"/>
      <c r="GW33" s="143"/>
      <c r="GX33" s="143"/>
      <c r="GY33" s="143"/>
      <c r="GZ33" s="144"/>
      <c r="HA33" s="145"/>
      <c r="HB33" s="146"/>
      <c r="HC33" s="338"/>
      <c r="HD33" s="340"/>
      <c r="HE33" s="336"/>
      <c r="HF33" s="137"/>
      <c r="HG33" s="138"/>
      <c r="HH33" s="138"/>
      <c r="HI33" s="139"/>
      <c r="HJ33" s="139"/>
      <c r="HK33" s="139"/>
      <c r="HL33" s="139"/>
      <c r="HM33" s="139"/>
      <c r="HN33" s="140"/>
      <c r="HO33" s="141"/>
      <c r="HP33" s="142"/>
      <c r="HQ33" s="143"/>
      <c r="HR33" s="143"/>
      <c r="HS33" s="143"/>
      <c r="HT33" s="143"/>
      <c r="HU33" s="144"/>
      <c r="HV33" s="145"/>
      <c r="HW33" s="146"/>
      <c r="HX33" s="338"/>
      <c r="HY33" s="340"/>
      <c r="HZ33" s="336"/>
      <c r="IA33" s="137"/>
      <c r="IB33" s="138"/>
      <c r="IC33" s="138"/>
      <c r="ID33" s="139"/>
      <c r="IE33" s="139"/>
      <c r="IF33" s="139"/>
      <c r="IG33" s="139"/>
      <c r="IH33" s="139"/>
      <c r="II33" s="140"/>
      <c r="IJ33" s="141"/>
      <c r="IK33" s="142"/>
      <c r="IL33" s="143"/>
      <c r="IM33" s="143"/>
      <c r="IN33" s="143"/>
      <c r="IO33" s="143"/>
      <c r="IP33" s="144"/>
      <c r="IQ33" s="145"/>
      <c r="IR33" s="146"/>
      <c r="IS33" s="338"/>
      <c r="IT33" s="340"/>
    </row>
  </sheetData>
  <mergeCells count="591">
    <mergeCell ref="IT32:IT33"/>
    <mergeCell ref="GI32:GI33"/>
    <mergeCell ref="GJ32:GJ33"/>
    <mergeCell ref="HC32:HC33"/>
    <mergeCell ref="HD32:HD33"/>
    <mergeCell ref="HE32:HE33"/>
    <mergeCell ref="HX32:HX33"/>
    <mergeCell ref="HY32:HY33"/>
    <mergeCell ref="HZ32:HZ33"/>
    <mergeCell ref="IS32:IS33"/>
    <mergeCell ref="DX32:DX33"/>
    <mergeCell ref="DY32:DY33"/>
    <mergeCell ref="ER32:ER33"/>
    <mergeCell ref="ES32:ES33"/>
    <mergeCell ref="ET32:ET33"/>
    <mergeCell ref="FM32:FM33"/>
    <mergeCell ref="FN32:FN33"/>
    <mergeCell ref="FO32:FO33"/>
    <mergeCell ref="GH32:GH33"/>
    <mergeCell ref="BM32:BM33"/>
    <mergeCell ref="BN32:BN33"/>
    <mergeCell ref="CG32:CG33"/>
    <mergeCell ref="CH32:CH33"/>
    <mergeCell ref="CI32:CI33"/>
    <mergeCell ref="DB32:DB33"/>
    <mergeCell ref="DC32:DC33"/>
    <mergeCell ref="DD32:DD33"/>
    <mergeCell ref="DW32:DW33"/>
    <mergeCell ref="B32:B33"/>
    <mergeCell ref="C32:C33"/>
    <mergeCell ref="V32:V33"/>
    <mergeCell ref="W32:W33"/>
    <mergeCell ref="X32:X33"/>
    <mergeCell ref="AQ32:AQ33"/>
    <mergeCell ref="AR32:AR33"/>
    <mergeCell ref="AS32:AS33"/>
    <mergeCell ref="BL32:BL33"/>
    <mergeCell ref="B21:B22"/>
    <mergeCell ref="C21:C22"/>
    <mergeCell ref="V21:V22"/>
    <mergeCell ref="W21:W22"/>
    <mergeCell ref="B23:B24"/>
    <mergeCell ref="C23:C24"/>
    <mergeCell ref="V23:V24"/>
    <mergeCell ref="W23:W24"/>
    <mergeCell ref="B29:B30"/>
    <mergeCell ref="C29:C30"/>
    <mergeCell ref="V29:V30"/>
    <mergeCell ref="W29:W30"/>
    <mergeCell ref="B25:B26"/>
    <mergeCell ref="C25:C26"/>
    <mergeCell ref="V25:V26"/>
    <mergeCell ref="W25:W26"/>
    <mergeCell ref="B27:B28"/>
    <mergeCell ref="C27:C28"/>
    <mergeCell ref="V27:V28"/>
    <mergeCell ref="W27:W28"/>
    <mergeCell ref="W19:W20"/>
    <mergeCell ref="B9:B10"/>
    <mergeCell ref="C9:C10"/>
    <mergeCell ref="V9:V10"/>
    <mergeCell ref="W9:W10"/>
    <mergeCell ref="V11:V12"/>
    <mergeCell ref="W11:W12"/>
    <mergeCell ref="B17:B18"/>
    <mergeCell ref="C17:C18"/>
    <mergeCell ref="V17:V18"/>
    <mergeCell ref="W17:W18"/>
    <mergeCell ref="B11:B12"/>
    <mergeCell ref="C11:C12"/>
    <mergeCell ref="B13:B14"/>
    <mergeCell ref="C13:C14"/>
    <mergeCell ref="V13:V14"/>
    <mergeCell ref="B19:B20"/>
    <mergeCell ref="C19:C20"/>
    <mergeCell ref="V19:V20"/>
    <mergeCell ref="C3:C4"/>
    <mergeCell ref="W13:W14"/>
    <mergeCell ref="C2:W2"/>
    <mergeCell ref="B2:B4"/>
    <mergeCell ref="B15:B16"/>
    <mergeCell ref="C15:C16"/>
    <mergeCell ref="V15:V16"/>
    <mergeCell ref="W15:W16"/>
    <mergeCell ref="W5:W6"/>
    <mergeCell ref="E3:L3"/>
    <mergeCell ref="M3:S3"/>
    <mergeCell ref="T3:W3"/>
    <mergeCell ref="B7:B8"/>
    <mergeCell ref="C7:C8"/>
    <mergeCell ref="V7:V8"/>
    <mergeCell ref="W7:W8"/>
    <mergeCell ref="D3:D4"/>
    <mergeCell ref="B5:B6"/>
    <mergeCell ref="C5:C6"/>
    <mergeCell ref="V5:V6"/>
    <mergeCell ref="X5:X6"/>
    <mergeCell ref="AQ5:AQ6"/>
    <mergeCell ref="AR5:AR6"/>
    <mergeCell ref="X7:X8"/>
    <mergeCell ref="AQ7:AQ8"/>
    <mergeCell ref="AR7:AR8"/>
    <mergeCell ref="X2:AR2"/>
    <mergeCell ref="X3:X4"/>
    <mergeCell ref="Y3:Y4"/>
    <mergeCell ref="Z3:AG3"/>
    <mergeCell ref="AH3:AN3"/>
    <mergeCell ref="AO3:AR3"/>
    <mergeCell ref="X13:X14"/>
    <mergeCell ref="AQ13:AQ14"/>
    <mergeCell ref="AR13:AR14"/>
    <mergeCell ref="X15:X16"/>
    <mergeCell ref="AQ15:AQ16"/>
    <mergeCell ref="AR15:AR16"/>
    <mergeCell ref="X9:X10"/>
    <mergeCell ref="AQ9:AQ10"/>
    <mergeCell ref="AR9:AR10"/>
    <mergeCell ref="X11:X12"/>
    <mergeCell ref="AQ11:AQ12"/>
    <mergeCell ref="AR11:AR12"/>
    <mergeCell ref="X21:X22"/>
    <mergeCell ref="AQ21:AQ22"/>
    <mergeCell ref="AR21:AR22"/>
    <mergeCell ref="X23:X24"/>
    <mergeCell ref="AQ23:AQ24"/>
    <mergeCell ref="AR23:AR24"/>
    <mergeCell ref="X17:X18"/>
    <mergeCell ref="AQ17:AQ18"/>
    <mergeCell ref="AR17:AR18"/>
    <mergeCell ref="X19:X20"/>
    <mergeCell ref="AQ19:AQ20"/>
    <mergeCell ref="AR19:AR20"/>
    <mergeCell ref="X29:X30"/>
    <mergeCell ref="AQ29:AQ30"/>
    <mergeCell ref="AR29:AR30"/>
    <mergeCell ref="X25:X26"/>
    <mergeCell ref="AQ25:AQ26"/>
    <mergeCell ref="AR25:AR26"/>
    <mergeCell ref="X27:X28"/>
    <mergeCell ref="AQ27:AQ28"/>
    <mergeCell ref="AR27:AR28"/>
    <mergeCell ref="AS13:AS14"/>
    <mergeCell ref="BL13:BL14"/>
    <mergeCell ref="BM13:BM14"/>
    <mergeCell ref="AS15:AS16"/>
    <mergeCell ref="BL15:BL16"/>
    <mergeCell ref="BM15:BM16"/>
    <mergeCell ref="BL9:BL10"/>
    <mergeCell ref="BM9:BM10"/>
    <mergeCell ref="AS11:AS12"/>
    <mergeCell ref="BL11:BL12"/>
    <mergeCell ref="BM11:BM12"/>
    <mergeCell ref="BM21:BM22"/>
    <mergeCell ref="AS23:AS24"/>
    <mergeCell ref="BL23:BL24"/>
    <mergeCell ref="BM23:BM24"/>
    <mergeCell ref="AS17:AS18"/>
    <mergeCell ref="BL17:BL18"/>
    <mergeCell ref="BM17:BM18"/>
    <mergeCell ref="AS19:AS20"/>
    <mergeCell ref="BL19:BL20"/>
    <mergeCell ref="BM19:BM20"/>
    <mergeCell ref="AS29:AS30"/>
    <mergeCell ref="BL29:BL30"/>
    <mergeCell ref="BM29:BM30"/>
    <mergeCell ref="BN2:CH2"/>
    <mergeCell ref="BN3:BN4"/>
    <mergeCell ref="BO3:BO4"/>
    <mergeCell ref="BP3:BW3"/>
    <mergeCell ref="BX3:CD3"/>
    <mergeCell ref="CE3:CH3"/>
    <mergeCell ref="BN5:BN6"/>
    <mergeCell ref="CG5:CG6"/>
    <mergeCell ref="CH5:CH6"/>
    <mergeCell ref="BN7:BN8"/>
    <mergeCell ref="CG7:CG8"/>
    <mergeCell ref="CH7:CH8"/>
    <mergeCell ref="BN9:BN10"/>
    <mergeCell ref="AS25:AS26"/>
    <mergeCell ref="BL25:BL26"/>
    <mergeCell ref="BM25:BM26"/>
    <mergeCell ref="AS27:AS28"/>
    <mergeCell ref="BL27:BL28"/>
    <mergeCell ref="BM27:BM28"/>
    <mergeCell ref="AS21:AS22"/>
    <mergeCell ref="BL21:BL22"/>
    <mergeCell ref="BN13:BN14"/>
    <mergeCell ref="CG13:CG14"/>
    <mergeCell ref="CH13:CH14"/>
    <mergeCell ref="BN15:BN16"/>
    <mergeCell ref="CG15:CG16"/>
    <mergeCell ref="CH15:CH16"/>
    <mergeCell ref="CG9:CG10"/>
    <mergeCell ref="CH9:CH10"/>
    <mergeCell ref="BN11:BN12"/>
    <mergeCell ref="CG11:CG12"/>
    <mergeCell ref="CH11:CH12"/>
    <mergeCell ref="CH21:CH22"/>
    <mergeCell ref="BN23:BN24"/>
    <mergeCell ref="CG23:CG24"/>
    <mergeCell ref="CH23:CH24"/>
    <mergeCell ref="BN17:BN18"/>
    <mergeCell ref="CG17:CG18"/>
    <mergeCell ref="CH17:CH18"/>
    <mergeCell ref="BN19:BN20"/>
    <mergeCell ref="CG19:CG20"/>
    <mergeCell ref="CH19:CH20"/>
    <mergeCell ref="BN29:BN30"/>
    <mergeCell ref="CG29:CG30"/>
    <mergeCell ref="CH29:CH30"/>
    <mergeCell ref="CI2:DC2"/>
    <mergeCell ref="CI3:CI4"/>
    <mergeCell ref="CJ3:CJ4"/>
    <mergeCell ref="CK3:CR3"/>
    <mergeCell ref="CS3:CY3"/>
    <mergeCell ref="CZ3:DC3"/>
    <mergeCell ref="CI5:CI6"/>
    <mergeCell ref="DB5:DB6"/>
    <mergeCell ref="DC5:DC6"/>
    <mergeCell ref="CI7:CI8"/>
    <mergeCell ref="DB7:DB8"/>
    <mergeCell ref="DC7:DC8"/>
    <mergeCell ref="CI9:CI10"/>
    <mergeCell ref="BN25:BN26"/>
    <mergeCell ref="CG25:CG26"/>
    <mergeCell ref="CH25:CH26"/>
    <mergeCell ref="BN27:BN28"/>
    <mergeCell ref="CG27:CG28"/>
    <mergeCell ref="CH27:CH28"/>
    <mergeCell ref="BN21:BN22"/>
    <mergeCell ref="CG21:CG22"/>
    <mergeCell ref="CI13:CI14"/>
    <mergeCell ref="DB13:DB14"/>
    <mergeCell ref="DC13:DC14"/>
    <mergeCell ref="CI15:CI16"/>
    <mergeCell ref="DB15:DB16"/>
    <mergeCell ref="DC15:DC16"/>
    <mergeCell ref="DB9:DB10"/>
    <mergeCell ref="DC9:DC10"/>
    <mergeCell ref="CI11:CI12"/>
    <mergeCell ref="DB11:DB12"/>
    <mergeCell ref="DC11:DC12"/>
    <mergeCell ref="DC21:DC22"/>
    <mergeCell ref="CI23:CI24"/>
    <mergeCell ref="DB23:DB24"/>
    <mergeCell ref="DC23:DC24"/>
    <mergeCell ref="CI17:CI18"/>
    <mergeCell ref="DB17:DB18"/>
    <mergeCell ref="DC17:DC18"/>
    <mergeCell ref="CI19:CI20"/>
    <mergeCell ref="DB19:DB20"/>
    <mergeCell ref="DC19:DC20"/>
    <mergeCell ref="CI29:CI30"/>
    <mergeCell ref="DB29:DB30"/>
    <mergeCell ref="DC29:DC30"/>
    <mergeCell ref="DD2:DX2"/>
    <mergeCell ref="DD3:DD4"/>
    <mergeCell ref="DE3:DE4"/>
    <mergeCell ref="DF3:DM3"/>
    <mergeCell ref="DN3:DT3"/>
    <mergeCell ref="DU3:DX3"/>
    <mergeCell ref="DD5:DD6"/>
    <mergeCell ref="DW5:DW6"/>
    <mergeCell ref="DX5:DX6"/>
    <mergeCell ref="DD7:DD8"/>
    <mergeCell ref="DW7:DW8"/>
    <mergeCell ref="DX7:DX8"/>
    <mergeCell ref="DD9:DD10"/>
    <mergeCell ref="CI25:CI26"/>
    <mergeCell ref="DB25:DB26"/>
    <mergeCell ref="DC25:DC26"/>
    <mergeCell ref="CI27:CI28"/>
    <mergeCell ref="DB27:DB28"/>
    <mergeCell ref="DC27:DC28"/>
    <mergeCell ref="CI21:CI22"/>
    <mergeCell ref="DB21:DB22"/>
    <mergeCell ref="DD13:DD14"/>
    <mergeCell ref="DW13:DW14"/>
    <mergeCell ref="DX13:DX14"/>
    <mergeCell ref="DD15:DD16"/>
    <mergeCell ref="DW15:DW16"/>
    <mergeCell ref="DX15:DX16"/>
    <mergeCell ref="DW9:DW10"/>
    <mergeCell ref="DX9:DX10"/>
    <mergeCell ref="DD11:DD12"/>
    <mergeCell ref="DW11:DW12"/>
    <mergeCell ref="DX11:DX12"/>
    <mergeCell ref="DX21:DX22"/>
    <mergeCell ref="DD23:DD24"/>
    <mergeCell ref="DW23:DW24"/>
    <mergeCell ref="DX23:DX24"/>
    <mergeCell ref="DD17:DD18"/>
    <mergeCell ref="DW17:DW18"/>
    <mergeCell ref="DX17:DX18"/>
    <mergeCell ref="DD19:DD20"/>
    <mergeCell ref="DW19:DW20"/>
    <mergeCell ref="DX19:DX20"/>
    <mergeCell ref="DD29:DD30"/>
    <mergeCell ref="DW29:DW30"/>
    <mergeCell ref="DX29:DX30"/>
    <mergeCell ref="DY2:ES2"/>
    <mergeCell ref="DY3:DY4"/>
    <mergeCell ref="DZ3:DZ4"/>
    <mergeCell ref="EA3:EH3"/>
    <mergeCell ref="EI3:EO3"/>
    <mergeCell ref="EP3:ES3"/>
    <mergeCell ref="DY5:DY6"/>
    <mergeCell ref="ER5:ER6"/>
    <mergeCell ref="ES5:ES6"/>
    <mergeCell ref="DY7:DY8"/>
    <mergeCell ref="ER7:ER8"/>
    <mergeCell ref="ES7:ES8"/>
    <mergeCell ref="DY9:DY10"/>
    <mergeCell ref="DD25:DD26"/>
    <mergeCell ref="DW25:DW26"/>
    <mergeCell ref="DX25:DX26"/>
    <mergeCell ref="DD27:DD28"/>
    <mergeCell ref="DW27:DW28"/>
    <mergeCell ref="DX27:DX28"/>
    <mergeCell ref="DD21:DD22"/>
    <mergeCell ref="DW21:DW22"/>
    <mergeCell ref="DY13:DY14"/>
    <mergeCell ref="ER13:ER14"/>
    <mergeCell ref="ES13:ES14"/>
    <mergeCell ref="DY15:DY16"/>
    <mergeCell ref="ER15:ER16"/>
    <mergeCell ref="ES15:ES16"/>
    <mergeCell ref="ER9:ER10"/>
    <mergeCell ref="ES9:ES10"/>
    <mergeCell ref="DY11:DY12"/>
    <mergeCell ref="ER11:ER12"/>
    <mergeCell ref="ES11:ES12"/>
    <mergeCell ref="ES21:ES22"/>
    <mergeCell ref="DY23:DY24"/>
    <mergeCell ref="ER23:ER24"/>
    <mergeCell ref="ES23:ES24"/>
    <mergeCell ref="DY17:DY18"/>
    <mergeCell ref="ER17:ER18"/>
    <mergeCell ref="ES17:ES18"/>
    <mergeCell ref="DY19:DY20"/>
    <mergeCell ref="ER19:ER20"/>
    <mergeCell ref="ES19:ES20"/>
    <mergeCell ref="DY29:DY30"/>
    <mergeCell ref="ER29:ER30"/>
    <mergeCell ref="ES29:ES30"/>
    <mergeCell ref="ET2:FN2"/>
    <mergeCell ref="ET3:ET4"/>
    <mergeCell ref="EU3:EU4"/>
    <mergeCell ref="EV3:FC3"/>
    <mergeCell ref="FD3:FJ3"/>
    <mergeCell ref="FK3:FN3"/>
    <mergeCell ref="ET5:ET6"/>
    <mergeCell ref="FM5:FM6"/>
    <mergeCell ref="FN5:FN6"/>
    <mergeCell ref="ET7:ET8"/>
    <mergeCell ref="FM7:FM8"/>
    <mergeCell ref="FN7:FN8"/>
    <mergeCell ref="ET9:ET10"/>
    <mergeCell ref="DY25:DY26"/>
    <mergeCell ref="ER25:ER26"/>
    <mergeCell ref="ES25:ES26"/>
    <mergeCell ref="DY27:DY28"/>
    <mergeCell ref="ER27:ER28"/>
    <mergeCell ref="ES27:ES28"/>
    <mergeCell ref="DY21:DY22"/>
    <mergeCell ref="ER21:ER22"/>
    <mergeCell ref="ET13:ET14"/>
    <mergeCell ref="FM13:FM14"/>
    <mergeCell ref="FN13:FN14"/>
    <mergeCell ref="ET15:ET16"/>
    <mergeCell ref="FM15:FM16"/>
    <mergeCell ref="FN15:FN16"/>
    <mergeCell ref="FM9:FM10"/>
    <mergeCell ref="FN9:FN10"/>
    <mergeCell ref="ET11:ET12"/>
    <mergeCell ref="FM11:FM12"/>
    <mergeCell ref="FN11:FN12"/>
    <mergeCell ref="FN21:FN22"/>
    <mergeCell ref="ET23:ET24"/>
    <mergeCell ref="FM23:FM24"/>
    <mergeCell ref="FN23:FN24"/>
    <mergeCell ref="ET17:ET18"/>
    <mergeCell ref="FM17:FM18"/>
    <mergeCell ref="FN17:FN18"/>
    <mergeCell ref="ET19:ET20"/>
    <mergeCell ref="FM19:FM20"/>
    <mergeCell ref="FN19:FN20"/>
    <mergeCell ref="ET29:ET30"/>
    <mergeCell ref="FM29:FM30"/>
    <mergeCell ref="FN29:FN30"/>
    <mergeCell ref="FO2:GI2"/>
    <mergeCell ref="FO3:FO4"/>
    <mergeCell ref="FP3:FP4"/>
    <mergeCell ref="FQ3:FX3"/>
    <mergeCell ref="FY3:GE3"/>
    <mergeCell ref="GF3:GI3"/>
    <mergeCell ref="FO5:FO6"/>
    <mergeCell ref="GH5:GH6"/>
    <mergeCell ref="GI5:GI6"/>
    <mergeCell ref="FO7:FO8"/>
    <mergeCell ref="GH7:GH8"/>
    <mergeCell ref="GI7:GI8"/>
    <mergeCell ref="FO9:FO10"/>
    <mergeCell ref="ET25:ET26"/>
    <mergeCell ref="FM25:FM26"/>
    <mergeCell ref="FN25:FN26"/>
    <mergeCell ref="ET27:ET28"/>
    <mergeCell ref="FM27:FM28"/>
    <mergeCell ref="FN27:FN28"/>
    <mergeCell ref="ET21:ET22"/>
    <mergeCell ref="FM21:FM22"/>
    <mergeCell ref="FO13:FO14"/>
    <mergeCell ref="GH13:GH14"/>
    <mergeCell ref="GI13:GI14"/>
    <mergeCell ref="FO15:FO16"/>
    <mergeCell ref="GH15:GH16"/>
    <mergeCell ref="GI15:GI16"/>
    <mergeCell ref="GH9:GH10"/>
    <mergeCell ref="GI9:GI10"/>
    <mergeCell ref="FO11:FO12"/>
    <mergeCell ref="GH11:GH12"/>
    <mergeCell ref="GI11:GI12"/>
    <mergeCell ref="GI21:GI22"/>
    <mergeCell ref="FO23:FO24"/>
    <mergeCell ref="GH23:GH24"/>
    <mergeCell ref="GI23:GI24"/>
    <mergeCell ref="FO17:FO18"/>
    <mergeCell ref="GH17:GH18"/>
    <mergeCell ref="GI17:GI18"/>
    <mergeCell ref="FO19:FO20"/>
    <mergeCell ref="GH19:GH20"/>
    <mergeCell ref="GI19:GI20"/>
    <mergeCell ref="FO29:FO30"/>
    <mergeCell ref="GH29:GH30"/>
    <mergeCell ref="GI29:GI30"/>
    <mergeCell ref="GJ2:HD2"/>
    <mergeCell ref="GJ3:GJ4"/>
    <mergeCell ref="GK3:GK4"/>
    <mergeCell ref="GL3:GS3"/>
    <mergeCell ref="GT3:GZ3"/>
    <mergeCell ref="HA3:HD3"/>
    <mergeCell ref="GJ5:GJ6"/>
    <mergeCell ref="HC5:HC6"/>
    <mergeCell ref="HD5:HD6"/>
    <mergeCell ref="GJ7:GJ8"/>
    <mergeCell ref="HC7:HC8"/>
    <mergeCell ref="HD7:HD8"/>
    <mergeCell ref="GJ9:GJ10"/>
    <mergeCell ref="FO25:FO26"/>
    <mergeCell ref="GH25:GH26"/>
    <mergeCell ref="GI25:GI26"/>
    <mergeCell ref="FO27:FO28"/>
    <mergeCell ref="GH27:GH28"/>
    <mergeCell ref="GI27:GI28"/>
    <mergeCell ref="FO21:FO22"/>
    <mergeCell ref="GH21:GH22"/>
    <mergeCell ref="GJ13:GJ14"/>
    <mergeCell ref="HC13:HC14"/>
    <mergeCell ref="HD13:HD14"/>
    <mergeCell ref="GJ15:GJ16"/>
    <mergeCell ref="HC15:HC16"/>
    <mergeCell ref="HD15:HD16"/>
    <mergeCell ref="HC9:HC10"/>
    <mergeCell ref="HD9:HD10"/>
    <mergeCell ref="GJ11:GJ12"/>
    <mergeCell ref="HC11:HC12"/>
    <mergeCell ref="HD11:HD12"/>
    <mergeCell ref="HD21:HD22"/>
    <mergeCell ref="GJ23:GJ24"/>
    <mergeCell ref="HC23:HC24"/>
    <mergeCell ref="HD23:HD24"/>
    <mergeCell ref="GJ17:GJ18"/>
    <mergeCell ref="HC17:HC18"/>
    <mergeCell ref="HD17:HD18"/>
    <mergeCell ref="GJ19:GJ20"/>
    <mergeCell ref="HC19:HC20"/>
    <mergeCell ref="HD19:HD20"/>
    <mergeCell ref="GJ29:GJ30"/>
    <mergeCell ref="HC29:HC30"/>
    <mergeCell ref="HD29:HD30"/>
    <mergeCell ref="HE2:HY2"/>
    <mergeCell ref="HE3:HE4"/>
    <mergeCell ref="HF3:HF4"/>
    <mergeCell ref="HG3:HN3"/>
    <mergeCell ref="HO3:HU3"/>
    <mergeCell ref="HV3:HY3"/>
    <mergeCell ref="HE5:HE6"/>
    <mergeCell ref="HX5:HX6"/>
    <mergeCell ref="HY5:HY6"/>
    <mergeCell ref="HE7:HE8"/>
    <mergeCell ref="HX7:HX8"/>
    <mergeCell ref="HY7:HY8"/>
    <mergeCell ref="HE9:HE10"/>
    <mergeCell ref="GJ25:GJ26"/>
    <mergeCell ref="HC25:HC26"/>
    <mergeCell ref="HD25:HD26"/>
    <mergeCell ref="GJ27:GJ28"/>
    <mergeCell ref="HC27:HC28"/>
    <mergeCell ref="HD27:HD28"/>
    <mergeCell ref="GJ21:GJ22"/>
    <mergeCell ref="HC21:HC22"/>
    <mergeCell ref="HE13:HE14"/>
    <mergeCell ref="HX13:HX14"/>
    <mergeCell ref="HY13:HY14"/>
    <mergeCell ref="HE15:HE16"/>
    <mergeCell ref="HX15:HX16"/>
    <mergeCell ref="HY15:HY16"/>
    <mergeCell ref="HX9:HX10"/>
    <mergeCell ref="HY9:HY10"/>
    <mergeCell ref="HE11:HE12"/>
    <mergeCell ref="HX11:HX12"/>
    <mergeCell ref="HY11:HY12"/>
    <mergeCell ref="HY21:HY22"/>
    <mergeCell ref="HE23:HE24"/>
    <mergeCell ref="HX23:HX24"/>
    <mergeCell ref="HY23:HY24"/>
    <mergeCell ref="HE17:HE18"/>
    <mergeCell ref="HX17:HX18"/>
    <mergeCell ref="HY17:HY18"/>
    <mergeCell ref="HE19:HE20"/>
    <mergeCell ref="HX19:HX20"/>
    <mergeCell ref="HY19:HY20"/>
    <mergeCell ref="HE29:HE30"/>
    <mergeCell ref="HX29:HX30"/>
    <mergeCell ref="HY29:HY30"/>
    <mergeCell ref="HZ2:IT2"/>
    <mergeCell ref="HZ3:HZ4"/>
    <mergeCell ref="IA3:IA4"/>
    <mergeCell ref="IB3:II3"/>
    <mergeCell ref="IJ3:IP3"/>
    <mergeCell ref="IQ3:IT3"/>
    <mergeCell ref="HZ5:HZ6"/>
    <mergeCell ref="IS5:IS6"/>
    <mergeCell ref="IT5:IT6"/>
    <mergeCell ref="HZ7:HZ8"/>
    <mergeCell ref="IS7:IS8"/>
    <mergeCell ref="IT7:IT8"/>
    <mergeCell ref="HZ9:HZ10"/>
    <mergeCell ref="HE25:HE26"/>
    <mergeCell ref="HX25:HX26"/>
    <mergeCell ref="HY25:HY26"/>
    <mergeCell ref="HE27:HE28"/>
    <mergeCell ref="HX27:HX28"/>
    <mergeCell ref="HY27:HY28"/>
    <mergeCell ref="HE21:HE22"/>
    <mergeCell ref="HX21:HX22"/>
    <mergeCell ref="HZ13:HZ14"/>
    <mergeCell ref="IS13:IS14"/>
    <mergeCell ref="IT13:IT14"/>
    <mergeCell ref="HZ15:HZ16"/>
    <mergeCell ref="IS15:IS16"/>
    <mergeCell ref="IT15:IT16"/>
    <mergeCell ref="IS9:IS10"/>
    <mergeCell ref="IT9:IT10"/>
    <mergeCell ref="HZ11:HZ12"/>
    <mergeCell ref="IS11:IS12"/>
    <mergeCell ref="IT11:IT12"/>
    <mergeCell ref="IT21:IT22"/>
    <mergeCell ref="HZ23:HZ24"/>
    <mergeCell ref="IS23:IS24"/>
    <mergeCell ref="IT23:IT24"/>
    <mergeCell ref="HZ17:HZ18"/>
    <mergeCell ref="IS17:IS18"/>
    <mergeCell ref="IT17:IT18"/>
    <mergeCell ref="HZ19:HZ20"/>
    <mergeCell ref="IS19:IS20"/>
    <mergeCell ref="IT19:IT20"/>
    <mergeCell ref="HZ29:HZ30"/>
    <mergeCell ref="IS29:IS30"/>
    <mergeCell ref="IT29:IT30"/>
    <mergeCell ref="AS2:BM2"/>
    <mergeCell ref="AS3:AS4"/>
    <mergeCell ref="AT3:AT4"/>
    <mergeCell ref="AU3:BB3"/>
    <mergeCell ref="BC3:BI3"/>
    <mergeCell ref="BJ3:BM3"/>
    <mergeCell ref="AS5:AS6"/>
    <mergeCell ref="BL5:BL6"/>
    <mergeCell ref="BM5:BM6"/>
    <mergeCell ref="AS7:AS8"/>
    <mergeCell ref="BL7:BL8"/>
    <mergeCell ref="BM7:BM8"/>
    <mergeCell ref="AS9:AS10"/>
    <mergeCell ref="HZ25:HZ26"/>
    <mergeCell ref="IS25:IS26"/>
    <mergeCell ref="IT25:IT26"/>
    <mergeCell ref="HZ27:HZ28"/>
    <mergeCell ref="IS27:IS28"/>
    <mergeCell ref="IT27:IT28"/>
    <mergeCell ref="HZ21:HZ22"/>
    <mergeCell ref="IS21:IS22"/>
  </mergeCells>
  <conditionalFormatting sqref="W5:W6">
    <cfRule type="cellIs" dxfId="503" priority="503" operator="lessThan">
      <formula>$V$5</formula>
    </cfRule>
    <cfRule type="cellIs" dxfId="502" priority="506" operator="greaterThan">
      <formula>$V$5</formula>
    </cfRule>
  </conditionalFormatting>
  <conditionalFormatting sqref="U5">
    <cfRule type="cellIs" dxfId="501" priority="501" operator="lessThan">
      <formula>$T$5</formula>
    </cfRule>
    <cfRule type="cellIs" dxfId="500" priority="502" operator="greaterThan">
      <formula>$T$5</formula>
    </cfRule>
  </conditionalFormatting>
  <conditionalFormatting sqref="U6">
    <cfRule type="cellIs" dxfId="499" priority="499" operator="lessThan">
      <formula>$T$6</formula>
    </cfRule>
    <cfRule type="cellIs" dxfId="498" priority="500" operator="greaterThan">
      <formula>$T$6</formula>
    </cfRule>
  </conditionalFormatting>
  <conditionalFormatting sqref="W7:W8">
    <cfRule type="cellIs" dxfId="497" priority="497" operator="lessThan">
      <formula>$V$5</formula>
    </cfRule>
    <cfRule type="cellIs" dxfId="496" priority="498" operator="greaterThan">
      <formula>$V$5</formula>
    </cfRule>
  </conditionalFormatting>
  <conditionalFormatting sqref="U7">
    <cfRule type="cellIs" dxfId="495" priority="495" operator="lessThan">
      <formula>$T$5</formula>
    </cfRule>
    <cfRule type="cellIs" dxfId="494" priority="496" operator="greaterThan">
      <formula>$T$5</formula>
    </cfRule>
  </conditionalFormatting>
  <conditionalFormatting sqref="U8">
    <cfRule type="cellIs" dxfId="493" priority="493" operator="lessThan">
      <formula>$T$6</formula>
    </cfRule>
    <cfRule type="cellIs" dxfId="492" priority="494" operator="greaterThan">
      <formula>$T$6</formula>
    </cfRule>
  </conditionalFormatting>
  <conditionalFormatting sqref="W9:W10">
    <cfRule type="cellIs" dxfId="491" priority="491" operator="lessThan">
      <formula>$V$5</formula>
    </cfRule>
    <cfRule type="cellIs" dxfId="490" priority="492" operator="greaterThan">
      <formula>$V$5</formula>
    </cfRule>
  </conditionalFormatting>
  <conditionalFormatting sqref="U9">
    <cfRule type="cellIs" dxfId="489" priority="489" operator="lessThan">
      <formula>$T$5</formula>
    </cfRule>
    <cfRule type="cellIs" dxfId="488" priority="490" operator="greaterThan">
      <formula>$T$5</formula>
    </cfRule>
  </conditionalFormatting>
  <conditionalFormatting sqref="U10">
    <cfRule type="cellIs" dxfId="487" priority="487" operator="lessThan">
      <formula>$T$6</formula>
    </cfRule>
    <cfRule type="cellIs" dxfId="486" priority="488" operator="greaterThan">
      <formula>$T$6</formula>
    </cfRule>
  </conditionalFormatting>
  <conditionalFormatting sqref="W11:W20">
    <cfRule type="cellIs" dxfId="485" priority="485" operator="lessThan">
      <formula>$V$5</formula>
    </cfRule>
    <cfRule type="cellIs" dxfId="484" priority="486" operator="greaterThan">
      <formula>$V$5</formula>
    </cfRule>
  </conditionalFormatting>
  <conditionalFormatting sqref="U11 U13 U15 U17 U19">
    <cfRule type="cellIs" dxfId="483" priority="483" operator="lessThan">
      <formula>$T$5</formula>
    </cfRule>
    <cfRule type="cellIs" dxfId="482" priority="484" operator="greaterThan">
      <formula>$T$5</formula>
    </cfRule>
  </conditionalFormatting>
  <conditionalFormatting sqref="U12 U14 U16 U18 U20">
    <cfRule type="cellIs" dxfId="481" priority="481" operator="lessThan">
      <formula>$T$6</formula>
    </cfRule>
    <cfRule type="cellIs" dxfId="480" priority="482" operator="greaterThan">
      <formula>$T$6</formula>
    </cfRule>
  </conditionalFormatting>
  <conditionalFormatting sqref="W21:W28">
    <cfRule type="cellIs" dxfId="479" priority="479" operator="lessThan">
      <formula>$V$5</formula>
    </cfRule>
    <cfRule type="cellIs" dxfId="478" priority="480" operator="greaterThan">
      <formula>$V$5</formula>
    </cfRule>
  </conditionalFormatting>
  <conditionalFormatting sqref="U21 U23 U25 U27">
    <cfRule type="cellIs" dxfId="477" priority="477" operator="lessThan">
      <formula>$T$5</formula>
    </cfRule>
    <cfRule type="cellIs" dxfId="476" priority="478" operator="greaterThan">
      <formula>$T$5</formula>
    </cfRule>
  </conditionalFormatting>
  <conditionalFormatting sqref="U22 U24 U26 U28">
    <cfRule type="cellIs" dxfId="475" priority="475" operator="lessThan">
      <formula>$T$6</formula>
    </cfRule>
    <cfRule type="cellIs" dxfId="474" priority="476" operator="greaterThan">
      <formula>$T$6</formula>
    </cfRule>
  </conditionalFormatting>
  <conditionalFormatting sqref="W29:W30">
    <cfRule type="cellIs" dxfId="473" priority="473" operator="lessThan">
      <formula>$V$5</formula>
    </cfRule>
    <cfRule type="cellIs" dxfId="472" priority="474" operator="greaterThan">
      <formula>$V$5</formula>
    </cfRule>
  </conditionalFormatting>
  <conditionalFormatting sqref="U29">
    <cfRule type="cellIs" dxfId="471" priority="471" operator="lessThan">
      <formula>$T$5</formula>
    </cfRule>
    <cfRule type="cellIs" dxfId="470" priority="472" operator="greaterThan">
      <formula>$T$5</formula>
    </cfRule>
  </conditionalFormatting>
  <conditionalFormatting sqref="U30">
    <cfRule type="cellIs" dxfId="469" priority="469" operator="lessThan">
      <formula>$T$6</formula>
    </cfRule>
    <cfRule type="cellIs" dxfId="468" priority="470" operator="greaterThan">
      <formula>$T$6</formula>
    </cfRule>
  </conditionalFormatting>
  <conditionalFormatting sqref="AR5:AR6">
    <cfRule type="cellIs" dxfId="467" priority="467" operator="lessThan">
      <formula>$V$5</formula>
    </cfRule>
    <cfRule type="cellIs" dxfId="466" priority="468" operator="greaterThan">
      <formula>$V$5</formula>
    </cfRule>
  </conditionalFormatting>
  <conditionalFormatting sqref="AP5">
    <cfRule type="cellIs" dxfId="465" priority="465" operator="lessThan">
      <formula>$T$5</formula>
    </cfRule>
    <cfRule type="cellIs" dxfId="464" priority="466" operator="greaterThan">
      <formula>$T$5</formula>
    </cfRule>
  </conditionalFormatting>
  <conditionalFormatting sqref="AP6">
    <cfRule type="cellIs" dxfId="463" priority="463" operator="lessThan">
      <formula>$T$6</formula>
    </cfRule>
    <cfRule type="cellIs" dxfId="462" priority="464" operator="greaterThan">
      <formula>$T$6</formula>
    </cfRule>
  </conditionalFormatting>
  <conditionalFormatting sqref="AR7:AR8">
    <cfRule type="cellIs" dxfId="461" priority="461" operator="lessThan">
      <formula>$V$5</formula>
    </cfRule>
    <cfRule type="cellIs" dxfId="460" priority="462" operator="greaterThan">
      <formula>$V$5</formula>
    </cfRule>
  </conditionalFormatting>
  <conditionalFormatting sqref="AP7">
    <cfRule type="cellIs" dxfId="459" priority="459" operator="lessThan">
      <formula>$T$5</formula>
    </cfRule>
    <cfRule type="cellIs" dxfId="458" priority="460" operator="greaterThan">
      <formula>$T$5</formula>
    </cfRule>
  </conditionalFormatting>
  <conditionalFormatting sqref="AP8">
    <cfRule type="cellIs" dxfId="457" priority="457" operator="lessThan">
      <formula>$T$6</formula>
    </cfRule>
    <cfRule type="cellIs" dxfId="456" priority="458" operator="greaterThan">
      <formula>$T$6</formula>
    </cfRule>
  </conditionalFormatting>
  <conditionalFormatting sqref="AR9:AR10">
    <cfRule type="cellIs" dxfId="455" priority="455" operator="lessThan">
      <formula>$V$5</formula>
    </cfRule>
    <cfRule type="cellIs" dxfId="454" priority="456" operator="greaterThan">
      <formula>$V$5</formula>
    </cfRule>
  </conditionalFormatting>
  <conditionalFormatting sqref="AP9">
    <cfRule type="cellIs" dxfId="453" priority="453" operator="lessThan">
      <formula>$T$5</formula>
    </cfRule>
    <cfRule type="cellIs" dxfId="452" priority="454" operator="greaterThan">
      <formula>$T$5</formula>
    </cfRule>
  </conditionalFormatting>
  <conditionalFormatting sqref="AP10">
    <cfRule type="cellIs" dxfId="451" priority="451" operator="lessThan">
      <formula>$T$6</formula>
    </cfRule>
    <cfRule type="cellIs" dxfId="450" priority="452" operator="greaterThan">
      <formula>$T$6</formula>
    </cfRule>
  </conditionalFormatting>
  <conditionalFormatting sqref="AR11:AR20">
    <cfRule type="cellIs" dxfId="449" priority="449" operator="lessThan">
      <formula>$V$5</formula>
    </cfRule>
    <cfRule type="cellIs" dxfId="448" priority="450" operator="greaterThan">
      <formula>$V$5</formula>
    </cfRule>
  </conditionalFormatting>
  <conditionalFormatting sqref="AP11 AP13 AP15 AP17 AP19">
    <cfRule type="cellIs" dxfId="447" priority="447" operator="lessThan">
      <formula>$T$5</formula>
    </cfRule>
    <cfRule type="cellIs" dxfId="446" priority="448" operator="greaterThan">
      <formula>$T$5</formula>
    </cfRule>
  </conditionalFormatting>
  <conditionalFormatting sqref="AP12 AP14 AP16 AP18 AP20">
    <cfRule type="cellIs" dxfId="445" priority="445" operator="lessThan">
      <formula>$T$6</formula>
    </cfRule>
    <cfRule type="cellIs" dxfId="444" priority="446" operator="greaterThan">
      <formula>$T$6</formula>
    </cfRule>
  </conditionalFormatting>
  <conditionalFormatting sqref="AR21:AR28">
    <cfRule type="cellIs" dxfId="443" priority="443" operator="lessThan">
      <formula>$V$5</formula>
    </cfRule>
    <cfRule type="cellIs" dxfId="442" priority="444" operator="greaterThan">
      <formula>$V$5</formula>
    </cfRule>
  </conditionalFormatting>
  <conditionalFormatting sqref="AP21 AP23 AP25 AP27">
    <cfRule type="cellIs" dxfId="441" priority="441" operator="lessThan">
      <formula>$T$5</formula>
    </cfRule>
    <cfRule type="cellIs" dxfId="440" priority="442" operator="greaterThan">
      <formula>$T$5</formula>
    </cfRule>
  </conditionalFormatting>
  <conditionalFormatting sqref="AP22 AP24 AP26 AP28">
    <cfRule type="cellIs" dxfId="439" priority="439" operator="lessThan">
      <formula>$T$6</formula>
    </cfRule>
    <cfRule type="cellIs" dxfId="438" priority="440" operator="greaterThan">
      <formula>$T$6</formula>
    </cfRule>
  </conditionalFormatting>
  <conditionalFormatting sqref="AR29:AR30">
    <cfRule type="cellIs" dxfId="437" priority="437" operator="lessThan">
      <formula>$V$5</formula>
    </cfRule>
    <cfRule type="cellIs" dxfId="436" priority="438" operator="greaterThan">
      <formula>$V$5</formula>
    </cfRule>
  </conditionalFormatting>
  <conditionalFormatting sqref="AP29">
    <cfRule type="cellIs" dxfId="435" priority="435" operator="lessThan">
      <formula>$T$5</formula>
    </cfRule>
    <cfRule type="cellIs" dxfId="434" priority="436" operator="greaterThan">
      <formula>$T$5</formula>
    </cfRule>
  </conditionalFormatting>
  <conditionalFormatting sqref="AP30">
    <cfRule type="cellIs" dxfId="433" priority="433" operator="lessThan">
      <formula>$T$6</formula>
    </cfRule>
    <cfRule type="cellIs" dxfId="432" priority="434" operator="greaterThan">
      <formula>$T$6</formula>
    </cfRule>
  </conditionalFormatting>
  <conditionalFormatting sqref="BM5:BM6">
    <cfRule type="cellIs" dxfId="431" priority="431" operator="lessThan">
      <formula>$V$5</formula>
    </cfRule>
    <cfRule type="cellIs" dxfId="430" priority="432" operator="greaterThan">
      <formula>$V$5</formula>
    </cfRule>
  </conditionalFormatting>
  <conditionalFormatting sqref="BK5">
    <cfRule type="cellIs" dxfId="429" priority="429" operator="lessThan">
      <formula>$T$5</formula>
    </cfRule>
    <cfRule type="cellIs" dxfId="428" priority="430" operator="greaterThan">
      <formula>$T$5</formula>
    </cfRule>
  </conditionalFormatting>
  <conditionalFormatting sqref="BK6">
    <cfRule type="cellIs" dxfId="427" priority="427" operator="lessThan">
      <formula>$T$6</formula>
    </cfRule>
    <cfRule type="cellIs" dxfId="426" priority="428" operator="greaterThan">
      <formula>$T$6</formula>
    </cfRule>
  </conditionalFormatting>
  <conditionalFormatting sqref="BM7:BM8">
    <cfRule type="cellIs" dxfId="425" priority="425" operator="lessThan">
      <formula>$V$5</formula>
    </cfRule>
    <cfRule type="cellIs" dxfId="424" priority="426" operator="greaterThan">
      <formula>$V$5</formula>
    </cfRule>
  </conditionalFormatting>
  <conditionalFormatting sqref="BK7">
    <cfRule type="cellIs" dxfId="423" priority="423" operator="lessThan">
      <formula>$T$5</formula>
    </cfRule>
    <cfRule type="cellIs" dxfId="422" priority="424" operator="greaterThan">
      <formula>$T$5</formula>
    </cfRule>
  </conditionalFormatting>
  <conditionalFormatting sqref="BK8">
    <cfRule type="cellIs" dxfId="421" priority="421" operator="lessThan">
      <formula>$T$6</formula>
    </cfRule>
    <cfRule type="cellIs" dxfId="420" priority="422" operator="greaterThan">
      <formula>$T$6</formula>
    </cfRule>
  </conditionalFormatting>
  <conditionalFormatting sqref="BM9:BM10">
    <cfRule type="cellIs" dxfId="419" priority="419" operator="lessThan">
      <formula>$V$5</formula>
    </cfRule>
    <cfRule type="cellIs" dxfId="418" priority="420" operator="greaterThan">
      <formula>$V$5</formula>
    </cfRule>
  </conditionalFormatting>
  <conditionalFormatting sqref="BK9">
    <cfRule type="cellIs" dxfId="417" priority="417" operator="lessThan">
      <formula>$T$5</formula>
    </cfRule>
    <cfRule type="cellIs" dxfId="416" priority="418" operator="greaterThan">
      <formula>$T$5</formula>
    </cfRule>
  </conditionalFormatting>
  <conditionalFormatting sqref="BK10">
    <cfRule type="cellIs" dxfId="415" priority="415" operator="lessThan">
      <formula>$T$6</formula>
    </cfRule>
    <cfRule type="cellIs" dxfId="414" priority="416" operator="greaterThan">
      <formula>$T$6</formula>
    </cfRule>
  </conditionalFormatting>
  <conditionalFormatting sqref="BM11:BM20">
    <cfRule type="cellIs" dxfId="413" priority="413" operator="lessThan">
      <formula>$V$5</formula>
    </cfRule>
    <cfRule type="cellIs" dxfId="412" priority="414" operator="greaterThan">
      <formula>$V$5</formula>
    </cfRule>
  </conditionalFormatting>
  <conditionalFormatting sqref="BK11 BK13 BK15 BK17 BK19">
    <cfRule type="cellIs" dxfId="411" priority="411" operator="lessThan">
      <formula>$T$5</formula>
    </cfRule>
    <cfRule type="cellIs" dxfId="410" priority="412" operator="greaterThan">
      <formula>$T$5</formula>
    </cfRule>
  </conditionalFormatting>
  <conditionalFormatting sqref="BK12 BK14 BK16 BK18 BK20">
    <cfRule type="cellIs" dxfId="409" priority="409" operator="lessThan">
      <formula>$T$6</formula>
    </cfRule>
    <cfRule type="cellIs" dxfId="408" priority="410" operator="greaterThan">
      <formula>$T$6</formula>
    </cfRule>
  </conditionalFormatting>
  <conditionalFormatting sqref="BM21:BM28">
    <cfRule type="cellIs" dxfId="407" priority="407" operator="lessThan">
      <formula>$V$5</formula>
    </cfRule>
    <cfRule type="cellIs" dxfId="406" priority="408" operator="greaterThan">
      <formula>$V$5</formula>
    </cfRule>
  </conditionalFormatting>
  <conditionalFormatting sqref="BK21 BK23 BK25 BK27">
    <cfRule type="cellIs" dxfId="405" priority="405" operator="lessThan">
      <formula>$T$5</formula>
    </cfRule>
    <cfRule type="cellIs" dxfId="404" priority="406" operator="greaterThan">
      <formula>$T$5</formula>
    </cfRule>
  </conditionalFormatting>
  <conditionalFormatting sqref="BK22 BK24 BK26 BK28">
    <cfRule type="cellIs" dxfId="403" priority="403" operator="lessThan">
      <formula>$T$6</formula>
    </cfRule>
    <cfRule type="cellIs" dxfId="402" priority="404" operator="greaterThan">
      <formula>$T$6</formula>
    </cfRule>
  </conditionalFormatting>
  <conditionalFormatting sqref="BM29:BM30">
    <cfRule type="cellIs" dxfId="401" priority="401" operator="lessThan">
      <formula>$V$5</formula>
    </cfRule>
    <cfRule type="cellIs" dxfId="400" priority="402" operator="greaterThan">
      <formula>$V$5</formula>
    </cfRule>
  </conditionalFormatting>
  <conditionalFormatting sqref="BK29">
    <cfRule type="cellIs" dxfId="399" priority="399" operator="lessThan">
      <formula>$T$5</formula>
    </cfRule>
    <cfRule type="cellIs" dxfId="398" priority="400" operator="greaterThan">
      <formula>$T$5</formula>
    </cfRule>
  </conditionalFormatting>
  <conditionalFormatting sqref="BK30">
    <cfRule type="cellIs" dxfId="397" priority="397" operator="lessThan">
      <formula>$T$6</formula>
    </cfRule>
    <cfRule type="cellIs" dxfId="396" priority="398" operator="greaterThan">
      <formula>$T$6</formula>
    </cfRule>
  </conditionalFormatting>
  <conditionalFormatting sqref="CH5:CH6">
    <cfRule type="cellIs" dxfId="395" priority="395" operator="lessThan">
      <formula>$V$5</formula>
    </cfRule>
    <cfRule type="cellIs" dxfId="394" priority="396" operator="greaterThan">
      <formula>$V$5</formula>
    </cfRule>
  </conditionalFormatting>
  <conditionalFormatting sqref="CF5">
    <cfRule type="cellIs" dxfId="393" priority="393" operator="lessThan">
      <formula>$T$5</formula>
    </cfRule>
    <cfRule type="cellIs" dxfId="392" priority="394" operator="greaterThan">
      <formula>$T$5</formula>
    </cfRule>
  </conditionalFormatting>
  <conditionalFormatting sqref="CF6">
    <cfRule type="cellIs" dxfId="391" priority="391" operator="lessThan">
      <formula>$T$6</formula>
    </cfRule>
    <cfRule type="cellIs" dxfId="390" priority="392" operator="greaterThan">
      <formula>$T$6</formula>
    </cfRule>
  </conditionalFormatting>
  <conditionalFormatting sqref="CH7:CH8">
    <cfRule type="cellIs" dxfId="389" priority="389" operator="lessThan">
      <formula>$V$5</formula>
    </cfRule>
    <cfRule type="cellIs" dxfId="388" priority="390" operator="greaterThan">
      <formula>$V$5</formula>
    </cfRule>
  </conditionalFormatting>
  <conditionalFormatting sqref="CF7">
    <cfRule type="cellIs" dxfId="387" priority="387" operator="lessThan">
      <formula>$T$5</formula>
    </cfRule>
    <cfRule type="cellIs" dxfId="386" priority="388" operator="greaterThan">
      <formula>$T$5</formula>
    </cfRule>
  </conditionalFormatting>
  <conditionalFormatting sqref="CF8">
    <cfRule type="cellIs" dxfId="385" priority="385" operator="lessThan">
      <formula>$T$6</formula>
    </cfRule>
    <cfRule type="cellIs" dxfId="384" priority="386" operator="greaterThan">
      <formula>$T$6</formula>
    </cfRule>
  </conditionalFormatting>
  <conditionalFormatting sqref="CH9:CH10">
    <cfRule type="cellIs" dxfId="383" priority="383" operator="lessThan">
      <formula>$V$5</formula>
    </cfRule>
    <cfRule type="cellIs" dxfId="382" priority="384" operator="greaterThan">
      <formula>$V$5</formula>
    </cfRule>
  </conditionalFormatting>
  <conditionalFormatting sqref="CF9">
    <cfRule type="cellIs" dxfId="381" priority="381" operator="lessThan">
      <formula>$T$5</formula>
    </cfRule>
    <cfRule type="cellIs" dxfId="380" priority="382" operator="greaterThan">
      <formula>$T$5</formula>
    </cfRule>
  </conditionalFormatting>
  <conditionalFormatting sqref="CF10">
    <cfRule type="cellIs" dxfId="379" priority="379" operator="lessThan">
      <formula>$T$6</formula>
    </cfRule>
    <cfRule type="cellIs" dxfId="378" priority="380" operator="greaterThan">
      <formula>$T$6</formula>
    </cfRule>
  </conditionalFormatting>
  <conditionalFormatting sqref="CH11:CH20">
    <cfRule type="cellIs" dxfId="377" priority="377" operator="lessThan">
      <formula>$V$5</formula>
    </cfRule>
    <cfRule type="cellIs" dxfId="376" priority="378" operator="greaterThan">
      <formula>$V$5</formula>
    </cfRule>
  </conditionalFormatting>
  <conditionalFormatting sqref="CF11 CF13 CF15 CF17 CF19">
    <cfRule type="cellIs" dxfId="375" priority="375" operator="lessThan">
      <formula>$T$5</formula>
    </cfRule>
    <cfRule type="cellIs" dxfId="374" priority="376" operator="greaterThan">
      <formula>$T$5</formula>
    </cfRule>
  </conditionalFormatting>
  <conditionalFormatting sqref="CF12 CF14 CF16 CF18 CF20">
    <cfRule type="cellIs" dxfId="373" priority="373" operator="lessThan">
      <formula>$T$6</formula>
    </cfRule>
    <cfRule type="cellIs" dxfId="372" priority="374" operator="greaterThan">
      <formula>$T$6</formula>
    </cfRule>
  </conditionalFormatting>
  <conditionalFormatting sqref="CH21:CH28">
    <cfRule type="cellIs" dxfId="371" priority="371" operator="lessThan">
      <formula>$V$5</formula>
    </cfRule>
    <cfRule type="cellIs" dxfId="370" priority="372" operator="greaterThan">
      <formula>$V$5</formula>
    </cfRule>
  </conditionalFormatting>
  <conditionalFormatting sqref="CF21 CF23 CF25 CF27">
    <cfRule type="cellIs" dxfId="369" priority="369" operator="lessThan">
      <formula>$T$5</formula>
    </cfRule>
    <cfRule type="cellIs" dxfId="368" priority="370" operator="greaterThan">
      <formula>$T$5</formula>
    </cfRule>
  </conditionalFormatting>
  <conditionalFormatting sqref="CF22 CF24 CF26 CF28">
    <cfRule type="cellIs" dxfId="367" priority="367" operator="lessThan">
      <formula>$T$6</formula>
    </cfRule>
    <cfRule type="cellIs" dxfId="366" priority="368" operator="greaterThan">
      <formula>$T$6</formula>
    </cfRule>
  </conditionalFormatting>
  <conditionalFormatting sqref="CH29:CH30">
    <cfRule type="cellIs" dxfId="365" priority="365" operator="lessThan">
      <formula>$V$5</formula>
    </cfRule>
    <cfRule type="cellIs" dxfId="364" priority="366" operator="greaterThan">
      <formula>$V$5</formula>
    </cfRule>
  </conditionalFormatting>
  <conditionalFormatting sqref="CF29">
    <cfRule type="cellIs" dxfId="363" priority="363" operator="lessThan">
      <formula>$T$5</formula>
    </cfRule>
    <cfRule type="cellIs" dxfId="362" priority="364" operator="greaterThan">
      <formula>$T$5</formula>
    </cfRule>
  </conditionalFormatting>
  <conditionalFormatting sqref="CF30">
    <cfRule type="cellIs" dxfId="361" priority="361" operator="lessThan">
      <formula>$T$6</formula>
    </cfRule>
    <cfRule type="cellIs" dxfId="360" priority="362" operator="greaterThan">
      <formula>$T$6</formula>
    </cfRule>
  </conditionalFormatting>
  <conditionalFormatting sqref="DC5:DC6">
    <cfRule type="cellIs" dxfId="359" priority="359" operator="lessThan">
      <formula>$V$5</formula>
    </cfRule>
    <cfRule type="cellIs" dxfId="358" priority="360" operator="greaterThan">
      <formula>$V$5</formula>
    </cfRule>
  </conditionalFormatting>
  <conditionalFormatting sqref="DA5">
    <cfRule type="cellIs" dxfId="357" priority="357" operator="lessThan">
      <formula>$T$5</formula>
    </cfRule>
    <cfRule type="cellIs" dxfId="356" priority="358" operator="greaterThan">
      <formula>$T$5</formula>
    </cfRule>
  </conditionalFormatting>
  <conditionalFormatting sqref="DA6">
    <cfRule type="cellIs" dxfId="355" priority="355" operator="lessThan">
      <formula>$T$6</formula>
    </cfRule>
    <cfRule type="cellIs" dxfId="354" priority="356" operator="greaterThan">
      <formula>$T$6</formula>
    </cfRule>
  </conditionalFormatting>
  <conditionalFormatting sqref="DC7:DC8">
    <cfRule type="cellIs" dxfId="353" priority="353" operator="lessThan">
      <formula>$V$5</formula>
    </cfRule>
    <cfRule type="cellIs" dxfId="352" priority="354" operator="greaterThan">
      <formula>$V$5</formula>
    </cfRule>
  </conditionalFormatting>
  <conditionalFormatting sqref="DA7">
    <cfRule type="cellIs" dxfId="351" priority="351" operator="lessThan">
      <formula>$T$5</formula>
    </cfRule>
    <cfRule type="cellIs" dxfId="350" priority="352" operator="greaterThan">
      <formula>$T$5</formula>
    </cfRule>
  </conditionalFormatting>
  <conditionalFormatting sqref="DA8">
    <cfRule type="cellIs" dxfId="349" priority="349" operator="lessThan">
      <formula>$T$6</formula>
    </cfRule>
    <cfRule type="cellIs" dxfId="348" priority="350" operator="greaterThan">
      <formula>$T$6</formula>
    </cfRule>
  </conditionalFormatting>
  <conditionalFormatting sqref="DC9:DC10">
    <cfRule type="cellIs" dxfId="347" priority="347" operator="lessThan">
      <formula>$V$5</formula>
    </cfRule>
    <cfRule type="cellIs" dxfId="346" priority="348" operator="greaterThan">
      <formula>$V$5</formula>
    </cfRule>
  </conditionalFormatting>
  <conditionalFormatting sqref="DA9">
    <cfRule type="cellIs" dxfId="345" priority="345" operator="lessThan">
      <formula>$T$5</formula>
    </cfRule>
    <cfRule type="cellIs" dxfId="344" priority="346" operator="greaterThan">
      <formula>$T$5</formula>
    </cfRule>
  </conditionalFormatting>
  <conditionalFormatting sqref="DA10">
    <cfRule type="cellIs" dxfId="343" priority="343" operator="lessThan">
      <formula>$T$6</formula>
    </cfRule>
    <cfRule type="cellIs" dxfId="342" priority="344" operator="greaterThan">
      <formula>$T$6</formula>
    </cfRule>
  </conditionalFormatting>
  <conditionalFormatting sqref="DC11:DC20">
    <cfRule type="cellIs" dxfId="341" priority="341" operator="lessThan">
      <formula>$V$5</formula>
    </cfRule>
    <cfRule type="cellIs" dxfId="340" priority="342" operator="greaterThan">
      <formula>$V$5</formula>
    </cfRule>
  </conditionalFormatting>
  <conditionalFormatting sqref="DA11 DA13 DA15 DA17 DA19">
    <cfRule type="cellIs" dxfId="339" priority="339" operator="lessThan">
      <formula>$T$5</formula>
    </cfRule>
    <cfRule type="cellIs" dxfId="338" priority="340" operator="greaterThan">
      <formula>$T$5</formula>
    </cfRule>
  </conditionalFormatting>
  <conditionalFormatting sqref="DA12 DA14 DA16 DA18 DA20">
    <cfRule type="cellIs" dxfId="337" priority="337" operator="lessThan">
      <formula>$T$6</formula>
    </cfRule>
    <cfRule type="cellIs" dxfId="336" priority="338" operator="greaterThan">
      <formula>$T$6</formula>
    </cfRule>
  </conditionalFormatting>
  <conditionalFormatting sqref="DC21:DC28">
    <cfRule type="cellIs" dxfId="335" priority="335" operator="lessThan">
      <formula>$V$5</formula>
    </cfRule>
    <cfRule type="cellIs" dxfId="334" priority="336" operator="greaterThan">
      <formula>$V$5</formula>
    </cfRule>
  </conditionalFormatting>
  <conditionalFormatting sqref="DA21 DA23 DA25 DA27">
    <cfRule type="cellIs" dxfId="333" priority="333" operator="lessThan">
      <formula>$T$5</formula>
    </cfRule>
    <cfRule type="cellIs" dxfId="332" priority="334" operator="greaterThan">
      <formula>$T$5</formula>
    </cfRule>
  </conditionalFormatting>
  <conditionalFormatting sqref="DA22 DA24 DA26 DA28">
    <cfRule type="cellIs" dxfId="331" priority="331" operator="lessThan">
      <formula>$T$6</formula>
    </cfRule>
    <cfRule type="cellIs" dxfId="330" priority="332" operator="greaterThan">
      <formula>$T$6</formula>
    </cfRule>
  </conditionalFormatting>
  <conditionalFormatting sqref="DC29:DC30">
    <cfRule type="cellIs" dxfId="329" priority="329" operator="lessThan">
      <formula>$V$5</formula>
    </cfRule>
    <cfRule type="cellIs" dxfId="328" priority="330" operator="greaterThan">
      <formula>$V$5</formula>
    </cfRule>
  </conditionalFormatting>
  <conditionalFormatting sqref="DA29">
    <cfRule type="cellIs" dxfId="327" priority="327" operator="lessThan">
      <formula>$T$5</formula>
    </cfRule>
    <cfRule type="cellIs" dxfId="326" priority="328" operator="greaterThan">
      <formula>$T$5</formula>
    </cfRule>
  </conditionalFormatting>
  <conditionalFormatting sqref="DA30">
    <cfRule type="cellIs" dxfId="325" priority="325" operator="lessThan">
      <formula>$T$6</formula>
    </cfRule>
    <cfRule type="cellIs" dxfId="324" priority="326" operator="greaterThan">
      <formula>$T$6</formula>
    </cfRule>
  </conditionalFormatting>
  <conditionalFormatting sqref="DX5:DX6">
    <cfRule type="cellIs" dxfId="323" priority="323" operator="lessThan">
      <formula>$V$5</formula>
    </cfRule>
    <cfRule type="cellIs" dxfId="322" priority="324" operator="greaterThan">
      <formula>$V$5</formula>
    </cfRule>
  </conditionalFormatting>
  <conditionalFormatting sqref="DV5">
    <cfRule type="cellIs" dxfId="321" priority="321" operator="lessThan">
      <formula>$T$5</formula>
    </cfRule>
    <cfRule type="cellIs" dxfId="320" priority="322" operator="greaterThan">
      <formula>$T$5</formula>
    </cfRule>
  </conditionalFormatting>
  <conditionalFormatting sqref="DV6">
    <cfRule type="cellIs" dxfId="319" priority="319" operator="lessThan">
      <formula>$T$6</formula>
    </cfRule>
    <cfRule type="cellIs" dxfId="318" priority="320" operator="greaterThan">
      <formula>$T$6</formula>
    </cfRule>
  </conditionalFormatting>
  <conditionalFormatting sqref="DX7:DX8">
    <cfRule type="cellIs" dxfId="317" priority="317" operator="lessThan">
      <formula>$V$5</formula>
    </cfRule>
    <cfRule type="cellIs" dxfId="316" priority="318" operator="greaterThan">
      <formula>$V$5</formula>
    </cfRule>
  </conditionalFormatting>
  <conditionalFormatting sqref="DV7">
    <cfRule type="cellIs" dxfId="315" priority="315" operator="lessThan">
      <formula>$T$5</formula>
    </cfRule>
    <cfRule type="cellIs" dxfId="314" priority="316" operator="greaterThan">
      <formula>$T$5</formula>
    </cfRule>
  </conditionalFormatting>
  <conditionalFormatting sqref="DV8">
    <cfRule type="cellIs" dxfId="313" priority="313" operator="lessThan">
      <formula>$T$6</formula>
    </cfRule>
    <cfRule type="cellIs" dxfId="312" priority="314" operator="greaterThan">
      <formula>$T$6</formula>
    </cfRule>
  </conditionalFormatting>
  <conditionalFormatting sqref="DX9:DX10">
    <cfRule type="cellIs" dxfId="311" priority="311" operator="lessThan">
      <formula>$V$5</formula>
    </cfRule>
    <cfRule type="cellIs" dxfId="310" priority="312" operator="greaterThan">
      <formula>$V$5</formula>
    </cfRule>
  </conditionalFormatting>
  <conditionalFormatting sqref="DV9">
    <cfRule type="cellIs" dxfId="309" priority="309" operator="lessThan">
      <formula>$T$5</formula>
    </cfRule>
    <cfRule type="cellIs" dxfId="308" priority="310" operator="greaterThan">
      <formula>$T$5</formula>
    </cfRule>
  </conditionalFormatting>
  <conditionalFormatting sqref="DV10">
    <cfRule type="cellIs" dxfId="307" priority="307" operator="lessThan">
      <formula>$T$6</formula>
    </cfRule>
    <cfRule type="cellIs" dxfId="306" priority="308" operator="greaterThan">
      <formula>$T$6</formula>
    </cfRule>
  </conditionalFormatting>
  <conditionalFormatting sqref="DX11:DX20">
    <cfRule type="cellIs" dxfId="305" priority="305" operator="lessThan">
      <formula>$V$5</formula>
    </cfRule>
    <cfRule type="cellIs" dxfId="304" priority="306" operator="greaterThan">
      <formula>$V$5</formula>
    </cfRule>
  </conditionalFormatting>
  <conditionalFormatting sqref="DV11 DV13 DV15 DV17 DV19">
    <cfRule type="cellIs" dxfId="303" priority="303" operator="lessThan">
      <formula>$T$5</formula>
    </cfRule>
    <cfRule type="cellIs" dxfId="302" priority="304" operator="greaterThan">
      <formula>$T$5</formula>
    </cfRule>
  </conditionalFormatting>
  <conditionalFormatting sqref="DV12 DV14 DV16 DV18 DV20">
    <cfRule type="cellIs" dxfId="301" priority="301" operator="lessThan">
      <formula>$T$6</formula>
    </cfRule>
    <cfRule type="cellIs" dxfId="300" priority="302" operator="greaterThan">
      <formula>$T$6</formula>
    </cfRule>
  </conditionalFormatting>
  <conditionalFormatting sqref="DX21:DX28">
    <cfRule type="cellIs" dxfId="299" priority="299" operator="lessThan">
      <formula>$V$5</formula>
    </cfRule>
    <cfRule type="cellIs" dxfId="298" priority="300" operator="greaterThan">
      <formula>$V$5</formula>
    </cfRule>
  </conditionalFormatting>
  <conditionalFormatting sqref="DV21 DV23 DV25 DV27">
    <cfRule type="cellIs" dxfId="297" priority="297" operator="lessThan">
      <formula>$T$5</formula>
    </cfRule>
    <cfRule type="cellIs" dxfId="296" priority="298" operator="greaterThan">
      <formula>$T$5</formula>
    </cfRule>
  </conditionalFormatting>
  <conditionalFormatting sqref="DV22 DV24 DV26 DV28">
    <cfRule type="cellIs" dxfId="295" priority="295" operator="lessThan">
      <formula>$T$6</formula>
    </cfRule>
    <cfRule type="cellIs" dxfId="294" priority="296" operator="greaterThan">
      <formula>$T$6</formula>
    </cfRule>
  </conditionalFormatting>
  <conditionalFormatting sqref="DX29:DX30">
    <cfRule type="cellIs" dxfId="293" priority="293" operator="lessThan">
      <formula>$V$5</formula>
    </cfRule>
    <cfRule type="cellIs" dxfId="292" priority="294" operator="greaterThan">
      <formula>$V$5</formula>
    </cfRule>
  </conditionalFormatting>
  <conditionalFormatting sqref="DV29">
    <cfRule type="cellIs" dxfId="291" priority="291" operator="lessThan">
      <formula>$T$5</formula>
    </cfRule>
    <cfRule type="cellIs" dxfId="290" priority="292" operator="greaterThan">
      <formula>$T$5</formula>
    </cfRule>
  </conditionalFormatting>
  <conditionalFormatting sqref="DV30">
    <cfRule type="cellIs" dxfId="289" priority="289" operator="lessThan">
      <formula>$T$6</formula>
    </cfRule>
    <cfRule type="cellIs" dxfId="288" priority="290" operator="greaterThan">
      <formula>$T$6</formula>
    </cfRule>
  </conditionalFormatting>
  <conditionalFormatting sqref="ES5:ES6">
    <cfRule type="cellIs" dxfId="287" priority="287" operator="lessThan">
      <formula>$V$5</formula>
    </cfRule>
    <cfRule type="cellIs" dxfId="286" priority="288" operator="greaterThan">
      <formula>$V$5</formula>
    </cfRule>
  </conditionalFormatting>
  <conditionalFormatting sqref="EQ5">
    <cfRule type="cellIs" dxfId="285" priority="285" operator="lessThan">
      <formula>$T$5</formula>
    </cfRule>
    <cfRule type="cellIs" dxfId="284" priority="286" operator="greaterThan">
      <formula>$T$5</formula>
    </cfRule>
  </conditionalFormatting>
  <conditionalFormatting sqref="EQ6">
    <cfRule type="cellIs" dxfId="283" priority="283" operator="lessThan">
      <formula>$T$6</formula>
    </cfRule>
    <cfRule type="cellIs" dxfId="282" priority="284" operator="greaterThan">
      <formula>$T$6</formula>
    </cfRule>
  </conditionalFormatting>
  <conditionalFormatting sqref="ES7:ES8">
    <cfRule type="cellIs" dxfId="281" priority="281" operator="lessThan">
      <formula>$V$5</formula>
    </cfRule>
    <cfRule type="cellIs" dxfId="280" priority="282" operator="greaterThan">
      <formula>$V$5</formula>
    </cfRule>
  </conditionalFormatting>
  <conditionalFormatting sqref="EQ7">
    <cfRule type="cellIs" dxfId="279" priority="279" operator="lessThan">
      <formula>$T$5</formula>
    </cfRule>
    <cfRule type="cellIs" dxfId="278" priority="280" operator="greaterThan">
      <formula>$T$5</formula>
    </cfRule>
  </conditionalFormatting>
  <conditionalFormatting sqref="EQ8">
    <cfRule type="cellIs" dxfId="277" priority="277" operator="lessThan">
      <formula>$T$6</formula>
    </cfRule>
    <cfRule type="cellIs" dxfId="276" priority="278" operator="greaterThan">
      <formula>$T$6</formula>
    </cfRule>
  </conditionalFormatting>
  <conditionalFormatting sqref="ES9:ES10">
    <cfRule type="cellIs" dxfId="275" priority="275" operator="lessThan">
      <formula>$V$5</formula>
    </cfRule>
    <cfRule type="cellIs" dxfId="274" priority="276" operator="greaterThan">
      <formula>$V$5</formula>
    </cfRule>
  </conditionalFormatting>
  <conditionalFormatting sqref="EQ9">
    <cfRule type="cellIs" dxfId="273" priority="273" operator="lessThan">
      <formula>$T$5</formula>
    </cfRule>
    <cfRule type="cellIs" dxfId="272" priority="274" operator="greaterThan">
      <formula>$T$5</formula>
    </cfRule>
  </conditionalFormatting>
  <conditionalFormatting sqref="EQ10">
    <cfRule type="cellIs" dxfId="271" priority="271" operator="lessThan">
      <formula>$T$6</formula>
    </cfRule>
    <cfRule type="cellIs" dxfId="270" priority="272" operator="greaterThan">
      <formula>$T$6</formula>
    </cfRule>
  </conditionalFormatting>
  <conditionalFormatting sqref="ES11:ES20">
    <cfRule type="cellIs" dxfId="269" priority="269" operator="lessThan">
      <formula>$V$5</formula>
    </cfRule>
    <cfRule type="cellIs" dxfId="268" priority="270" operator="greaterThan">
      <formula>$V$5</formula>
    </cfRule>
  </conditionalFormatting>
  <conditionalFormatting sqref="EQ11 EQ13 EQ15 EQ17 EQ19">
    <cfRule type="cellIs" dxfId="267" priority="267" operator="lessThan">
      <formula>$T$5</formula>
    </cfRule>
    <cfRule type="cellIs" dxfId="266" priority="268" operator="greaterThan">
      <formula>$T$5</formula>
    </cfRule>
  </conditionalFormatting>
  <conditionalFormatting sqref="EQ12 EQ14 EQ16 EQ18 EQ20">
    <cfRule type="cellIs" dxfId="265" priority="265" operator="lessThan">
      <formula>$T$6</formula>
    </cfRule>
    <cfRule type="cellIs" dxfId="264" priority="266" operator="greaterThan">
      <formula>$T$6</formula>
    </cfRule>
  </conditionalFormatting>
  <conditionalFormatting sqref="ES21:ES28">
    <cfRule type="cellIs" dxfId="263" priority="263" operator="lessThan">
      <formula>$V$5</formula>
    </cfRule>
    <cfRule type="cellIs" dxfId="262" priority="264" operator="greaterThan">
      <formula>$V$5</formula>
    </cfRule>
  </conditionalFormatting>
  <conditionalFormatting sqref="EQ21 EQ23 EQ25 EQ27">
    <cfRule type="cellIs" dxfId="261" priority="261" operator="lessThan">
      <formula>$T$5</formula>
    </cfRule>
    <cfRule type="cellIs" dxfId="260" priority="262" operator="greaterThan">
      <formula>$T$5</formula>
    </cfRule>
  </conditionalFormatting>
  <conditionalFormatting sqref="EQ22 EQ24 EQ26 EQ28">
    <cfRule type="cellIs" dxfId="259" priority="259" operator="lessThan">
      <formula>$T$6</formula>
    </cfRule>
    <cfRule type="cellIs" dxfId="258" priority="260" operator="greaterThan">
      <formula>$T$6</formula>
    </cfRule>
  </conditionalFormatting>
  <conditionalFormatting sqref="ES29:ES30">
    <cfRule type="cellIs" dxfId="257" priority="257" operator="lessThan">
      <formula>$V$5</formula>
    </cfRule>
    <cfRule type="cellIs" dxfId="256" priority="258" operator="greaterThan">
      <formula>$V$5</formula>
    </cfRule>
  </conditionalFormatting>
  <conditionalFormatting sqref="EQ29">
    <cfRule type="cellIs" dxfId="255" priority="255" operator="lessThan">
      <formula>$T$5</formula>
    </cfRule>
    <cfRule type="cellIs" dxfId="254" priority="256" operator="greaterThan">
      <formula>$T$5</formula>
    </cfRule>
  </conditionalFormatting>
  <conditionalFormatting sqref="EQ30">
    <cfRule type="cellIs" dxfId="253" priority="253" operator="lessThan">
      <formula>$T$6</formula>
    </cfRule>
    <cfRule type="cellIs" dxfId="252" priority="254" operator="greaterThan">
      <formula>$T$6</formula>
    </cfRule>
  </conditionalFormatting>
  <conditionalFormatting sqref="FN5:FN6">
    <cfRule type="cellIs" dxfId="251" priority="251" operator="lessThan">
      <formula>$V$5</formula>
    </cfRule>
    <cfRule type="cellIs" dxfId="250" priority="252" operator="greaterThan">
      <formula>$V$5</formula>
    </cfRule>
  </conditionalFormatting>
  <conditionalFormatting sqref="FL5">
    <cfRule type="cellIs" dxfId="249" priority="249" operator="lessThan">
      <formula>$T$5</formula>
    </cfRule>
    <cfRule type="cellIs" dxfId="248" priority="250" operator="greaterThan">
      <formula>$T$5</formula>
    </cfRule>
  </conditionalFormatting>
  <conditionalFormatting sqref="FL6">
    <cfRule type="cellIs" dxfId="247" priority="247" operator="lessThan">
      <formula>$T$6</formula>
    </cfRule>
    <cfRule type="cellIs" dxfId="246" priority="248" operator="greaterThan">
      <formula>$T$6</formula>
    </cfRule>
  </conditionalFormatting>
  <conditionalFormatting sqref="FN7:FN8">
    <cfRule type="cellIs" dxfId="245" priority="245" operator="lessThan">
      <formula>$V$5</formula>
    </cfRule>
    <cfRule type="cellIs" dxfId="244" priority="246" operator="greaterThan">
      <formula>$V$5</formula>
    </cfRule>
  </conditionalFormatting>
  <conditionalFormatting sqref="FL7">
    <cfRule type="cellIs" dxfId="243" priority="243" operator="lessThan">
      <formula>$T$5</formula>
    </cfRule>
    <cfRule type="cellIs" dxfId="242" priority="244" operator="greaterThan">
      <formula>$T$5</formula>
    </cfRule>
  </conditionalFormatting>
  <conditionalFormatting sqref="FL8">
    <cfRule type="cellIs" dxfId="241" priority="241" operator="lessThan">
      <formula>$T$6</formula>
    </cfRule>
    <cfRule type="cellIs" dxfId="240" priority="242" operator="greaterThan">
      <formula>$T$6</formula>
    </cfRule>
  </conditionalFormatting>
  <conditionalFormatting sqref="FN9:FN10">
    <cfRule type="cellIs" dxfId="239" priority="239" operator="lessThan">
      <formula>$V$5</formula>
    </cfRule>
    <cfRule type="cellIs" dxfId="238" priority="240" operator="greaterThan">
      <formula>$V$5</formula>
    </cfRule>
  </conditionalFormatting>
  <conditionalFormatting sqref="FL9">
    <cfRule type="cellIs" dxfId="237" priority="237" operator="lessThan">
      <formula>$T$5</formula>
    </cfRule>
    <cfRule type="cellIs" dxfId="236" priority="238" operator="greaterThan">
      <formula>$T$5</formula>
    </cfRule>
  </conditionalFormatting>
  <conditionalFormatting sqref="FL10">
    <cfRule type="cellIs" dxfId="235" priority="235" operator="lessThan">
      <formula>$T$6</formula>
    </cfRule>
    <cfRule type="cellIs" dxfId="234" priority="236" operator="greaterThan">
      <formula>$T$6</formula>
    </cfRule>
  </conditionalFormatting>
  <conditionalFormatting sqref="FN11:FN20">
    <cfRule type="cellIs" dxfId="233" priority="233" operator="lessThan">
      <formula>$V$5</formula>
    </cfRule>
    <cfRule type="cellIs" dxfId="232" priority="234" operator="greaterThan">
      <formula>$V$5</formula>
    </cfRule>
  </conditionalFormatting>
  <conditionalFormatting sqref="FL11 FL13 FL15 FL17 FL19">
    <cfRule type="cellIs" dxfId="231" priority="231" operator="lessThan">
      <formula>$T$5</formula>
    </cfRule>
    <cfRule type="cellIs" dxfId="230" priority="232" operator="greaterThan">
      <formula>$T$5</formula>
    </cfRule>
  </conditionalFormatting>
  <conditionalFormatting sqref="FL12 FL14 FL16 FL18 FL20">
    <cfRule type="cellIs" dxfId="229" priority="229" operator="lessThan">
      <formula>$T$6</formula>
    </cfRule>
    <cfRule type="cellIs" dxfId="228" priority="230" operator="greaterThan">
      <formula>$T$6</formula>
    </cfRule>
  </conditionalFormatting>
  <conditionalFormatting sqref="FN21:FN28">
    <cfRule type="cellIs" dxfId="227" priority="227" operator="lessThan">
      <formula>$V$5</formula>
    </cfRule>
    <cfRule type="cellIs" dxfId="226" priority="228" operator="greaterThan">
      <formula>$V$5</formula>
    </cfRule>
  </conditionalFormatting>
  <conditionalFormatting sqref="FL21 FL23 FL25 FL27">
    <cfRule type="cellIs" dxfId="225" priority="225" operator="lessThan">
      <formula>$T$5</formula>
    </cfRule>
    <cfRule type="cellIs" dxfId="224" priority="226" operator="greaterThan">
      <formula>$T$5</formula>
    </cfRule>
  </conditionalFormatting>
  <conditionalFormatting sqref="FL22 FL24 FL26 FL28">
    <cfRule type="cellIs" dxfId="223" priority="223" operator="lessThan">
      <formula>$T$6</formula>
    </cfRule>
    <cfRule type="cellIs" dxfId="222" priority="224" operator="greaterThan">
      <formula>$T$6</formula>
    </cfRule>
  </conditionalFormatting>
  <conditionalFormatting sqref="FN29:FN30">
    <cfRule type="cellIs" dxfId="221" priority="221" operator="lessThan">
      <formula>$V$5</formula>
    </cfRule>
    <cfRule type="cellIs" dxfId="220" priority="222" operator="greaterThan">
      <formula>$V$5</formula>
    </cfRule>
  </conditionalFormatting>
  <conditionalFormatting sqref="FL29">
    <cfRule type="cellIs" dxfId="219" priority="219" operator="lessThan">
      <formula>$T$5</formula>
    </cfRule>
    <cfRule type="cellIs" dxfId="218" priority="220" operator="greaterThan">
      <formula>$T$5</formula>
    </cfRule>
  </conditionalFormatting>
  <conditionalFormatting sqref="FL30">
    <cfRule type="cellIs" dxfId="217" priority="217" operator="lessThan">
      <formula>$T$6</formula>
    </cfRule>
    <cfRule type="cellIs" dxfId="216" priority="218" operator="greaterThan">
      <formula>$T$6</formula>
    </cfRule>
  </conditionalFormatting>
  <conditionalFormatting sqref="GI5:GI6">
    <cfRule type="cellIs" dxfId="215" priority="215" operator="lessThan">
      <formula>$V$5</formula>
    </cfRule>
    <cfRule type="cellIs" dxfId="214" priority="216" operator="greaterThan">
      <formula>$V$5</formula>
    </cfRule>
  </conditionalFormatting>
  <conditionalFormatting sqref="GG5">
    <cfRule type="cellIs" dxfId="213" priority="213" operator="lessThan">
      <formula>$T$5</formula>
    </cfRule>
    <cfRule type="cellIs" dxfId="212" priority="214" operator="greaterThan">
      <formula>$T$5</formula>
    </cfRule>
  </conditionalFormatting>
  <conditionalFormatting sqref="GG6">
    <cfRule type="cellIs" dxfId="211" priority="211" operator="lessThan">
      <formula>$T$6</formula>
    </cfRule>
    <cfRule type="cellIs" dxfId="210" priority="212" operator="greaterThan">
      <formula>$T$6</formula>
    </cfRule>
  </conditionalFormatting>
  <conditionalFormatting sqref="GI7:GI8">
    <cfRule type="cellIs" dxfId="209" priority="209" operator="lessThan">
      <formula>$V$5</formula>
    </cfRule>
    <cfRule type="cellIs" dxfId="208" priority="210" operator="greaterThan">
      <formula>$V$5</formula>
    </cfRule>
  </conditionalFormatting>
  <conditionalFormatting sqref="GG7">
    <cfRule type="cellIs" dxfId="207" priority="207" operator="lessThan">
      <formula>$T$5</formula>
    </cfRule>
    <cfRule type="cellIs" dxfId="206" priority="208" operator="greaterThan">
      <formula>$T$5</formula>
    </cfRule>
  </conditionalFormatting>
  <conditionalFormatting sqref="GG8">
    <cfRule type="cellIs" dxfId="205" priority="205" operator="lessThan">
      <formula>$T$6</formula>
    </cfRule>
    <cfRule type="cellIs" dxfId="204" priority="206" operator="greaterThan">
      <formula>$T$6</formula>
    </cfRule>
  </conditionalFormatting>
  <conditionalFormatting sqref="GI9:GI10">
    <cfRule type="cellIs" dxfId="203" priority="203" operator="lessThan">
      <formula>$V$5</formula>
    </cfRule>
    <cfRule type="cellIs" dxfId="202" priority="204" operator="greaterThan">
      <formula>$V$5</formula>
    </cfRule>
  </conditionalFormatting>
  <conditionalFormatting sqref="GG9">
    <cfRule type="cellIs" dxfId="201" priority="201" operator="lessThan">
      <formula>$T$5</formula>
    </cfRule>
    <cfRule type="cellIs" dxfId="200" priority="202" operator="greaterThan">
      <formula>$T$5</formula>
    </cfRule>
  </conditionalFormatting>
  <conditionalFormatting sqref="GG10">
    <cfRule type="cellIs" dxfId="199" priority="199" operator="lessThan">
      <formula>$T$6</formula>
    </cfRule>
    <cfRule type="cellIs" dxfId="198" priority="200" operator="greaterThan">
      <formula>$T$6</formula>
    </cfRule>
  </conditionalFormatting>
  <conditionalFormatting sqref="GI11:GI20">
    <cfRule type="cellIs" dxfId="197" priority="197" operator="lessThan">
      <formula>$V$5</formula>
    </cfRule>
    <cfRule type="cellIs" dxfId="196" priority="198" operator="greaterThan">
      <formula>$V$5</formula>
    </cfRule>
  </conditionalFormatting>
  <conditionalFormatting sqref="GG11 GG13 GG15 GG17 GG19">
    <cfRule type="cellIs" dxfId="195" priority="195" operator="lessThan">
      <formula>$T$5</formula>
    </cfRule>
    <cfRule type="cellIs" dxfId="194" priority="196" operator="greaterThan">
      <formula>$T$5</formula>
    </cfRule>
  </conditionalFormatting>
  <conditionalFormatting sqref="GG12 GG14 GG16 GG18 GG20">
    <cfRule type="cellIs" dxfId="193" priority="193" operator="lessThan">
      <formula>$T$6</formula>
    </cfRule>
    <cfRule type="cellIs" dxfId="192" priority="194" operator="greaterThan">
      <formula>$T$6</formula>
    </cfRule>
  </conditionalFormatting>
  <conditionalFormatting sqref="GI21:GI28">
    <cfRule type="cellIs" dxfId="191" priority="191" operator="lessThan">
      <formula>$V$5</formula>
    </cfRule>
    <cfRule type="cellIs" dxfId="190" priority="192" operator="greaterThan">
      <formula>$V$5</formula>
    </cfRule>
  </conditionalFormatting>
  <conditionalFormatting sqref="GG21 GG23 GG25 GG27">
    <cfRule type="cellIs" dxfId="189" priority="189" operator="lessThan">
      <formula>$T$5</formula>
    </cfRule>
    <cfRule type="cellIs" dxfId="188" priority="190" operator="greaterThan">
      <formula>$T$5</formula>
    </cfRule>
  </conditionalFormatting>
  <conditionalFormatting sqref="GG22 GG24 GG26 GG28">
    <cfRule type="cellIs" dxfId="187" priority="187" operator="lessThan">
      <formula>$T$6</formula>
    </cfRule>
    <cfRule type="cellIs" dxfId="186" priority="188" operator="greaterThan">
      <formula>$T$6</formula>
    </cfRule>
  </conditionalFormatting>
  <conditionalFormatting sqref="GI29:GI30">
    <cfRule type="cellIs" dxfId="185" priority="185" operator="lessThan">
      <formula>$V$5</formula>
    </cfRule>
    <cfRule type="cellIs" dxfId="184" priority="186" operator="greaterThan">
      <formula>$V$5</formula>
    </cfRule>
  </conditionalFormatting>
  <conditionalFormatting sqref="GG29">
    <cfRule type="cellIs" dxfId="183" priority="183" operator="lessThan">
      <formula>$T$5</formula>
    </cfRule>
    <cfRule type="cellIs" dxfId="182" priority="184" operator="greaterThan">
      <formula>$T$5</formula>
    </cfRule>
  </conditionalFormatting>
  <conditionalFormatting sqref="GG30">
    <cfRule type="cellIs" dxfId="181" priority="181" operator="lessThan">
      <formula>$T$6</formula>
    </cfRule>
    <cfRule type="cellIs" dxfId="180" priority="182" operator="greaterThan">
      <formula>$T$6</formula>
    </cfRule>
  </conditionalFormatting>
  <conditionalFormatting sqref="HD5:HD6">
    <cfRule type="cellIs" dxfId="179" priority="179" operator="lessThan">
      <formula>$V$5</formula>
    </cfRule>
    <cfRule type="cellIs" dxfId="178" priority="180" operator="greaterThan">
      <formula>$V$5</formula>
    </cfRule>
  </conditionalFormatting>
  <conditionalFormatting sqref="HB5">
    <cfRule type="cellIs" dxfId="177" priority="177" operator="lessThan">
      <formula>$T$5</formula>
    </cfRule>
    <cfRule type="cellIs" dxfId="176" priority="178" operator="greaterThan">
      <formula>$T$5</formula>
    </cfRule>
  </conditionalFormatting>
  <conditionalFormatting sqref="HB6">
    <cfRule type="cellIs" dxfId="175" priority="175" operator="lessThan">
      <formula>$T$6</formula>
    </cfRule>
    <cfRule type="cellIs" dxfId="174" priority="176" operator="greaterThan">
      <formula>$T$6</formula>
    </cfRule>
  </conditionalFormatting>
  <conditionalFormatting sqref="HD7:HD8">
    <cfRule type="cellIs" dxfId="173" priority="173" operator="lessThan">
      <formula>$V$5</formula>
    </cfRule>
    <cfRule type="cellIs" dxfId="172" priority="174" operator="greaterThan">
      <formula>$V$5</formula>
    </cfRule>
  </conditionalFormatting>
  <conditionalFormatting sqref="HB7">
    <cfRule type="cellIs" dxfId="171" priority="171" operator="lessThan">
      <formula>$T$5</formula>
    </cfRule>
    <cfRule type="cellIs" dxfId="170" priority="172" operator="greaterThan">
      <formula>$T$5</formula>
    </cfRule>
  </conditionalFormatting>
  <conditionalFormatting sqref="HB8">
    <cfRule type="cellIs" dxfId="169" priority="169" operator="lessThan">
      <formula>$T$6</formula>
    </cfRule>
    <cfRule type="cellIs" dxfId="168" priority="170" operator="greaterThan">
      <formula>$T$6</formula>
    </cfRule>
  </conditionalFormatting>
  <conditionalFormatting sqref="HD9:HD10">
    <cfRule type="cellIs" dxfId="167" priority="167" operator="lessThan">
      <formula>$V$5</formula>
    </cfRule>
    <cfRule type="cellIs" dxfId="166" priority="168" operator="greaterThan">
      <formula>$V$5</formula>
    </cfRule>
  </conditionalFormatting>
  <conditionalFormatting sqref="HB9">
    <cfRule type="cellIs" dxfId="165" priority="165" operator="lessThan">
      <formula>$T$5</formula>
    </cfRule>
    <cfRule type="cellIs" dxfId="164" priority="166" operator="greaterThan">
      <formula>$T$5</formula>
    </cfRule>
  </conditionalFormatting>
  <conditionalFormatting sqref="HB10">
    <cfRule type="cellIs" dxfId="163" priority="163" operator="lessThan">
      <formula>$T$6</formula>
    </cfRule>
    <cfRule type="cellIs" dxfId="162" priority="164" operator="greaterThan">
      <formula>$T$6</formula>
    </cfRule>
  </conditionalFormatting>
  <conditionalFormatting sqref="HD11:HD20">
    <cfRule type="cellIs" dxfId="161" priority="161" operator="lessThan">
      <formula>$V$5</formula>
    </cfRule>
    <cfRule type="cellIs" dxfId="160" priority="162" operator="greaterThan">
      <formula>$V$5</formula>
    </cfRule>
  </conditionalFormatting>
  <conditionalFormatting sqref="HB11 HB13 HB15 HB17 HB19">
    <cfRule type="cellIs" dxfId="159" priority="159" operator="lessThan">
      <formula>$T$5</formula>
    </cfRule>
    <cfRule type="cellIs" dxfId="158" priority="160" operator="greaterThan">
      <formula>$T$5</formula>
    </cfRule>
  </conditionalFormatting>
  <conditionalFormatting sqref="HB12 HB14 HB16 HB18 HB20">
    <cfRule type="cellIs" dxfId="157" priority="157" operator="lessThan">
      <formula>$T$6</formula>
    </cfRule>
    <cfRule type="cellIs" dxfId="156" priority="158" operator="greaterThan">
      <formula>$T$6</formula>
    </cfRule>
  </conditionalFormatting>
  <conditionalFormatting sqref="HD21:HD28">
    <cfRule type="cellIs" dxfId="155" priority="155" operator="lessThan">
      <formula>$V$5</formula>
    </cfRule>
    <cfRule type="cellIs" dxfId="154" priority="156" operator="greaterThan">
      <formula>$V$5</formula>
    </cfRule>
  </conditionalFormatting>
  <conditionalFormatting sqref="HB21 HB23 HB25 HB27">
    <cfRule type="cellIs" dxfId="153" priority="153" operator="lessThan">
      <formula>$T$5</formula>
    </cfRule>
    <cfRule type="cellIs" dxfId="152" priority="154" operator="greaterThan">
      <formula>$T$5</formula>
    </cfRule>
  </conditionalFormatting>
  <conditionalFormatting sqref="HB22 HB24 HB26 HB28">
    <cfRule type="cellIs" dxfId="151" priority="151" operator="lessThan">
      <formula>$T$6</formula>
    </cfRule>
    <cfRule type="cellIs" dxfId="150" priority="152" operator="greaterThan">
      <formula>$T$6</formula>
    </cfRule>
  </conditionalFormatting>
  <conditionalFormatting sqref="HD29:HD30">
    <cfRule type="cellIs" dxfId="149" priority="149" operator="lessThan">
      <formula>$V$5</formula>
    </cfRule>
    <cfRule type="cellIs" dxfId="148" priority="150" operator="greaterThan">
      <formula>$V$5</formula>
    </cfRule>
  </conditionalFormatting>
  <conditionalFormatting sqref="HB29">
    <cfRule type="cellIs" dxfId="147" priority="147" operator="lessThan">
      <formula>$T$5</formula>
    </cfRule>
    <cfRule type="cellIs" dxfId="146" priority="148" operator="greaterThan">
      <formula>$T$5</formula>
    </cfRule>
  </conditionalFormatting>
  <conditionalFormatting sqref="HB30">
    <cfRule type="cellIs" dxfId="145" priority="145" operator="lessThan">
      <formula>$T$6</formula>
    </cfRule>
    <cfRule type="cellIs" dxfId="144" priority="146" operator="greaterThan">
      <formula>$T$6</formula>
    </cfRule>
  </conditionalFormatting>
  <conditionalFormatting sqref="HY5:HY6">
    <cfRule type="cellIs" dxfId="143" priority="143" operator="lessThan">
      <formula>$V$5</formula>
    </cfRule>
    <cfRule type="cellIs" dxfId="142" priority="144" operator="greaterThan">
      <formula>$V$5</formula>
    </cfRule>
  </conditionalFormatting>
  <conditionalFormatting sqref="HW5">
    <cfRule type="cellIs" dxfId="141" priority="141" operator="lessThan">
      <formula>$T$5</formula>
    </cfRule>
    <cfRule type="cellIs" dxfId="140" priority="142" operator="greaterThan">
      <formula>$T$5</formula>
    </cfRule>
  </conditionalFormatting>
  <conditionalFormatting sqref="HW6">
    <cfRule type="cellIs" dxfId="139" priority="139" operator="lessThan">
      <formula>$T$6</formula>
    </cfRule>
    <cfRule type="cellIs" dxfId="138" priority="140" operator="greaterThan">
      <formula>$T$6</formula>
    </cfRule>
  </conditionalFormatting>
  <conditionalFormatting sqref="HY7:HY8">
    <cfRule type="cellIs" dxfId="137" priority="137" operator="lessThan">
      <formula>$V$5</formula>
    </cfRule>
    <cfRule type="cellIs" dxfId="136" priority="138" operator="greaterThan">
      <formula>$V$5</formula>
    </cfRule>
  </conditionalFormatting>
  <conditionalFormatting sqref="HW7">
    <cfRule type="cellIs" dxfId="135" priority="135" operator="lessThan">
      <formula>$T$5</formula>
    </cfRule>
    <cfRule type="cellIs" dxfId="134" priority="136" operator="greaterThan">
      <formula>$T$5</formula>
    </cfRule>
  </conditionalFormatting>
  <conditionalFormatting sqref="HW8">
    <cfRule type="cellIs" dxfId="133" priority="133" operator="lessThan">
      <formula>$T$6</formula>
    </cfRule>
    <cfRule type="cellIs" dxfId="132" priority="134" operator="greaterThan">
      <formula>$T$6</formula>
    </cfRule>
  </conditionalFormatting>
  <conditionalFormatting sqref="HY9:HY10">
    <cfRule type="cellIs" dxfId="131" priority="131" operator="lessThan">
      <formula>$V$5</formula>
    </cfRule>
    <cfRule type="cellIs" dxfId="130" priority="132" operator="greaterThan">
      <formula>$V$5</formula>
    </cfRule>
  </conditionalFormatting>
  <conditionalFormatting sqref="HW9">
    <cfRule type="cellIs" dxfId="129" priority="129" operator="lessThan">
      <formula>$T$5</formula>
    </cfRule>
    <cfRule type="cellIs" dxfId="128" priority="130" operator="greaterThan">
      <formula>$T$5</formula>
    </cfRule>
  </conditionalFormatting>
  <conditionalFormatting sqref="HW10">
    <cfRule type="cellIs" dxfId="127" priority="127" operator="lessThan">
      <formula>$T$6</formula>
    </cfRule>
    <cfRule type="cellIs" dxfId="126" priority="128" operator="greaterThan">
      <formula>$T$6</formula>
    </cfRule>
  </conditionalFormatting>
  <conditionalFormatting sqref="HY11:HY20">
    <cfRule type="cellIs" dxfId="125" priority="125" operator="lessThan">
      <formula>$V$5</formula>
    </cfRule>
    <cfRule type="cellIs" dxfId="124" priority="126" operator="greaterThan">
      <formula>$V$5</formula>
    </cfRule>
  </conditionalFormatting>
  <conditionalFormatting sqref="HW11 HW13 HW15 HW17 HW19">
    <cfRule type="cellIs" dxfId="123" priority="123" operator="lessThan">
      <formula>$T$5</formula>
    </cfRule>
    <cfRule type="cellIs" dxfId="122" priority="124" operator="greaterThan">
      <formula>$T$5</formula>
    </cfRule>
  </conditionalFormatting>
  <conditionalFormatting sqref="HW12 HW14 HW16 HW18 HW20">
    <cfRule type="cellIs" dxfId="121" priority="121" operator="lessThan">
      <formula>$T$6</formula>
    </cfRule>
    <cfRule type="cellIs" dxfId="120" priority="122" operator="greaterThan">
      <formula>$T$6</formula>
    </cfRule>
  </conditionalFormatting>
  <conditionalFormatting sqref="HY21:HY28">
    <cfRule type="cellIs" dxfId="119" priority="119" operator="lessThan">
      <formula>$V$5</formula>
    </cfRule>
    <cfRule type="cellIs" dxfId="118" priority="120" operator="greaterThan">
      <formula>$V$5</formula>
    </cfRule>
  </conditionalFormatting>
  <conditionalFormatting sqref="HW21 HW23 HW25 HW27">
    <cfRule type="cellIs" dxfId="117" priority="117" operator="lessThan">
      <formula>$T$5</formula>
    </cfRule>
    <cfRule type="cellIs" dxfId="116" priority="118" operator="greaterThan">
      <formula>$T$5</formula>
    </cfRule>
  </conditionalFormatting>
  <conditionalFormatting sqref="HW22 HW24 HW26 HW28">
    <cfRule type="cellIs" dxfId="115" priority="115" operator="lessThan">
      <formula>$T$6</formula>
    </cfRule>
    <cfRule type="cellIs" dxfId="114" priority="116" operator="greaterThan">
      <formula>$T$6</formula>
    </cfRule>
  </conditionalFormatting>
  <conditionalFormatting sqref="HY29:HY30">
    <cfRule type="cellIs" dxfId="113" priority="113" operator="lessThan">
      <formula>$V$5</formula>
    </cfRule>
    <cfRule type="cellIs" dxfId="112" priority="114" operator="greaterThan">
      <formula>$V$5</formula>
    </cfRule>
  </conditionalFormatting>
  <conditionalFormatting sqref="HW29">
    <cfRule type="cellIs" dxfId="111" priority="111" operator="lessThan">
      <formula>$T$5</formula>
    </cfRule>
    <cfRule type="cellIs" dxfId="110" priority="112" operator="greaterThan">
      <formula>$T$5</formula>
    </cfRule>
  </conditionalFormatting>
  <conditionalFormatting sqref="HW30">
    <cfRule type="cellIs" dxfId="109" priority="109" operator="lessThan">
      <formula>$T$6</formula>
    </cfRule>
    <cfRule type="cellIs" dxfId="108" priority="110" operator="greaterThan">
      <formula>$T$6</formula>
    </cfRule>
  </conditionalFormatting>
  <conditionalFormatting sqref="IT5:IT6">
    <cfRule type="cellIs" dxfId="107" priority="107" operator="lessThan">
      <formula>$V$5</formula>
    </cfRule>
    <cfRule type="cellIs" dxfId="106" priority="108" operator="greaterThan">
      <formula>$V$5</formula>
    </cfRule>
  </conditionalFormatting>
  <conditionalFormatting sqref="IR5">
    <cfRule type="cellIs" dxfId="105" priority="105" operator="lessThan">
      <formula>$T$5</formula>
    </cfRule>
    <cfRule type="cellIs" dxfId="104" priority="106" operator="greaterThan">
      <formula>$T$5</formula>
    </cfRule>
  </conditionalFormatting>
  <conditionalFormatting sqref="IR6">
    <cfRule type="cellIs" dxfId="103" priority="103" operator="lessThan">
      <formula>$T$6</formula>
    </cfRule>
    <cfRule type="cellIs" dxfId="102" priority="104" operator="greaterThan">
      <formula>$T$6</formula>
    </cfRule>
  </conditionalFormatting>
  <conditionalFormatting sqref="IT7:IT8">
    <cfRule type="cellIs" dxfId="101" priority="101" operator="lessThan">
      <formula>$V$5</formula>
    </cfRule>
    <cfRule type="cellIs" dxfId="100" priority="102" operator="greaterThan">
      <formula>$V$5</formula>
    </cfRule>
  </conditionalFormatting>
  <conditionalFormatting sqref="IR7">
    <cfRule type="cellIs" dxfId="99" priority="99" operator="lessThan">
      <formula>$T$5</formula>
    </cfRule>
    <cfRule type="cellIs" dxfId="98" priority="100" operator="greaterThan">
      <formula>$T$5</formula>
    </cfRule>
  </conditionalFormatting>
  <conditionalFormatting sqref="IR8">
    <cfRule type="cellIs" dxfId="97" priority="97" operator="lessThan">
      <formula>$T$6</formula>
    </cfRule>
    <cfRule type="cellIs" dxfId="96" priority="98" operator="greaterThan">
      <formula>$T$6</formula>
    </cfRule>
  </conditionalFormatting>
  <conditionalFormatting sqref="IT9:IT10">
    <cfRule type="cellIs" dxfId="95" priority="95" operator="lessThan">
      <formula>$V$5</formula>
    </cfRule>
    <cfRule type="cellIs" dxfId="94" priority="96" operator="greaterThan">
      <formula>$V$5</formula>
    </cfRule>
  </conditionalFormatting>
  <conditionalFormatting sqref="IR9">
    <cfRule type="cellIs" dxfId="93" priority="93" operator="lessThan">
      <formula>$T$5</formula>
    </cfRule>
    <cfRule type="cellIs" dxfId="92" priority="94" operator="greaterThan">
      <formula>$T$5</formula>
    </cfRule>
  </conditionalFormatting>
  <conditionalFormatting sqref="IR10">
    <cfRule type="cellIs" dxfId="91" priority="91" operator="lessThan">
      <formula>$T$6</formula>
    </cfRule>
    <cfRule type="cellIs" dxfId="90" priority="92" operator="greaterThan">
      <formula>$T$6</formula>
    </cfRule>
  </conditionalFormatting>
  <conditionalFormatting sqref="IT11:IT20">
    <cfRule type="cellIs" dxfId="89" priority="89" operator="lessThan">
      <formula>$V$5</formula>
    </cfRule>
    <cfRule type="cellIs" dxfId="88" priority="90" operator="greaterThan">
      <formula>$V$5</formula>
    </cfRule>
  </conditionalFormatting>
  <conditionalFormatting sqref="IR11 IR13 IR15 IR17 IR19">
    <cfRule type="cellIs" dxfId="87" priority="87" operator="lessThan">
      <formula>$T$5</formula>
    </cfRule>
    <cfRule type="cellIs" dxfId="86" priority="88" operator="greaterThan">
      <formula>$T$5</formula>
    </cfRule>
  </conditionalFormatting>
  <conditionalFormatting sqref="IR12 IR14 IR16 IR18 IR20">
    <cfRule type="cellIs" dxfId="85" priority="85" operator="lessThan">
      <formula>$T$6</formula>
    </cfRule>
    <cfRule type="cellIs" dxfId="84" priority="86" operator="greaterThan">
      <formula>$T$6</formula>
    </cfRule>
  </conditionalFormatting>
  <conditionalFormatting sqref="IT21:IT28">
    <cfRule type="cellIs" dxfId="83" priority="83" operator="lessThan">
      <formula>$V$5</formula>
    </cfRule>
    <cfRule type="cellIs" dxfId="82" priority="84" operator="greaterThan">
      <formula>$V$5</formula>
    </cfRule>
  </conditionalFormatting>
  <conditionalFormatting sqref="IR21 IR23 IR25 IR27">
    <cfRule type="cellIs" dxfId="81" priority="81" operator="lessThan">
      <formula>$T$5</formula>
    </cfRule>
    <cfRule type="cellIs" dxfId="80" priority="82" operator="greaterThan">
      <formula>$T$5</formula>
    </cfRule>
  </conditionalFormatting>
  <conditionalFormatting sqref="IR22 IR24 IR26 IR28">
    <cfRule type="cellIs" dxfId="79" priority="79" operator="lessThan">
      <formula>$T$6</formula>
    </cfRule>
    <cfRule type="cellIs" dxfId="78" priority="80" operator="greaterThan">
      <formula>$T$6</formula>
    </cfRule>
  </conditionalFormatting>
  <conditionalFormatting sqref="IT29:IT30">
    <cfRule type="cellIs" dxfId="77" priority="77" operator="lessThan">
      <formula>$V$5</formula>
    </cfRule>
    <cfRule type="cellIs" dxfId="76" priority="78" operator="greaterThan">
      <formula>$V$5</formula>
    </cfRule>
  </conditionalFormatting>
  <conditionalFormatting sqref="IR29">
    <cfRule type="cellIs" dxfId="75" priority="75" operator="lessThan">
      <formula>$T$5</formula>
    </cfRule>
    <cfRule type="cellIs" dxfId="74" priority="76" operator="greaterThan">
      <formula>$T$5</formula>
    </cfRule>
  </conditionalFormatting>
  <conditionalFormatting sqref="IR30">
    <cfRule type="cellIs" dxfId="73" priority="73" operator="lessThan">
      <formula>$T$6</formula>
    </cfRule>
    <cfRule type="cellIs" dxfId="72" priority="74" operator="greaterThan">
      <formula>$T$6</formula>
    </cfRule>
  </conditionalFormatting>
  <conditionalFormatting sqref="W32:W33">
    <cfRule type="cellIs" dxfId="71" priority="71" operator="lessThan">
      <formula>$V$5</formula>
    </cfRule>
    <cfRule type="cellIs" dxfId="70" priority="72" operator="greaterThan">
      <formula>$V$5</formula>
    </cfRule>
  </conditionalFormatting>
  <conditionalFormatting sqref="U32">
    <cfRule type="cellIs" dxfId="69" priority="69" operator="lessThan">
      <formula>$T$5</formula>
    </cfRule>
    <cfRule type="cellIs" dxfId="68" priority="70" operator="greaterThan">
      <formula>$T$5</formula>
    </cfRule>
  </conditionalFormatting>
  <conditionalFormatting sqref="U33">
    <cfRule type="cellIs" dxfId="67" priority="67" operator="lessThan">
      <formula>$T$6</formula>
    </cfRule>
    <cfRule type="cellIs" dxfId="66" priority="68" operator="greaterThan">
      <formula>$T$6</formula>
    </cfRule>
  </conditionalFormatting>
  <conditionalFormatting sqref="AR32:AR33">
    <cfRule type="cellIs" dxfId="65" priority="65" operator="lessThan">
      <formula>$V$5</formula>
    </cfRule>
    <cfRule type="cellIs" dxfId="64" priority="66" operator="greaterThan">
      <formula>$V$5</formula>
    </cfRule>
  </conditionalFormatting>
  <conditionalFormatting sqref="AP32">
    <cfRule type="cellIs" dxfId="63" priority="63" operator="lessThan">
      <formula>$T$5</formula>
    </cfRule>
    <cfRule type="cellIs" dxfId="62" priority="64" operator="greaterThan">
      <formula>$T$5</formula>
    </cfRule>
  </conditionalFormatting>
  <conditionalFormatting sqref="AP33">
    <cfRule type="cellIs" dxfId="61" priority="61" operator="lessThan">
      <formula>$T$6</formula>
    </cfRule>
    <cfRule type="cellIs" dxfId="60" priority="62" operator="greaterThan">
      <formula>$T$6</formula>
    </cfRule>
  </conditionalFormatting>
  <conditionalFormatting sqref="BM32:BM33">
    <cfRule type="cellIs" dxfId="59" priority="59" operator="lessThan">
      <formula>$V$5</formula>
    </cfRule>
    <cfRule type="cellIs" dxfId="58" priority="60" operator="greaterThan">
      <formula>$V$5</formula>
    </cfRule>
  </conditionalFormatting>
  <conditionalFormatting sqref="BK32">
    <cfRule type="cellIs" dxfId="57" priority="57" operator="lessThan">
      <formula>$T$5</formula>
    </cfRule>
    <cfRule type="cellIs" dxfId="56" priority="58" operator="greaterThan">
      <formula>$T$5</formula>
    </cfRule>
  </conditionalFormatting>
  <conditionalFormatting sqref="BK33">
    <cfRule type="cellIs" dxfId="55" priority="55" operator="lessThan">
      <formula>$T$6</formula>
    </cfRule>
    <cfRule type="cellIs" dxfId="54" priority="56" operator="greaterThan">
      <formula>$T$6</formula>
    </cfRule>
  </conditionalFormatting>
  <conditionalFormatting sqref="CH32:CH33">
    <cfRule type="cellIs" dxfId="53" priority="53" operator="lessThan">
      <formula>$V$5</formula>
    </cfRule>
    <cfRule type="cellIs" dxfId="52" priority="54" operator="greaterThan">
      <formula>$V$5</formula>
    </cfRule>
  </conditionalFormatting>
  <conditionalFormatting sqref="CF32">
    <cfRule type="cellIs" dxfId="51" priority="51" operator="lessThan">
      <formula>$T$5</formula>
    </cfRule>
    <cfRule type="cellIs" dxfId="50" priority="52" operator="greaterThan">
      <formula>$T$5</formula>
    </cfRule>
  </conditionalFormatting>
  <conditionalFormatting sqref="CF33">
    <cfRule type="cellIs" dxfId="49" priority="49" operator="lessThan">
      <formula>$T$6</formula>
    </cfRule>
    <cfRule type="cellIs" dxfId="48" priority="50" operator="greaterThan">
      <formula>$T$6</formula>
    </cfRule>
  </conditionalFormatting>
  <conditionalFormatting sqref="DC32:DC33">
    <cfRule type="cellIs" dxfId="47" priority="47" operator="lessThan">
      <formula>$V$5</formula>
    </cfRule>
    <cfRule type="cellIs" dxfId="46" priority="48" operator="greaterThan">
      <formula>$V$5</formula>
    </cfRule>
  </conditionalFormatting>
  <conditionalFormatting sqref="DA32">
    <cfRule type="cellIs" dxfId="45" priority="45" operator="lessThan">
      <formula>$T$5</formula>
    </cfRule>
    <cfRule type="cellIs" dxfId="44" priority="46" operator="greaterThan">
      <formula>$T$5</formula>
    </cfRule>
  </conditionalFormatting>
  <conditionalFormatting sqref="DA33">
    <cfRule type="cellIs" dxfId="43" priority="43" operator="lessThan">
      <formula>$T$6</formula>
    </cfRule>
    <cfRule type="cellIs" dxfId="42" priority="44" operator="greaterThan">
      <formula>$T$6</formula>
    </cfRule>
  </conditionalFormatting>
  <conditionalFormatting sqref="DX32:DX33">
    <cfRule type="cellIs" dxfId="41" priority="41" operator="lessThan">
      <formula>$V$5</formula>
    </cfRule>
    <cfRule type="cellIs" dxfId="40" priority="42" operator="greaterThan">
      <formula>$V$5</formula>
    </cfRule>
  </conditionalFormatting>
  <conditionalFormatting sqref="DV32">
    <cfRule type="cellIs" dxfId="39" priority="39" operator="lessThan">
      <formula>$T$5</formula>
    </cfRule>
    <cfRule type="cellIs" dxfId="38" priority="40" operator="greaterThan">
      <formula>$T$5</formula>
    </cfRule>
  </conditionalFormatting>
  <conditionalFormatting sqref="DV33">
    <cfRule type="cellIs" dxfId="37" priority="37" operator="lessThan">
      <formula>$T$6</formula>
    </cfRule>
    <cfRule type="cellIs" dxfId="36" priority="38" operator="greaterThan">
      <formula>$T$6</formula>
    </cfRule>
  </conditionalFormatting>
  <conditionalFormatting sqref="ES32:ES33">
    <cfRule type="cellIs" dxfId="35" priority="35" operator="lessThan">
      <formula>$V$5</formula>
    </cfRule>
    <cfRule type="cellIs" dxfId="34" priority="36" operator="greaterThan">
      <formula>$V$5</formula>
    </cfRule>
  </conditionalFormatting>
  <conditionalFormatting sqref="EQ32">
    <cfRule type="cellIs" dxfId="33" priority="33" operator="lessThan">
      <formula>$T$5</formula>
    </cfRule>
    <cfRule type="cellIs" dxfId="32" priority="34" operator="greaterThan">
      <formula>$T$5</formula>
    </cfRule>
  </conditionalFormatting>
  <conditionalFormatting sqref="EQ33">
    <cfRule type="cellIs" dxfId="31" priority="31" operator="lessThan">
      <formula>$T$6</formula>
    </cfRule>
    <cfRule type="cellIs" dxfId="30" priority="32" operator="greaterThan">
      <formula>$T$6</formula>
    </cfRule>
  </conditionalFormatting>
  <conditionalFormatting sqref="FN32:FN33">
    <cfRule type="cellIs" dxfId="29" priority="29" operator="lessThan">
      <formula>$V$5</formula>
    </cfRule>
    <cfRule type="cellIs" dxfId="28" priority="30" operator="greaterThan">
      <formula>$V$5</formula>
    </cfRule>
  </conditionalFormatting>
  <conditionalFormatting sqref="FL32">
    <cfRule type="cellIs" dxfId="27" priority="27" operator="lessThan">
      <formula>$T$5</formula>
    </cfRule>
    <cfRule type="cellIs" dxfId="26" priority="28" operator="greaterThan">
      <formula>$T$5</formula>
    </cfRule>
  </conditionalFormatting>
  <conditionalFormatting sqref="FL33">
    <cfRule type="cellIs" dxfId="25" priority="25" operator="lessThan">
      <formula>$T$6</formula>
    </cfRule>
    <cfRule type="cellIs" dxfId="24" priority="26" operator="greaterThan">
      <formula>$T$6</formula>
    </cfRule>
  </conditionalFormatting>
  <conditionalFormatting sqref="GI32:GI33">
    <cfRule type="cellIs" dxfId="23" priority="23" operator="lessThan">
      <formula>$V$5</formula>
    </cfRule>
    <cfRule type="cellIs" dxfId="22" priority="24" operator="greaterThan">
      <formula>$V$5</formula>
    </cfRule>
  </conditionalFormatting>
  <conditionalFormatting sqref="GG32">
    <cfRule type="cellIs" dxfId="21" priority="21" operator="lessThan">
      <formula>$T$5</formula>
    </cfRule>
    <cfRule type="cellIs" dxfId="20" priority="22" operator="greaterThan">
      <formula>$T$5</formula>
    </cfRule>
  </conditionalFormatting>
  <conditionalFormatting sqref="GG33">
    <cfRule type="cellIs" dxfId="19" priority="19" operator="lessThan">
      <formula>$T$6</formula>
    </cfRule>
    <cfRule type="cellIs" dxfId="18" priority="20" operator="greaterThan">
      <formula>$T$6</formula>
    </cfRule>
  </conditionalFormatting>
  <conditionalFormatting sqref="HD32:HD33">
    <cfRule type="cellIs" dxfId="17" priority="17" operator="lessThan">
      <formula>$V$5</formula>
    </cfRule>
    <cfRule type="cellIs" dxfId="16" priority="18" operator="greaterThan">
      <formula>$V$5</formula>
    </cfRule>
  </conditionalFormatting>
  <conditionalFormatting sqref="HB32">
    <cfRule type="cellIs" dxfId="15" priority="15" operator="lessThan">
      <formula>$T$5</formula>
    </cfRule>
    <cfRule type="cellIs" dxfId="14" priority="16" operator="greaterThan">
      <formula>$T$5</formula>
    </cfRule>
  </conditionalFormatting>
  <conditionalFormatting sqref="HB33">
    <cfRule type="cellIs" dxfId="13" priority="13" operator="lessThan">
      <formula>$T$6</formula>
    </cfRule>
    <cfRule type="cellIs" dxfId="12" priority="14" operator="greaterThan">
      <formula>$T$6</formula>
    </cfRule>
  </conditionalFormatting>
  <conditionalFormatting sqref="HY32:HY33">
    <cfRule type="cellIs" dxfId="11" priority="11" operator="lessThan">
      <formula>$V$5</formula>
    </cfRule>
    <cfRule type="cellIs" dxfId="10" priority="12" operator="greaterThan">
      <formula>$V$5</formula>
    </cfRule>
  </conditionalFormatting>
  <conditionalFormatting sqref="HW32">
    <cfRule type="cellIs" dxfId="9" priority="9" operator="lessThan">
      <formula>$T$5</formula>
    </cfRule>
    <cfRule type="cellIs" dxfId="8" priority="10" operator="greaterThan">
      <formula>$T$5</formula>
    </cfRule>
  </conditionalFormatting>
  <conditionalFormatting sqref="HW33">
    <cfRule type="cellIs" dxfId="7" priority="7" operator="lessThan">
      <formula>$T$6</formula>
    </cfRule>
    <cfRule type="cellIs" dxfId="6" priority="8" operator="greaterThan">
      <formula>$T$6</formula>
    </cfRule>
  </conditionalFormatting>
  <conditionalFormatting sqref="IT32:IT33">
    <cfRule type="cellIs" dxfId="5" priority="5" operator="lessThan">
      <formula>$V$5</formula>
    </cfRule>
    <cfRule type="cellIs" dxfId="4" priority="6" operator="greaterThan">
      <formula>$V$5</formula>
    </cfRule>
  </conditionalFormatting>
  <conditionalFormatting sqref="IR32">
    <cfRule type="cellIs" dxfId="3" priority="3" operator="lessThan">
      <formula>$T$5</formula>
    </cfRule>
    <cfRule type="cellIs" dxfId="2" priority="4" operator="greaterThan">
      <formula>$T$5</formula>
    </cfRule>
  </conditionalFormatting>
  <conditionalFormatting sqref="IR33">
    <cfRule type="cellIs" dxfId="1" priority="1" operator="lessThan">
      <formula>$T$6</formula>
    </cfRule>
    <cfRule type="cellIs" dxfId="0" priority="2" operator="greaterThan">
      <formula>$T$6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8"/>
  <sheetViews>
    <sheetView showGridLines="0" topLeftCell="A10" workbookViewId="0">
      <selection activeCell="E73" sqref="E73"/>
    </sheetView>
  </sheetViews>
  <sheetFormatPr defaultRowHeight="15"/>
  <cols>
    <col min="2" max="2" width="17.140625" style="3" customWidth="1"/>
    <col min="3" max="3" width="11.140625" style="3" customWidth="1"/>
    <col min="4" max="15" width="11.5703125" customWidth="1"/>
    <col min="17" max="17" width="15.140625" style="3" customWidth="1"/>
    <col min="18" max="18" width="9.42578125" style="3" customWidth="1"/>
  </cols>
  <sheetData>
    <row r="1" spans="2:15"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2:15" ht="15" customHeight="1"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</row>
    <row r="3" spans="2:15" ht="15" customHeight="1">
      <c r="B3" s="395" t="s">
        <v>185</v>
      </c>
      <c r="C3" s="380" t="s">
        <v>18</v>
      </c>
      <c r="D3" s="394" t="s">
        <v>67</v>
      </c>
      <c r="E3" s="394" t="s">
        <v>59</v>
      </c>
      <c r="F3" s="394" t="s">
        <v>60</v>
      </c>
      <c r="G3" s="394" t="s">
        <v>61</v>
      </c>
      <c r="H3" s="394" t="s">
        <v>62</v>
      </c>
      <c r="I3" s="394" t="s">
        <v>63</v>
      </c>
      <c r="J3" s="394" t="s">
        <v>64</v>
      </c>
      <c r="K3" s="394" t="s">
        <v>65</v>
      </c>
      <c r="L3" s="394" t="s">
        <v>66</v>
      </c>
      <c r="M3" s="394" t="s">
        <v>68</v>
      </c>
      <c r="N3" s="394" t="s">
        <v>69</v>
      </c>
      <c r="O3" s="394" t="s">
        <v>54</v>
      </c>
    </row>
    <row r="4" spans="2:15" ht="15" customHeight="1">
      <c r="B4" s="396"/>
      <c r="C4" s="380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</row>
    <row r="5" spans="2:15">
      <c r="B5" s="403" t="str">
        <f>Info!C4</f>
        <v>Barrel</v>
      </c>
      <c r="C5" s="295" t="s">
        <v>15</v>
      </c>
      <c r="D5" s="296">
        <f>'MBO Report 1'!$S5</f>
        <v>98</v>
      </c>
      <c r="E5" s="296">
        <f>'MBO Report 1'!$AN5</f>
        <v>98</v>
      </c>
      <c r="F5" s="296">
        <f>'MBO Report 1'!$BI5</f>
        <v>119</v>
      </c>
      <c r="G5" s="296">
        <f>'MBO Report 1'!$CD5</f>
        <v>189</v>
      </c>
      <c r="H5" s="296">
        <f>'MBO Report 1'!$CY5</f>
        <v>294</v>
      </c>
      <c r="I5" s="296">
        <f>'MBO Report 1'!$DT5</f>
        <v>245</v>
      </c>
      <c r="J5" s="296">
        <f>'MBO Report 1'!$EO5</f>
        <v>296.52</v>
      </c>
      <c r="K5" s="296">
        <f>'MBO Report 1'!$FJ5</f>
        <v>154</v>
      </c>
      <c r="L5" s="296">
        <f>'MBO Report 1'!$GE5</f>
        <v>119</v>
      </c>
      <c r="M5" s="296">
        <f>'MBO Report 1'!$GZ5</f>
        <v>98</v>
      </c>
      <c r="N5" s="296">
        <f>'MBO Report 1'!$HU5</f>
        <v>84</v>
      </c>
      <c r="O5" s="296">
        <f>'MBO Report 1'!$IP5</f>
        <v>147</v>
      </c>
    </row>
    <row r="6" spans="2:15">
      <c r="B6" s="404"/>
      <c r="C6" s="297" t="s">
        <v>16</v>
      </c>
      <c r="D6" s="296">
        <f>'MBO Report 1'!$S6</f>
        <v>1528</v>
      </c>
      <c r="E6" s="296">
        <f>'MBO Report 1'!$AN6</f>
        <v>250</v>
      </c>
      <c r="F6" s="296">
        <f>'MBO Report 1'!$BI6</f>
        <v>12300</v>
      </c>
      <c r="G6" s="296">
        <f>'MBO Report 1'!$CD6</f>
        <v>250</v>
      </c>
      <c r="H6" s="296">
        <f>'MBO Report 1'!$CY6</f>
        <v>4882.8469999999998</v>
      </c>
      <c r="I6" s="296">
        <f>'MBO Report 1'!$DT6</f>
        <v>750</v>
      </c>
      <c r="J6" s="296">
        <f>'MBO Report 1'!$EO6</f>
        <v>250</v>
      </c>
      <c r="K6" s="296">
        <f>'MBO Report 1'!$FJ6</f>
        <v>250</v>
      </c>
      <c r="L6" s="296">
        <f>'MBO Report 1'!$GE6</f>
        <v>0</v>
      </c>
      <c r="M6" s="296">
        <f>'MBO Report 1'!$GZ6</f>
        <v>500</v>
      </c>
      <c r="N6" s="296">
        <f>'MBO Report 1'!$HU6</f>
        <v>500</v>
      </c>
      <c r="O6" s="296">
        <f>'MBO Report 1'!$IP6</f>
        <v>500</v>
      </c>
    </row>
    <row r="7" spans="2:15" s="214" customFormat="1">
      <c r="B7" s="405"/>
      <c r="C7" s="302" t="s">
        <v>13</v>
      </c>
      <c r="D7" s="303">
        <f>SUM(D5:D6)</f>
        <v>1626</v>
      </c>
      <c r="E7" s="303">
        <f t="shared" ref="E7:O7" si="0">SUM(E5:E6)</f>
        <v>348</v>
      </c>
      <c r="F7" s="303">
        <f t="shared" si="0"/>
        <v>12419</v>
      </c>
      <c r="G7" s="303">
        <f t="shared" si="0"/>
        <v>439</v>
      </c>
      <c r="H7" s="303">
        <f t="shared" si="0"/>
        <v>5176.8469999999998</v>
      </c>
      <c r="I7" s="303">
        <f t="shared" si="0"/>
        <v>995</v>
      </c>
      <c r="J7" s="303">
        <f t="shared" si="0"/>
        <v>546.52</v>
      </c>
      <c r="K7" s="303">
        <f t="shared" si="0"/>
        <v>404</v>
      </c>
      <c r="L7" s="303">
        <f t="shared" si="0"/>
        <v>119</v>
      </c>
      <c r="M7" s="303">
        <f t="shared" si="0"/>
        <v>598</v>
      </c>
      <c r="N7" s="303">
        <f t="shared" si="0"/>
        <v>584</v>
      </c>
      <c r="O7" s="303">
        <f t="shared" si="0"/>
        <v>647</v>
      </c>
    </row>
    <row r="8" spans="2:15">
      <c r="B8" s="403" t="str">
        <f>Info!C5</f>
        <v>Ceramic</v>
      </c>
      <c r="C8" s="295" t="s">
        <v>15</v>
      </c>
      <c r="D8" s="296">
        <f>'MBO Report 1'!$S7</f>
        <v>224</v>
      </c>
      <c r="E8" s="296">
        <f>'MBO Report 1'!$AN7</f>
        <v>112</v>
      </c>
      <c r="F8" s="296">
        <f>'MBO Report 1'!$BI7</f>
        <v>70</v>
      </c>
      <c r="G8" s="296">
        <f>'MBO Report 1'!$CD7</f>
        <v>154</v>
      </c>
      <c r="H8" s="296">
        <f>'MBO Report 1'!$CY7</f>
        <v>112</v>
      </c>
      <c r="I8" s="296">
        <f>'MBO Report 1'!$DT7</f>
        <v>70</v>
      </c>
      <c r="J8" s="296">
        <f>'MBO Report 1'!$EO7</f>
        <v>70</v>
      </c>
      <c r="K8" s="296">
        <f>'MBO Report 1'!$FJ7</f>
        <v>70</v>
      </c>
      <c r="L8" s="296">
        <f>'MBO Report 1'!$GE7</f>
        <v>210</v>
      </c>
      <c r="M8" s="296">
        <f>'MBO Report 1'!$GZ7</f>
        <v>70</v>
      </c>
      <c r="N8" s="296">
        <f>'MBO Report 1'!$HU7</f>
        <v>70</v>
      </c>
      <c r="O8" s="296">
        <f>'MBO Report 1'!$IP7</f>
        <v>308</v>
      </c>
    </row>
    <row r="9" spans="2:15">
      <c r="B9" s="404"/>
      <c r="C9" s="297" t="s">
        <v>16</v>
      </c>
      <c r="D9" s="296">
        <f>'MBO Report 1'!$S8</f>
        <v>0</v>
      </c>
      <c r="E9" s="296">
        <f>'MBO Report 1'!$AN8</f>
        <v>0</v>
      </c>
      <c r="F9" s="296">
        <f>'MBO Report 1'!$BI8</f>
        <v>0</v>
      </c>
      <c r="G9" s="296">
        <f>'MBO Report 1'!$CD8</f>
        <v>0</v>
      </c>
      <c r="H9" s="296">
        <f>'MBO Report 1'!$CY8</f>
        <v>0</v>
      </c>
      <c r="I9" s="296">
        <f>'MBO Report 1'!$DT8</f>
        <v>0</v>
      </c>
      <c r="J9" s="296">
        <f>'MBO Report 1'!$EO8</f>
        <v>0</v>
      </c>
      <c r="K9" s="296">
        <f>'MBO Report 1'!$FJ8</f>
        <v>0</v>
      </c>
      <c r="L9" s="296">
        <f>'MBO Report 1'!$GE8</f>
        <v>250</v>
      </c>
      <c r="M9" s="296">
        <f>'MBO Report 1'!$GZ8</f>
        <v>28</v>
      </c>
      <c r="N9" s="296">
        <f>'MBO Report 1'!$HU8</f>
        <v>250</v>
      </c>
      <c r="O9" s="296">
        <f>'MBO Report 1'!$IP8</f>
        <v>0</v>
      </c>
    </row>
    <row r="10" spans="2:15" s="214" customFormat="1">
      <c r="B10" s="405"/>
      <c r="C10" s="302" t="s">
        <v>13</v>
      </c>
      <c r="D10" s="303">
        <f>SUM(D8:D9)</f>
        <v>224</v>
      </c>
      <c r="E10" s="303">
        <f t="shared" ref="E10" si="1">SUM(E8:E9)</f>
        <v>112</v>
      </c>
      <c r="F10" s="303">
        <f t="shared" ref="F10" si="2">SUM(F8:F9)</f>
        <v>70</v>
      </c>
      <c r="G10" s="303">
        <f t="shared" ref="G10" si="3">SUM(G8:G9)</f>
        <v>154</v>
      </c>
      <c r="H10" s="303">
        <f t="shared" ref="H10" si="4">SUM(H8:H9)</f>
        <v>112</v>
      </c>
      <c r="I10" s="303">
        <f t="shared" ref="I10" si="5">SUM(I8:I9)</f>
        <v>70</v>
      </c>
      <c r="J10" s="303">
        <f t="shared" ref="J10" si="6">SUM(J8:J9)</f>
        <v>70</v>
      </c>
      <c r="K10" s="303">
        <f t="shared" ref="K10" si="7">SUM(K8:K9)</f>
        <v>70</v>
      </c>
      <c r="L10" s="303">
        <f t="shared" ref="L10" si="8">SUM(L8:L9)</f>
        <v>460</v>
      </c>
      <c r="M10" s="303">
        <f t="shared" ref="M10" si="9">SUM(M8:M9)</f>
        <v>98</v>
      </c>
      <c r="N10" s="303">
        <f t="shared" ref="N10" si="10">SUM(N8:N9)</f>
        <v>320</v>
      </c>
      <c r="O10" s="303">
        <f t="shared" ref="O10" si="11">SUM(O8:O9)</f>
        <v>308</v>
      </c>
    </row>
    <row r="11" spans="2:15">
      <c r="B11" s="403" t="str">
        <f>Info!C6</f>
        <v>IG</v>
      </c>
      <c r="C11" s="295" t="s">
        <v>15</v>
      </c>
      <c r="D11" s="296">
        <f>'MBO Report 1'!$S9</f>
        <v>518</v>
      </c>
      <c r="E11" s="296">
        <f>'MBO Report 1'!$AN9</f>
        <v>756</v>
      </c>
      <c r="F11" s="296">
        <f>'MBO Report 1'!$BI9</f>
        <v>924</v>
      </c>
      <c r="G11" s="296">
        <f>'MBO Report 1'!$CD9</f>
        <v>532</v>
      </c>
      <c r="H11" s="296">
        <f>'MBO Report 1'!$CY9</f>
        <v>595</v>
      </c>
      <c r="I11" s="296">
        <f>'MBO Report 1'!$DT9</f>
        <v>469</v>
      </c>
      <c r="J11" s="296">
        <f>'MBO Report 1'!$EO9</f>
        <v>511</v>
      </c>
      <c r="K11" s="296">
        <f>'MBO Report 1'!$FJ9</f>
        <v>763</v>
      </c>
      <c r="L11" s="296">
        <f>'MBO Report 1'!$GE9</f>
        <v>637</v>
      </c>
      <c r="M11" s="296">
        <f>'MBO Report 1'!$GZ9</f>
        <v>385</v>
      </c>
      <c r="N11" s="296">
        <f>'MBO Report 1'!$HU9</f>
        <v>217</v>
      </c>
      <c r="O11" s="296">
        <f>'MBO Report 1'!$IP9</f>
        <v>392</v>
      </c>
    </row>
    <row r="12" spans="2:15">
      <c r="B12" s="404"/>
      <c r="C12" s="297" t="s">
        <v>16</v>
      </c>
      <c r="D12" s="296">
        <f>'MBO Report 1'!$S10</f>
        <v>990.5</v>
      </c>
      <c r="E12" s="296">
        <f>'MBO Report 1'!$AN10</f>
        <v>955.5</v>
      </c>
      <c r="F12" s="296">
        <f>'MBO Report 1'!$BI10</f>
        <v>756</v>
      </c>
      <c r="G12" s="296">
        <f>'MBO Report 1'!$CD10</f>
        <v>0</v>
      </c>
      <c r="H12" s="296">
        <f>'MBO Report 1'!$CY10</f>
        <v>437.5</v>
      </c>
      <c r="I12" s="296">
        <f>'MBO Report 1'!$DT10</f>
        <v>259</v>
      </c>
      <c r="J12" s="296">
        <f>'MBO Report 1'!$EO10</f>
        <v>1091.5</v>
      </c>
      <c r="K12" s="296">
        <f>'MBO Report 1'!$FJ10</f>
        <v>283.5</v>
      </c>
      <c r="L12" s="296">
        <f>'MBO Report 1'!$GE10</f>
        <v>444.5</v>
      </c>
      <c r="M12" s="296">
        <f>'MBO Report 1'!$GZ10</f>
        <v>546</v>
      </c>
      <c r="N12" s="296">
        <f>'MBO Report 1'!$HU10</f>
        <v>255.5</v>
      </c>
      <c r="O12" s="296">
        <f>'MBO Report 1'!$IP10</f>
        <v>126</v>
      </c>
    </row>
    <row r="13" spans="2:15" s="214" customFormat="1">
      <c r="B13" s="405"/>
      <c r="C13" s="302" t="s">
        <v>13</v>
      </c>
      <c r="D13" s="303">
        <f>SUM(D11:D12)</f>
        <v>1508.5</v>
      </c>
      <c r="E13" s="303">
        <f t="shared" ref="E13" si="12">SUM(E11:E12)</f>
        <v>1711.5</v>
      </c>
      <c r="F13" s="303">
        <f t="shared" ref="F13" si="13">SUM(F11:F12)</f>
        <v>1680</v>
      </c>
      <c r="G13" s="303">
        <f t="shared" ref="G13" si="14">SUM(G11:G12)</f>
        <v>532</v>
      </c>
      <c r="H13" s="303">
        <f t="shared" ref="H13" si="15">SUM(H11:H12)</f>
        <v>1032.5</v>
      </c>
      <c r="I13" s="303">
        <f t="shared" ref="I13" si="16">SUM(I11:I12)</f>
        <v>728</v>
      </c>
      <c r="J13" s="303">
        <f t="shared" ref="J13" si="17">SUM(J11:J12)</f>
        <v>1602.5</v>
      </c>
      <c r="K13" s="303">
        <f t="shared" ref="K13" si="18">SUM(K11:K12)</f>
        <v>1046.5</v>
      </c>
      <c r="L13" s="303">
        <f t="shared" ref="L13" si="19">SUM(L11:L12)</f>
        <v>1081.5</v>
      </c>
      <c r="M13" s="303">
        <f t="shared" ref="M13" si="20">SUM(M11:M12)</f>
        <v>931</v>
      </c>
      <c r="N13" s="303">
        <f t="shared" ref="N13" si="21">SUM(N11:N12)</f>
        <v>472.5</v>
      </c>
      <c r="O13" s="303">
        <f t="shared" ref="O13" si="22">SUM(O11:O12)</f>
        <v>518</v>
      </c>
    </row>
    <row r="14" spans="2:15">
      <c r="B14" s="403" t="str">
        <f>Info!C7</f>
        <v>ME</v>
      </c>
      <c r="C14" s="295" t="s">
        <v>15</v>
      </c>
      <c r="D14" s="296">
        <f>'MBO Report 1'!$S11</f>
        <v>0</v>
      </c>
      <c r="E14" s="296">
        <f>'MBO Report 1'!$AN11</f>
        <v>0</v>
      </c>
      <c r="F14" s="296">
        <f>'MBO Report 1'!$BI11</f>
        <v>0</v>
      </c>
      <c r="G14" s="296">
        <f>'MBO Report 1'!$CD11</f>
        <v>0</v>
      </c>
      <c r="H14" s="296">
        <f>'MBO Report 1'!$CY11</f>
        <v>0</v>
      </c>
      <c r="I14" s="296">
        <f>'MBO Report 1'!$DT11</f>
        <v>0</v>
      </c>
      <c r="J14" s="296">
        <f>'MBO Report 1'!$EO11</f>
        <v>0</v>
      </c>
      <c r="K14" s="296">
        <f>'MBO Report 1'!$FJ11</f>
        <v>0</v>
      </c>
      <c r="L14" s="296">
        <f>'MBO Report 1'!$GE11</f>
        <v>0</v>
      </c>
      <c r="M14" s="296">
        <f>'MBO Report 1'!$GZ11</f>
        <v>0</v>
      </c>
      <c r="N14" s="296">
        <f>'MBO Report 1'!$HU11</f>
        <v>0</v>
      </c>
      <c r="O14" s="296">
        <f>'MBO Report 1'!$IP11</f>
        <v>0</v>
      </c>
    </row>
    <row r="15" spans="2:15">
      <c r="B15" s="404"/>
      <c r="C15" s="297" t="s">
        <v>16</v>
      </c>
      <c r="D15" s="296">
        <f>'MBO Report 1'!$S12</f>
        <v>250</v>
      </c>
      <c r="E15" s="296">
        <f>'MBO Report 1'!$AN12</f>
        <v>250</v>
      </c>
      <c r="F15" s="296">
        <f>'MBO Report 1'!$BI12</f>
        <v>0</v>
      </c>
      <c r="G15" s="296">
        <f>'MBO Report 1'!$CD12</f>
        <v>500</v>
      </c>
      <c r="H15" s="296">
        <f>'MBO Report 1'!$CY12</f>
        <v>0</v>
      </c>
      <c r="I15" s="296">
        <f>'MBO Report 1'!$DT12</f>
        <v>0</v>
      </c>
      <c r="J15" s="296">
        <f>'MBO Report 1'!$EO12</f>
        <v>0</v>
      </c>
      <c r="K15" s="296">
        <f>'MBO Report 1'!$FJ12</f>
        <v>0</v>
      </c>
      <c r="L15" s="296">
        <f>'MBO Report 1'!$GE12</f>
        <v>0</v>
      </c>
      <c r="M15" s="296">
        <f>'MBO Report 1'!$GZ12</f>
        <v>0</v>
      </c>
      <c r="N15" s="296">
        <f>'MBO Report 1'!$HU12</f>
        <v>0</v>
      </c>
      <c r="O15" s="296">
        <f>'MBO Report 1'!$IP12</f>
        <v>0</v>
      </c>
    </row>
    <row r="16" spans="2:15" s="214" customFormat="1">
      <c r="B16" s="405"/>
      <c r="C16" s="302" t="s">
        <v>13</v>
      </c>
      <c r="D16" s="303">
        <f>SUM(D14:D15)</f>
        <v>250</v>
      </c>
      <c r="E16" s="303">
        <f t="shared" ref="E16" si="23">SUM(E14:E15)</f>
        <v>250</v>
      </c>
      <c r="F16" s="303">
        <f t="shared" ref="F16" si="24">SUM(F14:F15)</f>
        <v>0</v>
      </c>
      <c r="G16" s="303">
        <f t="shared" ref="G16" si="25">SUM(G14:G15)</f>
        <v>500</v>
      </c>
      <c r="H16" s="303">
        <f t="shared" ref="H16" si="26">SUM(H14:H15)</f>
        <v>0</v>
      </c>
      <c r="I16" s="303">
        <f t="shared" ref="I16" si="27">SUM(I14:I15)</f>
        <v>0</v>
      </c>
      <c r="J16" s="303">
        <f t="shared" ref="J16" si="28">SUM(J14:J15)</f>
        <v>0</v>
      </c>
      <c r="K16" s="303">
        <f t="shared" ref="K16" si="29">SUM(K14:K15)</f>
        <v>0</v>
      </c>
      <c r="L16" s="303">
        <f t="shared" ref="L16" si="30">SUM(L14:L15)</f>
        <v>0</v>
      </c>
      <c r="M16" s="303">
        <f t="shared" ref="M16" si="31">SUM(M14:M15)</f>
        <v>0</v>
      </c>
      <c r="N16" s="303">
        <f t="shared" ref="N16" si="32">SUM(N14:N15)</f>
        <v>0</v>
      </c>
      <c r="O16" s="303">
        <f t="shared" ref="O16" si="33">SUM(O14:O15)</f>
        <v>0</v>
      </c>
    </row>
    <row r="17" spans="2:18">
      <c r="B17" s="403" t="str">
        <f>Info!C8</f>
        <v>PVD</v>
      </c>
      <c r="C17" s="295" t="s">
        <v>15</v>
      </c>
      <c r="D17" s="296">
        <f>'MBO Report 1'!$S13</f>
        <v>462</v>
      </c>
      <c r="E17" s="296">
        <f>'MBO Report 1'!$AN13</f>
        <v>308</v>
      </c>
      <c r="F17" s="296">
        <f>'MBO Report 1'!$BI13</f>
        <v>70</v>
      </c>
      <c r="G17" s="296">
        <f>'MBO Report 1'!$CD13</f>
        <v>168</v>
      </c>
      <c r="H17" s="296">
        <f>'MBO Report 1'!$CY13</f>
        <v>294</v>
      </c>
      <c r="I17" s="296">
        <f>'MBO Report 1'!$DT13</f>
        <v>966</v>
      </c>
      <c r="J17" s="296">
        <f>'MBO Report 1'!$EO13</f>
        <v>490</v>
      </c>
      <c r="K17" s="296">
        <f>'MBO Report 1'!$FJ13</f>
        <v>554.4</v>
      </c>
      <c r="L17" s="296">
        <f>'MBO Report 1'!$GE13</f>
        <v>431.2</v>
      </c>
      <c r="M17" s="296">
        <f>'MBO Report 1'!$GZ13</f>
        <v>280</v>
      </c>
      <c r="N17" s="296">
        <f>'MBO Report 1'!$HU13</f>
        <v>224</v>
      </c>
      <c r="O17" s="296">
        <f>'MBO Report 1'!$IP13</f>
        <v>56</v>
      </c>
    </row>
    <row r="18" spans="2:18">
      <c r="B18" s="404"/>
      <c r="C18" s="297" t="s">
        <v>16</v>
      </c>
      <c r="D18" s="296">
        <f>'MBO Report 1'!$S14</f>
        <v>0</v>
      </c>
      <c r="E18" s="296">
        <f>'MBO Report 1'!$AN14</f>
        <v>250</v>
      </c>
      <c r="F18" s="296">
        <f>'MBO Report 1'!$BI14</f>
        <v>0</v>
      </c>
      <c r="G18" s="296">
        <f>'MBO Report 1'!$CD14</f>
        <v>0</v>
      </c>
      <c r="H18" s="296">
        <f>'MBO Report 1'!$CY14</f>
        <v>0</v>
      </c>
      <c r="I18" s="296">
        <f>'MBO Report 1'!$DT14</f>
        <v>0</v>
      </c>
      <c r="J18" s="296">
        <f>'MBO Report 1'!$EO14</f>
        <v>0</v>
      </c>
      <c r="K18" s="296">
        <f>'MBO Report 1'!$FJ14</f>
        <v>0</v>
      </c>
      <c r="L18" s="296">
        <f>'MBO Report 1'!$GE14</f>
        <v>0</v>
      </c>
      <c r="M18" s="296">
        <f>'MBO Report 1'!$GZ14</f>
        <v>0</v>
      </c>
      <c r="N18" s="296">
        <f>'MBO Report 1'!$HU14</f>
        <v>0</v>
      </c>
      <c r="O18" s="296">
        <f>'MBO Report 1'!$IP14</f>
        <v>0</v>
      </c>
    </row>
    <row r="19" spans="2:18" s="214" customFormat="1">
      <c r="B19" s="405"/>
      <c r="C19" s="302" t="s">
        <v>13</v>
      </c>
      <c r="D19" s="303">
        <f>SUM(D17:D18)</f>
        <v>462</v>
      </c>
      <c r="E19" s="303">
        <f t="shared" ref="E19" si="34">SUM(E17:E18)</f>
        <v>558</v>
      </c>
      <c r="F19" s="303">
        <f t="shared" ref="F19" si="35">SUM(F17:F18)</f>
        <v>70</v>
      </c>
      <c r="G19" s="303">
        <f t="shared" ref="G19" si="36">SUM(G17:G18)</f>
        <v>168</v>
      </c>
      <c r="H19" s="303">
        <f t="shared" ref="H19" si="37">SUM(H17:H18)</f>
        <v>294</v>
      </c>
      <c r="I19" s="303">
        <f t="shared" ref="I19" si="38">SUM(I17:I18)</f>
        <v>966</v>
      </c>
      <c r="J19" s="303">
        <f t="shared" ref="J19" si="39">SUM(J17:J18)</f>
        <v>490</v>
      </c>
      <c r="K19" s="303">
        <f t="shared" ref="K19" si="40">SUM(K17:K18)</f>
        <v>554.4</v>
      </c>
      <c r="L19" s="303">
        <f t="shared" ref="L19" si="41">SUM(L17:L18)</f>
        <v>431.2</v>
      </c>
      <c r="M19" s="303">
        <f t="shared" ref="M19" si="42">SUM(M17:M18)</f>
        <v>280</v>
      </c>
      <c r="N19" s="303">
        <f t="shared" ref="N19" si="43">SUM(N17:N18)</f>
        <v>224</v>
      </c>
      <c r="O19" s="303">
        <f t="shared" ref="O19" si="44">SUM(O17:O18)</f>
        <v>56</v>
      </c>
    </row>
    <row r="20" spans="2:18">
      <c r="B20" s="403" t="str">
        <f>Info!C9</f>
        <v>RFP</v>
      </c>
      <c r="C20" s="295" t="s">
        <v>15</v>
      </c>
      <c r="D20" s="296">
        <f>'MBO Report 1'!$S15</f>
        <v>154</v>
      </c>
      <c r="E20" s="296">
        <f>'MBO Report 1'!$AN15</f>
        <v>203</v>
      </c>
      <c r="F20" s="296">
        <f>'MBO Report 1'!$BI15</f>
        <v>126</v>
      </c>
      <c r="G20" s="296">
        <f>'MBO Report 1'!$CD15</f>
        <v>112</v>
      </c>
      <c r="H20" s="296">
        <f>'MBO Report 1'!$CY15</f>
        <v>49</v>
      </c>
      <c r="I20" s="296">
        <f>'MBO Report 1'!$DT15</f>
        <v>42</v>
      </c>
      <c r="J20" s="296">
        <f>'MBO Report 1'!$EO15</f>
        <v>84</v>
      </c>
      <c r="K20" s="296">
        <f>'MBO Report 1'!$FJ15</f>
        <v>70</v>
      </c>
      <c r="L20" s="296">
        <f>'MBO Report 1'!$GE15</f>
        <v>105</v>
      </c>
      <c r="M20" s="296">
        <f>'MBO Report 1'!$GZ15</f>
        <v>77</v>
      </c>
      <c r="N20" s="296">
        <f>'MBO Report 1'!$HU15</f>
        <v>77</v>
      </c>
      <c r="O20" s="296">
        <f>'MBO Report 1'!$IP15</f>
        <v>133</v>
      </c>
    </row>
    <row r="21" spans="2:18">
      <c r="B21" s="404"/>
      <c r="C21" s="297" t="s">
        <v>16</v>
      </c>
      <c r="D21" s="296">
        <f>'MBO Report 1'!$S16</f>
        <v>0</v>
      </c>
      <c r="E21" s="296">
        <f>'MBO Report 1'!$AN16</f>
        <v>0</v>
      </c>
      <c r="F21" s="296">
        <f>'MBO Report 1'!$BI16</f>
        <v>0</v>
      </c>
      <c r="G21" s="296">
        <f>'MBO Report 1'!$CD16</f>
        <v>0</v>
      </c>
      <c r="H21" s="296">
        <f>'MBO Report 1'!$CY16</f>
        <v>0</v>
      </c>
      <c r="I21" s="296">
        <f>'MBO Report 1'!$DT16</f>
        <v>0</v>
      </c>
      <c r="J21" s="296">
        <f>'MBO Report 1'!$EO16</f>
        <v>0</v>
      </c>
      <c r="K21" s="296">
        <f>'MBO Report 1'!$FJ16</f>
        <v>0</v>
      </c>
      <c r="L21" s="296">
        <f>'MBO Report 1'!$GE16</f>
        <v>0</v>
      </c>
      <c r="M21" s="296">
        <f>'MBO Report 1'!$GZ16</f>
        <v>0</v>
      </c>
      <c r="N21" s="296">
        <f>'MBO Report 1'!$HU16</f>
        <v>0</v>
      </c>
      <c r="O21" s="296">
        <f>'MBO Report 1'!$IP16</f>
        <v>0</v>
      </c>
    </row>
    <row r="22" spans="2:18" s="214" customFormat="1">
      <c r="B22" s="405"/>
      <c r="C22" s="302" t="s">
        <v>13</v>
      </c>
      <c r="D22" s="303">
        <f>SUM(D20:D21)</f>
        <v>154</v>
      </c>
      <c r="E22" s="303">
        <f t="shared" ref="E22" si="45">SUM(E20:E21)</f>
        <v>203</v>
      </c>
      <c r="F22" s="303">
        <f t="shared" ref="F22" si="46">SUM(F20:F21)</f>
        <v>126</v>
      </c>
      <c r="G22" s="303">
        <f t="shared" ref="G22" si="47">SUM(G20:G21)</f>
        <v>112</v>
      </c>
      <c r="H22" s="303">
        <f t="shared" ref="H22" si="48">SUM(H20:H21)</f>
        <v>49</v>
      </c>
      <c r="I22" s="303">
        <f t="shared" ref="I22" si="49">SUM(I20:I21)</f>
        <v>42</v>
      </c>
      <c r="J22" s="303">
        <f t="shared" ref="J22" si="50">SUM(J20:J21)</f>
        <v>84</v>
      </c>
      <c r="K22" s="303">
        <f t="shared" ref="K22" si="51">SUM(K20:K21)</f>
        <v>70</v>
      </c>
      <c r="L22" s="303">
        <f t="shared" ref="L22" si="52">SUM(L20:L21)</f>
        <v>105</v>
      </c>
      <c r="M22" s="303">
        <f t="shared" ref="M22" si="53">SUM(M20:M21)</f>
        <v>77</v>
      </c>
      <c r="N22" s="303">
        <f t="shared" ref="N22" si="54">SUM(N20:N21)</f>
        <v>77</v>
      </c>
      <c r="O22" s="303">
        <f t="shared" ref="O22" si="55">SUM(O20:O21)</f>
        <v>133</v>
      </c>
    </row>
    <row r="23" spans="2:18">
      <c r="B23" s="403" t="str">
        <f>Info!C10</f>
        <v>Semicom</v>
      </c>
      <c r="C23" s="295" t="s">
        <v>15</v>
      </c>
      <c r="D23" s="296">
        <f>'MBO Report 1'!$S17</f>
        <v>45.220000000000006</v>
      </c>
      <c r="E23" s="296">
        <f>'MBO Report 1'!$AN17</f>
        <v>21.42</v>
      </c>
      <c r="F23" s="296">
        <f>'MBO Report 1'!$BI17</f>
        <v>16.660000000000004</v>
      </c>
      <c r="G23" s="296">
        <f>'MBO Report 1'!$CD17</f>
        <v>16.660000000000004</v>
      </c>
      <c r="H23" s="296">
        <f>'MBO Report 1'!$CY17</f>
        <v>14.280000000000001</v>
      </c>
      <c r="I23" s="296">
        <f>'MBO Report 1'!$DT17</f>
        <v>26.18</v>
      </c>
      <c r="J23" s="296">
        <f>'MBO Report 1'!$EO17</f>
        <v>16.660000000000004</v>
      </c>
      <c r="K23" s="296">
        <f>'MBO Report 1'!$FJ17</f>
        <v>38.080000000000005</v>
      </c>
      <c r="L23" s="296">
        <f>'MBO Report 1'!$GE17</f>
        <v>28.560000000000002</v>
      </c>
      <c r="M23" s="296">
        <f>'MBO Report 1'!$GZ17</f>
        <v>7.1400000000000006</v>
      </c>
      <c r="N23" s="296">
        <f>'MBO Report 1'!$HU17</f>
        <v>2.3800000000000003</v>
      </c>
      <c r="O23" s="296">
        <f>'MBO Report 1'!$IP17</f>
        <v>2.3800000000000003</v>
      </c>
    </row>
    <row r="24" spans="2:18">
      <c r="B24" s="404"/>
      <c r="C24" s="297" t="s">
        <v>16</v>
      </c>
      <c r="D24" s="296">
        <f>'MBO Report 1'!$S18</f>
        <v>250</v>
      </c>
      <c r="E24" s="296">
        <f>'MBO Report 1'!$AN18</f>
        <v>0</v>
      </c>
      <c r="F24" s="296">
        <f>'MBO Report 1'!$BI18</f>
        <v>0</v>
      </c>
      <c r="G24" s="296">
        <f>'MBO Report 1'!$CD18</f>
        <v>0</v>
      </c>
      <c r="H24" s="296">
        <f>'MBO Report 1'!$CY18</f>
        <v>0</v>
      </c>
      <c r="I24" s="296">
        <f>'MBO Report 1'!$DT18</f>
        <v>0</v>
      </c>
      <c r="J24" s="296">
        <f>'MBO Report 1'!$EO18</f>
        <v>0</v>
      </c>
      <c r="K24" s="296">
        <f>'MBO Report 1'!$FJ18</f>
        <v>0</v>
      </c>
      <c r="L24" s="296">
        <f>'MBO Report 1'!$GE18</f>
        <v>0</v>
      </c>
      <c r="M24" s="296">
        <f>'MBO Report 1'!$GZ18</f>
        <v>0</v>
      </c>
      <c r="N24" s="296">
        <f>'MBO Report 1'!$HU18</f>
        <v>0</v>
      </c>
      <c r="O24" s="296">
        <f>'MBO Report 1'!$IP18</f>
        <v>0</v>
      </c>
    </row>
    <row r="25" spans="2:18" s="214" customFormat="1">
      <c r="B25" s="405"/>
      <c r="C25" s="302" t="s">
        <v>13</v>
      </c>
      <c r="D25" s="303">
        <f>SUM(D23:D24)</f>
        <v>295.22000000000003</v>
      </c>
      <c r="E25" s="303">
        <f t="shared" ref="E25" si="56">SUM(E23:E24)</f>
        <v>21.42</v>
      </c>
      <c r="F25" s="303">
        <f t="shared" ref="F25" si="57">SUM(F23:F24)</f>
        <v>16.660000000000004</v>
      </c>
      <c r="G25" s="303">
        <f t="shared" ref="G25" si="58">SUM(G23:G24)</f>
        <v>16.660000000000004</v>
      </c>
      <c r="H25" s="303">
        <f t="shared" ref="H25" si="59">SUM(H23:H24)</f>
        <v>14.280000000000001</v>
      </c>
      <c r="I25" s="303">
        <f t="shared" ref="I25" si="60">SUM(I23:I24)</f>
        <v>26.18</v>
      </c>
      <c r="J25" s="303">
        <f t="shared" ref="J25" si="61">SUM(J23:J24)</f>
        <v>16.660000000000004</v>
      </c>
      <c r="K25" s="303">
        <f t="shared" ref="K25" si="62">SUM(K23:K24)</f>
        <v>38.080000000000005</v>
      </c>
      <c r="L25" s="303">
        <f t="shared" ref="L25" si="63">SUM(L23:L24)</f>
        <v>28.560000000000002</v>
      </c>
      <c r="M25" s="303">
        <f t="shared" ref="M25" si="64">SUM(M23:M24)</f>
        <v>7.1400000000000006</v>
      </c>
      <c r="N25" s="303">
        <f t="shared" ref="N25" si="65">SUM(N23:N24)</f>
        <v>2.3800000000000003</v>
      </c>
      <c r="O25" s="303">
        <f t="shared" ref="O25" si="66">SUM(O23:O24)</f>
        <v>2.3800000000000003</v>
      </c>
    </row>
    <row r="26" spans="2:18">
      <c r="B26" s="397" t="str">
        <f>Info!C11</f>
        <v>CSSP</v>
      </c>
      <c r="C26" s="298" t="s">
        <v>15</v>
      </c>
      <c r="D26" s="296">
        <f>'MBO Report 1'!$S19</f>
        <v>45.220000000000006</v>
      </c>
      <c r="E26" s="296">
        <f>'MBO Report 1'!$AN19</f>
        <v>21.42</v>
      </c>
      <c r="F26" s="296">
        <f>'MBO Report 1'!$BI19</f>
        <v>16.660000000000004</v>
      </c>
      <c r="G26" s="296">
        <f>'MBO Report 1'!$CD19</f>
        <v>16.660000000000004</v>
      </c>
      <c r="H26" s="296">
        <f>'MBO Report 1'!$CY19</f>
        <v>14.280000000000001</v>
      </c>
      <c r="I26" s="296">
        <f>'MBO Report 1'!$DT19</f>
        <v>26.18</v>
      </c>
      <c r="J26" s="296">
        <f>'MBO Report 1'!$EO19</f>
        <v>16.660000000000004</v>
      </c>
      <c r="K26" s="296">
        <f>'MBO Report 1'!$FJ19</f>
        <v>38.080000000000005</v>
      </c>
      <c r="L26" s="296">
        <f>'MBO Report 1'!$GE19</f>
        <v>28.560000000000002</v>
      </c>
      <c r="M26" s="296">
        <f>'MBO Report 1'!$GZ19</f>
        <v>7.1400000000000006</v>
      </c>
      <c r="N26" s="296">
        <f>'MBO Report 1'!$HU19</f>
        <v>2.3800000000000003</v>
      </c>
      <c r="O26" s="296">
        <f>'MBO Report 1'!$IP19</f>
        <v>2.3800000000000003</v>
      </c>
    </row>
    <row r="27" spans="2:18">
      <c r="B27" s="398"/>
      <c r="C27" s="299" t="s">
        <v>16</v>
      </c>
      <c r="D27" s="296">
        <f>'MBO Report 1'!$S20</f>
        <v>0</v>
      </c>
      <c r="E27" s="296">
        <f>'MBO Report 1'!$AN20</f>
        <v>0</v>
      </c>
      <c r="F27" s="296">
        <f>'MBO Report 1'!$BI20</f>
        <v>0</v>
      </c>
      <c r="G27" s="296">
        <f>'MBO Report 1'!$CD20</f>
        <v>0</v>
      </c>
      <c r="H27" s="296">
        <f>'MBO Report 1'!$CY20</f>
        <v>0</v>
      </c>
      <c r="I27" s="296">
        <f>'MBO Report 1'!$DT20</f>
        <v>0</v>
      </c>
      <c r="J27" s="296">
        <f>'MBO Report 1'!$EO20</f>
        <v>0</v>
      </c>
      <c r="K27" s="296">
        <f>'MBO Report 1'!$FJ20</f>
        <v>0</v>
      </c>
      <c r="L27" s="296">
        <f>'MBO Report 1'!$GE20</f>
        <v>0</v>
      </c>
      <c r="M27" s="296">
        <f>'MBO Report 1'!$GZ20</f>
        <v>0</v>
      </c>
      <c r="N27" s="296">
        <f>'MBO Report 1'!$HU20</f>
        <v>0</v>
      </c>
      <c r="O27" s="296">
        <f>'MBO Report 1'!$IP20</f>
        <v>0</v>
      </c>
    </row>
    <row r="28" spans="2:18" s="214" customFormat="1">
      <c r="B28" s="399"/>
      <c r="C28" s="302" t="s">
        <v>13</v>
      </c>
      <c r="D28" s="303">
        <f>SUM(D26:D27)</f>
        <v>45.220000000000006</v>
      </c>
      <c r="E28" s="303">
        <f t="shared" ref="E28" si="67">SUM(E26:E27)</f>
        <v>21.42</v>
      </c>
      <c r="F28" s="303">
        <f t="shared" ref="F28" si="68">SUM(F26:F27)</f>
        <v>16.660000000000004</v>
      </c>
      <c r="G28" s="303">
        <f t="shared" ref="G28" si="69">SUM(G26:G27)</f>
        <v>16.660000000000004</v>
      </c>
      <c r="H28" s="303">
        <f t="shared" ref="H28" si="70">SUM(H26:H27)</f>
        <v>14.280000000000001</v>
      </c>
      <c r="I28" s="303">
        <f t="shared" ref="I28" si="71">SUM(I26:I27)</f>
        <v>26.18</v>
      </c>
      <c r="J28" s="303">
        <f t="shared" ref="J28" si="72">SUM(J26:J27)</f>
        <v>16.660000000000004</v>
      </c>
      <c r="K28" s="303">
        <f t="shared" ref="K28" si="73">SUM(K26:K27)</f>
        <v>38.080000000000005</v>
      </c>
      <c r="L28" s="303">
        <f t="shared" ref="L28" si="74">SUM(L26:L27)</f>
        <v>28.560000000000002</v>
      </c>
      <c r="M28" s="303">
        <f t="shared" ref="M28" si="75">SUM(M26:M27)</f>
        <v>7.1400000000000006</v>
      </c>
      <c r="N28" s="303">
        <f t="shared" ref="N28" si="76">SUM(N26:N27)</f>
        <v>2.3800000000000003</v>
      </c>
      <c r="O28" s="303">
        <f t="shared" ref="O28" si="77">SUM(O26:O27)</f>
        <v>2.3800000000000003</v>
      </c>
    </row>
    <row r="29" spans="2:18">
      <c r="B29" s="397" t="str">
        <f>Info!C12</f>
        <v>CuFrame</v>
      </c>
      <c r="C29" s="298" t="s">
        <v>15</v>
      </c>
      <c r="D29" s="296">
        <f>'MBO Report 1'!$S21</f>
        <v>0</v>
      </c>
      <c r="E29" s="296">
        <f>'MBO Report 1'!$AN21</f>
        <v>0</v>
      </c>
      <c r="F29" s="296">
        <f>'MBO Report 1'!$BI21</f>
        <v>0</v>
      </c>
      <c r="G29" s="296">
        <f>'MBO Report 1'!$CD21</f>
        <v>0</v>
      </c>
      <c r="H29" s="296">
        <f>'MBO Report 1'!$CY21</f>
        <v>0</v>
      </c>
      <c r="I29" s="296">
        <f>'MBO Report 1'!$DT21</f>
        <v>0</v>
      </c>
      <c r="J29" s="296">
        <f>'MBO Report 1'!$EO21</f>
        <v>0</v>
      </c>
      <c r="K29" s="296">
        <f>'MBO Report 1'!$FJ21</f>
        <v>0</v>
      </c>
      <c r="L29" s="296">
        <f>'MBO Report 1'!$GE21</f>
        <v>0</v>
      </c>
      <c r="M29" s="296">
        <f>'MBO Report 1'!$GZ21</f>
        <v>0</v>
      </c>
      <c r="N29" s="296">
        <f>'MBO Report 1'!$HU21</f>
        <v>0</v>
      </c>
      <c r="O29" s="296">
        <f>'MBO Report 1'!$IP21</f>
        <v>0</v>
      </c>
    </row>
    <row r="30" spans="2:18">
      <c r="B30" s="398"/>
      <c r="C30" s="299" t="s">
        <v>16</v>
      </c>
      <c r="D30" s="296">
        <f>'MBO Report 1'!$S22</f>
        <v>250</v>
      </c>
      <c r="E30" s="296">
        <f>'MBO Report 1'!$AN22</f>
        <v>0</v>
      </c>
      <c r="F30" s="296">
        <f>'MBO Report 1'!$BI22</f>
        <v>0</v>
      </c>
      <c r="G30" s="296">
        <f>'MBO Report 1'!$CD22</f>
        <v>0</v>
      </c>
      <c r="H30" s="296">
        <f>'MBO Report 1'!$CY22</f>
        <v>0</v>
      </c>
      <c r="I30" s="296">
        <f>'MBO Report 1'!$DT22</f>
        <v>0</v>
      </c>
      <c r="J30" s="296">
        <f>'MBO Report 1'!$EO22</f>
        <v>0</v>
      </c>
      <c r="K30" s="296">
        <f>'MBO Report 1'!$FJ22</f>
        <v>0</v>
      </c>
      <c r="L30" s="296">
        <f>'MBO Report 1'!$GE22</f>
        <v>0</v>
      </c>
      <c r="M30" s="296">
        <f>'MBO Report 1'!$GZ22</f>
        <v>0</v>
      </c>
      <c r="N30" s="296">
        <f>'MBO Report 1'!$HU22</f>
        <v>0</v>
      </c>
      <c r="O30" s="296">
        <f>'MBO Report 1'!$IP22</f>
        <v>0</v>
      </c>
    </row>
    <row r="31" spans="2:18" s="214" customFormat="1">
      <c r="B31" s="399"/>
      <c r="C31" s="302" t="s">
        <v>13</v>
      </c>
      <c r="D31" s="303">
        <f>SUM(D29:D30)</f>
        <v>250</v>
      </c>
      <c r="E31" s="303">
        <f t="shared" ref="E31" si="78">SUM(E29:E30)</f>
        <v>0</v>
      </c>
      <c r="F31" s="303">
        <f t="shared" ref="F31" si="79">SUM(F29:F30)</f>
        <v>0</v>
      </c>
      <c r="G31" s="303">
        <f t="shared" ref="G31" si="80">SUM(G29:G30)</f>
        <v>0</v>
      </c>
      <c r="H31" s="303">
        <f t="shared" ref="H31" si="81">SUM(H29:H30)</f>
        <v>0</v>
      </c>
      <c r="I31" s="303">
        <f t="shared" ref="I31" si="82">SUM(I29:I30)</f>
        <v>0</v>
      </c>
      <c r="J31" s="303">
        <f t="shared" ref="J31" si="83">SUM(J29:J30)</f>
        <v>0</v>
      </c>
      <c r="K31" s="303">
        <f t="shared" ref="K31" si="84">SUM(K29:K30)</f>
        <v>0</v>
      </c>
      <c r="L31" s="303">
        <f t="shared" ref="L31" si="85">SUM(L29:L30)</f>
        <v>0</v>
      </c>
      <c r="M31" s="303">
        <f t="shared" ref="M31" si="86">SUM(M29:M30)</f>
        <v>0</v>
      </c>
      <c r="N31" s="303">
        <f t="shared" ref="N31" si="87">SUM(N29:N30)</f>
        <v>0</v>
      </c>
      <c r="O31" s="303">
        <f t="shared" ref="O31" si="88">SUM(O29:O30)</f>
        <v>0</v>
      </c>
      <c r="Q31" s="3"/>
      <c r="R31" s="3"/>
    </row>
    <row r="32" spans="2:18">
      <c r="B32" s="403" t="str">
        <f>Info!C13</f>
        <v>Watch</v>
      </c>
      <c r="C32" s="295" t="s">
        <v>15</v>
      </c>
      <c r="D32" s="296">
        <f>'MBO Report 1'!$S23</f>
        <v>1571.8500000000001</v>
      </c>
      <c r="E32" s="296">
        <f>'MBO Report 1'!$AN23</f>
        <v>1529.71</v>
      </c>
      <c r="F32" s="296">
        <f>'MBO Report 1'!$BI23</f>
        <v>1571.01</v>
      </c>
      <c r="G32" s="296">
        <f>'MBO Report 1'!$CD23</f>
        <v>1153.5300000000002</v>
      </c>
      <c r="H32" s="296">
        <f>'MBO Report 1'!$CY23</f>
        <v>1167.6000000000001</v>
      </c>
      <c r="I32" s="296">
        <f>'MBO Report 1'!$DT23</f>
        <v>1300.6000000000001</v>
      </c>
      <c r="J32" s="296">
        <f>'MBO Report 1'!$EO23</f>
        <v>851.76</v>
      </c>
      <c r="K32" s="296">
        <f>'MBO Report 1'!$FJ23</f>
        <v>640.92000000000007</v>
      </c>
      <c r="L32" s="296">
        <f>'MBO Report 1'!$GE23</f>
        <v>578.05999999999995</v>
      </c>
      <c r="M32" s="296">
        <f>'MBO Report 1'!$GZ23</f>
        <v>540.05000000000007</v>
      </c>
      <c r="N32" s="296">
        <f>'MBO Report 1'!$HU23</f>
        <v>853.51</v>
      </c>
      <c r="O32" s="296">
        <f>'MBO Report 1'!$IP23</f>
        <v>1750.1399999999999</v>
      </c>
    </row>
    <row r="33" spans="2:18">
      <c r="B33" s="404"/>
      <c r="C33" s="297" t="s">
        <v>16</v>
      </c>
      <c r="D33" s="296">
        <f>'MBO Report 1'!$S24</f>
        <v>174.48666666666668</v>
      </c>
      <c r="E33" s="296">
        <f>'MBO Report 1'!$AN24</f>
        <v>261.42666666666668</v>
      </c>
      <c r="F33" s="296">
        <f>'MBO Report 1'!$BI24</f>
        <v>463.5</v>
      </c>
      <c r="G33" s="296">
        <f>'MBO Report 1'!$CD24</f>
        <v>1.6333333333333333</v>
      </c>
      <c r="H33" s="296">
        <f>'MBO Report 1'!$CY24</f>
        <v>15.866666666666667</v>
      </c>
      <c r="I33" s="296">
        <f>'MBO Report 1'!$DT24</f>
        <v>61.88</v>
      </c>
      <c r="J33" s="296">
        <f>'MBO Report 1'!$EO24</f>
        <v>374.74</v>
      </c>
      <c r="K33" s="296">
        <f>'MBO Report 1'!$FJ24</f>
        <v>343.8</v>
      </c>
      <c r="L33" s="296">
        <f>'MBO Report 1'!$GE24</f>
        <v>298.02</v>
      </c>
      <c r="M33" s="296">
        <f>'MBO Report 1'!$GZ24</f>
        <v>26.833333333333332</v>
      </c>
      <c r="N33" s="296">
        <f>'MBO Report 1'!$HU24</f>
        <v>39.76</v>
      </c>
      <c r="O33" s="296">
        <f>'MBO Report 1'!$IP24</f>
        <v>33.6</v>
      </c>
    </row>
    <row r="34" spans="2:18" s="214" customFormat="1">
      <c r="B34" s="405"/>
      <c r="C34" s="302" t="s">
        <v>13</v>
      </c>
      <c r="D34" s="303">
        <f>SUM(D32:D33)</f>
        <v>1746.3366666666668</v>
      </c>
      <c r="E34" s="303">
        <f t="shared" ref="E34" si="89">SUM(E32:E33)</f>
        <v>1791.1366666666668</v>
      </c>
      <c r="F34" s="303">
        <f t="shared" ref="F34" si="90">SUM(F32:F33)</f>
        <v>2034.51</v>
      </c>
      <c r="G34" s="303">
        <f t="shared" ref="G34" si="91">SUM(G32:G33)</f>
        <v>1155.1633333333336</v>
      </c>
      <c r="H34" s="303">
        <f t="shared" ref="H34" si="92">SUM(H32:H33)</f>
        <v>1183.4666666666667</v>
      </c>
      <c r="I34" s="303">
        <f t="shared" ref="I34" si="93">SUM(I32:I33)</f>
        <v>1362.4800000000002</v>
      </c>
      <c r="J34" s="303">
        <f t="shared" ref="J34" si="94">SUM(J32:J33)</f>
        <v>1226.5</v>
      </c>
      <c r="K34" s="303">
        <f t="shared" ref="K34" si="95">SUM(K32:K33)</f>
        <v>984.72</v>
      </c>
      <c r="L34" s="303">
        <f t="shared" ref="L34" si="96">SUM(L32:L33)</f>
        <v>876.07999999999993</v>
      </c>
      <c r="M34" s="303">
        <f t="shared" ref="M34" si="97">SUM(M32:M33)</f>
        <v>566.88333333333344</v>
      </c>
      <c r="N34" s="303">
        <f t="shared" ref="N34" si="98">SUM(N32:N33)</f>
        <v>893.27</v>
      </c>
      <c r="O34" s="303">
        <f t="shared" ref="O34" si="99">SUM(O32:O33)</f>
        <v>1783.7399999999998</v>
      </c>
      <c r="Q34" s="3"/>
      <c r="R34" s="3"/>
    </row>
    <row r="35" spans="2:18">
      <c r="B35" s="397" t="str">
        <f>Info!C14</f>
        <v>CASE</v>
      </c>
      <c r="C35" s="298" t="s">
        <v>15</v>
      </c>
      <c r="D35" s="296">
        <f>'MBO Report 1'!$S25</f>
        <v>42</v>
      </c>
      <c r="E35" s="296">
        <f>'MBO Report 1'!$AN25</f>
        <v>56</v>
      </c>
      <c r="F35" s="296">
        <f>'MBO Report 1'!$BI25</f>
        <v>14</v>
      </c>
      <c r="G35" s="296">
        <f>'MBO Report 1'!$CD25</f>
        <v>14</v>
      </c>
      <c r="H35" s="296">
        <f>'MBO Report 1'!$CY25</f>
        <v>56</v>
      </c>
      <c r="I35" s="296">
        <f>'MBO Report 1'!$DT25</f>
        <v>28</v>
      </c>
      <c r="J35" s="296">
        <f>'MBO Report 1'!$EO25</f>
        <v>42</v>
      </c>
      <c r="K35" s="296">
        <f>'MBO Report 1'!$FJ25</f>
        <v>14</v>
      </c>
      <c r="L35" s="296">
        <f>'MBO Report 1'!$GE25</f>
        <v>18.060000000000002</v>
      </c>
      <c r="M35" s="296">
        <f>'MBO Report 1'!$GZ25</f>
        <v>7</v>
      </c>
      <c r="N35" s="296">
        <f>'MBO Report 1'!$HU25</f>
        <v>14</v>
      </c>
      <c r="O35" s="296">
        <f>'MBO Report 1'!$IP25</f>
        <v>28</v>
      </c>
    </row>
    <row r="36" spans="2:18">
      <c r="B36" s="398"/>
      <c r="C36" s="299" t="s">
        <v>16</v>
      </c>
      <c r="D36" s="296">
        <f>'MBO Report 1'!$S26</f>
        <v>13.486666666666668</v>
      </c>
      <c r="E36" s="296">
        <f>'MBO Report 1'!$AN26</f>
        <v>16.426666666666666</v>
      </c>
      <c r="F36" s="296">
        <f>'MBO Report 1'!$BI26</f>
        <v>3.5</v>
      </c>
      <c r="G36" s="296">
        <f>'MBO Report 1'!$CD26</f>
        <v>1.6333333333333333</v>
      </c>
      <c r="H36" s="296">
        <f>'MBO Report 1'!$CY26</f>
        <v>15.866666666666667</v>
      </c>
      <c r="I36" s="296">
        <f>'MBO Report 1'!$DT26</f>
        <v>5.88</v>
      </c>
      <c r="J36" s="296">
        <f>'MBO Report 1'!$EO26</f>
        <v>12.74</v>
      </c>
      <c r="K36" s="296">
        <f>'MBO Report 1'!$FJ26</f>
        <v>2.8000000000000003</v>
      </c>
      <c r="L36" s="296">
        <f>'MBO Report 1'!$GE26</f>
        <v>6.02</v>
      </c>
      <c r="M36" s="296">
        <f>'MBO Report 1'!$GZ26</f>
        <v>2.333333333333333</v>
      </c>
      <c r="N36" s="296">
        <f>'MBO Report 1'!$HU26</f>
        <v>1.26</v>
      </c>
      <c r="O36" s="296">
        <f>'MBO Report 1'!$IP26</f>
        <v>5.6000000000000005</v>
      </c>
    </row>
    <row r="37" spans="2:18" s="214" customFormat="1">
      <c r="B37" s="399"/>
      <c r="C37" s="302" t="s">
        <v>13</v>
      </c>
      <c r="D37" s="303">
        <f>SUM(D35:D36)</f>
        <v>55.486666666666665</v>
      </c>
      <c r="E37" s="303">
        <f t="shared" ref="E37" si="100">SUM(E35:E36)</f>
        <v>72.426666666666662</v>
      </c>
      <c r="F37" s="303">
        <f t="shared" ref="F37" si="101">SUM(F35:F36)</f>
        <v>17.5</v>
      </c>
      <c r="G37" s="303">
        <f t="shared" ref="G37" si="102">SUM(G35:G36)</f>
        <v>15.633333333333333</v>
      </c>
      <c r="H37" s="303">
        <f t="shared" ref="H37" si="103">SUM(H35:H36)</f>
        <v>71.866666666666674</v>
      </c>
      <c r="I37" s="303">
        <f t="shared" ref="I37" si="104">SUM(I35:I36)</f>
        <v>33.880000000000003</v>
      </c>
      <c r="J37" s="303">
        <f t="shared" ref="J37" si="105">SUM(J35:J36)</f>
        <v>54.74</v>
      </c>
      <c r="K37" s="303">
        <f t="shared" ref="K37" si="106">SUM(K35:K36)</f>
        <v>16.8</v>
      </c>
      <c r="L37" s="303">
        <f t="shared" ref="L37" si="107">SUM(L35:L36)</f>
        <v>24.080000000000002</v>
      </c>
      <c r="M37" s="303">
        <f t="shared" ref="M37" si="108">SUM(M35:M36)</f>
        <v>9.3333333333333321</v>
      </c>
      <c r="N37" s="303">
        <f t="shared" ref="N37" si="109">SUM(N35:N36)</f>
        <v>15.26</v>
      </c>
      <c r="O37" s="303">
        <f t="shared" ref="O37" si="110">SUM(O35:O36)</f>
        <v>33.6</v>
      </c>
      <c r="Q37" s="3"/>
      <c r="R37" s="3"/>
    </row>
    <row r="38" spans="2:18">
      <c r="B38" s="397" t="str">
        <f>Info!C15</f>
        <v>PPT</v>
      </c>
      <c r="C38" s="298" t="s">
        <v>15</v>
      </c>
      <c r="D38" s="296">
        <f>'MBO Report 1'!$S27</f>
        <v>1529.8500000000001</v>
      </c>
      <c r="E38" s="296">
        <f>'MBO Report 1'!$AN27</f>
        <v>1473.71</v>
      </c>
      <c r="F38" s="296">
        <f>'MBO Report 1'!$BI27</f>
        <v>1557.01</v>
      </c>
      <c r="G38" s="296">
        <f>'MBO Report 1'!$CD27</f>
        <v>1139.5300000000002</v>
      </c>
      <c r="H38" s="296">
        <f>'MBO Report 1'!$CY27</f>
        <v>1111.6000000000001</v>
      </c>
      <c r="I38" s="296">
        <f>'MBO Report 1'!$DT27</f>
        <v>1272.6000000000001</v>
      </c>
      <c r="J38" s="296">
        <f>'MBO Report 1'!$EO27</f>
        <v>809.76</v>
      </c>
      <c r="K38" s="296">
        <f>'MBO Report 1'!$FJ27</f>
        <v>626.92000000000007</v>
      </c>
      <c r="L38" s="296">
        <f>'MBO Report 1'!$GE27</f>
        <v>560</v>
      </c>
      <c r="M38" s="296">
        <f>'MBO Report 1'!$GZ27</f>
        <v>533.05000000000007</v>
      </c>
      <c r="N38" s="296">
        <f>'MBO Report 1'!$HU27</f>
        <v>839.51</v>
      </c>
      <c r="O38" s="296">
        <f>'MBO Report 1'!$IP27</f>
        <v>1722.1399999999999</v>
      </c>
    </row>
    <row r="39" spans="2:18">
      <c r="B39" s="398"/>
      <c r="C39" s="299" t="s">
        <v>16</v>
      </c>
      <c r="D39" s="296">
        <f>'MBO Report 1'!$S28</f>
        <v>161</v>
      </c>
      <c r="E39" s="296">
        <f>'MBO Report 1'!$AN28</f>
        <v>245</v>
      </c>
      <c r="F39" s="296">
        <f>'MBO Report 1'!$BI28</f>
        <v>460</v>
      </c>
      <c r="G39" s="296">
        <f>'MBO Report 1'!$CD28</f>
        <v>0</v>
      </c>
      <c r="H39" s="296">
        <f>'MBO Report 1'!$CY28</f>
        <v>0</v>
      </c>
      <c r="I39" s="296">
        <f>'MBO Report 1'!$DT28</f>
        <v>56</v>
      </c>
      <c r="J39" s="296">
        <f>'MBO Report 1'!$EO28</f>
        <v>362</v>
      </c>
      <c r="K39" s="296">
        <f>'MBO Report 1'!$FJ28</f>
        <v>341</v>
      </c>
      <c r="L39" s="296">
        <f>'MBO Report 1'!$GE28</f>
        <v>292</v>
      </c>
      <c r="M39" s="296">
        <f>'MBO Report 1'!$GZ28</f>
        <v>24.5</v>
      </c>
      <c r="N39" s="296">
        <f>'MBO Report 1'!$HU28</f>
        <v>38.5</v>
      </c>
      <c r="O39" s="296">
        <f>'MBO Report 1'!$IP28</f>
        <v>28</v>
      </c>
    </row>
    <row r="40" spans="2:18" s="214" customFormat="1">
      <c r="B40" s="399"/>
      <c r="C40" s="302" t="s">
        <v>13</v>
      </c>
      <c r="D40" s="303">
        <f>SUM(D38:D39)</f>
        <v>1690.8500000000001</v>
      </c>
      <c r="E40" s="303">
        <f t="shared" ref="E40" si="111">SUM(E38:E39)</f>
        <v>1718.71</v>
      </c>
      <c r="F40" s="303">
        <f t="shared" ref="F40" si="112">SUM(F38:F39)</f>
        <v>2017.01</v>
      </c>
      <c r="G40" s="303">
        <f t="shared" ref="G40" si="113">SUM(G38:G39)</f>
        <v>1139.5300000000002</v>
      </c>
      <c r="H40" s="303">
        <f t="shared" ref="H40" si="114">SUM(H38:H39)</f>
        <v>1111.6000000000001</v>
      </c>
      <c r="I40" s="303">
        <f t="shared" ref="I40" si="115">SUM(I38:I39)</f>
        <v>1328.6000000000001</v>
      </c>
      <c r="J40" s="303">
        <f t="shared" ref="J40" si="116">SUM(J38:J39)</f>
        <v>1171.76</v>
      </c>
      <c r="K40" s="303">
        <f t="shared" ref="K40" si="117">SUM(K38:K39)</f>
        <v>967.92000000000007</v>
      </c>
      <c r="L40" s="303">
        <f t="shared" ref="L40" si="118">SUM(L38:L39)</f>
        <v>852</v>
      </c>
      <c r="M40" s="303">
        <f t="shared" ref="M40" si="119">SUM(M38:M39)</f>
        <v>557.55000000000007</v>
      </c>
      <c r="N40" s="303">
        <f t="shared" ref="N40" si="120">SUM(N38:N39)</f>
        <v>878.01</v>
      </c>
      <c r="O40" s="303">
        <f t="shared" ref="O40" si="121">SUM(O38:O39)</f>
        <v>1750.1399999999999</v>
      </c>
      <c r="Q40" s="3"/>
      <c r="R40" s="3"/>
    </row>
    <row r="41" spans="2:18">
      <c r="B41" s="400" t="s">
        <v>13</v>
      </c>
      <c r="C41" s="300" t="s">
        <v>15</v>
      </c>
      <c r="D41" s="296">
        <f>'MBO Report 1'!$S29</f>
        <v>3073.07</v>
      </c>
      <c r="E41" s="296">
        <f>'MBO Report 1'!$AN29</f>
        <v>3028.13</v>
      </c>
      <c r="F41" s="296">
        <f>'MBO Report 1'!$BI29</f>
        <v>2896.67</v>
      </c>
      <c r="G41" s="296">
        <f>'MBO Report 1'!$CD29</f>
        <v>2325.1900000000005</v>
      </c>
      <c r="H41" s="296">
        <f>'MBO Report 1'!$CY29</f>
        <v>2525.88</v>
      </c>
      <c r="I41" s="296">
        <f>'MBO Report 1'!$DT29</f>
        <v>3118.78</v>
      </c>
      <c r="J41" s="296">
        <f>'MBO Report 1'!$EO29</f>
        <v>2319.94</v>
      </c>
      <c r="K41" s="296">
        <f>'MBO Report 1'!$FJ29</f>
        <v>2290.4</v>
      </c>
      <c r="L41" s="296">
        <f>'MBO Report 1'!$GE29</f>
        <v>2108.8199999999997</v>
      </c>
      <c r="M41" s="296">
        <f>'MBO Report 1'!$GZ29</f>
        <v>1457.19</v>
      </c>
      <c r="N41" s="296">
        <f>'MBO Report 1'!$HU29</f>
        <v>1527.8899999999999</v>
      </c>
      <c r="O41" s="296">
        <f>'MBO Report 1'!$IP29</f>
        <v>2788.52</v>
      </c>
    </row>
    <row r="42" spans="2:18">
      <c r="B42" s="401"/>
      <c r="C42" s="301" t="s">
        <v>16</v>
      </c>
      <c r="D42" s="296">
        <f>'MBO Report 1'!$S30</f>
        <v>3192.9866666666667</v>
      </c>
      <c r="E42" s="296">
        <f>'MBO Report 1'!$AN30</f>
        <v>1966.9266666666667</v>
      </c>
      <c r="F42" s="296">
        <f>'MBO Report 1'!$BI30</f>
        <v>13519.5</v>
      </c>
      <c r="G42" s="296">
        <f>'MBO Report 1'!$CD30</f>
        <v>751.63333333333333</v>
      </c>
      <c r="H42" s="296">
        <f>'MBO Report 1'!$CY30</f>
        <v>5336.2136666666665</v>
      </c>
      <c r="I42" s="296">
        <f>'MBO Report 1'!$DT30</f>
        <v>1070.8800000000001</v>
      </c>
      <c r="J42" s="296">
        <f>'MBO Report 1'!$EO30</f>
        <v>1716.24</v>
      </c>
      <c r="K42" s="296">
        <f>'MBO Report 1'!$FJ30</f>
        <v>877.3</v>
      </c>
      <c r="L42" s="296">
        <f>'MBO Report 1'!$GE30</f>
        <v>992.52</v>
      </c>
      <c r="M42" s="296">
        <f>'MBO Report 1'!$GZ30</f>
        <v>1100.8333333333335</v>
      </c>
      <c r="N42" s="296">
        <f>'MBO Report 1'!$HU30</f>
        <v>1045.26</v>
      </c>
      <c r="O42" s="296">
        <f>'MBO Report 1'!$IP30</f>
        <v>659.6</v>
      </c>
    </row>
    <row r="43" spans="2:18" s="214" customFormat="1">
      <c r="B43" s="402"/>
      <c r="C43" s="302" t="s">
        <v>13</v>
      </c>
      <c r="D43" s="303">
        <f>SUM(D41:D42)</f>
        <v>6266.0566666666673</v>
      </c>
      <c r="E43" s="303">
        <f t="shared" ref="E43" si="122">SUM(E41:E42)</f>
        <v>4995.0566666666673</v>
      </c>
      <c r="F43" s="303">
        <f t="shared" ref="F43" si="123">SUM(F41:F42)</f>
        <v>16416.169999999998</v>
      </c>
      <c r="G43" s="303">
        <f t="shared" ref="G43" si="124">SUM(G41:G42)</f>
        <v>3076.8233333333337</v>
      </c>
      <c r="H43" s="303">
        <f t="shared" ref="H43" si="125">SUM(H41:H42)</f>
        <v>7862.0936666666666</v>
      </c>
      <c r="I43" s="303">
        <f t="shared" ref="I43" si="126">SUM(I41:I42)</f>
        <v>4189.66</v>
      </c>
      <c r="J43" s="303">
        <f t="shared" ref="J43" si="127">SUM(J41:J42)</f>
        <v>4036.1800000000003</v>
      </c>
      <c r="K43" s="303">
        <f t="shared" ref="K43" si="128">SUM(K41:K42)</f>
        <v>3167.7</v>
      </c>
      <c r="L43" s="303">
        <f t="shared" ref="L43" si="129">SUM(L41:L42)</f>
        <v>3101.3399999999997</v>
      </c>
      <c r="M43" s="303">
        <f t="shared" ref="M43" si="130">SUM(M41:M42)</f>
        <v>2558.0233333333335</v>
      </c>
      <c r="N43" s="303">
        <f t="shared" ref="N43" si="131">SUM(N41:N42)</f>
        <v>2573.1499999999996</v>
      </c>
      <c r="O43" s="303">
        <f t="shared" ref="O43" si="132">SUM(O41:O42)</f>
        <v>3448.12</v>
      </c>
      <c r="Q43" s="3"/>
      <c r="R43" s="3"/>
    </row>
    <row r="44" spans="2:18"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</row>
    <row r="45" spans="2:18" ht="15" customHeight="1">
      <c r="C45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</row>
    <row r="46" spans="2:18" ht="15" customHeight="1">
      <c r="B46" s="395" t="s">
        <v>184</v>
      </c>
      <c r="C46" s="380" t="s">
        <v>18</v>
      </c>
      <c r="D46" s="394" t="s">
        <v>67</v>
      </c>
      <c r="E46" s="394" t="s">
        <v>59</v>
      </c>
      <c r="F46" s="394" t="s">
        <v>60</v>
      </c>
      <c r="G46" s="394" t="s">
        <v>61</v>
      </c>
      <c r="H46" s="394" t="s">
        <v>62</v>
      </c>
      <c r="I46" s="394" t="s">
        <v>63</v>
      </c>
      <c r="J46" s="394" t="s">
        <v>64</v>
      </c>
      <c r="K46" s="394" t="s">
        <v>65</v>
      </c>
      <c r="L46" s="394" t="s">
        <v>66</v>
      </c>
      <c r="M46" s="394" t="s">
        <v>68</v>
      </c>
      <c r="N46" s="394" t="s">
        <v>69</v>
      </c>
      <c r="O46" s="394" t="s">
        <v>54</v>
      </c>
    </row>
    <row r="47" spans="2:18" ht="15" customHeight="1">
      <c r="B47" s="396"/>
      <c r="C47" s="380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</row>
    <row r="48" spans="2:18">
      <c r="B48" s="352" t="s">
        <v>8</v>
      </c>
      <c r="C48" s="304" t="s">
        <v>15</v>
      </c>
      <c r="D48" s="305">
        <f>'MBO Report 1'!$U5</f>
        <v>2.2666873289865362E-4</v>
      </c>
      <c r="E48" s="305">
        <f>'MBO Report 1'!$AP5</f>
        <v>1.9454403246106143E-4</v>
      </c>
      <c r="F48" s="305">
        <f>'MBO Report 1'!$BK5</f>
        <v>2.8846806488834589E-4</v>
      </c>
      <c r="G48" s="305">
        <f>'MBO Report 1'!$CF5</f>
        <v>5.1415979760058761E-4</v>
      </c>
      <c r="H48" s="305">
        <f>'MBO Report 1'!$DA5</f>
        <v>8.9590268960957654E-4</v>
      </c>
      <c r="I48" s="305">
        <f>'MBO Report 1'!$DV5</f>
        <v>7.5364086207532451E-4</v>
      </c>
      <c r="J48" s="305">
        <f>'MBO Report 1'!$EQ5</f>
        <v>7.3151214800603486E-4</v>
      </c>
      <c r="K48" s="305">
        <f>'MBO Report 1'!$FL5</f>
        <v>5.0491253668976451E-4</v>
      </c>
      <c r="L48" s="305">
        <f>'MBO Report 1'!$GG5</f>
        <v>3.1921614677891057E-4</v>
      </c>
      <c r="M48" s="305">
        <f>'MBO Report 1'!$HB5</f>
        <v>2.7170389421269872E-4</v>
      </c>
      <c r="N48" s="305">
        <f>'MBO Report 1'!$HW5</f>
        <v>2.0887007035862916E-4</v>
      </c>
      <c r="O48" s="305">
        <f>'MBO Report 1'!$IR5</f>
        <v>2.7945905244294356E-4</v>
      </c>
    </row>
    <row r="49" spans="2:18">
      <c r="B49" s="352"/>
      <c r="C49" s="306" t="s">
        <v>16</v>
      </c>
      <c r="D49" s="307">
        <f>'MBO Report 1'!$U6</f>
        <v>3.5341818762157423E-3</v>
      </c>
      <c r="E49" s="307">
        <f>'MBO Report 1'!$AP6</f>
        <v>4.962857970945444E-4</v>
      </c>
      <c r="F49" s="307">
        <f>'MBO Report 1'!$BK6</f>
        <v>2.9816447043081128E-2</v>
      </c>
      <c r="G49" s="307">
        <f>'MBO Report 1'!$CF6</f>
        <v>6.8010555238172963E-4</v>
      </c>
      <c r="H49" s="307">
        <f>'MBO Report 1'!$DA6</f>
        <v>1.4879441361401537E-2</v>
      </c>
      <c r="I49" s="307">
        <f>'MBO Report 1'!$DV6</f>
        <v>2.3070638634958914E-3</v>
      </c>
      <c r="J49" s="307">
        <f>'MBO Report 1'!$EQ6</f>
        <v>6.167477303436824E-4</v>
      </c>
      <c r="K49" s="307">
        <f>'MBO Report 1'!$FL6</f>
        <v>8.1966320891195543E-4</v>
      </c>
      <c r="L49" s="307">
        <f>'MBO Report 1'!$GG6</f>
        <v>0</v>
      </c>
      <c r="M49" s="307">
        <f>'MBO Report 1'!$HB6</f>
        <v>1.3862443582280547E-3</v>
      </c>
      <c r="N49" s="307">
        <f>'MBO Report 1'!$HW6</f>
        <v>1.2432742283251736E-3</v>
      </c>
      <c r="O49" s="307">
        <f>'MBO Report 1'!$IR6</f>
        <v>9.5054099470388972E-4</v>
      </c>
    </row>
    <row r="50" spans="2:18">
      <c r="B50" s="352" t="s">
        <v>33</v>
      </c>
      <c r="C50" s="304" t="s">
        <v>15</v>
      </c>
      <c r="D50" s="305">
        <f>'MBO Report 1'!$U7</f>
        <v>4.7648422709578612E-3</v>
      </c>
      <c r="E50" s="305">
        <f>'MBO Report 1'!$AP7</f>
        <v>2.0576509709540518E-3</v>
      </c>
      <c r="F50" s="305">
        <f>'MBO Report 1'!$BK7</f>
        <v>1.553622159090909E-3</v>
      </c>
      <c r="G50" s="305">
        <f>'MBO Report 1'!$CF7</f>
        <v>2.2245012928108162E-3</v>
      </c>
      <c r="H50" s="305">
        <f>'MBO Report 1'!$DA7</f>
        <v>1.6222486771068992E-3</v>
      </c>
      <c r="I50" s="305">
        <f>'MBO Report 1'!$DV7</f>
        <v>1.0196596201389183E-3</v>
      </c>
      <c r="J50" s="305">
        <f>'MBO Report 1'!$EQ7</f>
        <v>9.299803202878794E-4</v>
      </c>
      <c r="K50" s="305">
        <f>'MBO Report 1'!$FL7</f>
        <v>8.6889363277228458E-4</v>
      </c>
      <c r="L50" s="305">
        <f>'MBO Report 1'!$GG7</f>
        <v>2.1836769730327332E-3</v>
      </c>
      <c r="M50" s="305">
        <f>'MBO Report 1'!$HB7</f>
        <v>7.6660510462626475E-4</v>
      </c>
      <c r="N50" s="305">
        <f>'MBO Report 1'!$HW7</f>
        <v>1.263448050806495E-3</v>
      </c>
      <c r="O50" s="305">
        <f>'MBO Report 1'!$IR7</f>
        <v>7.1779980377031337E-3</v>
      </c>
    </row>
    <row r="51" spans="2:18">
      <c r="B51" s="352"/>
      <c r="C51" s="306" t="s">
        <v>16</v>
      </c>
      <c r="D51" s="307">
        <f>'MBO Report 1'!$U8</f>
        <v>0</v>
      </c>
      <c r="E51" s="307">
        <f>'MBO Report 1'!$AP8</f>
        <v>0</v>
      </c>
      <c r="F51" s="307">
        <f>'MBO Report 1'!$BK8</f>
        <v>0</v>
      </c>
      <c r="G51" s="307">
        <f>'MBO Report 1'!$CF8</f>
        <v>0</v>
      </c>
      <c r="H51" s="307">
        <f>'MBO Report 1'!$DA8</f>
        <v>0</v>
      </c>
      <c r="I51" s="307">
        <f>'MBO Report 1'!$DV8</f>
        <v>0</v>
      </c>
      <c r="J51" s="307">
        <f>'MBO Report 1'!$EQ8</f>
        <v>0</v>
      </c>
      <c r="K51" s="307">
        <f>'MBO Report 1'!$FL8</f>
        <v>0</v>
      </c>
      <c r="L51" s="307">
        <f>'MBO Report 1'!$GG8</f>
        <v>2.5996154440865869E-3</v>
      </c>
      <c r="M51" s="307">
        <f>'MBO Report 1'!$HB8</f>
        <v>3.066420418505059E-4</v>
      </c>
      <c r="N51" s="307">
        <f>'MBO Report 1'!$HW8</f>
        <v>4.5123144671660531E-3</v>
      </c>
      <c r="O51" s="307">
        <f>'MBO Report 1'!$IR8</f>
        <v>0</v>
      </c>
    </row>
    <row r="52" spans="2:18">
      <c r="B52" s="352" t="s">
        <v>34</v>
      </c>
      <c r="C52" s="304" t="s">
        <v>15</v>
      </c>
      <c r="D52" s="305">
        <f>'MBO Report 1'!$U9</f>
        <v>5.3724798350503493E-4</v>
      </c>
      <c r="E52" s="305">
        <f>'MBO Report 1'!$AP9</f>
        <v>7.098344940128841E-4</v>
      </c>
      <c r="F52" s="305">
        <f>'MBO Report 1'!$BK9</f>
        <v>8.9658598686559747E-4</v>
      </c>
      <c r="G52" s="305">
        <f>'MBO Report 1'!$CF9</f>
        <v>5.224306380036865E-4</v>
      </c>
      <c r="H52" s="305">
        <f>'MBO Report 1'!$DA9</f>
        <v>5.277520874369014E-4</v>
      </c>
      <c r="I52" s="305">
        <f>'MBO Report 1'!$DV9</f>
        <v>3.9740568148109181E-4</v>
      </c>
      <c r="J52" s="305">
        <f>'MBO Report 1'!$EQ9</f>
        <v>4.8784022440268455E-4</v>
      </c>
      <c r="K52" s="305">
        <f>'MBO Report 1'!$FL9</f>
        <v>6.4110244749891905E-4</v>
      </c>
      <c r="L52" s="305">
        <f>'MBO Report 1'!$GG9</f>
        <v>5.7809990920473548E-4</v>
      </c>
      <c r="M52" s="305">
        <f>'MBO Report 1'!$HB9</f>
        <v>3.8262512999564564E-4</v>
      </c>
      <c r="N52" s="305">
        <f>'MBO Report 1'!$HW9</f>
        <v>2.6074534887072809E-4</v>
      </c>
      <c r="O52" s="305">
        <f>'MBO Report 1'!$IR9</f>
        <v>3.7004672982200086E-4</v>
      </c>
    </row>
    <row r="53" spans="2:18">
      <c r="B53" s="352"/>
      <c r="C53" s="306" t="s">
        <v>16</v>
      </c>
      <c r="D53" s="307">
        <f>'MBO Report 1'!$U10</f>
        <v>1.0273052657562491E-3</v>
      </c>
      <c r="E53" s="307">
        <f>'MBO Report 1'!$AP10</f>
        <v>8.9715192993295063E-4</v>
      </c>
      <c r="F53" s="307">
        <f>'MBO Report 1'!$BK10</f>
        <v>7.3357035289003426E-4</v>
      </c>
      <c r="G53" s="307">
        <f>'MBO Report 1'!$CF10</f>
        <v>0</v>
      </c>
      <c r="H53" s="307">
        <f>'MBO Report 1'!$DA10</f>
        <v>3.8805300546830991E-4</v>
      </c>
      <c r="I53" s="307">
        <f>'MBO Report 1'!$DV10</f>
        <v>2.194628390268716E-4</v>
      </c>
      <c r="J53" s="307">
        <f>'MBO Report 1'!$EQ10</f>
        <v>1.0420305380343057E-3</v>
      </c>
      <c r="K53" s="307">
        <f>'MBO Report 1'!$FL10</f>
        <v>2.3820779012574515E-4</v>
      </c>
      <c r="L53" s="307">
        <f>'MBO Report 1'!$GG10</f>
        <v>4.0339938719231541E-4</v>
      </c>
      <c r="M53" s="307">
        <f>'MBO Report 1'!$HB10</f>
        <v>5.4263200253927926E-4</v>
      </c>
      <c r="N53" s="307">
        <f>'MBO Report 1'!$HW10</f>
        <v>3.07006620444567E-4</v>
      </c>
      <c r="O53" s="307">
        <f>'MBO Report 1'!$IR10</f>
        <v>1.1894359172850027E-4</v>
      </c>
    </row>
    <row r="54" spans="2:18">
      <c r="B54" s="352" t="s">
        <v>10</v>
      </c>
      <c r="C54" s="304" t="s">
        <v>15</v>
      </c>
      <c r="D54" s="305">
        <f>'MBO Report 1'!$U11</f>
        <v>0</v>
      </c>
      <c r="E54" s="305">
        <f>'MBO Report 1'!$AP11</f>
        <v>0</v>
      </c>
      <c r="F54" s="305">
        <f>'MBO Report 1'!$BK11</f>
        <v>0</v>
      </c>
      <c r="G54" s="305">
        <f>'MBO Report 1'!$CF11</f>
        <v>0</v>
      </c>
      <c r="H54" s="305">
        <f>'MBO Report 1'!$DA11</f>
        <v>0</v>
      </c>
      <c r="I54" s="305">
        <f>'MBO Report 1'!$DV11</f>
        <v>0</v>
      </c>
      <c r="J54" s="305">
        <f>'MBO Report 1'!$EQ11</f>
        <v>0</v>
      </c>
      <c r="K54" s="305">
        <f>'MBO Report 1'!$FL11</f>
        <v>0</v>
      </c>
      <c r="L54" s="305">
        <f>'MBO Report 1'!$GG11</f>
        <v>0</v>
      </c>
      <c r="M54" s="305">
        <f>'MBO Report 1'!$HB11</f>
        <v>0</v>
      </c>
      <c r="N54" s="305">
        <f>'MBO Report 1'!$HW11</f>
        <v>0</v>
      </c>
      <c r="O54" s="305">
        <f>'MBO Report 1'!$IR11</f>
        <v>0</v>
      </c>
    </row>
    <row r="55" spans="2:18">
      <c r="B55" s="352"/>
      <c r="C55" s="306" t="s">
        <v>16</v>
      </c>
      <c r="D55" s="307">
        <f>'MBO Report 1'!$U12</f>
        <v>1.7931687443515185E-3</v>
      </c>
      <c r="E55" s="307">
        <f>'MBO Report 1'!$AP12</f>
        <v>1.3151665000789099E-3</v>
      </c>
      <c r="F55" s="307">
        <f>'MBO Report 1'!$BK12</f>
        <v>0</v>
      </c>
      <c r="G55" s="307">
        <f>'MBO Report 1'!$CF12</f>
        <v>2.6826624888669505E-3</v>
      </c>
      <c r="H55" s="307">
        <f>'MBO Report 1'!$DA12</f>
        <v>0</v>
      </c>
      <c r="I55" s="307">
        <f>'MBO Report 1'!$DV12</f>
        <v>0</v>
      </c>
      <c r="J55" s="307">
        <f>'MBO Report 1'!$EQ12</f>
        <v>0</v>
      </c>
      <c r="K55" s="307">
        <f>'MBO Report 1'!$FL12</f>
        <v>0</v>
      </c>
      <c r="L55" s="307">
        <f>'MBO Report 1'!$GG12</f>
        <v>0</v>
      </c>
      <c r="M55" s="307">
        <f>'MBO Report 1'!$HB12</f>
        <v>0</v>
      </c>
      <c r="N55" s="307">
        <f>'MBO Report 1'!$HW12</f>
        <v>0</v>
      </c>
      <c r="O55" s="307">
        <f>'MBO Report 1'!$IR12</f>
        <v>0</v>
      </c>
    </row>
    <row r="56" spans="2:18">
      <c r="B56" s="352" t="s">
        <v>160</v>
      </c>
      <c r="C56" s="304" t="s">
        <v>15</v>
      </c>
      <c r="D56" s="305">
        <f>'MBO Report 1'!$U13</f>
        <v>7.5646309295163052E-4</v>
      </c>
      <c r="E56" s="305">
        <f>'MBO Report 1'!$AP13</f>
        <v>5.5703757290771804E-4</v>
      </c>
      <c r="F56" s="305">
        <f>'MBO Report 1'!$BK13</f>
        <v>9.7424784586842362E-5</v>
      </c>
      <c r="G56" s="305">
        <f>'MBO Report 1'!$CF13</f>
        <v>2.2415900345311608E-4</v>
      </c>
      <c r="H56" s="305">
        <f>'MBO Report 1'!$DA13</f>
        <v>3.4159240246444745E-4</v>
      </c>
      <c r="I56" s="305">
        <f>'MBO Report 1'!$DV13</f>
        <v>1.1522185281915968E-3</v>
      </c>
      <c r="J56" s="305">
        <f>'MBO Report 1'!$EQ13</f>
        <v>6.2010315453941262E-4</v>
      </c>
      <c r="K56" s="305">
        <f>'MBO Report 1'!$FL13</f>
        <v>6.0306175890859222E-4</v>
      </c>
      <c r="L56" s="305">
        <f>'MBO Report 1'!$GG13</f>
        <v>5.4077538587089108E-4</v>
      </c>
      <c r="M56" s="305">
        <f>'MBO Report 1'!$HB13</f>
        <v>3.6477516327206033E-4</v>
      </c>
      <c r="N56" s="305">
        <f>'MBO Report 1'!$HW13</f>
        <v>2.7189888488319522E-4</v>
      </c>
      <c r="O56" s="305">
        <f>'MBO Report 1'!$IR13</f>
        <v>6.2957760536695118E-5</v>
      </c>
    </row>
    <row r="57" spans="2:18">
      <c r="B57" s="352"/>
      <c r="C57" s="306" t="s">
        <v>16</v>
      </c>
      <c r="D57" s="307">
        <f>'MBO Report 1'!$U14</f>
        <v>0</v>
      </c>
      <c r="E57" s="307">
        <f>'MBO Report 1'!$AP14</f>
        <v>4.5214088710042048E-4</v>
      </c>
      <c r="F57" s="307">
        <f>'MBO Report 1'!$BK14</f>
        <v>0</v>
      </c>
      <c r="G57" s="307">
        <f>'MBO Report 1'!$CF14</f>
        <v>0</v>
      </c>
      <c r="H57" s="307">
        <f>'MBO Report 1'!$DA14</f>
        <v>0</v>
      </c>
      <c r="I57" s="307">
        <f>'MBO Report 1'!$DV14</f>
        <v>0</v>
      </c>
      <c r="J57" s="307">
        <f>'MBO Report 1'!$EQ14</f>
        <v>0</v>
      </c>
      <c r="K57" s="307">
        <f>'MBO Report 1'!$FL14</f>
        <v>0</v>
      </c>
      <c r="L57" s="307">
        <f>'MBO Report 1'!$GG14</f>
        <v>0</v>
      </c>
      <c r="M57" s="307">
        <f>'MBO Report 1'!$HB14</f>
        <v>0</v>
      </c>
      <c r="N57" s="307">
        <f>'MBO Report 1'!$HW14</f>
        <v>0</v>
      </c>
      <c r="O57" s="307">
        <f>'MBO Report 1'!$IR14</f>
        <v>0</v>
      </c>
    </row>
    <row r="58" spans="2:18">
      <c r="B58" s="352" t="s">
        <v>9</v>
      </c>
      <c r="C58" s="304" t="s">
        <v>15</v>
      </c>
      <c r="D58" s="305">
        <f>'MBO Report 1'!$U15</f>
        <v>1.9367804671916936E-4</v>
      </c>
      <c r="E58" s="305">
        <f>'MBO Report 1'!$AP15</f>
        <v>2.2971414733616459E-4</v>
      </c>
      <c r="F58" s="305">
        <f>'MBO Report 1'!$BK15</f>
        <v>1.3656996934762912E-4</v>
      </c>
      <c r="G58" s="305">
        <f>'MBO Report 1'!$CF15</f>
        <v>2.2955805974248506E-4</v>
      </c>
      <c r="H58" s="305">
        <f>'MBO Report 1'!$DA15</f>
        <v>5.5503821211544207E-4</v>
      </c>
      <c r="I58" s="305">
        <f>'MBO Report 1'!$DV15</f>
        <v>5.9373096438448264E-4</v>
      </c>
      <c r="J58" s="305">
        <f>'MBO Report 1'!$EQ15</f>
        <v>3.7005119305826256E-4</v>
      </c>
      <c r="K58" s="305">
        <f>'MBO Report 1'!$FL15</f>
        <v>3.0523984307881304E-4</v>
      </c>
      <c r="L58" s="305">
        <f>'MBO Report 1'!$GG15</f>
        <v>3.8397629615587067E-4</v>
      </c>
      <c r="M58" s="305">
        <f>'MBO Report 1'!$HB15</f>
        <v>4.1003106384689548E-4</v>
      </c>
      <c r="N58" s="305">
        <f>'MBO Report 1'!$HW15</f>
        <v>3.9534085158678519E-4</v>
      </c>
      <c r="O58" s="305">
        <f>'MBO Report 1'!$IR15</f>
        <v>2.8418994093250971E-4</v>
      </c>
    </row>
    <row r="59" spans="2:18">
      <c r="B59" s="352"/>
      <c r="C59" s="306" t="s">
        <v>16</v>
      </c>
      <c r="D59" s="307">
        <f>'MBO Report 1'!$U16</f>
        <v>0</v>
      </c>
      <c r="E59" s="307">
        <f>'MBO Report 1'!$AP16</f>
        <v>0</v>
      </c>
      <c r="F59" s="307">
        <f>'MBO Report 1'!$BK16</f>
        <v>0</v>
      </c>
      <c r="G59" s="307">
        <f>'MBO Report 1'!$CF16</f>
        <v>0</v>
      </c>
      <c r="H59" s="307">
        <f>'MBO Report 1'!$DA16</f>
        <v>0</v>
      </c>
      <c r="I59" s="307">
        <f>'MBO Report 1'!$DV16</f>
        <v>0</v>
      </c>
      <c r="J59" s="307">
        <f>'MBO Report 1'!$EQ16</f>
        <v>0</v>
      </c>
      <c r="K59" s="307">
        <f>'MBO Report 1'!$FL16</f>
        <v>0</v>
      </c>
      <c r="L59" s="307">
        <f>'MBO Report 1'!$GG16</f>
        <v>0</v>
      </c>
      <c r="M59" s="307">
        <f>'MBO Report 1'!$HB16</f>
        <v>0</v>
      </c>
      <c r="N59" s="307">
        <f>'MBO Report 1'!$HW16</f>
        <v>0</v>
      </c>
      <c r="O59" s="307">
        <f>'MBO Report 1'!$IR16</f>
        <v>0</v>
      </c>
    </row>
    <row r="60" spans="2:18">
      <c r="B60" s="352" t="s">
        <v>32</v>
      </c>
      <c r="C60" s="304" t="s">
        <v>15</v>
      </c>
      <c r="D60" s="305">
        <f>'MBO Report 1'!$U17</f>
        <v>2.6269834538384055E-5</v>
      </c>
      <c r="E60" s="305">
        <f>'MBO Report 1'!$AP17</f>
        <v>1.1640058102474899E-5</v>
      </c>
      <c r="F60" s="305">
        <f>'MBO Report 1'!$BK17</f>
        <v>8.2984368952688463E-6</v>
      </c>
      <c r="G60" s="305">
        <f>'MBO Report 1'!$CF17</f>
        <v>7.5177045099909678E-6</v>
      </c>
      <c r="H60" s="305">
        <f>'MBO Report 1'!$DA17</f>
        <v>6.7873798045582545E-6</v>
      </c>
      <c r="I60" s="305">
        <f>'MBO Report 1'!$DV17</f>
        <v>1.1454230053940454E-5</v>
      </c>
      <c r="J60" s="305">
        <f>'MBO Report 1'!$EQ17</f>
        <v>8.7685901018186495E-6</v>
      </c>
      <c r="K60" s="305">
        <f>'MBO Report 1'!$FL17</f>
        <v>1.7220700575453137E-5</v>
      </c>
      <c r="L60" s="305">
        <f>'MBO Report 1'!$GG17</f>
        <v>1.335727034751787E-5</v>
      </c>
      <c r="M60" s="305">
        <f>'MBO Report 1'!$HB17</f>
        <v>4.0085826786851837E-6</v>
      </c>
      <c r="N60" s="305">
        <f>'MBO Report 1'!$HW17</f>
        <v>1.176036280304176E-6</v>
      </c>
      <c r="O60" s="305">
        <f>'MBO Report 1'!$IR17</f>
        <v>1.1345471258746475E-6</v>
      </c>
    </row>
    <row r="61" spans="2:18">
      <c r="B61" s="352"/>
      <c r="C61" s="306" t="s">
        <v>16</v>
      </c>
      <c r="D61" s="307">
        <f>'MBO Report 1'!$U18</f>
        <v>1.4523349479425061E-4</v>
      </c>
      <c r="E61" s="307">
        <f>'MBO Report 1'!$AP18</f>
        <v>0</v>
      </c>
      <c r="F61" s="307">
        <f>'MBO Report 1'!$BK18</f>
        <v>0</v>
      </c>
      <c r="G61" s="307">
        <f>'MBO Report 1'!$CF18</f>
        <v>0</v>
      </c>
      <c r="H61" s="307">
        <f>'MBO Report 1'!$DA18</f>
        <v>0</v>
      </c>
      <c r="I61" s="307">
        <f>'MBO Report 1'!$DV18</f>
        <v>0</v>
      </c>
      <c r="J61" s="307">
        <f>'MBO Report 1'!$EQ18</f>
        <v>0</v>
      </c>
      <c r="K61" s="307">
        <f>'MBO Report 1'!$FL18</f>
        <v>0</v>
      </c>
      <c r="L61" s="307">
        <f>'MBO Report 1'!$GG18</f>
        <v>0</v>
      </c>
      <c r="M61" s="307">
        <f>'MBO Report 1'!$HB18</f>
        <v>0</v>
      </c>
      <c r="N61" s="307">
        <f>'MBO Report 1'!$HW18</f>
        <v>0</v>
      </c>
      <c r="O61" s="307">
        <f>'MBO Report 1'!$IR18</f>
        <v>0</v>
      </c>
    </row>
    <row r="62" spans="2:18" s="91" customFormat="1">
      <c r="B62" s="388" t="s">
        <v>57</v>
      </c>
      <c r="C62" s="308" t="s">
        <v>15</v>
      </c>
      <c r="D62" s="309">
        <f>'MBO Report 1'!$U19</f>
        <v>1.2020297875846964E-4</v>
      </c>
      <c r="E62" s="309">
        <f>'MBO Report 1'!$AP19</f>
        <v>7.5576349048415438E-5</v>
      </c>
      <c r="F62" s="309">
        <f>'MBO Report 1'!$BK19</f>
        <v>5.813081177271063E-5</v>
      </c>
      <c r="G62" s="309">
        <f>'MBO Report 1'!$CF19</f>
        <v>3.9953571360052195E-5</v>
      </c>
      <c r="H62" s="309">
        <f>'MBO Report 1'!$DA19</f>
        <v>5.3874175730770375E-5</v>
      </c>
      <c r="I62" s="309">
        <f>'MBO Report 1'!$DV19</f>
        <v>5.5789732971542521E-5</v>
      </c>
      <c r="J62" s="309">
        <f>'MBO Report 1'!$EQ19</f>
        <v>3.9851316794191684E-5</v>
      </c>
      <c r="K62" s="309">
        <f>'MBO Report 1'!$FL19</f>
        <v>7.6791906778335718E-5</v>
      </c>
      <c r="L62" s="309">
        <f>'MBO Report 1'!$GG19</f>
        <v>6.5013946584213691E-5</v>
      </c>
      <c r="M62" s="309">
        <f>'MBO Report 1'!$HB19</f>
        <v>2.9428596806172919E-5</v>
      </c>
      <c r="N62" s="309">
        <f>'MBO Report 1'!$HW19</f>
        <v>8.5807531615478574E-6</v>
      </c>
      <c r="O62" s="309">
        <f>'MBO Report 1'!$IR19</f>
        <v>5.7046097921065232E-6</v>
      </c>
      <c r="Q62" s="113"/>
      <c r="R62" s="113"/>
    </row>
    <row r="63" spans="2:18" s="91" customFormat="1">
      <c r="B63" s="388"/>
      <c r="C63" s="310" t="s">
        <v>16</v>
      </c>
      <c r="D63" s="311">
        <f>'MBO Report 1'!$U20</f>
        <v>0</v>
      </c>
      <c r="E63" s="311">
        <f>'MBO Report 1'!$AP20</f>
        <v>0</v>
      </c>
      <c r="F63" s="311">
        <f>'MBO Report 1'!$BK20</f>
        <v>0</v>
      </c>
      <c r="G63" s="311">
        <f>'MBO Report 1'!$CF20</f>
        <v>0</v>
      </c>
      <c r="H63" s="311">
        <f>'MBO Report 1'!$DA20</f>
        <v>0</v>
      </c>
      <c r="I63" s="311">
        <f>'MBO Report 1'!$DV20</f>
        <v>0</v>
      </c>
      <c r="J63" s="311">
        <f>'MBO Report 1'!$EQ20</f>
        <v>0</v>
      </c>
      <c r="K63" s="311">
        <f>'MBO Report 1'!$FL20</f>
        <v>0</v>
      </c>
      <c r="L63" s="311">
        <f>'MBO Report 1'!$GG20</f>
        <v>0</v>
      </c>
      <c r="M63" s="311">
        <f>'MBO Report 1'!$HB20</f>
        <v>0</v>
      </c>
      <c r="N63" s="311">
        <f>'MBO Report 1'!$HW20</f>
        <v>0</v>
      </c>
      <c r="O63" s="311">
        <f>'MBO Report 1'!$IR20</f>
        <v>0</v>
      </c>
      <c r="Q63" s="113"/>
      <c r="R63" s="113"/>
    </row>
    <row r="64" spans="2:18" s="91" customFormat="1">
      <c r="B64" s="388" t="s">
        <v>58</v>
      </c>
      <c r="C64" s="308" t="s">
        <v>15</v>
      </c>
      <c r="D64" s="309">
        <f>'MBO Report 1'!$U21</f>
        <v>0</v>
      </c>
      <c r="E64" s="309">
        <f>'MBO Report 1'!$AP21</f>
        <v>0</v>
      </c>
      <c r="F64" s="309">
        <f>'MBO Report 1'!$BK21</f>
        <v>0</v>
      </c>
      <c r="G64" s="309">
        <f>'MBO Report 1'!$CF21</f>
        <v>0</v>
      </c>
      <c r="H64" s="309">
        <f>'MBO Report 1'!$DA21</f>
        <v>0</v>
      </c>
      <c r="I64" s="309">
        <f>'MBO Report 1'!$DV21</f>
        <v>0</v>
      </c>
      <c r="J64" s="309">
        <f>'MBO Report 1'!$EQ21</f>
        <v>0</v>
      </c>
      <c r="K64" s="309">
        <f>'MBO Report 1'!$FL21</f>
        <v>0</v>
      </c>
      <c r="L64" s="309">
        <f>'MBO Report 1'!$GG21</f>
        <v>0</v>
      </c>
      <c r="M64" s="309">
        <f>'MBO Report 1'!$HB21</f>
        <v>0</v>
      </c>
      <c r="N64" s="309">
        <f>'MBO Report 1'!$HW21</f>
        <v>0</v>
      </c>
      <c r="O64" s="309">
        <f>'MBO Report 1'!$IR21</f>
        <v>0</v>
      </c>
      <c r="Q64" s="113"/>
      <c r="R64" s="113"/>
    </row>
    <row r="65" spans="2:18" s="91" customFormat="1">
      <c r="B65" s="388"/>
      <c r="C65" s="310" t="s">
        <v>16</v>
      </c>
      <c r="D65" s="311">
        <f>'MBO Report 1'!$U22</f>
        <v>1.8585025375993648E-4</v>
      </c>
      <c r="E65" s="311">
        <f>'MBO Report 1'!$AP22</f>
        <v>0</v>
      </c>
      <c r="F65" s="311">
        <f>'MBO Report 1'!$BK22</f>
        <v>0</v>
      </c>
      <c r="G65" s="311">
        <f>'MBO Report 1'!$CF22</f>
        <v>0</v>
      </c>
      <c r="H65" s="311">
        <f>'MBO Report 1'!$DA22</f>
        <v>0</v>
      </c>
      <c r="I65" s="311">
        <f>'MBO Report 1'!$DV22</f>
        <v>0</v>
      </c>
      <c r="J65" s="311">
        <f>'MBO Report 1'!$EQ22</f>
        <v>0</v>
      </c>
      <c r="K65" s="311">
        <f>'MBO Report 1'!$FL22</f>
        <v>0</v>
      </c>
      <c r="L65" s="311">
        <f>'MBO Report 1'!$GG22</f>
        <v>0</v>
      </c>
      <c r="M65" s="311">
        <f>'MBO Report 1'!$HB22</f>
        <v>0</v>
      </c>
      <c r="N65" s="311">
        <f>'MBO Report 1'!$HW22</f>
        <v>0</v>
      </c>
      <c r="O65" s="311">
        <f>'MBO Report 1'!$IR22</f>
        <v>0</v>
      </c>
      <c r="Q65" s="113"/>
      <c r="R65" s="113"/>
    </row>
    <row r="66" spans="2:18">
      <c r="B66" s="352" t="s">
        <v>31</v>
      </c>
      <c r="C66" s="304" t="s">
        <v>15</v>
      </c>
      <c r="D66" s="305">
        <f>'MBO Report 1'!$U23</f>
        <v>2.2272871547517163E-3</v>
      </c>
      <c r="E66" s="305">
        <f>'MBO Report 1'!$AP23</f>
        <v>2.1410026550666705E-3</v>
      </c>
      <c r="F66" s="305">
        <f>'MBO Report 1'!$BK23</f>
        <v>2.0896008768021197E-3</v>
      </c>
      <c r="G66" s="305">
        <f>'MBO Report 1'!$CF23</f>
        <v>1.944169161071111E-3</v>
      </c>
      <c r="H66" s="305">
        <f>'MBO Report 1'!$DA23</f>
        <v>2.1907409635312557E-3</v>
      </c>
      <c r="I66" s="305">
        <f>'MBO Report 1'!$DV23</f>
        <v>2.2296180535358967E-3</v>
      </c>
      <c r="J66" s="305">
        <f>'MBO Report 1'!$EQ23</f>
        <v>1.9032074148403163E-3</v>
      </c>
      <c r="K66" s="305">
        <f>'MBO Report 1'!$FL23</f>
        <v>1.6490824913815039E-3</v>
      </c>
      <c r="L66" s="305">
        <f>'MBO Report 1'!$GG23</f>
        <v>1.6527339171300583E-3</v>
      </c>
      <c r="M66" s="305">
        <f>'MBO Report 1'!$HB23</f>
        <v>1.3310502840752881E-3</v>
      </c>
      <c r="N66" s="305">
        <f>'MBO Report 1'!$HW23</f>
        <v>1.8597852122507572E-3</v>
      </c>
      <c r="O66" s="305">
        <f>'MBO Report 1'!$IR23</f>
        <v>2.4687891373165109E-3</v>
      </c>
    </row>
    <row r="67" spans="2:18">
      <c r="B67" s="352"/>
      <c r="C67" s="306" t="s">
        <v>16</v>
      </c>
      <c r="D67" s="307">
        <f>'MBO Report 1'!$U24</f>
        <v>2.4724490971919145E-4</v>
      </c>
      <c r="E67" s="307">
        <f>'MBO Report 1'!$AP24</f>
        <v>3.6589627278279076E-4</v>
      </c>
      <c r="F67" s="307">
        <f>'MBO Report 1'!$BK24</f>
        <v>6.165014903773894E-4</v>
      </c>
      <c r="G67" s="307">
        <f>'MBO Report 1'!$CF24</f>
        <v>2.752833733336929E-6</v>
      </c>
      <c r="H67" s="307">
        <f>'MBO Report 1'!$DA24</f>
        <v>2.9770260895308827E-5</v>
      </c>
      <c r="I67" s="307">
        <f>'MBO Report 1'!$DV24</f>
        <v>1.0608085895186935E-4</v>
      </c>
      <c r="J67" s="307">
        <f>'MBO Report 1'!$EQ24</f>
        <v>8.3733439776141182E-4</v>
      </c>
      <c r="K67" s="307">
        <f>'MBO Report 1'!$FL24</f>
        <v>8.8459489567646664E-4</v>
      </c>
      <c r="L67" s="307">
        <f>'MBO Report 1'!$GG24</f>
        <v>8.5207030755129218E-4</v>
      </c>
      <c r="M67" s="307">
        <f>'MBO Report 1'!$HB24</f>
        <v>6.6135572550727196E-5</v>
      </c>
      <c r="N67" s="307">
        <f>'MBO Report 1'!$HW24</f>
        <v>8.6636430784747814E-5</v>
      </c>
      <c r="O67" s="307">
        <f>'MBO Report 1'!$IR24</f>
        <v>4.7396959679702634E-5</v>
      </c>
    </row>
    <row r="68" spans="2:18" s="91" customFormat="1">
      <c r="B68" s="388" t="s">
        <v>55</v>
      </c>
      <c r="C68" s="308" t="s">
        <v>15</v>
      </c>
      <c r="D68" s="309">
        <f>'MBO Report 1'!$U25</f>
        <v>1.2544802867383513E-3</v>
      </c>
      <c r="E68" s="309">
        <f>'MBO Report 1'!$AP25</f>
        <v>1.0690083039037893E-3</v>
      </c>
      <c r="F68" s="309">
        <f>'MBO Report 1'!$BK25</f>
        <v>2.9615840243696058E-4</v>
      </c>
      <c r="G68" s="309">
        <f>'MBO Report 1'!$CF25</f>
        <v>3.3856496819907622E-4</v>
      </c>
      <c r="H68" s="309">
        <f>'MBO Report 1'!$DA25</f>
        <v>1.7120691088924869E-3</v>
      </c>
      <c r="I68" s="309">
        <f>'MBO Report 1'!$DV25</f>
        <v>7.3603537175700843E-4</v>
      </c>
      <c r="J68" s="309">
        <f>'MBO Report 1'!$EQ25</f>
        <v>1.0214638744708454E-3</v>
      </c>
      <c r="K68" s="309">
        <f>'MBO Report 1'!$FL25</f>
        <v>8.3588926377858961E-4</v>
      </c>
      <c r="L68" s="309">
        <f>'MBO Report 1'!$GG25</f>
        <v>5.457228743096878E-4</v>
      </c>
      <c r="M68" s="309">
        <f>'MBO Report 1'!$HB25</f>
        <v>3.0679592417231935E-4</v>
      </c>
      <c r="N68" s="309">
        <f>'MBO Report 1'!$HW25</f>
        <v>5.0712841433260818E-4</v>
      </c>
      <c r="O68" s="309">
        <f>'MBO Report 1'!$IR25</f>
        <v>1.3548752038966211E-3</v>
      </c>
      <c r="Q68" s="113"/>
      <c r="R68" s="113"/>
    </row>
    <row r="69" spans="2:18" s="91" customFormat="1">
      <c r="B69" s="388"/>
      <c r="C69" s="310" t="s">
        <v>16</v>
      </c>
      <c r="D69" s="311">
        <f>'MBO Report 1'!$U26</f>
        <v>4.0282755874153727E-4</v>
      </c>
      <c r="E69" s="311">
        <f>'MBO Report 1'!$AP26</f>
        <v>3.135757691451115E-4</v>
      </c>
      <c r="F69" s="311">
        <f>'MBO Report 1'!$BK26</f>
        <v>7.4039600609240145E-5</v>
      </c>
      <c r="G69" s="311">
        <f>'MBO Report 1'!$CF26</f>
        <v>3.9499246289892224E-5</v>
      </c>
      <c r="H69" s="311">
        <f>'MBO Report 1'!$DA26</f>
        <v>4.8508624751953798E-4</v>
      </c>
      <c r="I69" s="311">
        <f>'MBO Report 1'!$DV26</f>
        <v>1.5456742806897178E-4</v>
      </c>
      <c r="J69" s="311">
        <f>'MBO Report 1'!$EQ26</f>
        <v>3.0984404192282305E-4</v>
      </c>
      <c r="K69" s="311">
        <f>'MBO Report 1'!$FL26</f>
        <v>1.6717785275571794E-4</v>
      </c>
      <c r="L69" s="311">
        <f>'MBO Report 1'!$GG26</f>
        <v>1.819076247698959E-4</v>
      </c>
      <c r="M69" s="311">
        <f>'MBO Report 1'!$HB26</f>
        <v>1.0226530805743977E-4</v>
      </c>
      <c r="N69" s="311">
        <f>'MBO Report 1'!$HW26</f>
        <v>4.5641557289934739E-5</v>
      </c>
      <c r="O69" s="311">
        <f>'MBO Report 1'!$IR26</f>
        <v>2.7097504077932421E-4</v>
      </c>
      <c r="Q69" s="113"/>
      <c r="R69" s="113"/>
    </row>
    <row r="70" spans="2:18" s="91" customFormat="1">
      <c r="B70" s="388" t="s">
        <v>56</v>
      </c>
      <c r="C70" s="308" t="s">
        <v>15</v>
      </c>
      <c r="D70" s="309">
        <f>'MBO Report 1'!$U27</f>
        <v>2.2757361910258778E-3</v>
      </c>
      <c r="E70" s="309">
        <f>'MBO Report 1'!$AP27</f>
        <v>2.2258185344163554E-3</v>
      </c>
      <c r="F70" s="309">
        <f>'MBO Report 1'!$BK27</f>
        <v>2.2099322831136427E-3</v>
      </c>
      <c r="G70" s="309">
        <f>'MBO Report 1'!$CF27</f>
        <v>2.0644519608606885E-3</v>
      </c>
      <c r="H70" s="309">
        <f>'MBO Report 1'!$DA27</f>
        <v>2.2220383183671577E-3</v>
      </c>
      <c r="I70" s="309">
        <f>'MBO Report 1'!$DV27</f>
        <v>2.3338170419479687E-3</v>
      </c>
      <c r="J70" s="309">
        <f>'MBO Report 1'!$EQ27</f>
        <v>1.9924129066114515E-3</v>
      </c>
      <c r="K70" s="309">
        <f>'MBO Report 1'!$FL27</f>
        <v>1.6857045174444958E-3</v>
      </c>
      <c r="L70" s="309">
        <f>'MBO Report 1'!$GG27</f>
        <v>1.768423937954846E-3</v>
      </c>
      <c r="M70" s="309">
        <f>'MBO Report 1'!$HB27</f>
        <v>1.392081642186783E-3</v>
      </c>
      <c r="N70" s="309">
        <f>'MBO Report 1'!$HW27</f>
        <v>1.9463607452161363E-3</v>
      </c>
      <c r="O70" s="309">
        <f>'MBO Report 1'!$IR27</f>
        <v>2.5022371552533146E-3</v>
      </c>
      <c r="Q70" s="113"/>
      <c r="R70" s="113"/>
    </row>
    <row r="71" spans="2:18" s="91" customFormat="1">
      <c r="B71" s="388"/>
      <c r="C71" s="310" t="s">
        <v>16</v>
      </c>
      <c r="D71" s="311">
        <f>'MBO Report 1'!$U28</f>
        <v>2.3949637334063227E-4</v>
      </c>
      <c r="E71" s="311">
        <f>'MBO Report 1'!$AP28</f>
        <v>3.70035855719244E-4</v>
      </c>
      <c r="F71" s="311">
        <f>'MBO Report 1'!$BK28</f>
        <v>6.5289808686667115E-4</v>
      </c>
      <c r="G71" s="311">
        <f>'MBO Report 1'!$CF28</f>
        <v>0</v>
      </c>
      <c r="H71" s="311">
        <f>'MBO Report 1'!$DA28</f>
        <v>0</v>
      </c>
      <c r="I71" s="311">
        <f>'MBO Report 1'!$DV28</f>
        <v>1.0269821966767737E-4</v>
      </c>
      <c r="J71" s="311">
        <f>'MBO Report 1'!$EQ28</f>
        <v>8.9070029662288274E-4</v>
      </c>
      <c r="K71" s="311">
        <f>'MBO Report 1'!$FL28</f>
        <v>9.1690365668438227E-4</v>
      </c>
      <c r="L71" s="311">
        <f>'MBO Report 1'!$GG28</f>
        <v>9.2210676764788396E-4</v>
      </c>
      <c r="M71" s="311">
        <f>'MBO Report 1'!$HB28</f>
        <v>6.3982741269254622E-5</v>
      </c>
      <c r="N71" s="311">
        <f>'MBO Report 1'!$HW28</f>
        <v>8.9260269312838736E-5</v>
      </c>
      <c r="O71" s="311">
        <f>'MBO Report 1'!$IR28</f>
        <v>4.0683475412621979E-5</v>
      </c>
      <c r="Q71" s="113"/>
      <c r="R71" s="113"/>
    </row>
    <row r="72" spans="2:18">
      <c r="B72" s="391" t="s">
        <v>13</v>
      </c>
      <c r="C72" s="304" t="s">
        <v>15</v>
      </c>
      <c r="D72" s="305">
        <f>'MBO Report 1'!$U29</f>
        <v>5.6741505401121731E-4</v>
      </c>
      <c r="E72" s="305">
        <f>'MBO Report 1'!$AP29</f>
        <v>5.2167655650369057E-4</v>
      </c>
      <c r="F72" s="305">
        <f>'MBO Report 1'!$BK29</f>
        <v>4.7723194368383978E-4</v>
      </c>
      <c r="G72" s="305">
        <f>'MBO Report 1'!$CF29</f>
        <v>4.0876639986217356E-4</v>
      </c>
      <c r="H72" s="305">
        <f>'MBO Report 1'!$DA29</f>
        <v>4.6924746268991947E-4</v>
      </c>
      <c r="I72" s="305">
        <f>'MBO Report 1'!$DV29</f>
        <v>5.6164676637076032E-4</v>
      </c>
      <c r="J72" s="305">
        <f>'MBO Report 1'!$EQ29</f>
        <v>4.4363058733328794E-4</v>
      </c>
      <c r="K72" s="305">
        <f>'MBO Report 1'!$FL29</f>
        <v>4.0910690255583005E-4</v>
      </c>
      <c r="L72" s="305">
        <f>'MBO Report 1'!$GG29</f>
        <v>3.8840732563305672E-4</v>
      </c>
      <c r="M72" s="305">
        <f>'MBO Report 1'!$HB29</f>
        <v>2.9819367064488515E-4</v>
      </c>
      <c r="N72" s="305">
        <f>'MBO Report 1'!$HW29</f>
        <v>3.0263034473193031E-4</v>
      </c>
      <c r="O72" s="305">
        <f>'MBO Report 1'!$IR29</f>
        <v>4.5802952855852338E-4</v>
      </c>
    </row>
    <row r="73" spans="2:18">
      <c r="B73" s="391"/>
      <c r="C73" s="306" t="s">
        <v>16</v>
      </c>
      <c r="D73" s="307">
        <f>'MBO Report 1'!$U30</f>
        <v>5.8955660037804652E-4</v>
      </c>
      <c r="E73" s="307">
        <f>'MBO Report 1'!$AP30</f>
        <v>3.3885583854126111E-4</v>
      </c>
      <c r="F73" s="307">
        <f>'MBO Report 1'!$BK30</f>
        <v>2.2273635804678032E-3</v>
      </c>
      <c r="G73" s="307">
        <f>'MBO Report 1'!$CF30</f>
        <v>1.3213649279545829E-4</v>
      </c>
      <c r="H73" s="307">
        <f>'MBO Report 1'!$DA30</f>
        <v>9.913395424385183E-4</v>
      </c>
      <c r="I73" s="307">
        <f>'MBO Report 1'!$DV30</f>
        <v>1.928498608978895E-4</v>
      </c>
      <c r="J73" s="307">
        <f>'MBO Report 1'!$EQ30</f>
        <v>3.2818803900311306E-4</v>
      </c>
      <c r="K73" s="307">
        <f>'MBO Report 1'!$FL30</f>
        <v>1.5670166154917466E-4</v>
      </c>
      <c r="L73" s="307">
        <f>'MBO Report 1'!$GG30</f>
        <v>1.8280462004216649E-4</v>
      </c>
      <c r="M73" s="307">
        <f>'MBO Report 1'!$HB30</f>
        <v>2.2527023410461993E-4</v>
      </c>
      <c r="N73" s="307">
        <f>'MBO Report 1'!$HW30</f>
        <v>2.0703545028405023E-4</v>
      </c>
      <c r="O73" s="307">
        <f>'MBO Report 1'!$IR30</f>
        <v>1.0834287616269635E-4</v>
      </c>
    </row>
    <row r="74" spans="2:18">
      <c r="D74" s="294"/>
      <c r="E74" s="294"/>
      <c r="F74" s="294"/>
      <c r="G74" s="294"/>
      <c r="H74" s="294"/>
      <c r="I74" s="294"/>
      <c r="J74" s="294"/>
      <c r="K74" s="294"/>
      <c r="L74" s="294"/>
      <c r="M74" s="294"/>
      <c r="N74" s="294"/>
      <c r="O74" s="294"/>
    </row>
    <row r="75" spans="2:18"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</row>
    <row r="76" spans="2:18"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294"/>
    </row>
    <row r="77" spans="2:18"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</row>
    <row r="78" spans="2:18"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</row>
    <row r="79" spans="2:18">
      <c r="D79" s="294"/>
      <c r="E79" s="294"/>
      <c r="F79" s="294"/>
      <c r="G79" s="294"/>
      <c r="H79" s="294"/>
      <c r="I79" s="294"/>
      <c r="J79" s="294"/>
      <c r="K79" s="294"/>
      <c r="L79" s="294"/>
      <c r="M79" s="294"/>
      <c r="N79" s="294"/>
      <c r="O79" s="294"/>
    </row>
    <row r="80" spans="2:18"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</row>
    <row r="81" spans="4:15"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</row>
    <row r="82" spans="4:15"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</row>
    <row r="83" spans="4:15"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</row>
    <row r="84" spans="4:15"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</row>
    <row r="85" spans="4:15">
      <c r="D85" s="294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</row>
    <row r="86" spans="4:15"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4"/>
    </row>
    <row r="87" spans="4:15"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</row>
    <row r="88" spans="4:15"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</row>
    <row r="89" spans="4:15"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</row>
    <row r="90" spans="4:15"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4"/>
    </row>
    <row r="91" spans="4:15">
      <c r="D91" s="294"/>
      <c r="E91" s="294"/>
      <c r="F91" s="294"/>
      <c r="G91" s="294"/>
      <c r="H91" s="294"/>
      <c r="I91" s="294"/>
      <c r="J91" s="294"/>
      <c r="K91" s="294"/>
      <c r="L91" s="294"/>
      <c r="M91" s="294"/>
      <c r="N91" s="294"/>
      <c r="O91" s="294"/>
    </row>
    <row r="92" spans="4:15">
      <c r="D92" s="294"/>
      <c r="E92" s="294"/>
      <c r="F92" s="294"/>
      <c r="G92" s="294"/>
      <c r="H92" s="294"/>
      <c r="I92" s="294"/>
      <c r="J92" s="294"/>
      <c r="K92" s="294"/>
      <c r="L92" s="294"/>
      <c r="M92" s="294"/>
      <c r="N92" s="294"/>
      <c r="O92" s="294"/>
    </row>
    <row r="93" spans="4:15"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</row>
    <row r="94" spans="4:15"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</row>
    <row r="95" spans="4:15"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</row>
    <row r="96" spans="4:15"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</row>
    <row r="97" spans="4:15"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</row>
    <row r="98" spans="4:15"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</row>
    <row r="99" spans="4:15"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</row>
    <row r="100" spans="4:15"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</row>
    <row r="101" spans="4:15"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</row>
    <row r="102" spans="4:15"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</row>
    <row r="103" spans="4:15"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</row>
    <row r="104" spans="4:15"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</row>
    <row r="105" spans="4:15"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</row>
    <row r="106" spans="4:15"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</row>
    <row r="107" spans="4:15"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</row>
    <row r="108" spans="4:15"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</row>
    <row r="109" spans="4:15"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</row>
    <row r="110" spans="4:15"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</row>
    <row r="111" spans="4:15"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</row>
    <row r="112" spans="4:15"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</row>
    <row r="113" spans="4:15"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</row>
    <row r="114" spans="4:15"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</row>
    <row r="115" spans="4:15"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</row>
    <row r="116" spans="4:15"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</row>
    <row r="117" spans="4:15"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</row>
    <row r="118" spans="4:15"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</row>
    <row r="119" spans="4:15"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</row>
    <row r="120" spans="4:15"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</row>
    <row r="121" spans="4:15"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</row>
    <row r="122" spans="4:15"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</row>
    <row r="123" spans="4:15"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</row>
    <row r="124" spans="4:15"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</row>
    <row r="125" spans="4:15"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</row>
    <row r="126" spans="4:15"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</row>
    <row r="127" spans="4:15"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</row>
    <row r="128" spans="4:15"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</row>
    <row r="129" spans="4:15"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</row>
    <row r="130" spans="4:15">
      <c r="D130" s="294"/>
      <c r="E130" s="294"/>
      <c r="F130" s="294"/>
      <c r="G130" s="294"/>
      <c r="H130" s="294"/>
      <c r="I130" s="294"/>
      <c r="J130" s="294"/>
      <c r="K130" s="294"/>
      <c r="L130" s="294"/>
      <c r="M130" s="294"/>
      <c r="N130" s="294"/>
      <c r="O130" s="294"/>
    </row>
    <row r="131" spans="4:15">
      <c r="D131" s="294"/>
      <c r="E131" s="294"/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</row>
    <row r="132" spans="4:15"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294"/>
    </row>
    <row r="133" spans="4:15"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</row>
    <row r="134" spans="4:15"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</row>
    <row r="135" spans="4:15"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</row>
    <row r="136" spans="4:15">
      <c r="D136" s="294"/>
      <c r="E136" s="294"/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</row>
    <row r="137" spans="4:15"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</row>
    <row r="138" spans="4:15"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294"/>
    </row>
    <row r="139" spans="4:15"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</row>
    <row r="140" spans="4:15"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</row>
    <row r="141" spans="4:15"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</row>
    <row r="142" spans="4:15">
      <c r="D142" s="294"/>
      <c r="E142" s="294"/>
      <c r="F142" s="294"/>
      <c r="G142" s="294"/>
      <c r="H142" s="294"/>
      <c r="I142" s="294"/>
      <c r="J142" s="294"/>
      <c r="K142" s="294"/>
      <c r="L142" s="294"/>
      <c r="M142" s="294"/>
      <c r="N142" s="294"/>
      <c r="O142" s="294"/>
    </row>
    <row r="143" spans="4:15"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294"/>
    </row>
    <row r="144" spans="4:15"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294"/>
    </row>
    <row r="145" spans="4:15"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</row>
    <row r="146" spans="4:15"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</row>
    <row r="147" spans="4:15"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</row>
    <row r="148" spans="4:15"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294"/>
    </row>
    <row r="149" spans="4:15"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</row>
    <row r="150" spans="4:15"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</row>
    <row r="151" spans="4:15">
      <c r="D151" s="294"/>
      <c r="E151" s="294"/>
      <c r="F151" s="294"/>
      <c r="G151" s="294"/>
      <c r="H151" s="294"/>
      <c r="I151" s="294"/>
      <c r="J151" s="294"/>
      <c r="K151" s="294"/>
      <c r="L151" s="294"/>
      <c r="M151" s="294"/>
      <c r="N151" s="294"/>
      <c r="O151" s="294"/>
    </row>
    <row r="152" spans="4:15">
      <c r="D152" s="294"/>
      <c r="E152" s="294"/>
      <c r="F152" s="294"/>
      <c r="G152" s="294"/>
      <c r="H152" s="294"/>
      <c r="I152" s="294"/>
      <c r="J152" s="294"/>
      <c r="K152" s="294"/>
      <c r="L152" s="294"/>
      <c r="M152" s="294"/>
      <c r="N152" s="294"/>
      <c r="O152" s="294"/>
    </row>
    <row r="153" spans="4:15">
      <c r="D153" s="294"/>
      <c r="E153" s="294"/>
      <c r="F153" s="294"/>
      <c r="G153" s="294"/>
      <c r="H153" s="294"/>
      <c r="I153" s="294"/>
      <c r="J153" s="294"/>
      <c r="K153" s="294"/>
      <c r="L153" s="294"/>
      <c r="M153" s="294"/>
      <c r="N153" s="294"/>
      <c r="O153" s="294"/>
    </row>
    <row r="154" spans="4:15">
      <c r="D154" s="294"/>
      <c r="E154" s="294"/>
      <c r="F154" s="294"/>
      <c r="G154" s="294"/>
      <c r="H154" s="294"/>
      <c r="I154" s="294"/>
      <c r="J154" s="294"/>
      <c r="K154" s="294"/>
      <c r="L154" s="294"/>
      <c r="M154" s="294"/>
      <c r="N154" s="294"/>
      <c r="O154" s="294"/>
    </row>
    <row r="155" spans="4:15">
      <c r="D155" s="294"/>
      <c r="E155" s="294"/>
      <c r="F155" s="294"/>
      <c r="G155" s="294"/>
      <c r="H155" s="294"/>
      <c r="I155" s="294"/>
      <c r="J155" s="294"/>
      <c r="K155" s="294"/>
      <c r="L155" s="294"/>
      <c r="M155" s="294"/>
      <c r="N155" s="294"/>
      <c r="O155" s="294"/>
    </row>
    <row r="156" spans="4:15">
      <c r="D156" s="294"/>
      <c r="E156" s="294"/>
      <c r="F156" s="294"/>
      <c r="G156" s="294"/>
      <c r="H156" s="294"/>
      <c r="I156" s="294"/>
      <c r="J156" s="294"/>
      <c r="K156" s="294"/>
      <c r="L156" s="294"/>
      <c r="M156" s="294"/>
      <c r="N156" s="294"/>
      <c r="O156" s="294"/>
    </row>
    <row r="157" spans="4:15">
      <c r="D157" s="294"/>
      <c r="E157" s="294"/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</row>
    <row r="158" spans="4:15">
      <c r="D158" s="294"/>
      <c r="E158" s="294"/>
      <c r="F158" s="294"/>
      <c r="G158" s="294"/>
      <c r="H158" s="294"/>
      <c r="I158" s="294"/>
      <c r="J158" s="294"/>
      <c r="K158" s="294"/>
      <c r="L158" s="294"/>
      <c r="M158" s="294"/>
      <c r="N158" s="294"/>
      <c r="O158" s="294"/>
    </row>
    <row r="159" spans="4:15"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294"/>
    </row>
    <row r="160" spans="4:15">
      <c r="D160" s="294"/>
      <c r="E160" s="294"/>
      <c r="F160" s="294"/>
      <c r="G160" s="294"/>
      <c r="H160" s="294"/>
      <c r="I160" s="294"/>
      <c r="J160" s="294"/>
      <c r="K160" s="294"/>
      <c r="L160" s="294"/>
      <c r="M160" s="294"/>
      <c r="N160" s="294"/>
      <c r="O160" s="294"/>
    </row>
    <row r="161" spans="4:15"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</row>
    <row r="162" spans="4:15">
      <c r="D162" s="294"/>
      <c r="E162" s="294"/>
      <c r="F162" s="294"/>
      <c r="G162" s="294"/>
      <c r="H162" s="294"/>
      <c r="I162" s="294"/>
      <c r="J162" s="294"/>
      <c r="K162" s="294"/>
      <c r="L162" s="294"/>
      <c r="M162" s="294"/>
      <c r="N162" s="294"/>
      <c r="O162" s="294"/>
    </row>
    <row r="163" spans="4:15">
      <c r="D163" s="294"/>
      <c r="E163" s="294"/>
      <c r="F163" s="294"/>
      <c r="G163" s="294"/>
      <c r="H163" s="294"/>
      <c r="I163" s="294"/>
      <c r="J163" s="294"/>
      <c r="K163" s="294"/>
      <c r="L163" s="294"/>
      <c r="M163" s="294"/>
      <c r="N163" s="294"/>
      <c r="O163" s="294"/>
    </row>
    <row r="164" spans="4:15">
      <c r="D164" s="294"/>
      <c r="E164" s="294"/>
      <c r="F164" s="294"/>
      <c r="G164" s="294"/>
      <c r="H164" s="294"/>
      <c r="I164" s="294"/>
      <c r="J164" s="294"/>
      <c r="K164" s="294"/>
      <c r="L164" s="294"/>
      <c r="M164" s="294"/>
      <c r="N164" s="294"/>
      <c r="O164" s="294"/>
    </row>
    <row r="165" spans="4:15">
      <c r="D165" s="294"/>
      <c r="E165" s="294"/>
      <c r="F165" s="294"/>
      <c r="G165" s="294"/>
      <c r="H165" s="294"/>
      <c r="I165" s="294"/>
      <c r="J165" s="294"/>
      <c r="K165" s="294"/>
      <c r="L165" s="294"/>
      <c r="M165" s="294"/>
      <c r="N165" s="294"/>
      <c r="O165" s="294"/>
    </row>
    <row r="166" spans="4:15">
      <c r="D166" s="294"/>
      <c r="E166" s="294"/>
      <c r="F166" s="294"/>
      <c r="G166" s="294"/>
      <c r="H166" s="294"/>
      <c r="I166" s="294"/>
      <c r="J166" s="294"/>
      <c r="K166" s="294"/>
      <c r="L166" s="294"/>
      <c r="M166" s="294"/>
      <c r="N166" s="294"/>
      <c r="O166" s="294"/>
    </row>
    <row r="167" spans="4:15">
      <c r="D167" s="294"/>
      <c r="E167" s="294"/>
      <c r="F167" s="294"/>
      <c r="G167" s="294"/>
      <c r="H167" s="294"/>
      <c r="I167" s="294"/>
      <c r="J167" s="294"/>
      <c r="K167" s="294"/>
      <c r="L167" s="294"/>
      <c r="M167" s="294"/>
      <c r="N167" s="294"/>
      <c r="O167" s="294"/>
    </row>
    <row r="168" spans="4:15">
      <c r="D168" s="294"/>
      <c r="E168" s="294"/>
      <c r="F168" s="294"/>
      <c r="G168" s="294"/>
      <c r="H168" s="294"/>
      <c r="I168" s="294"/>
      <c r="J168" s="294"/>
      <c r="K168" s="294"/>
      <c r="L168" s="294"/>
      <c r="M168" s="294"/>
      <c r="N168" s="294"/>
      <c r="O168" s="294"/>
    </row>
    <row r="169" spans="4:15">
      <c r="D169" s="294"/>
      <c r="E169" s="294"/>
      <c r="F169" s="294"/>
      <c r="G169" s="294"/>
      <c r="H169" s="294"/>
      <c r="I169" s="294"/>
      <c r="J169" s="294"/>
      <c r="K169" s="294"/>
      <c r="L169" s="294"/>
      <c r="M169" s="294"/>
      <c r="N169" s="294"/>
      <c r="O169" s="294"/>
    </row>
    <row r="170" spans="4:15">
      <c r="D170" s="294"/>
      <c r="E170" s="294"/>
      <c r="F170" s="294"/>
      <c r="G170" s="294"/>
      <c r="H170" s="294"/>
      <c r="I170" s="294"/>
      <c r="J170" s="294"/>
      <c r="K170" s="294"/>
      <c r="L170" s="294"/>
      <c r="M170" s="294"/>
      <c r="N170" s="294"/>
      <c r="O170" s="294"/>
    </row>
    <row r="171" spans="4:15">
      <c r="D171" s="294"/>
      <c r="E171" s="294"/>
      <c r="F171" s="294"/>
      <c r="G171" s="294"/>
      <c r="H171" s="294"/>
      <c r="I171" s="294"/>
      <c r="J171" s="294"/>
      <c r="K171" s="294"/>
      <c r="L171" s="294"/>
      <c r="M171" s="294"/>
      <c r="N171" s="294"/>
      <c r="O171" s="294"/>
    </row>
    <row r="172" spans="4:15">
      <c r="D172" s="294"/>
      <c r="E172" s="294"/>
      <c r="F172" s="294"/>
      <c r="G172" s="294"/>
      <c r="H172" s="294"/>
      <c r="I172" s="294"/>
      <c r="J172" s="294"/>
      <c r="K172" s="294"/>
      <c r="L172" s="294"/>
      <c r="M172" s="294"/>
      <c r="N172" s="294"/>
      <c r="O172" s="294"/>
    </row>
    <row r="173" spans="4:15">
      <c r="D173" s="294"/>
      <c r="E173" s="294"/>
      <c r="F173" s="294"/>
      <c r="G173" s="294"/>
      <c r="H173" s="294"/>
      <c r="I173" s="294"/>
      <c r="J173" s="294"/>
      <c r="K173" s="294"/>
      <c r="L173" s="294"/>
      <c r="M173" s="294"/>
      <c r="N173" s="294"/>
      <c r="O173" s="294"/>
    </row>
    <row r="174" spans="4:15">
      <c r="D174" s="294"/>
      <c r="E174" s="294"/>
      <c r="F174" s="294"/>
      <c r="G174" s="294"/>
      <c r="H174" s="294"/>
      <c r="I174" s="294"/>
      <c r="J174" s="294"/>
      <c r="K174" s="294"/>
      <c r="L174" s="294"/>
      <c r="M174" s="294"/>
      <c r="N174" s="294"/>
      <c r="O174" s="294"/>
    </row>
    <row r="175" spans="4:15">
      <c r="D175" s="294"/>
      <c r="E175" s="294"/>
      <c r="F175" s="294"/>
      <c r="G175" s="294"/>
      <c r="H175" s="294"/>
      <c r="I175" s="294"/>
      <c r="J175" s="294"/>
      <c r="K175" s="294"/>
      <c r="L175" s="294"/>
      <c r="M175" s="294"/>
      <c r="N175" s="294"/>
      <c r="O175" s="294"/>
    </row>
    <row r="176" spans="4:15">
      <c r="D176" s="294"/>
      <c r="E176" s="294"/>
      <c r="F176" s="294"/>
      <c r="G176" s="294"/>
      <c r="H176" s="294"/>
      <c r="I176" s="294"/>
      <c r="J176" s="294"/>
      <c r="K176" s="294"/>
      <c r="L176" s="294"/>
      <c r="M176" s="294"/>
      <c r="N176" s="294"/>
      <c r="O176" s="294"/>
    </row>
    <row r="177" spans="4:15">
      <c r="D177" s="294"/>
      <c r="E177" s="294"/>
      <c r="F177" s="294"/>
      <c r="G177" s="294"/>
      <c r="H177" s="294"/>
      <c r="I177" s="294"/>
      <c r="J177" s="294"/>
      <c r="K177" s="294"/>
      <c r="L177" s="294"/>
      <c r="M177" s="294"/>
      <c r="N177" s="294"/>
      <c r="O177" s="294"/>
    </row>
    <row r="178" spans="4:15">
      <c r="D178" s="294"/>
      <c r="E178" s="294"/>
      <c r="F178" s="294"/>
      <c r="G178" s="294"/>
      <c r="H178" s="294"/>
      <c r="I178" s="294"/>
      <c r="J178" s="294"/>
      <c r="K178" s="294"/>
      <c r="L178" s="294"/>
      <c r="M178" s="294"/>
      <c r="N178" s="294"/>
      <c r="O178" s="294"/>
    </row>
    <row r="179" spans="4:15">
      <c r="D179" s="294"/>
      <c r="E179" s="294"/>
      <c r="F179" s="294"/>
      <c r="G179" s="294"/>
      <c r="H179" s="294"/>
      <c r="I179" s="294"/>
      <c r="J179" s="294"/>
      <c r="K179" s="294"/>
      <c r="L179" s="294"/>
      <c r="M179" s="294"/>
      <c r="N179" s="294"/>
      <c r="O179" s="294"/>
    </row>
    <row r="180" spans="4:15">
      <c r="D180" s="294"/>
      <c r="E180" s="294"/>
      <c r="F180" s="294"/>
      <c r="G180" s="294"/>
      <c r="H180" s="294"/>
      <c r="I180" s="294"/>
      <c r="J180" s="294"/>
      <c r="K180" s="294"/>
      <c r="L180" s="294"/>
      <c r="M180" s="294"/>
      <c r="N180" s="294"/>
      <c r="O180" s="294"/>
    </row>
    <row r="181" spans="4:15">
      <c r="D181" s="294"/>
      <c r="E181" s="294"/>
      <c r="F181" s="294"/>
      <c r="G181" s="294"/>
      <c r="H181" s="294"/>
      <c r="I181" s="294"/>
      <c r="J181" s="294"/>
      <c r="K181" s="294"/>
      <c r="L181" s="294"/>
      <c r="M181" s="294"/>
      <c r="N181" s="294"/>
      <c r="O181" s="294"/>
    </row>
    <row r="182" spans="4:15">
      <c r="D182" s="294"/>
      <c r="E182" s="294"/>
      <c r="F182" s="294"/>
      <c r="G182" s="294"/>
      <c r="H182" s="294"/>
      <c r="I182" s="294"/>
      <c r="J182" s="294"/>
      <c r="K182" s="294"/>
      <c r="L182" s="294"/>
      <c r="M182" s="294"/>
      <c r="N182" s="294"/>
      <c r="O182" s="294"/>
    </row>
    <row r="183" spans="4:15">
      <c r="D183" s="294"/>
      <c r="E183" s="294"/>
      <c r="F183" s="294"/>
      <c r="G183" s="294"/>
      <c r="H183" s="294"/>
      <c r="I183" s="294"/>
      <c r="J183" s="294"/>
      <c r="K183" s="294"/>
      <c r="L183" s="294"/>
      <c r="M183" s="294"/>
      <c r="N183" s="294"/>
      <c r="O183" s="294"/>
    </row>
    <row r="184" spans="4:15">
      <c r="D184" s="294"/>
      <c r="E184" s="294"/>
      <c r="F184" s="294"/>
      <c r="G184" s="294"/>
      <c r="H184" s="294"/>
      <c r="I184" s="294"/>
      <c r="J184" s="294"/>
      <c r="K184" s="294"/>
      <c r="L184" s="294"/>
      <c r="M184" s="294"/>
      <c r="N184" s="294"/>
      <c r="O184" s="294"/>
    </row>
    <row r="185" spans="4:15">
      <c r="D185" s="294"/>
      <c r="E185" s="294"/>
      <c r="F185" s="294"/>
      <c r="G185" s="294"/>
      <c r="H185" s="294"/>
      <c r="I185" s="294"/>
      <c r="J185" s="294"/>
      <c r="K185" s="294"/>
      <c r="L185" s="294"/>
      <c r="M185" s="294"/>
      <c r="N185" s="294"/>
      <c r="O185" s="294"/>
    </row>
    <row r="186" spans="4:15">
      <c r="D186" s="294"/>
      <c r="E186" s="294"/>
      <c r="F186" s="294"/>
      <c r="G186" s="294"/>
      <c r="H186" s="294"/>
      <c r="I186" s="294"/>
      <c r="J186" s="294"/>
      <c r="K186" s="294"/>
      <c r="L186" s="294"/>
      <c r="M186" s="294"/>
      <c r="N186" s="294"/>
      <c r="O186" s="294"/>
    </row>
    <row r="187" spans="4:15">
      <c r="D187" s="294"/>
      <c r="E187" s="294"/>
      <c r="F187" s="294"/>
      <c r="G187" s="294"/>
      <c r="H187" s="294"/>
      <c r="I187" s="294"/>
      <c r="J187" s="294"/>
      <c r="K187" s="294"/>
      <c r="L187" s="294"/>
      <c r="M187" s="294"/>
      <c r="N187" s="294"/>
      <c r="O187" s="294"/>
    </row>
    <row r="188" spans="4:15">
      <c r="D188" s="294"/>
      <c r="E188" s="294"/>
      <c r="F188" s="294"/>
      <c r="G188" s="294"/>
      <c r="H188" s="294"/>
      <c r="I188" s="294"/>
      <c r="J188" s="294"/>
      <c r="K188" s="294"/>
      <c r="L188" s="294"/>
      <c r="M188" s="294"/>
      <c r="N188" s="294"/>
      <c r="O188" s="294"/>
    </row>
  </sheetData>
  <mergeCells count="54">
    <mergeCell ref="C3:C4"/>
    <mergeCell ref="B5:B7"/>
    <mergeCell ref="B8:B10"/>
    <mergeCell ref="B3:B4"/>
    <mergeCell ref="B20:B22"/>
    <mergeCell ref="B23:B25"/>
    <mergeCell ref="B26:B28"/>
    <mergeCell ref="B11:B13"/>
    <mergeCell ref="B14:B16"/>
    <mergeCell ref="B17:B19"/>
    <mergeCell ref="B38:B40"/>
    <mergeCell ref="B41:B43"/>
    <mergeCell ref="B32:B34"/>
    <mergeCell ref="B29:B31"/>
    <mergeCell ref="B35:B37"/>
    <mergeCell ref="L3:L4"/>
    <mergeCell ref="M3:M4"/>
    <mergeCell ref="N3:N4"/>
    <mergeCell ref="O3:O4"/>
    <mergeCell ref="D3:D4"/>
    <mergeCell ref="E3:E4"/>
    <mergeCell ref="F3:F4"/>
    <mergeCell ref="G3:G4"/>
    <mergeCell ref="H3:H4"/>
    <mergeCell ref="I3:I4"/>
    <mergeCell ref="J3:J4"/>
    <mergeCell ref="K3:K4"/>
    <mergeCell ref="B70:B71"/>
    <mergeCell ref="B72:B73"/>
    <mergeCell ref="D46:D47"/>
    <mergeCell ref="E46:E47"/>
    <mergeCell ref="B64:B65"/>
    <mergeCell ref="B66:B67"/>
    <mergeCell ref="B68:B69"/>
    <mergeCell ref="B58:B59"/>
    <mergeCell ref="B60:B61"/>
    <mergeCell ref="B62:B63"/>
    <mergeCell ref="B52:B53"/>
    <mergeCell ref="B54:B55"/>
    <mergeCell ref="B56:B57"/>
    <mergeCell ref="C46:C47"/>
    <mergeCell ref="B48:B49"/>
    <mergeCell ref="B50:B51"/>
    <mergeCell ref="L46:L47"/>
    <mergeCell ref="M46:M47"/>
    <mergeCell ref="N46:N47"/>
    <mergeCell ref="O46:O47"/>
    <mergeCell ref="B46:B47"/>
    <mergeCell ref="F46:F47"/>
    <mergeCell ref="G46:G47"/>
    <mergeCell ref="H46:H47"/>
    <mergeCell ref="I46:I47"/>
    <mergeCell ref="J46:J47"/>
    <mergeCell ref="K46:K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showGridLines="0" workbookViewId="0">
      <selection activeCell="I18" sqref="I18"/>
    </sheetView>
  </sheetViews>
  <sheetFormatPr defaultRowHeight="15"/>
  <cols>
    <col min="2" max="2" width="7.42578125" bestFit="1" customWidth="1"/>
    <col min="3" max="3" width="11.7109375" bestFit="1" customWidth="1"/>
    <col min="4" max="4" width="7.5703125" bestFit="1" customWidth="1"/>
    <col min="5" max="5" width="8.28515625" bestFit="1" customWidth="1"/>
    <col min="6" max="6" width="9.28515625" bestFit="1" customWidth="1"/>
    <col min="8" max="8" width="11.7109375" bestFit="1" customWidth="1"/>
    <col min="9" max="9" width="5.42578125" bestFit="1" customWidth="1"/>
    <col min="10" max="10" width="8.85546875" bestFit="1" customWidth="1"/>
  </cols>
  <sheetData>
    <row r="3" spans="2:11">
      <c r="B3" s="260" t="s">
        <v>6</v>
      </c>
      <c r="C3" s="260" t="s">
        <v>7</v>
      </c>
      <c r="D3" s="260" t="s">
        <v>152</v>
      </c>
      <c r="E3" s="260" t="s">
        <v>17</v>
      </c>
      <c r="F3" s="260" t="s">
        <v>11</v>
      </c>
      <c r="H3" s="259" t="s">
        <v>7</v>
      </c>
      <c r="I3" s="259" t="s">
        <v>154</v>
      </c>
      <c r="J3" s="259" t="s">
        <v>155</v>
      </c>
      <c r="K3" s="259" t="s">
        <v>156</v>
      </c>
    </row>
    <row r="4" spans="2:11">
      <c r="B4" t="s">
        <v>67</v>
      </c>
      <c r="C4" t="s">
        <v>8</v>
      </c>
      <c r="E4" t="s">
        <v>15</v>
      </c>
      <c r="F4" t="s">
        <v>12</v>
      </c>
      <c r="H4" s="37" t="s">
        <v>8</v>
      </c>
      <c r="I4" s="37" t="s">
        <v>157</v>
      </c>
      <c r="J4" s="37" t="s">
        <v>157</v>
      </c>
      <c r="K4" s="37" t="s">
        <v>157</v>
      </c>
    </row>
    <row r="5" spans="2:11">
      <c r="B5" t="s">
        <v>59</v>
      </c>
      <c r="C5" t="s">
        <v>33</v>
      </c>
      <c r="E5" t="s">
        <v>16</v>
      </c>
      <c r="H5" s="37" t="s">
        <v>33</v>
      </c>
      <c r="I5" s="37" t="s">
        <v>157</v>
      </c>
      <c r="J5" s="37" t="s">
        <v>157</v>
      </c>
      <c r="K5" s="37" t="s">
        <v>157</v>
      </c>
    </row>
    <row r="6" spans="2:11">
      <c r="B6" t="s">
        <v>60</v>
      </c>
      <c r="C6" t="s">
        <v>34</v>
      </c>
      <c r="H6" s="37" t="s">
        <v>34</v>
      </c>
      <c r="I6" s="37" t="s">
        <v>157</v>
      </c>
      <c r="J6" s="37" t="s">
        <v>157</v>
      </c>
      <c r="K6" s="37" t="s">
        <v>157</v>
      </c>
    </row>
    <row r="7" spans="2:11">
      <c r="B7" t="s">
        <v>61</v>
      </c>
      <c r="C7" t="s">
        <v>10</v>
      </c>
      <c r="H7" s="37" t="s">
        <v>10</v>
      </c>
      <c r="I7" s="37" t="s">
        <v>158</v>
      </c>
      <c r="J7" s="37" t="s">
        <v>159</v>
      </c>
      <c r="K7" s="37" t="s">
        <v>157</v>
      </c>
    </row>
    <row r="8" spans="2:11">
      <c r="B8" t="s">
        <v>62</v>
      </c>
      <c r="C8" t="s">
        <v>160</v>
      </c>
      <c r="H8" s="37" t="s">
        <v>160</v>
      </c>
      <c r="I8" s="37" t="s">
        <v>161</v>
      </c>
      <c r="J8" s="37" t="s">
        <v>124</v>
      </c>
      <c r="K8" s="37" t="s">
        <v>32</v>
      </c>
    </row>
    <row r="9" spans="2:11">
      <c r="B9" t="s">
        <v>63</v>
      </c>
      <c r="C9" t="s">
        <v>9</v>
      </c>
      <c r="H9" s="37" t="s">
        <v>9</v>
      </c>
      <c r="I9" s="37" t="s">
        <v>157</v>
      </c>
      <c r="J9" s="37" t="s">
        <v>157</v>
      </c>
      <c r="K9" s="37" t="s">
        <v>157</v>
      </c>
    </row>
    <row r="10" spans="2:11">
      <c r="B10" t="s">
        <v>64</v>
      </c>
      <c r="C10" t="s">
        <v>32</v>
      </c>
      <c r="H10" s="37" t="s">
        <v>32</v>
      </c>
      <c r="I10" s="37" t="s">
        <v>57</v>
      </c>
      <c r="J10" s="37" t="s">
        <v>58</v>
      </c>
      <c r="K10" s="37" t="s">
        <v>157</v>
      </c>
    </row>
    <row r="11" spans="2:11">
      <c r="B11" t="s">
        <v>65</v>
      </c>
      <c r="C11" t="s">
        <v>57</v>
      </c>
      <c r="H11" s="37" t="s">
        <v>31</v>
      </c>
      <c r="I11" s="37" t="s">
        <v>55</v>
      </c>
      <c r="J11" s="37" t="s">
        <v>56</v>
      </c>
      <c r="K11" s="37" t="s">
        <v>157</v>
      </c>
    </row>
    <row r="12" spans="2:11">
      <c r="B12" t="s">
        <v>66</v>
      </c>
      <c r="C12" t="s">
        <v>58</v>
      </c>
    </row>
    <row r="13" spans="2:11">
      <c r="B13" t="s">
        <v>68</v>
      </c>
      <c r="C13" t="s">
        <v>31</v>
      </c>
    </row>
    <row r="14" spans="2:11">
      <c r="B14" t="s">
        <v>69</v>
      </c>
      <c r="C14" t="s">
        <v>55</v>
      </c>
    </row>
    <row r="15" spans="2:11">
      <c r="B15" t="s">
        <v>54</v>
      </c>
      <c r="C15" t="s">
        <v>56</v>
      </c>
    </row>
  </sheetData>
  <sortState ref="C4:C11">
    <sortCondition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</vt:lpstr>
      <vt:lpstr>FCost</vt:lpstr>
      <vt:lpstr>Table</vt:lpstr>
      <vt:lpstr>GM Report</vt:lpstr>
      <vt:lpstr>PivotTable</vt:lpstr>
      <vt:lpstr>MBO Report 1</vt:lpstr>
      <vt:lpstr>MBO Report 2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Boon Ping</dc:creator>
  <cp:lastModifiedBy>Tan Boon Ping</cp:lastModifiedBy>
  <dcterms:created xsi:type="dcterms:W3CDTF">2017-04-06T06:27:06Z</dcterms:created>
  <dcterms:modified xsi:type="dcterms:W3CDTF">2017-05-05T02:03:45Z</dcterms:modified>
</cp:coreProperties>
</file>