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2943" windowHeight="9900" activeTab="1"/>
  </bookViews>
  <sheets>
    <sheet name="Rev" sheetId="8" r:id="rId1"/>
    <sheet name="FCost" sheetId="1" r:id="rId2"/>
    <sheet name="Table" sheetId="3" r:id="rId3"/>
    <sheet name="GM Report" sheetId="6" r:id="rId4"/>
    <sheet name="PivotTable" sheetId="5" r:id="rId5"/>
    <sheet name="MBO Report 1" sheetId="4" r:id="rId6"/>
    <sheet name="MBO Report 2" sheetId="9" r:id="rId7"/>
    <sheet name="Info" sheetId="2" r:id="rId8"/>
  </sheets>
  <calcPr calcId="144525"/>
  <pivotCaches>
    <pivotCache cacheId="0" r:id="rId9"/>
  </pivotCaches>
</workbook>
</file>

<file path=xl/comments1.xml><?xml version="1.0" encoding="utf-8"?>
<comments xmlns="http://schemas.openxmlformats.org/spreadsheetml/2006/main">
  <authors>
    <author>Tan Boon Ping</author>
  </authors>
  <commentList>
    <comment ref="E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YYYY-MM</t>
        </r>
      </text>
    </comment>
    <comment ref="F1" authorId="0">
      <text>
        <r>
          <rPr>
            <b/>
            <sz val="9"/>
            <rFont val="Tahoma"/>
            <charset val="134"/>
          </rPr>
          <t>Tan Boon Ping:</t>
        </r>
        <r>
          <rPr>
            <sz val="9"/>
            <rFont val="Tahoma"/>
            <charset val="134"/>
          </rPr>
          <t xml:space="preserve">
Source of failure</t>
        </r>
      </text>
    </comment>
    <comment ref="L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Strip and Replate</t>
        </r>
      </text>
    </comment>
    <comment ref="M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Replate only</t>
        </r>
      </text>
    </comment>
    <comment ref="N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Rewash only</t>
        </r>
      </text>
    </comment>
    <comment ref="O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Buffing, polishing and etc.</t>
        </r>
      </text>
    </comment>
    <comment ref="P1" authorId="0">
      <text>
        <r>
          <rPr>
            <b/>
            <sz val="9"/>
            <rFont val="Tahoma"/>
            <charset val="1"/>
          </rPr>
          <t>Tan Boon Ping:</t>
        </r>
        <r>
          <rPr>
            <sz val="9"/>
            <rFont val="Tahoma"/>
            <charset val="1"/>
          </rPr>
          <t xml:space="preserve">
Re-inspection only</t>
        </r>
      </text>
    </comment>
    <comment ref="R1" authorId="0">
      <text>
        <r>
          <rPr>
            <b/>
            <sz val="9"/>
            <rFont val="Tahoma"/>
            <charset val="134"/>
          </rPr>
          <t>Tan Boon Ping:</t>
        </r>
        <r>
          <rPr>
            <sz val="9"/>
            <rFont val="Tahoma"/>
            <charset val="134"/>
          </rPr>
          <t xml:space="preserve">
Labour cost (Operation, Inspection and etc.)</t>
        </r>
      </text>
    </comment>
    <comment ref="S1" authorId="0">
      <text>
        <r>
          <rPr>
            <b/>
            <sz val="9"/>
            <rFont val="Tahoma"/>
            <charset val="134"/>
          </rPr>
          <t>Tan Boon Ping:</t>
        </r>
        <r>
          <rPr>
            <sz val="9"/>
            <rFont val="Tahoma"/>
            <charset val="134"/>
          </rPr>
          <t xml:space="preserve">
Chemical, utilities and etc. </t>
        </r>
      </text>
    </comment>
    <comment ref="T1" authorId="0">
      <text>
        <r>
          <rPr>
            <b/>
            <sz val="9"/>
            <rFont val="Tahoma"/>
            <charset val="134"/>
          </rPr>
          <t>Tan Boon Ping:</t>
        </r>
        <r>
          <rPr>
            <sz val="9"/>
            <rFont val="Tahoma"/>
            <charset val="134"/>
          </rPr>
          <t xml:space="preserve">
Precious and non-precious cost</t>
        </r>
      </text>
    </comment>
    <comment ref="U1" authorId="0">
      <text>
        <r>
          <rPr>
            <b/>
            <sz val="9"/>
            <rFont val="Tahoma"/>
            <charset val="134"/>
          </rPr>
          <t>Tan Boon Ping:</t>
        </r>
        <r>
          <rPr>
            <sz val="9"/>
            <rFont val="Tahoma"/>
            <charset val="134"/>
          </rPr>
          <t xml:space="preserve">
Claim, compensation and etc. by customer</t>
        </r>
      </text>
    </comment>
  </commentList>
</comments>
</file>

<file path=xl/comments2.xml><?xml version="1.0" encoding="utf-8"?>
<comments xmlns="http://schemas.openxmlformats.org/spreadsheetml/2006/main">
  <authors>
    <author>Microsoft Office ユーザー</author>
  </authors>
  <commentList>
    <comment ref="B5" authorId="0">
      <text>
        <r>
          <rPr>
            <sz val="9"/>
            <rFont val="MS PGothic"/>
            <charset val="128"/>
          </rPr>
          <t>全て入力して下さい。</t>
        </r>
      </text>
    </comment>
    <comment ref="B6" authorId="0">
      <text>
        <r>
          <rPr>
            <sz val="9"/>
            <rFont val="MS PGothic"/>
            <charset val="128"/>
          </rPr>
          <t>全て入力して下さい。</t>
        </r>
      </text>
    </comment>
    <comment ref="B7" authorId="0">
      <text>
        <r>
          <rPr>
            <sz val="9"/>
            <rFont val="MS PGothic"/>
            <charset val="128"/>
          </rPr>
          <t>全て入力して下さい。</t>
        </r>
      </text>
    </comment>
    <comment ref="B8" authorId="0">
      <text>
        <r>
          <rPr>
            <sz val="9"/>
            <rFont val="MS PGothic"/>
            <charset val="128"/>
          </rPr>
          <t>全て入力して下さい。</t>
        </r>
      </text>
    </comment>
  </commentList>
</comments>
</file>

<file path=xl/comments3.xml><?xml version="1.0" encoding="utf-8"?>
<comments xmlns="http://schemas.openxmlformats.org/spreadsheetml/2006/main">
  <authors>
    <author>Tan Boon Ping</author>
  </authors>
  <commentList>
    <comment ref="M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AH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BC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BX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CS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DN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EI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FD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FY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GT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HO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  <comment ref="IJ4" authorId="0">
      <text>
        <r>
          <rPr>
            <b/>
            <sz val="9"/>
            <rFont val="Tahoma"/>
            <charset val="134"/>
          </rPr>
          <t xml:space="preserve">Tan Boon Ping:
</t>
        </r>
        <r>
          <rPr>
            <sz val="9"/>
            <rFont val="Tahoma"/>
            <charset val="134"/>
          </rPr>
          <t xml:space="preserve">
SGD$ 500/case/8D</t>
        </r>
      </text>
    </comment>
  </commentList>
</comments>
</file>

<file path=xl/sharedStrings.xml><?xml version="1.0" encoding="utf-8"?>
<sst xmlns="http://schemas.openxmlformats.org/spreadsheetml/2006/main" count="192">
  <si>
    <t>Revision History</t>
  </si>
  <si>
    <t>Revision</t>
  </si>
  <si>
    <t>Date</t>
  </si>
  <si>
    <t>Changes</t>
  </si>
  <si>
    <t>Remark</t>
  </si>
  <si>
    <t>00</t>
  </si>
  <si>
    <t>Initial Copy</t>
  </si>
  <si>
    <t>01</t>
  </si>
  <si>
    <t>1. Add Date, CW and Month.
2. Standadize the Laboar Cost --&gt; $14/hr</t>
  </si>
  <si>
    <t>Dept</t>
  </si>
  <si>
    <t>Section</t>
  </si>
  <si>
    <t>CW</t>
  </si>
  <si>
    <t>Month</t>
  </si>
  <si>
    <t>Source</t>
  </si>
  <si>
    <t>Model</t>
  </si>
  <si>
    <t>Lot Number</t>
  </si>
  <si>
    <t>Affected Quantity</t>
  </si>
  <si>
    <t>Total Quantity</t>
  </si>
  <si>
    <t>Defect / Problem</t>
  </si>
  <si>
    <t>ReWork
(Man Hour)</t>
  </si>
  <si>
    <t>RePlate
(Man Hour)</t>
  </si>
  <si>
    <t>ReWash
(Man Hour)</t>
  </si>
  <si>
    <t>Other
(Man Hour)</t>
  </si>
  <si>
    <t>Sort
(Man Hour)</t>
  </si>
  <si>
    <t>Scrap
(Lot)</t>
  </si>
  <si>
    <t>Labour</t>
  </si>
  <si>
    <t>Process</t>
  </si>
  <si>
    <t>Material</t>
  </si>
  <si>
    <t>Part</t>
  </si>
  <si>
    <t>Total</t>
  </si>
  <si>
    <t>Barrel</t>
  </si>
  <si>
    <t>2016'04</t>
  </si>
  <si>
    <t>Internal</t>
  </si>
  <si>
    <t>Yes</t>
  </si>
  <si>
    <t>External</t>
  </si>
  <si>
    <t>2016'05</t>
  </si>
  <si>
    <t>2016'06</t>
  </si>
  <si>
    <t>2016'07</t>
  </si>
  <si>
    <t>2016'08</t>
  </si>
  <si>
    <t>2016'09</t>
  </si>
  <si>
    <t>2016'10</t>
  </si>
  <si>
    <t>2016'11</t>
  </si>
  <si>
    <t>2016'12</t>
  </si>
  <si>
    <t>2017'01</t>
  </si>
  <si>
    <t>2017'02</t>
  </si>
  <si>
    <t>2017'03</t>
  </si>
  <si>
    <t>Ceramic</t>
  </si>
  <si>
    <t>CSSP</t>
  </si>
  <si>
    <t>IG</t>
  </si>
  <si>
    <t>PVD</t>
  </si>
  <si>
    <t>IP</t>
  </si>
  <si>
    <t>RFP</t>
  </si>
  <si>
    <t>CASE</t>
  </si>
  <si>
    <t>PPT</t>
  </si>
  <si>
    <t>SALES
(SGD$)</t>
  </si>
  <si>
    <t>Department</t>
  </si>
  <si>
    <t>PVD - IP</t>
  </si>
  <si>
    <t>PVD -AR</t>
  </si>
  <si>
    <t>PVD - Semicom</t>
  </si>
  <si>
    <t>Other</t>
  </si>
  <si>
    <t>Customer Claim
(Case &amp; $SGD)</t>
  </si>
  <si>
    <t>Case</t>
  </si>
  <si>
    <t>$SGD</t>
  </si>
  <si>
    <t>*Case</t>
  </si>
  <si>
    <t>*$SGD</t>
  </si>
  <si>
    <t>PVD - SEMICOM</t>
  </si>
  <si>
    <t>Customer Complaint
(case)</t>
  </si>
  <si>
    <t>Int.</t>
  </si>
  <si>
    <t>Ext.</t>
  </si>
  <si>
    <t>PVD - AR</t>
  </si>
  <si>
    <t>PVD - SEMICON</t>
  </si>
  <si>
    <t>Department Yield
( OK pcs / Output pcs)</t>
  </si>
  <si>
    <t>NG</t>
  </si>
  <si>
    <t>Output</t>
  </si>
  <si>
    <t>Yield</t>
  </si>
  <si>
    <t>GM Report Data</t>
  </si>
  <si>
    <t>U8-Outgoing Sheet</t>
  </si>
  <si>
    <t>Item</t>
  </si>
  <si>
    <t>LAR
(Overall)</t>
  </si>
  <si>
    <t>DP</t>
  </si>
  <si>
    <t>U8</t>
  </si>
  <si>
    <t>CuFrame</t>
  </si>
  <si>
    <t>SAE</t>
  </si>
  <si>
    <t>*Rej.</t>
  </si>
  <si>
    <t>FC</t>
  </si>
  <si>
    <t>RTV</t>
  </si>
  <si>
    <t>LAR</t>
  </si>
  <si>
    <t>LAR
(Case)</t>
  </si>
  <si>
    <t>Inspected</t>
  </si>
  <si>
    <t>LAR
(PPT)</t>
  </si>
  <si>
    <t>Please fill up the blank and email the soft copy to Elaine</t>
  </si>
  <si>
    <t>GM PRODUCTION REPORT - DATA</t>
  </si>
  <si>
    <t>YEAR : FY '16</t>
  </si>
  <si>
    <t>Ref. only</t>
  </si>
  <si>
    <t>1) QUALITY  INDEXES</t>
  </si>
  <si>
    <r>
      <rPr>
        <b/>
        <sz val="10"/>
        <rFont val="ＭＳ Ｐゴシック"/>
        <charset val="128"/>
      </rPr>
      <t xml:space="preserve">Claim Cases </t>
    </r>
    <r>
      <rPr>
        <b/>
        <sz val="8"/>
        <rFont val="ＭＳ Ｐゴシック"/>
        <charset val="128"/>
      </rPr>
      <t>(ｸﾚ-ﾑ件数）</t>
    </r>
  </si>
  <si>
    <t>Customer big claim</t>
  </si>
  <si>
    <r>
      <rPr>
        <b/>
        <sz val="9"/>
        <rFont val="ＭＳ Ｐゴシック"/>
        <charset val="128"/>
      </rPr>
      <t>Returned Rate</t>
    </r>
    <r>
      <rPr>
        <b/>
        <sz val="8"/>
        <rFont val="ＭＳ Ｐゴシック"/>
        <charset val="128"/>
      </rPr>
      <t>（客先戻入率）</t>
    </r>
  </si>
  <si>
    <t>100% - Pass Rate（出荷合格率）</t>
  </si>
  <si>
    <t xml:space="preserve">Yield rate ( 歩留まり） </t>
  </si>
  <si>
    <t>100% - Overall Yield Loss</t>
  </si>
  <si>
    <r>
      <rPr>
        <b/>
        <sz val="9"/>
        <rFont val="ＭＳ Ｐゴシック"/>
        <charset val="128"/>
      </rPr>
      <t>Pass Rate</t>
    </r>
    <r>
      <rPr>
        <b/>
        <sz val="8"/>
        <rFont val="ＭＳ Ｐゴシック"/>
        <charset val="128"/>
      </rPr>
      <t>（出荷合格率）</t>
    </r>
  </si>
  <si>
    <t>Overall Pass Rate (LAR)</t>
  </si>
  <si>
    <t>&lt;Main Quality Troubles&gt;</t>
  </si>
  <si>
    <t>1) W Major Quality Issue</t>
  </si>
  <si>
    <t xml:space="preserve">2) W-Case Pass Rate </t>
  </si>
  <si>
    <t>3) W-MVT Part Pass Rate</t>
  </si>
  <si>
    <t>2) Quality Indexes</t>
  </si>
  <si>
    <r>
      <rPr>
        <b/>
        <sz val="9"/>
        <rFont val="ＭＳ ゴシック"/>
        <charset val="128"/>
      </rPr>
      <t xml:space="preserve">ProcessDeftrate </t>
    </r>
    <r>
      <rPr>
        <sz val="9"/>
        <rFont val="ＭＳ ゴシック"/>
        <charset val="128"/>
      </rPr>
      <t>(工程不良率）</t>
    </r>
    <r>
      <rPr>
        <b/>
        <sz val="9"/>
        <rFont val="ＭＳ ゴシック"/>
        <charset val="128"/>
      </rPr>
      <t xml:space="preserve"> </t>
    </r>
  </si>
  <si>
    <t>Internal F-Cost%</t>
  </si>
  <si>
    <t>3) F-COST AMOUNT</t>
  </si>
  <si>
    <r>
      <rPr>
        <b/>
        <sz val="11"/>
        <rFont val="ＭＳ ゴシック"/>
        <charset val="134"/>
      </rPr>
      <t>F</t>
    </r>
    <r>
      <rPr>
        <b/>
        <sz val="11"/>
        <rFont val="ＭＳ ゴシック"/>
        <charset val="128"/>
      </rPr>
      <t>-Cost Amt</t>
    </r>
  </si>
  <si>
    <t>4) REDUCE F-COST</t>
  </si>
  <si>
    <t>1.Disposal</t>
  </si>
  <si>
    <t>2.Loss of Processing</t>
  </si>
  <si>
    <t>3.Exceptional Works</t>
  </si>
  <si>
    <t>4.Machine Parts</t>
  </si>
  <si>
    <t>5.Others</t>
  </si>
  <si>
    <t>Ratio(率)</t>
  </si>
  <si>
    <t>&lt;Main Activity&gt;</t>
  </si>
  <si>
    <t xml:space="preserve">1) W-Case (Process Defect Rate) </t>
  </si>
  <si>
    <t>2) W-MVT Part (Process Defect Rate)</t>
  </si>
  <si>
    <t>3) W Total Q F-Cost Rate</t>
  </si>
  <si>
    <t>Unit:</t>
  </si>
  <si>
    <t>Man Hours</t>
  </si>
  <si>
    <t>Lot</t>
  </si>
  <si>
    <t>SGD$</t>
  </si>
  <si>
    <t>ReWork</t>
  </si>
  <si>
    <t>RePlate</t>
  </si>
  <si>
    <t>ReWash</t>
  </si>
  <si>
    <t>Sort</t>
  </si>
  <si>
    <t>Scrap</t>
  </si>
  <si>
    <t>Labour Cost</t>
  </si>
  <si>
    <t>Process Cost</t>
  </si>
  <si>
    <t>Material Cost</t>
  </si>
  <si>
    <t>Part Cost</t>
  </si>
  <si>
    <t>(blank)</t>
  </si>
  <si>
    <t>2016'04 Total</t>
  </si>
  <si>
    <t>2016'05 Total</t>
  </si>
  <si>
    <t>2016'06 Total</t>
  </si>
  <si>
    <t>2016'07 Total</t>
  </si>
  <si>
    <t>2016'08 Total</t>
  </si>
  <si>
    <t>2016'09 Total</t>
  </si>
  <si>
    <t>2016'10 Total</t>
  </si>
  <si>
    <t>2016'11 Total</t>
  </si>
  <si>
    <t>2016'12 Total</t>
  </si>
  <si>
    <t>2017'01 Total</t>
  </si>
  <si>
    <t>2017'02 Total</t>
  </si>
  <si>
    <t>2017'03 Total</t>
  </si>
  <si>
    <t>Grand Total</t>
  </si>
  <si>
    <t>Department
Failure
Cost</t>
  </si>
  <si>
    <t>Sales</t>
  </si>
  <si>
    <t>Source of failure</t>
  </si>
  <si>
    <t>Category</t>
  </si>
  <si>
    <t>F-Cost ($)</t>
  </si>
  <si>
    <t>F-Cost (%)</t>
  </si>
  <si>
    <r>
      <rPr>
        <b/>
        <sz val="11"/>
        <color theme="1"/>
        <rFont val="Calibri"/>
        <charset val="134"/>
      </rPr>
      <t xml:space="preserve">Complaint
</t>
    </r>
    <r>
      <rPr>
        <b/>
        <sz val="6"/>
        <color theme="1"/>
        <rFont val="Calibri"/>
        <charset val="134"/>
      </rPr>
      <t>(Case)</t>
    </r>
  </si>
  <si>
    <r>
      <rPr>
        <b/>
        <sz val="11"/>
        <color theme="1"/>
        <rFont val="Calibri"/>
        <charset val="134"/>
      </rPr>
      <t xml:space="preserve">Claim
</t>
    </r>
    <r>
      <rPr>
        <b/>
        <sz val="6"/>
        <color theme="1"/>
        <rFont val="Calibri"/>
        <charset val="134"/>
      </rPr>
      <t>(Case)</t>
    </r>
  </si>
  <si>
    <r>
      <rPr>
        <b/>
        <sz val="11"/>
        <color theme="1"/>
        <rFont val="Calibri"/>
        <charset val="134"/>
      </rPr>
      <t xml:space="preserve">ReWork
</t>
    </r>
    <r>
      <rPr>
        <b/>
        <sz val="6"/>
        <color theme="1"/>
        <rFont val="Calibri"/>
        <charset val="134"/>
      </rPr>
      <t>(Man Hours)</t>
    </r>
  </si>
  <si>
    <r>
      <rPr>
        <b/>
        <sz val="11"/>
        <color theme="1"/>
        <rFont val="Calibri"/>
        <charset val="134"/>
      </rPr>
      <t xml:space="preserve">RePlate
</t>
    </r>
    <r>
      <rPr>
        <b/>
        <sz val="6"/>
        <color theme="1"/>
        <rFont val="Calibri"/>
        <charset val="134"/>
      </rPr>
      <t>(Man Hours)</t>
    </r>
  </si>
  <si>
    <r>
      <rPr>
        <b/>
        <sz val="11"/>
        <color theme="1"/>
        <rFont val="Calibri"/>
        <charset val="134"/>
      </rPr>
      <t xml:space="preserve">ReWash
</t>
    </r>
    <r>
      <rPr>
        <b/>
        <sz val="6"/>
        <color theme="1"/>
        <rFont val="Calibri"/>
        <charset val="134"/>
      </rPr>
      <t>(Man Hours)</t>
    </r>
  </si>
  <si>
    <r>
      <rPr>
        <b/>
        <sz val="11"/>
        <color theme="1"/>
        <rFont val="Calibri"/>
        <charset val="134"/>
      </rPr>
      <t xml:space="preserve">Other
</t>
    </r>
    <r>
      <rPr>
        <b/>
        <sz val="6"/>
        <color theme="1"/>
        <rFont val="Calibri"/>
        <charset val="134"/>
      </rPr>
      <t>(Man Hours)</t>
    </r>
  </si>
  <si>
    <r>
      <rPr>
        <b/>
        <sz val="11"/>
        <color theme="1"/>
        <rFont val="Calibri"/>
        <charset val="134"/>
      </rPr>
      <t xml:space="preserve">Sort 
</t>
    </r>
    <r>
      <rPr>
        <b/>
        <sz val="6"/>
        <color theme="1"/>
        <rFont val="Calibri"/>
        <charset val="134"/>
      </rPr>
      <t>(Man Hours)</t>
    </r>
  </si>
  <si>
    <r>
      <rPr>
        <b/>
        <sz val="11"/>
        <color theme="1"/>
        <rFont val="Calibri"/>
        <charset val="134"/>
      </rPr>
      <t xml:space="preserve">Scrap 
</t>
    </r>
    <r>
      <rPr>
        <b/>
        <sz val="6"/>
        <color theme="1"/>
        <rFont val="Calibri"/>
        <charset val="134"/>
      </rPr>
      <t>(Lots)</t>
    </r>
  </si>
  <si>
    <t>Complaint</t>
  </si>
  <si>
    <t>Claim</t>
  </si>
  <si>
    <t>Metal</t>
  </si>
  <si>
    <t>Cust. Part</t>
  </si>
  <si>
    <t>Target</t>
  </si>
  <si>
    <t>Actual</t>
  </si>
  <si>
    <t>Complaint
(Case)</t>
  </si>
  <si>
    <t>Claim
(Case)</t>
  </si>
  <si>
    <t>ReWork
(Man Hours)</t>
  </si>
  <si>
    <t>RePlate
(Man Hours)</t>
  </si>
  <si>
    <t>ReWash
(Man Hours)</t>
  </si>
  <si>
    <t>Other
(Man Hours)</t>
  </si>
  <si>
    <t>Sort 
(Man Hours)</t>
  </si>
  <si>
    <t>Scrap 
(Lots)</t>
  </si>
  <si>
    <t>NA</t>
  </si>
  <si>
    <t>Department
Failure Cost ($)</t>
  </si>
  <si>
    <t>Department
Failure Cost (%)</t>
  </si>
  <si>
    <t>ME</t>
  </si>
  <si>
    <t>Semicom</t>
  </si>
  <si>
    <t>Watch</t>
  </si>
  <si>
    <t>Selection</t>
  </si>
  <si>
    <t>S1</t>
  </si>
  <si>
    <t>S2</t>
  </si>
  <si>
    <t>S3</t>
  </si>
  <si>
    <t>-</t>
  </si>
  <si>
    <t>FT</t>
  </si>
  <si>
    <t>Wafer</t>
  </si>
  <si>
    <t>AR</t>
  </si>
</sst>
</file>

<file path=xl/styles.xml><?xml version="1.0" encoding="utf-8"?>
<styleSheet xmlns="http://schemas.openxmlformats.org/spreadsheetml/2006/main">
  <numFmts count="16">
    <numFmt numFmtId="176" formatCode="0.00;[Red]0.00"/>
    <numFmt numFmtId="42" formatCode="_ &quot;￥&quot;* #,##0_ ;_ &quot;￥&quot;* \-#,##0_ ;_ &quot;￥&quot;* &quot;-&quot;_ ;_ @_ "/>
    <numFmt numFmtId="41" formatCode="_ * #,##0_ ;_ * \-#,##0_ ;_ * &quot;-&quot;_ ;_ @_ "/>
    <numFmt numFmtId="177" formatCode="#,##0_ ;\-#,##0;_-* &quot;-&quot;???_-;_-@_-"/>
    <numFmt numFmtId="178" formatCode="_-&quot;$&quot;* #,##0_-;\-&quot;$&quot;* #,##0_-;_-&quot;$&quot;* &quot;-&quot;_-;_-@_-"/>
    <numFmt numFmtId="179" formatCode="_-&quot;$&quot;* #,##0.00_-;\-&quot;$&quot;* #,##0.00_-;_-&quot;$&quot;* &quot;-&quot;??_-;_-@_-"/>
    <numFmt numFmtId="180" formatCode="_-* #,##0.00_-;\-* #,##0.00_-;_-* &quot;-&quot;??_-;_-@_-"/>
    <numFmt numFmtId="181" formatCode="#,##0.0_ ;\-#,##0.0;_-* &quot;-&quot;???_-;_-@_-"/>
    <numFmt numFmtId="182" formatCode="0.000%"/>
    <numFmt numFmtId="183" formatCode="0.0"/>
    <numFmt numFmtId="184" formatCode="&quot;$&quot;#,##0.00"/>
    <numFmt numFmtId="185" formatCode="#,##0_ ;\-#,##0\ "/>
    <numFmt numFmtId="186" formatCode="0.0%"/>
    <numFmt numFmtId="187" formatCode="#,##0.0_ "/>
    <numFmt numFmtId="188" formatCode="#,##0.00_ "/>
    <numFmt numFmtId="189" formatCode="[$-14809]d\ mmmm\ yyyy;@"/>
  </numFmts>
  <fonts count="68">
    <font>
      <sz val="11"/>
      <color theme="1"/>
      <name val="等线"/>
      <charset val="134"/>
      <scheme val="minor"/>
    </font>
    <font>
      <sz val="11"/>
      <color theme="0" tint="-0.499984740745262"/>
      <name val="等线"/>
      <charset val="134"/>
      <scheme val="minor"/>
    </font>
    <font>
      <b/>
      <sz val="12"/>
      <color theme="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0" tint="-0.499984740745262"/>
      <name val="等线"/>
      <charset val="134"/>
      <scheme val="minor"/>
    </font>
    <font>
      <b/>
      <sz val="12"/>
      <name val="等线"/>
      <charset val="134"/>
      <scheme val="minor"/>
    </font>
    <font>
      <sz val="6"/>
      <color theme="1"/>
      <name val="等线"/>
      <charset val="134"/>
      <scheme val="minor"/>
    </font>
    <font>
      <sz val="10"/>
      <color indexed="12"/>
      <name val="Book Antiqua"/>
      <charset val="134"/>
    </font>
    <font>
      <sz val="10"/>
      <name val="Book Antiqua"/>
      <charset val="134"/>
    </font>
    <font>
      <sz val="10"/>
      <color rgb="FFFF0000"/>
      <name val="Book Antiqua"/>
      <charset val="134"/>
    </font>
    <font>
      <b/>
      <sz val="10"/>
      <name val="Book Antiqua"/>
      <charset val="134"/>
    </font>
    <font>
      <b/>
      <u/>
      <sz val="10"/>
      <color indexed="12"/>
      <name val="Book Antiqua"/>
      <charset val="134"/>
    </font>
    <font>
      <b/>
      <sz val="10"/>
      <color indexed="12"/>
      <name val="Book Antiqua"/>
      <charset val="134"/>
    </font>
    <font>
      <b/>
      <sz val="11"/>
      <name val="ＭＳ ゴシック"/>
      <charset val="134"/>
    </font>
    <font>
      <b/>
      <sz val="10"/>
      <name val="ＭＳ Ｐゴシック"/>
      <charset val="128"/>
    </font>
    <font>
      <sz val="10"/>
      <name val="ＭＳ Ｐゴシック"/>
      <charset val="134"/>
    </font>
    <font>
      <b/>
      <sz val="9"/>
      <name val="ＭＳ Ｐゴシック"/>
      <charset val="128"/>
    </font>
    <font>
      <b/>
      <sz val="11"/>
      <color indexed="12"/>
      <name val="ＭＳ Ｐゴシック"/>
      <charset val="134"/>
    </font>
    <font>
      <b/>
      <sz val="9"/>
      <name val="ＭＳ ゴシック"/>
      <charset val="128"/>
    </font>
    <font>
      <b/>
      <sz val="10"/>
      <name val="ＭＳ ゴシック"/>
      <charset val="134"/>
    </font>
    <font>
      <sz val="10"/>
      <name val="ＭＳ Ｐゴシック"/>
      <charset val="128"/>
    </font>
    <font>
      <b/>
      <sz val="10"/>
      <name val="ＭＳ Ｐゴシック"/>
      <charset val="134"/>
    </font>
    <font>
      <b/>
      <sz val="10"/>
      <color indexed="12"/>
      <name val="ＭＳ Ｐゴシック"/>
      <charset val="134"/>
    </font>
    <font>
      <sz val="10"/>
      <name val="ＭＳ ゴシック"/>
      <charset val="134"/>
    </font>
    <font>
      <sz val="11"/>
      <color theme="1" tint="0.499984740745262"/>
      <name val="等线"/>
      <charset val="134"/>
      <scheme val="minor"/>
    </font>
    <font>
      <sz val="11"/>
      <name val="等线"/>
      <charset val="134"/>
      <scheme val="minor"/>
    </font>
    <font>
      <sz val="2"/>
      <color theme="0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2"/>
      <color theme="0" tint="-0.499984740745262"/>
      <name val="等线"/>
      <charset val="134"/>
      <scheme val="minor"/>
    </font>
    <font>
      <b/>
      <sz val="12"/>
      <color theme="0" tint="-0.499984740745262"/>
      <name val="等线"/>
      <charset val="134"/>
      <scheme val="minor"/>
    </font>
    <font>
      <sz val="2"/>
      <color theme="1" tint="0.499984740745262"/>
      <name val="等线"/>
      <charset val="134"/>
      <scheme val="minor"/>
    </font>
    <font>
      <sz val="12"/>
      <color theme="1" tint="0.499984740745262"/>
      <name val="等线"/>
      <charset val="134"/>
      <scheme val="minor"/>
    </font>
    <font>
      <b/>
      <sz val="12"/>
      <color theme="1" tint="0.499984740745262"/>
      <name val="等线"/>
      <charset val="134"/>
      <scheme val="minor"/>
    </font>
    <font>
      <b/>
      <sz val="2"/>
      <name val="等线"/>
      <charset val="134"/>
      <scheme val="minor"/>
    </font>
    <font>
      <sz val="2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u/>
      <sz val="18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0"/>
      <name val="Arial"/>
      <charset val="134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6"/>
      <color theme="1"/>
      <name val="等线"/>
      <charset val="134"/>
      <scheme val="minor"/>
    </font>
    <font>
      <b/>
      <sz val="8"/>
      <name val="ＭＳ Ｐゴシック"/>
      <charset val="128"/>
    </font>
    <font>
      <sz val="9"/>
      <name val="ＭＳ ゴシック"/>
      <charset val="128"/>
    </font>
    <font>
      <b/>
      <sz val="11"/>
      <name val="ＭＳ ゴシック"/>
      <charset val="128"/>
    </font>
  </fonts>
  <fills count="4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thin">
        <color auto="1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8" tint="-0.499984740745262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dotted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auto="1"/>
      </left>
      <right style="thin">
        <color theme="0" tint="-0.499984740745262"/>
      </right>
      <top style="thin">
        <color auto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auto="1"/>
      </right>
      <top style="thin">
        <color auto="1"/>
      </top>
      <bottom/>
      <diagonal/>
    </border>
    <border>
      <left style="dashed">
        <color theme="8" tint="0.399945066682943"/>
      </left>
      <right style="dashed">
        <color theme="8" tint="0.399945066682943"/>
      </right>
      <top/>
      <bottom style="double">
        <color theme="8" tint="-0.499984740745262"/>
      </bottom>
      <diagonal/>
    </border>
    <border>
      <left/>
      <right style="dashed">
        <color theme="8" tint="0.399945066682943"/>
      </right>
      <top/>
      <bottom style="double">
        <color theme="8" tint="-0.499984740745262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dashed">
        <color auto="1"/>
      </right>
      <top/>
      <bottom/>
      <diagonal/>
    </border>
    <border>
      <left style="dashed">
        <color theme="8" tint="0.399945066682943"/>
      </left>
      <right/>
      <top/>
      <bottom style="double">
        <color theme="8" tint="-0.499984740745262"/>
      </bottom>
      <diagonal/>
    </border>
    <border>
      <left style="dashed">
        <color theme="8" tint="0.399945066682943"/>
      </left>
      <right style="double">
        <color theme="8" tint="0.399914548173467"/>
      </right>
      <top/>
      <bottom style="double">
        <color theme="8" tint="-0.499984740745262"/>
      </bottom>
      <diagonal/>
    </border>
    <border>
      <left style="double">
        <color theme="8" tint="0.399914548173467"/>
      </left>
      <right style="dashed">
        <color theme="8" tint="0.399945066682943"/>
      </right>
      <top/>
      <bottom style="double">
        <color theme="8" tint="-0.499984740745262"/>
      </bottom>
      <diagonal/>
    </border>
    <border>
      <left style="dashed">
        <color auto="1"/>
      </left>
      <right/>
      <top/>
      <bottom/>
      <diagonal/>
    </border>
    <border>
      <left style="dashed">
        <color auto="1"/>
      </left>
      <right style="double">
        <color auto="1"/>
      </right>
      <top style="double">
        <color theme="8" tint="-0.499984740745262"/>
      </top>
      <bottom/>
      <diagonal/>
    </border>
    <border>
      <left style="double">
        <color auto="1"/>
      </left>
      <right style="dashed">
        <color auto="1"/>
      </right>
      <top style="double">
        <color theme="8" tint="-0.499984740745262"/>
      </top>
      <bottom/>
      <diagonal/>
    </border>
    <border>
      <left style="dashed">
        <color auto="1"/>
      </left>
      <right style="double">
        <color auto="1"/>
      </right>
      <top/>
      <bottom/>
      <diagonal/>
    </border>
    <border>
      <left style="double">
        <color auto="1"/>
      </left>
      <right style="dashed">
        <color auto="1"/>
      </right>
      <top/>
      <bottom/>
      <diagonal/>
    </border>
    <border>
      <left style="double">
        <color auto="1"/>
      </left>
      <right/>
      <top style="double">
        <color theme="8" tint="-0.499984740745262"/>
      </top>
      <bottom/>
      <diagonal/>
    </border>
    <border>
      <left style="double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41" fillId="0" borderId="0" applyFont="0" applyFill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60" fillId="36" borderId="71" applyNumberFormat="0" applyAlignment="0" applyProtection="0">
      <alignment vertical="center"/>
    </xf>
    <xf numFmtId="179" fontId="0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51" fillId="22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52" fillId="35" borderId="0" applyNumberFormat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50" fillId="0" borderId="0" applyNumberFormat="0" applyFill="0" applyBorder="0" applyAlignment="0" applyProtection="0">
      <alignment vertical="center"/>
    </xf>
    <xf numFmtId="0" fontId="41" fillId="28" borderId="68" applyNumberFormat="0" applyFont="0" applyAlignment="0" applyProtection="0">
      <alignment vertical="center"/>
    </xf>
    <xf numFmtId="0" fontId="52" fillId="41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55" fillId="0" borderId="66" applyNumberFormat="0" applyFill="0" applyAlignment="0" applyProtection="0">
      <alignment vertical="center"/>
    </xf>
    <xf numFmtId="0" fontId="46" fillId="0" borderId="66" applyNumberFormat="0" applyFill="0" applyAlignment="0" applyProtection="0">
      <alignment vertical="center"/>
    </xf>
    <xf numFmtId="0" fontId="52" fillId="34" borderId="0" applyNumberFormat="0" applyBorder="0" applyAlignment="0" applyProtection="0">
      <alignment vertical="center"/>
    </xf>
    <xf numFmtId="0" fontId="49" fillId="0" borderId="70" applyNumberFormat="0" applyFill="0" applyAlignment="0" applyProtection="0">
      <alignment vertical="center"/>
    </xf>
    <xf numFmtId="0" fontId="52" fillId="33" borderId="0" applyNumberFormat="0" applyBorder="0" applyAlignment="0" applyProtection="0">
      <alignment vertical="center"/>
    </xf>
    <xf numFmtId="0" fontId="54" fillId="27" borderId="67" applyNumberFormat="0" applyAlignment="0" applyProtection="0">
      <alignment vertical="center"/>
    </xf>
    <xf numFmtId="0" fontId="63" fillId="27" borderId="71" applyNumberFormat="0" applyAlignment="0" applyProtection="0">
      <alignment vertical="center"/>
    </xf>
    <xf numFmtId="0" fontId="45" fillId="19" borderId="65" applyNumberFormat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62" fillId="0" borderId="72" applyNumberFormat="0" applyFill="0" applyAlignment="0" applyProtection="0">
      <alignment vertical="center"/>
    </xf>
    <xf numFmtId="0" fontId="56" fillId="0" borderId="69" applyNumberFormat="0" applyFill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59" fillId="32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52" fillId="25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52" fillId="30" borderId="0" applyNumberFormat="0" applyBorder="0" applyAlignment="0" applyProtection="0">
      <alignment vertical="center"/>
    </xf>
    <xf numFmtId="0" fontId="52" fillId="24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53" fillId="0" borderId="0"/>
    <xf numFmtId="0" fontId="44" fillId="16" borderId="0" applyNumberFormat="0" applyBorder="0" applyAlignment="0" applyProtection="0">
      <alignment vertical="center"/>
    </xf>
    <xf numFmtId="0" fontId="52" fillId="23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52" fillId="40" borderId="0" applyNumberFormat="0" applyBorder="0" applyAlignment="0" applyProtection="0">
      <alignment vertical="center"/>
    </xf>
    <xf numFmtId="0" fontId="52" fillId="2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52" fillId="31" borderId="0" applyNumberFormat="0" applyBorder="0" applyAlignment="0" applyProtection="0">
      <alignment vertical="center"/>
    </xf>
    <xf numFmtId="9" fontId="53" fillId="0" borderId="0" applyFont="0" applyFill="0" applyBorder="0" applyAlignment="0" applyProtection="0"/>
  </cellStyleXfs>
  <cellXfs count="40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0" fillId="0" borderId="2" xfId="0" applyNumberFormat="1" applyBorder="1"/>
    <xf numFmtId="0" fontId="3" fillId="0" borderId="5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8" fontId="0" fillId="2" borderId="2" xfId="0" applyNumberFormat="1" applyFill="1" applyBorder="1"/>
    <xf numFmtId="0" fontId="4" fillId="0" borderId="4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8" fontId="0" fillId="0" borderId="0" xfId="0" applyNumberFormat="1"/>
    <xf numFmtId="0" fontId="3" fillId="0" borderId="7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0" fontId="0" fillId="0" borderId="9" xfId="0" applyNumberFormat="1" applyBorder="1" applyAlignment="1">
      <alignment horizontal="center"/>
    </xf>
    <xf numFmtId="0" fontId="0" fillId="4" borderId="10" xfId="0" applyFill="1" applyBorder="1" applyAlignment="1">
      <alignment horizontal="center" vertical="center"/>
    </xf>
    <xf numFmtId="10" fontId="0" fillId="4" borderId="11" xfId="0" applyNumberForma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10" fontId="1" fillId="4" borderId="1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3" borderId="1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6" fillId="0" borderId="0" xfId="0" applyFont="1"/>
    <xf numFmtId="179" fontId="0" fillId="0" borderId="16" xfId="4" applyFont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0" fillId="0" borderId="19" xfId="0" applyNumberFormat="1" applyFill="1" applyBorder="1" applyAlignment="1">
      <alignment horizontal="center" vertical="center"/>
    </xf>
    <xf numFmtId="181" fontId="0" fillId="0" borderId="18" xfId="0" applyNumberForma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177" fontId="0" fillId="4" borderId="21" xfId="0" applyNumberFormat="1" applyFill="1" applyBorder="1" applyAlignment="1">
      <alignment horizontal="center" vertical="center"/>
    </xf>
    <xf numFmtId="181" fontId="0" fillId="4" borderId="20" xfId="0" applyNumberFormat="1" applyFill="1" applyBorder="1" applyAlignment="1">
      <alignment horizontal="center" vertical="center"/>
    </xf>
    <xf numFmtId="179" fontId="1" fillId="0" borderId="16" xfId="4" applyFont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77" fontId="1" fillId="0" borderId="19" xfId="0" applyNumberFormat="1" applyFont="1" applyFill="1" applyBorder="1" applyAlignment="1">
      <alignment horizontal="center" vertical="center"/>
    </xf>
    <xf numFmtId="181" fontId="1" fillId="0" borderId="18" xfId="0" applyNumberFormat="1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177" fontId="1" fillId="4" borderId="21" xfId="0" applyNumberFormat="1" applyFont="1" applyFill="1" applyBorder="1" applyAlignment="1">
      <alignment horizontal="center" vertical="center"/>
    </xf>
    <xf numFmtId="181" fontId="1" fillId="4" borderId="20" xfId="0" applyNumberFormat="1" applyFont="1" applyFill="1" applyBorder="1" applyAlignment="1">
      <alignment horizontal="center" vertical="center"/>
    </xf>
    <xf numFmtId="0" fontId="7" fillId="0" borderId="0" xfId="0" applyFont="1"/>
    <xf numFmtId="179" fontId="5" fillId="0" borderId="16" xfId="4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77" fontId="5" fillId="0" borderId="19" xfId="0" applyNumberFormat="1" applyFont="1" applyFill="1" applyBorder="1" applyAlignment="1">
      <alignment horizontal="center" vertical="center"/>
    </xf>
    <xf numFmtId="181" fontId="5" fillId="0" borderId="18" xfId="0" applyNumberFormat="1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177" fontId="5" fillId="4" borderId="21" xfId="0" applyNumberFormat="1" applyFont="1" applyFill="1" applyBorder="1" applyAlignment="1">
      <alignment horizontal="center" vertical="center"/>
    </xf>
    <xf numFmtId="181" fontId="5" fillId="4" borderId="20" xfId="0" applyNumberFormat="1" applyFont="1" applyFill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177" fontId="0" fillId="0" borderId="23" xfId="0" applyNumberFormat="1" applyFill="1" applyBorder="1" applyAlignment="1">
      <alignment horizontal="center" vertical="center"/>
    </xf>
    <xf numFmtId="178" fontId="0" fillId="0" borderId="24" xfId="4" applyNumberFormat="1" applyFont="1" applyFill="1" applyBorder="1" applyAlignment="1">
      <alignment horizontal="center" vertical="center"/>
    </xf>
    <xf numFmtId="178" fontId="0" fillId="0" borderId="19" xfId="4" applyNumberFormat="1" applyFont="1" applyFill="1" applyBorder="1" applyAlignment="1">
      <alignment horizontal="center" vertical="center"/>
    </xf>
    <xf numFmtId="178" fontId="0" fillId="0" borderId="18" xfId="4" applyNumberFormat="1" applyFont="1" applyFill="1" applyBorder="1" applyAlignment="1">
      <alignment horizontal="center" vertical="center"/>
    </xf>
    <xf numFmtId="177" fontId="0" fillId="4" borderId="25" xfId="0" applyNumberFormat="1" applyFill="1" applyBorder="1" applyAlignment="1">
      <alignment horizontal="center" vertical="center"/>
    </xf>
    <xf numFmtId="178" fontId="0" fillId="4" borderId="26" xfId="4" applyNumberFormat="1" applyFont="1" applyFill="1" applyBorder="1" applyAlignment="1">
      <alignment horizontal="center" vertical="center"/>
    </xf>
    <xf numFmtId="178" fontId="0" fillId="4" borderId="21" xfId="4" applyNumberFormat="1" applyFont="1" applyFill="1" applyBorder="1" applyAlignment="1">
      <alignment horizontal="center" vertical="center"/>
    </xf>
    <xf numFmtId="178" fontId="0" fillId="4" borderId="20" xfId="4" applyNumberFormat="1" applyFont="1" applyFill="1" applyBorder="1" applyAlignment="1">
      <alignment horizontal="center" vertical="center"/>
    </xf>
    <xf numFmtId="177" fontId="1" fillId="0" borderId="23" xfId="0" applyNumberFormat="1" applyFont="1" applyFill="1" applyBorder="1" applyAlignment="1">
      <alignment horizontal="center" vertical="center"/>
    </xf>
    <xf numFmtId="178" fontId="1" fillId="0" borderId="24" xfId="4" applyNumberFormat="1" applyFont="1" applyFill="1" applyBorder="1" applyAlignment="1">
      <alignment horizontal="center" vertical="center"/>
    </xf>
    <xf numFmtId="178" fontId="1" fillId="0" borderId="19" xfId="4" applyNumberFormat="1" applyFont="1" applyFill="1" applyBorder="1" applyAlignment="1">
      <alignment horizontal="center" vertical="center"/>
    </xf>
    <xf numFmtId="178" fontId="1" fillId="0" borderId="18" xfId="4" applyNumberFormat="1" applyFont="1" applyFill="1" applyBorder="1" applyAlignment="1">
      <alignment horizontal="center" vertical="center"/>
    </xf>
    <xf numFmtId="177" fontId="1" fillId="4" borderId="25" xfId="0" applyNumberFormat="1" applyFont="1" applyFill="1" applyBorder="1" applyAlignment="1">
      <alignment horizontal="center" vertical="center"/>
    </xf>
    <xf numFmtId="178" fontId="1" fillId="4" borderId="26" xfId="4" applyNumberFormat="1" applyFont="1" applyFill="1" applyBorder="1" applyAlignment="1">
      <alignment horizontal="center" vertical="center"/>
    </xf>
    <xf numFmtId="178" fontId="1" fillId="4" borderId="21" xfId="4" applyNumberFormat="1" applyFont="1" applyFill="1" applyBorder="1" applyAlignment="1">
      <alignment horizontal="center" vertical="center"/>
    </xf>
    <xf numFmtId="178" fontId="1" fillId="4" borderId="20" xfId="4" applyNumberFormat="1" applyFont="1" applyFill="1" applyBorder="1" applyAlignment="1">
      <alignment horizontal="center" vertical="center"/>
    </xf>
    <xf numFmtId="177" fontId="5" fillId="0" borderId="23" xfId="0" applyNumberFormat="1" applyFont="1" applyFill="1" applyBorder="1" applyAlignment="1">
      <alignment horizontal="center" vertical="center"/>
    </xf>
    <xf numFmtId="178" fontId="5" fillId="0" borderId="24" xfId="4" applyNumberFormat="1" applyFont="1" applyFill="1" applyBorder="1" applyAlignment="1">
      <alignment horizontal="center" vertical="center"/>
    </xf>
    <xf numFmtId="178" fontId="5" fillId="0" borderId="19" xfId="4" applyNumberFormat="1" applyFont="1" applyFill="1" applyBorder="1" applyAlignment="1">
      <alignment horizontal="center" vertical="center"/>
    </xf>
    <xf numFmtId="178" fontId="5" fillId="0" borderId="18" xfId="4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8" fontId="5" fillId="4" borderId="26" xfId="4" applyNumberFormat="1" applyFont="1" applyFill="1" applyBorder="1" applyAlignment="1">
      <alignment horizontal="center" vertical="center"/>
    </xf>
    <xf numFmtId="178" fontId="5" fillId="4" borderId="21" xfId="4" applyNumberFormat="1" applyFont="1" applyFill="1" applyBorder="1" applyAlignment="1">
      <alignment horizontal="center" vertical="center"/>
    </xf>
    <xf numFmtId="178" fontId="5" fillId="4" borderId="20" xfId="4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178" fontId="0" fillId="0" borderId="23" xfId="4" applyNumberFormat="1" applyFont="1" applyFill="1" applyBorder="1" applyAlignment="1">
      <alignment horizontal="center" vertical="center"/>
    </xf>
    <xf numFmtId="10" fontId="0" fillId="0" borderId="24" xfId="11" applyNumberFormat="1" applyFont="1" applyFill="1" applyBorder="1" applyAlignment="1">
      <alignment horizontal="center" vertical="center"/>
    </xf>
    <xf numFmtId="10" fontId="0" fillId="0" borderId="18" xfId="11" applyNumberFormat="1" applyFont="1" applyFill="1" applyBorder="1" applyAlignment="1">
      <alignment horizontal="center" vertical="center"/>
    </xf>
    <xf numFmtId="10" fontId="8" fillId="0" borderId="2" xfId="4" applyNumberFormat="1" applyFont="1" applyBorder="1" applyAlignment="1">
      <alignment horizontal="center" vertical="center"/>
    </xf>
    <xf numFmtId="10" fontId="8" fillId="0" borderId="28" xfId="11" applyNumberFormat="1" applyFont="1" applyBorder="1" applyAlignment="1">
      <alignment horizontal="center" vertical="center"/>
    </xf>
    <xf numFmtId="179" fontId="0" fillId="0" borderId="22" xfId="4" applyFont="1" applyBorder="1" applyAlignment="1">
      <alignment horizontal="center" vertical="center"/>
    </xf>
    <xf numFmtId="178" fontId="0" fillId="4" borderId="25" xfId="4" applyNumberFormat="1" applyFont="1" applyFill="1" applyBorder="1" applyAlignment="1">
      <alignment horizontal="center" vertical="center"/>
    </xf>
    <xf numFmtId="10" fontId="0" fillId="4" borderId="26" xfId="11" applyNumberFormat="1" applyFont="1" applyFill="1" applyBorder="1" applyAlignment="1">
      <alignment horizontal="center" vertical="center"/>
    </xf>
    <xf numFmtId="10" fontId="0" fillId="4" borderId="20" xfId="11" applyNumberFormat="1" applyFont="1" applyFill="1" applyBorder="1" applyAlignment="1">
      <alignment horizontal="center" vertical="center"/>
    </xf>
    <xf numFmtId="178" fontId="1" fillId="0" borderId="23" xfId="4" applyNumberFormat="1" applyFont="1" applyFill="1" applyBorder="1" applyAlignment="1">
      <alignment horizontal="center" vertical="center"/>
    </xf>
    <xf numFmtId="182" fontId="1" fillId="0" borderId="24" xfId="11" applyNumberFormat="1" applyFont="1" applyFill="1" applyBorder="1" applyAlignment="1">
      <alignment horizontal="center" vertical="center"/>
    </xf>
    <xf numFmtId="10" fontId="1" fillId="0" borderId="18" xfId="11" applyNumberFormat="1" applyFont="1" applyFill="1" applyBorder="1" applyAlignment="1">
      <alignment horizontal="center" vertical="center"/>
    </xf>
    <xf numFmtId="10" fontId="9" fillId="0" borderId="2" xfId="4" applyNumberFormat="1" applyFont="1" applyBorder="1" applyAlignment="1">
      <alignment horizontal="center" vertical="center"/>
    </xf>
    <xf numFmtId="182" fontId="9" fillId="0" borderId="28" xfId="11" applyNumberFormat="1" applyFont="1" applyBorder="1" applyAlignment="1">
      <alignment horizontal="center" vertical="center"/>
    </xf>
    <xf numFmtId="179" fontId="1" fillId="0" borderId="22" xfId="4" applyFont="1" applyBorder="1" applyAlignment="1">
      <alignment horizontal="center" vertical="center"/>
    </xf>
    <xf numFmtId="178" fontId="1" fillId="4" borderId="25" xfId="4" applyNumberFormat="1" applyFont="1" applyFill="1" applyBorder="1" applyAlignment="1">
      <alignment horizontal="center" vertical="center"/>
    </xf>
    <xf numFmtId="182" fontId="1" fillId="4" borderId="26" xfId="11" applyNumberFormat="1" applyFont="1" applyFill="1" applyBorder="1" applyAlignment="1">
      <alignment horizontal="center" vertical="center"/>
    </xf>
    <xf numFmtId="10" fontId="1" fillId="4" borderId="20" xfId="11" applyNumberFormat="1" applyFont="1" applyFill="1" applyBorder="1" applyAlignment="1">
      <alignment horizontal="center" vertical="center"/>
    </xf>
    <xf numFmtId="182" fontId="0" fillId="0" borderId="24" xfId="11" applyNumberFormat="1" applyFont="1" applyFill="1" applyBorder="1" applyAlignment="1">
      <alignment horizontal="center" vertical="center"/>
    </xf>
    <xf numFmtId="182" fontId="8" fillId="0" borderId="28" xfId="11" applyNumberFormat="1" applyFont="1" applyBorder="1" applyAlignment="1">
      <alignment horizontal="center" vertical="center"/>
    </xf>
    <xf numFmtId="182" fontId="0" fillId="4" borderId="26" xfId="11" applyNumberFormat="1" applyFont="1" applyFill="1" applyBorder="1" applyAlignment="1">
      <alignment horizontal="center" vertical="center"/>
    </xf>
    <xf numFmtId="178" fontId="5" fillId="0" borderId="23" xfId="4" applyNumberFormat="1" applyFont="1" applyFill="1" applyBorder="1" applyAlignment="1">
      <alignment horizontal="center" vertical="center"/>
    </xf>
    <xf numFmtId="182" fontId="5" fillId="0" borderId="24" xfId="11" applyNumberFormat="1" applyFont="1" applyFill="1" applyBorder="1" applyAlignment="1">
      <alignment horizontal="center" vertical="center"/>
    </xf>
    <xf numFmtId="10" fontId="5" fillId="0" borderId="18" xfId="11" applyNumberFormat="1" applyFont="1" applyFill="1" applyBorder="1" applyAlignment="1">
      <alignment horizontal="center" vertical="center"/>
    </xf>
    <xf numFmtId="10" fontId="10" fillId="0" borderId="2" xfId="4" applyNumberFormat="1" applyFont="1" applyBorder="1" applyAlignment="1">
      <alignment horizontal="center" vertical="center"/>
    </xf>
    <xf numFmtId="182" fontId="10" fillId="0" borderId="28" xfId="11" applyNumberFormat="1" applyFont="1" applyBorder="1" applyAlignment="1">
      <alignment horizontal="center" vertical="center"/>
    </xf>
    <xf numFmtId="179" fontId="5" fillId="0" borderId="22" xfId="4" applyFont="1" applyBorder="1" applyAlignment="1">
      <alignment horizontal="center" vertical="center"/>
    </xf>
    <xf numFmtId="178" fontId="5" fillId="4" borderId="25" xfId="4" applyNumberFormat="1" applyFont="1" applyFill="1" applyBorder="1" applyAlignment="1">
      <alignment horizontal="center" vertical="center"/>
    </xf>
    <xf numFmtId="182" fontId="5" fillId="4" borderId="26" xfId="11" applyNumberFormat="1" applyFont="1" applyFill="1" applyBorder="1" applyAlignment="1">
      <alignment horizontal="center" vertical="center"/>
    </xf>
    <xf numFmtId="10" fontId="5" fillId="4" borderId="20" xfId="11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0" fontId="8" fillId="0" borderId="7" xfId="11" applyNumberFormat="1" applyFont="1" applyBorder="1" applyAlignment="1">
      <alignment horizontal="center" vertical="center"/>
    </xf>
    <xf numFmtId="179" fontId="0" fillId="0" borderId="29" xfId="4" applyFont="1" applyBorder="1" applyAlignment="1">
      <alignment horizontal="center" vertical="center"/>
    </xf>
    <xf numFmtId="179" fontId="0" fillId="0" borderId="30" xfId="4" applyFont="1" applyBorder="1" applyAlignment="1">
      <alignment horizontal="center" vertical="center"/>
    </xf>
    <xf numFmtId="182" fontId="9" fillId="0" borderId="7" xfId="11" applyNumberFormat="1" applyFont="1" applyBorder="1" applyAlignment="1">
      <alignment horizontal="center" vertical="center"/>
    </xf>
    <xf numFmtId="179" fontId="1" fillId="0" borderId="29" xfId="4" applyFont="1" applyBorder="1" applyAlignment="1">
      <alignment horizontal="center" vertical="center"/>
    </xf>
    <xf numFmtId="179" fontId="1" fillId="0" borderId="30" xfId="4" applyFont="1" applyBorder="1" applyAlignment="1">
      <alignment horizontal="center" vertical="center"/>
    </xf>
    <xf numFmtId="182" fontId="8" fillId="0" borderId="7" xfId="11" applyNumberFormat="1" applyFont="1" applyBorder="1" applyAlignment="1">
      <alignment horizontal="center" vertical="center"/>
    </xf>
    <xf numFmtId="182" fontId="10" fillId="0" borderId="7" xfId="11" applyNumberFormat="1" applyFont="1" applyBorder="1" applyAlignment="1">
      <alignment horizontal="center" vertical="center"/>
    </xf>
    <xf numFmtId="179" fontId="5" fillId="0" borderId="29" xfId="4" applyFont="1" applyBorder="1" applyAlignment="1">
      <alignment horizontal="center" vertical="center"/>
    </xf>
    <xf numFmtId="179" fontId="5" fillId="0" borderId="30" xfId="4" applyFont="1" applyBorder="1" applyAlignment="1">
      <alignment horizontal="center" vertical="center"/>
    </xf>
    <xf numFmtId="10" fontId="8" fillId="0" borderId="4" xfId="4" applyNumberFormat="1" applyFont="1" applyBorder="1" applyAlignment="1">
      <alignment horizontal="center" vertical="center"/>
    </xf>
    <xf numFmtId="10" fontId="8" fillId="0" borderId="6" xfId="4" applyNumberFormat="1" applyFont="1" applyBorder="1" applyAlignment="1">
      <alignment horizontal="center" vertical="center"/>
    </xf>
    <xf numFmtId="10" fontId="9" fillId="0" borderId="4" xfId="4" applyNumberFormat="1" applyFont="1" applyBorder="1" applyAlignment="1">
      <alignment horizontal="center" vertical="center"/>
    </xf>
    <xf numFmtId="10" fontId="9" fillId="0" borderId="6" xfId="4" applyNumberFormat="1" applyFont="1" applyBorder="1" applyAlignment="1">
      <alignment horizontal="center" vertical="center"/>
    </xf>
    <xf numFmtId="10" fontId="10" fillId="0" borderId="4" xfId="4" applyNumberFormat="1" applyFont="1" applyBorder="1" applyAlignment="1">
      <alignment horizontal="center" vertical="center"/>
    </xf>
    <xf numFmtId="10" fontId="10" fillId="0" borderId="6" xfId="4" applyNumberFormat="1" applyFont="1" applyBorder="1" applyAlignment="1">
      <alignment horizontal="center" vertical="center"/>
    </xf>
    <xf numFmtId="10" fontId="8" fillId="0" borderId="12" xfId="11" applyNumberFormat="1" applyFont="1" applyBorder="1" applyAlignment="1">
      <alignment horizontal="center" vertical="center"/>
    </xf>
    <xf numFmtId="10" fontId="8" fillId="0" borderId="17" xfId="11" applyNumberFormat="1" applyFont="1" applyBorder="1" applyAlignment="1">
      <alignment horizontal="center" vertical="center"/>
    </xf>
    <xf numFmtId="182" fontId="9" fillId="0" borderId="12" xfId="11" applyNumberFormat="1" applyFont="1" applyBorder="1" applyAlignment="1">
      <alignment horizontal="center" vertical="center"/>
    </xf>
    <xf numFmtId="182" fontId="9" fillId="0" borderId="17" xfId="11" applyNumberFormat="1" applyFont="1" applyBorder="1" applyAlignment="1">
      <alignment horizontal="center" vertical="center"/>
    </xf>
    <xf numFmtId="182" fontId="8" fillId="0" borderId="12" xfId="11" applyNumberFormat="1" applyFont="1" applyBorder="1" applyAlignment="1">
      <alignment horizontal="center" vertical="center"/>
    </xf>
    <xf numFmtId="182" fontId="8" fillId="0" borderId="17" xfId="11" applyNumberFormat="1" applyFont="1" applyBorder="1" applyAlignment="1">
      <alignment horizontal="center" vertical="center"/>
    </xf>
    <xf numFmtId="182" fontId="10" fillId="0" borderId="12" xfId="11" applyNumberFormat="1" applyFont="1" applyBorder="1" applyAlignment="1">
      <alignment horizontal="center" vertical="center"/>
    </xf>
    <xf numFmtId="182" fontId="10" fillId="0" borderId="17" xfId="1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183" fontId="0" fillId="0" borderId="0" xfId="0" applyNumberFormat="1" applyAlignment="1">
      <alignment horizontal="center"/>
    </xf>
    <xf numFmtId="0" fontId="0" fillId="4" borderId="0" xfId="0" applyFill="1"/>
    <xf numFmtId="183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1" xfId="0" applyBorder="1" applyAlignment="1">
      <alignment horizontal="center"/>
    </xf>
    <xf numFmtId="184" fontId="0" fillId="0" borderId="31" xfId="0" applyNumberFormat="1" applyBorder="1" applyAlignment="1">
      <alignment horizontal="center"/>
    </xf>
    <xf numFmtId="184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  <xf numFmtId="184" fontId="0" fillId="4" borderId="31" xfId="0" applyNumberFormat="1" applyFill="1" applyBorder="1" applyAlignment="1">
      <alignment horizontal="center"/>
    </xf>
    <xf numFmtId="184" fontId="0" fillId="4" borderId="0" xfId="0" applyNumberFormat="1" applyFill="1" applyAlignment="1">
      <alignment horizontal="center"/>
    </xf>
    <xf numFmtId="0" fontId="0" fillId="5" borderId="0" xfId="0" applyFill="1"/>
    <xf numFmtId="183" fontId="0" fillId="5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84" fontId="0" fillId="5" borderId="31" xfId="0" applyNumberFormat="1" applyFill="1" applyBorder="1" applyAlignment="1">
      <alignment horizontal="center"/>
    </xf>
    <xf numFmtId="184" fontId="0" fillId="5" borderId="0" xfId="0" applyNumberFormat="1" applyFill="1" applyAlignment="1">
      <alignment horizontal="center"/>
    </xf>
    <xf numFmtId="0" fontId="12" fillId="0" borderId="0" xfId="42" applyFont="1" applyAlignment="1">
      <alignment vertical="center"/>
    </xf>
    <xf numFmtId="0" fontId="13" fillId="0" borderId="0" xfId="42" applyFont="1" applyBorder="1" applyAlignment="1">
      <alignment vertical="center"/>
    </xf>
    <xf numFmtId="0" fontId="13" fillId="0" borderId="0" xfId="42" applyFont="1" applyAlignment="1">
      <alignment vertical="center"/>
    </xf>
    <xf numFmtId="0" fontId="13" fillId="0" borderId="0" xfId="42" applyFont="1" applyFill="1" applyAlignment="1">
      <alignment vertical="center"/>
    </xf>
    <xf numFmtId="0" fontId="13" fillId="0" borderId="0" xfId="42" applyFont="1" applyAlignment="1">
      <alignment horizontal="center" vertical="center"/>
    </xf>
    <xf numFmtId="0" fontId="13" fillId="0" borderId="0" xfId="42" applyFont="1" applyFill="1" applyAlignment="1">
      <alignment horizontal="center" vertical="center"/>
    </xf>
    <xf numFmtId="0" fontId="14" fillId="0" borderId="0" xfId="42" applyFont="1" applyAlignment="1">
      <alignment vertical="center"/>
    </xf>
    <xf numFmtId="0" fontId="15" fillId="0" borderId="0" xfId="42" applyFont="1" applyAlignment="1">
      <alignment horizontal="left" vertical="center"/>
    </xf>
    <xf numFmtId="0" fontId="12" fillId="0" borderId="0" xfId="42" applyFont="1" applyFill="1" applyAlignment="1">
      <alignment horizontal="left" vertical="center"/>
    </xf>
    <xf numFmtId="0" fontId="13" fillId="0" borderId="0" xfId="42" applyFont="1" applyAlignment="1">
      <alignment horizontal="left" vertical="center"/>
    </xf>
    <xf numFmtId="0" fontId="16" fillId="0" borderId="0" xfId="42" applyFont="1" applyFill="1" applyAlignment="1">
      <alignment horizontal="left" vertical="center"/>
    </xf>
    <xf numFmtId="0" fontId="13" fillId="0" borderId="0" xfId="42" applyFont="1" applyFill="1" applyBorder="1" applyAlignment="1">
      <alignment vertical="center"/>
    </xf>
    <xf numFmtId="0" fontId="13" fillId="0" borderId="0" xfId="42" applyFont="1" applyFill="1" applyBorder="1" applyAlignment="1">
      <alignment horizontal="center" vertical="center"/>
    </xf>
    <xf numFmtId="0" fontId="17" fillId="0" borderId="28" xfId="42" applyFont="1" applyBorder="1" applyAlignment="1">
      <alignment horizontal="left" vertical="center"/>
    </xf>
    <xf numFmtId="0" fontId="12" fillId="0" borderId="14" xfId="42" applyFont="1" applyBorder="1" applyAlignment="1">
      <alignment vertical="center"/>
    </xf>
    <xf numFmtId="0" fontId="12" fillId="0" borderId="16" xfId="42" applyFont="1" applyBorder="1" applyAlignment="1">
      <alignment vertical="center"/>
    </xf>
    <xf numFmtId="17" fontId="18" fillId="6" borderId="2" xfId="42" applyNumberFormat="1" applyFont="1" applyFill="1" applyBorder="1" applyAlignment="1">
      <alignment horizontal="center" vertical="center"/>
    </xf>
    <xf numFmtId="17" fontId="18" fillId="7" borderId="2" xfId="42" applyNumberFormat="1" applyFont="1" applyFill="1" applyBorder="1" applyAlignment="1">
      <alignment horizontal="center" vertical="center"/>
    </xf>
    <xf numFmtId="0" fontId="19" fillId="0" borderId="28" xfId="42" applyFont="1" applyBorder="1" applyAlignment="1" applyProtection="1">
      <alignment horizontal="left" vertical="center"/>
      <protection locked="0"/>
    </xf>
    <xf numFmtId="0" fontId="19" fillId="0" borderId="14" xfId="42" applyFont="1" applyBorder="1" applyAlignment="1" applyProtection="1">
      <alignment vertical="center"/>
      <protection locked="0"/>
    </xf>
    <xf numFmtId="0" fontId="13" fillId="0" borderId="16" xfId="42" applyFont="1" applyBorder="1" applyAlignment="1">
      <alignment vertical="center"/>
    </xf>
    <xf numFmtId="186" fontId="19" fillId="6" borderId="2" xfId="50" applyNumberFormat="1" applyFont="1" applyFill="1" applyBorder="1" applyAlignment="1" applyProtection="1">
      <alignment vertical="center"/>
      <protection locked="0"/>
    </xf>
    <xf numFmtId="1" fontId="20" fillId="0" borderId="2" xfId="42" applyNumberFormat="1" applyFont="1" applyFill="1" applyBorder="1" applyAlignment="1" applyProtection="1">
      <alignment horizontal="center" vertical="center"/>
      <protection locked="0"/>
    </xf>
    <xf numFmtId="0" fontId="21" fillId="0" borderId="28" xfId="42" applyFont="1" applyBorder="1" applyAlignment="1" applyProtection="1">
      <alignment horizontal="left" vertical="center"/>
      <protection locked="0"/>
    </xf>
    <xf numFmtId="10" fontId="19" fillId="6" borderId="2" xfId="50" applyNumberFormat="1" applyFont="1" applyFill="1" applyBorder="1" applyAlignment="1" applyProtection="1">
      <alignment vertical="center"/>
      <protection locked="0"/>
    </xf>
    <xf numFmtId="10" fontId="20" fillId="0" borderId="2" xfId="50" applyNumberFormat="1" applyFont="1" applyFill="1" applyBorder="1" applyAlignment="1" applyProtection="1">
      <alignment horizontal="center" vertical="center"/>
      <protection locked="0"/>
    </xf>
    <xf numFmtId="0" fontId="13" fillId="0" borderId="14" xfId="42" applyFont="1" applyBorder="1" applyAlignment="1">
      <alignment vertical="center"/>
    </xf>
    <xf numFmtId="10" fontId="20" fillId="0" borderId="16" xfId="50" applyNumberFormat="1" applyFont="1" applyFill="1" applyBorder="1" applyAlignment="1" applyProtection="1">
      <alignment horizontal="center" vertical="center"/>
      <protection locked="0"/>
    </xf>
    <xf numFmtId="0" fontId="19" fillId="0" borderId="0" xfId="42" applyFont="1" applyBorder="1" applyAlignment="1" applyProtection="1">
      <alignment horizontal="left" vertical="center"/>
      <protection locked="0"/>
    </xf>
    <xf numFmtId="0" fontId="19" fillId="0" borderId="0" xfId="42" applyFont="1" applyBorder="1" applyAlignment="1" applyProtection="1">
      <alignment vertical="center"/>
      <protection locked="0"/>
    </xf>
    <xf numFmtId="0" fontId="13" fillId="6" borderId="5" xfId="42" applyFont="1" applyFill="1" applyBorder="1" applyAlignment="1">
      <alignment vertical="center"/>
    </xf>
    <xf numFmtId="0" fontId="19" fillId="0" borderId="0" xfId="42" applyFont="1" applyFill="1" applyBorder="1" applyAlignment="1" applyProtection="1">
      <alignment horizontal="center" vertical="center"/>
      <protection locked="0"/>
    </xf>
    <xf numFmtId="10" fontId="19" fillId="0" borderId="0" xfId="50" applyNumberFormat="1" applyFont="1" applyFill="1" applyBorder="1" applyAlignment="1" applyProtection="1">
      <alignment horizontal="center" vertical="center"/>
      <protection locked="0"/>
    </xf>
    <xf numFmtId="0" fontId="21" fillId="0" borderId="14" xfId="42" applyFont="1" applyBorder="1" applyAlignment="1" applyProtection="1">
      <alignment vertical="center"/>
      <protection locked="0"/>
    </xf>
    <xf numFmtId="0" fontId="21" fillId="0" borderId="28" xfId="42" applyFont="1" applyBorder="1" applyAlignment="1">
      <alignment horizontal="left" vertical="center"/>
    </xf>
    <xf numFmtId="0" fontId="21" fillId="0" borderId="14" xfId="42" applyFont="1" applyBorder="1" applyAlignment="1">
      <alignment vertical="center"/>
    </xf>
    <xf numFmtId="186" fontId="20" fillId="0" borderId="2" xfId="42" applyNumberFormat="1" applyFont="1" applyFill="1" applyBorder="1" applyAlignment="1" applyProtection="1">
      <alignment horizontal="center" vertical="center"/>
      <protection locked="0"/>
    </xf>
    <xf numFmtId="186" fontId="20" fillId="0" borderId="2" xfId="50" applyNumberFormat="1" applyFont="1" applyFill="1" applyBorder="1" applyAlignment="1" applyProtection="1">
      <alignment horizontal="center" vertical="center"/>
      <protection locked="0"/>
    </xf>
    <xf numFmtId="0" fontId="21" fillId="0" borderId="0" xfId="42" applyFont="1" applyBorder="1" applyAlignment="1">
      <alignment vertical="center"/>
    </xf>
    <xf numFmtId="0" fontId="21" fillId="0" borderId="0" xfId="42" applyFont="1" applyBorder="1" applyAlignment="1" applyProtection="1">
      <alignment vertical="center"/>
      <protection locked="0"/>
    </xf>
    <xf numFmtId="0" fontId="19" fillId="0" borderId="32" xfId="42" applyFont="1" applyBorder="1" applyAlignment="1" applyProtection="1">
      <alignment horizontal="center" vertical="center"/>
      <protection locked="0"/>
    </xf>
    <xf numFmtId="0" fontId="22" fillId="0" borderId="28" xfId="42" applyFont="1" applyBorder="1" applyAlignment="1">
      <alignment horizontal="left" vertical="center"/>
    </xf>
    <xf numFmtId="0" fontId="23" fillId="0" borderId="28" xfId="42" applyFont="1" applyBorder="1" applyAlignment="1">
      <alignment horizontal="left" vertical="center"/>
    </xf>
    <xf numFmtId="0" fontId="24" fillId="0" borderId="14" xfId="42" applyFont="1" applyFill="1" applyBorder="1" applyAlignment="1">
      <alignment horizontal="centerContinuous" vertical="center"/>
    </xf>
    <xf numFmtId="10" fontId="15" fillId="6" borderId="2" xfId="50" applyNumberFormat="1" applyFont="1" applyFill="1" applyBorder="1" applyAlignment="1">
      <alignment vertical="center"/>
    </xf>
    <xf numFmtId="10" fontId="25" fillId="0" borderId="2" xfId="50" applyNumberFormat="1" applyFont="1" applyFill="1" applyBorder="1" applyAlignment="1" applyProtection="1">
      <alignment horizontal="center" vertical="center"/>
      <protection locked="0"/>
    </xf>
    <xf numFmtId="0" fontId="18" fillId="0" borderId="28" xfId="42" applyFont="1" applyBorder="1" applyAlignment="1">
      <alignment horizontal="left" vertical="center"/>
    </xf>
    <xf numFmtId="0" fontId="18" fillId="0" borderId="14" xfId="42" applyFont="1" applyBorder="1" applyAlignment="1">
      <alignment horizontal="center" vertical="center"/>
    </xf>
    <xf numFmtId="183" fontId="15" fillId="6" borderId="2" xfId="50" applyNumberFormat="1" applyFont="1" applyFill="1" applyBorder="1" applyAlignment="1">
      <alignment vertical="center"/>
    </xf>
    <xf numFmtId="183" fontId="26" fillId="0" borderId="2" xfId="42" applyNumberFormat="1" applyFont="1" applyFill="1" applyBorder="1" applyAlignment="1" applyProtection="1">
      <alignment horizontal="center" vertical="center"/>
      <protection locked="0"/>
    </xf>
    <xf numFmtId="2" fontId="26" fillId="0" borderId="2" xfId="42" applyNumberFormat="1" applyFont="1" applyFill="1" applyBorder="1" applyAlignment="1" applyProtection="1">
      <alignment horizontal="center" vertical="center"/>
      <protection locked="0"/>
    </xf>
    <xf numFmtId="0" fontId="19" fillId="0" borderId="32" xfId="42" applyFont="1" applyFill="1" applyBorder="1" applyAlignment="1" applyProtection="1">
      <alignment horizontal="center" vertical="center"/>
      <protection locked="0"/>
    </xf>
    <xf numFmtId="0" fontId="19" fillId="0" borderId="32" xfId="42" applyFont="1" applyBorder="1" applyAlignment="1">
      <alignment horizontal="center" vertical="center"/>
    </xf>
    <xf numFmtId="0" fontId="19" fillId="0" borderId="0" xfId="42" applyFont="1" applyFill="1" applyBorder="1" applyAlignment="1">
      <alignment horizontal="center" vertical="center"/>
    </xf>
    <xf numFmtId="0" fontId="27" fillId="0" borderId="28" xfId="42" applyFont="1" applyBorder="1" applyAlignment="1">
      <alignment horizontal="left" vertical="center"/>
    </xf>
    <xf numFmtId="0" fontId="19" fillId="0" borderId="14" xfId="42" applyFont="1" applyBorder="1" applyAlignment="1">
      <alignment vertical="center"/>
    </xf>
    <xf numFmtId="0" fontId="19" fillId="0" borderId="16" xfId="42" applyFont="1" applyBorder="1" applyAlignment="1">
      <alignment vertical="center"/>
    </xf>
    <xf numFmtId="0" fontId="19" fillId="0" borderId="28" xfId="42" applyFont="1" applyFill="1" applyBorder="1" applyAlignment="1" applyProtection="1">
      <alignment horizontal="left" vertical="center"/>
    </xf>
    <xf numFmtId="183" fontId="15" fillId="6" borderId="2" xfId="42" applyNumberFormat="1" applyFont="1" applyFill="1" applyBorder="1" applyAlignment="1">
      <alignment vertical="center"/>
    </xf>
    <xf numFmtId="187" fontId="19" fillId="0" borderId="2" xfId="42" applyNumberFormat="1" applyFont="1" applyFill="1" applyBorder="1" applyAlignment="1" applyProtection="1">
      <alignment horizontal="center" vertical="center"/>
    </xf>
    <xf numFmtId="188" fontId="19" fillId="0" borderId="2" xfId="42" applyNumberFormat="1" applyFont="1" applyFill="1" applyBorder="1" applyAlignment="1" applyProtection="1">
      <alignment horizontal="center" vertical="center"/>
    </xf>
    <xf numFmtId="0" fontId="19" fillId="0" borderId="28" xfId="42" applyFont="1" applyBorder="1" applyAlignment="1" applyProtection="1">
      <alignment vertical="center"/>
    </xf>
    <xf numFmtId="0" fontId="19" fillId="0" borderId="28" xfId="42" applyFont="1" applyBorder="1" applyAlignment="1">
      <alignment vertical="center"/>
    </xf>
    <xf numFmtId="10" fontId="15" fillId="6" borderId="2" xfId="42" applyNumberFormat="1" applyFont="1" applyFill="1" applyBorder="1" applyAlignment="1">
      <alignment vertical="center"/>
    </xf>
    <xf numFmtId="10" fontId="19" fillId="0" borderId="2" xfId="42" applyNumberFormat="1" applyFont="1" applyFill="1" applyBorder="1" applyAlignment="1">
      <alignment horizontal="center" vertical="center"/>
    </xf>
    <xf numFmtId="0" fontId="21" fillId="0" borderId="0" xfId="42" applyFont="1" applyFill="1" applyBorder="1" applyAlignment="1" applyProtection="1">
      <alignment horizontal="center" vertical="center"/>
      <protection locked="0"/>
    </xf>
    <xf numFmtId="0" fontId="19" fillId="0" borderId="0" xfId="42" applyFont="1" applyBorder="1" applyAlignment="1" applyProtection="1">
      <alignment horizontal="center" vertical="center"/>
      <protection locked="0"/>
    </xf>
    <xf numFmtId="0" fontId="19" fillId="0" borderId="28" xfId="42" applyFont="1" applyBorder="1" applyAlignment="1" applyProtection="1">
      <alignment vertical="center"/>
      <protection locked="0"/>
    </xf>
    <xf numFmtId="0" fontId="21" fillId="0" borderId="2" xfId="42" applyFont="1" applyFill="1" applyBorder="1" applyAlignment="1" applyProtection="1">
      <alignment horizontal="left" vertical="center"/>
      <protection locked="0"/>
    </xf>
    <xf numFmtId="10" fontId="19" fillId="6" borderId="2" xfId="42" applyNumberFormat="1" applyFont="1" applyFill="1" applyBorder="1" applyAlignment="1" applyProtection="1">
      <alignment vertical="center"/>
      <protection locked="0"/>
    </xf>
    <xf numFmtId="10" fontId="19" fillId="0" borderId="2" xfId="42" applyNumberFormat="1" applyFont="1" applyFill="1" applyBorder="1" applyAlignment="1" applyProtection="1">
      <alignment horizontal="center" vertical="center"/>
      <protection locked="0"/>
    </xf>
    <xf numFmtId="0" fontId="21" fillId="0" borderId="2" xfId="42" applyFont="1" applyBorder="1" applyAlignment="1" applyProtection="1">
      <alignment horizontal="left" vertical="center"/>
      <protection locked="0"/>
    </xf>
    <xf numFmtId="0" fontId="21" fillId="0" borderId="2" xfId="42" applyFont="1" applyBorder="1" applyAlignment="1" applyProtection="1">
      <alignment vertical="center"/>
      <protection locked="0"/>
    </xf>
    <xf numFmtId="10" fontId="26" fillId="0" borderId="2" xfId="42" applyNumberFormat="1" applyFont="1" applyFill="1" applyBorder="1" applyAlignment="1" applyProtection="1">
      <alignment horizontal="center" vertical="center"/>
      <protection locked="0"/>
    </xf>
    <xf numFmtId="0" fontId="13" fillId="0" borderId="32" xfId="42" applyFont="1" applyFill="1" applyBorder="1" applyAlignment="1">
      <alignment horizontal="center" vertical="center"/>
    </xf>
    <xf numFmtId="9" fontId="19" fillId="0" borderId="0" xfId="50" applyFont="1" applyFill="1" applyBorder="1" applyAlignment="1" applyProtection="1">
      <alignment horizontal="center" vertical="center"/>
      <protection locked="0"/>
    </xf>
    <xf numFmtId="10" fontId="28" fillId="0" borderId="2" xfId="50" applyNumberFormat="1" applyFont="1" applyFill="1" applyBorder="1" applyAlignment="1" applyProtection="1">
      <alignment horizontal="center" vertical="center"/>
    </xf>
    <xf numFmtId="176" fontId="26" fillId="0" borderId="2" xfId="42" applyNumberFormat="1" applyFont="1" applyFill="1" applyBorder="1" applyAlignment="1" applyProtection="1">
      <alignment horizontal="center" vertical="center"/>
      <protection locked="0"/>
    </xf>
    <xf numFmtId="0" fontId="14" fillId="0" borderId="0" xfId="42" applyFont="1" applyBorder="1" applyAlignment="1">
      <alignment vertical="center"/>
    </xf>
    <xf numFmtId="0" fontId="29" fillId="0" borderId="0" xfId="0" applyFont="1"/>
    <xf numFmtId="0" fontId="5" fillId="0" borderId="0" xfId="0" applyFont="1"/>
    <xf numFmtId="0" fontId="30" fillId="0" borderId="0" xfId="0" applyFont="1"/>
    <xf numFmtId="0" fontId="31" fillId="0" borderId="0" xfId="0" applyFont="1"/>
    <xf numFmtId="0" fontId="0" fillId="0" borderId="0" xfId="0" applyAlignment="1">
      <alignment horizontal="right" vertical="center"/>
    </xf>
    <xf numFmtId="0" fontId="2" fillId="8" borderId="33" xfId="0" applyFont="1" applyFill="1" applyBorder="1" applyAlignment="1">
      <alignment horizontal="center" vertical="center" wrapText="1"/>
    </xf>
    <xf numFmtId="0" fontId="2" fillId="8" borderId="33" xfId="0" applyFont="1" applyFill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0" fontId="2" fillId="8" borderId="34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 textRotation="180"/>
    </xf>
    <xf numFmtId="0" fontId="32" fillId="0" borderId="35" xfId="0" applyFont="1" applyBorder="1" applyAlignment="1">
      <alignment horizontal="center" vertical="center"/>
    </xf>
    <xf numFmtId="179" fontId="0" fillId="0" borderId="33" xfId="4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 textRotation="180"/>
    </xf>
    <xf numFmtId="0" fontId="33" fillId="0" borderId="0" xfId="0" applyFont="1"/>
    <xf numFmtId="0" fontId="34" fillId="9" borderId="35" xfId="0" applyFont="1" applyFill="1" applyBorder="1" applyAlignment="1">
      <alignment horizontal="center" vertical="center"/>
    </xf>
    <xf numFmtId="0" fontId="34" fillId="9" borderId="33" xfId="0" applyFont="1" applyFill="1" applyBorder="1" applyAlignment="1">
      <alignment horizontal="center" vertical="center"/>
    </xf>
    <xf numFmtId="179" fontId="1" fillId="9" borderId="33" xfId="4" applyFont="1" applyFill="1" applyBorder="1" applyAlignment="1">
      <alignment horizontal="center" vertical="center"/>
    </xf>
    <xf numFmtId="0" fontId="35" fillId="0" borderId="0" xfId="0" applyFont="1"/>
    <xf numFmtId="0" fontId="36" fillId="9" borderId="36" xfId="0" applyFont="1" applyFill="1" applyBorder="1" applyAlignment="1">
      <alignment horizontal="center" vertical="center"/>
    </xf>
    <xf numFmtId="0" fontId="36" fillId="9" borderId="35" xfId="0" applyFont="1" applyFill="1" applyBorder="1" applyAlignment="1">
      <alignment horizontal="center" vertical="center"/>
    </xf>
    <xf numFmtId="179" fontId="29" fillId="9" borderId="33" xfId="4" applyFont="1" applyFill="1" applyBorder="1" applyAlignment="1">
      <alignment horizontal="center" vertical="center"/>
    </xf>
    <xf numFmtId="0" fontId="32" fillId="0" borderId="36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 textRotation="180"/>
    </xf>
    <xf numFmtId="0" fontId="32" fillId="0" borderId="37" xfId="0" applyFont="1" applyBorder="1" applyAlignment="1">
      <alignment horizontal="center" vertical="center"/>
    </xf>
    <xf numFmtId="177" fontId="0" fillId="0" borderId="37" xfId="4" applyNumberFormat="1" applyFont="1" applyBorder="1" applyAlignment="1">
      <alignment horizontal="center" vertical="center"/>
    </xf>
    <xf numFmtId="0" fontId="32" fillId="4" borderId="38" xfId="0" applyFont="1" applyFill="1" applyBorder="1" applyAlignment="1">
      <alignment horizontal="center" vertical="center"/>
    </xf>
    <xf numFmtId="179" fontId="0" fillId="4" borderId="38" xfId="4" applyFont="1" applyFill="1" applyBorder="1" applyAlignment="1">
      <alignment horizontal="center" vertical="center"/>
    </xf>
    <xf numFmtId="0" fontId="34" fillId="9" borderId="37" xfId="0" applyFont="1" applyFill="1" applyBorder="1" applyAlignment="1">
      <alignment horizontal="center" vertical="center"/>
    </xf>
    <xf numFmtId="177" fontId="0" fillId="9" borderId="37" xfId="4" applyNumberFormat="1" applyFont="1" applyFill="1" applyBorder="1" applyAlignment="1">
      <alignment horizontal="center" vertical="center"/>
    </xf>
    <xf numFmtId="0" fontId="34" fillId="4" borderId="38" xfId="0" applyFont="1" applyFill="1" applyBorder="1" applyAlignment="1">
      <alignment horizontal="center" vertical="center"/>
    </xf>
    <xf numFmtId="0" fontId="32" fillId="0" borderId="33" xfId="0" applyFont="1" applyBorder="1" applyAlignment="1">
      <alignment horizontal="right" vertical="center" textRotation="180"/>
    </xf>
    <xf numFmtId="185" fontId="0" fillId="0" borderId="37" xfId="4" applyNumberFormat="1" applyFont="1" applyBorder="1" applyAlignment="1">
      <alignment horizontal="center" vertical="center"/>
    </xf>
    <xf numFmtId="185" fontId="0" fillId="4" borderId="38" xfId="4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4" fillId="0" borderId="33" xfId="0" applyFont="1" applyBorder="1" applyAlignment="1">
      <alignment horizontal="center" vertical="center"/>
    </xf>
    <xf numFmtId="185" fontId="1" fillId="9" borderId="37" xfId="4" applyNumberFormat="1" applyFont="1" applyFill="1" applyBorder="1" applyAlignment="1">
      <alignment horizontal="center" vertical="center"/>
    </xf>
    <xf numFmtId="185" fontId="1" fillId="4" borderId="38" xfId="4" applyNumberFormat="1" applyFont="1" applyFill="1" applyBorder="1" applyAlignment="1">
      <alignment horizontal="center" vertical="center"/>
    </xf>
    <xf numFmtId="0" fontId="32" fillId="0" borderId="38" xfId="0" applyFont="1" applyBorder="1" applyAlignment="1">
      <alignment horizontal="center" vertical="center"/>
    </xf>
    <xf numFmtId="185" fontId="0" fillId="0" borderId="38" xfId="4" applyNumberFormat="1" applyFont="1" applyBorder="1" applyAlignment="1">
      <alignment horizontal="center" vertical="center"/>
    </xf>
    <xf numFmtId="0" fontId="32" fillId="10" borderId="33" xfId="0" applyFont="1" applyFill="1" applyBorder="1" applyAlignment="1">
      <alignment horizontal="center" vertical="center"/>
    </xf>
    <xf numFmtId="9" fontId="0" fillId="10" borderId="33" xfId="11" applyFont="1" applyFill="1" applyBorder="1" applyAlignment="1">
      <alignment horizontal="center" vertical="center"/>
    </xf>
    <xf numFmtId="0" fontId="34" fillId="9" borderId="38" xfId="0" applyFont="1" applyFill="1" applyBorder="1" applyAlignment="1">
      <alignment horizontal="center" vertical="center"/>
    </xf>
    <xf numFmtId="185" fontId="1" fillId="9" borderId="38" xfId="4" applyNumberFormat="1" applyFont="1" applyFill="1" applyBorder="1" applyAlignment="1">
      <alignment horizontal="center" vertical="center"/>
    </xf>
    <xf numFmtId="0" fontId="34" fillId="10" borderId="33" xfId="0" applyFont="1" applyFill="1" applyBorder="1" applyAlignment="1">
      <alignment horizontal="center" vertical="center"/>
    </xf>
    <xf numFmtId="9" fontId="1" fillId="10" borderId="33" xfId="11" applyFont="1" applyFill="1" applyBorder="1" applyAlignment="1">
      <alignment horizontal="center" vertical="center"/>
    </xf>
    <xf numFmtId="0" fontId="37" fillId="9" borderId="35" xfId="0" applyFont="1" applyFill="1" applyBorder="1" applyAlignment="1">
      <alignment horizontal="center" vertical="center"/>
    </xf>
    <xf numFmtId="0" fontId="37" fillId="9" borderId="37" xfId="0" applyFont="1" applyFill="1" applyBorder="1" applyAlignment="1">
      <alignment horizontal="center" vertical="center"/>
    </xf>
    <xf numFmtId="185" fontId="29" fillId="9" borderId="37" xfId="4" applyNumberFormat="1" applyFont="1" applyFill="1" applyBorder="1" applyAlignment="1">
      <alignment horizontal="center" vertical="center"/>
    </xf>
    <xf numFmtId="0" fontId="37" fillId="9" borderId="38" xfId="0" applyFont="1" applyFill="1" applyBorder="1" applyAlignment="1">
      <alignment horizontal="center" vertical="center"/>
    </xf>
    <xf numFmtId="185" fontId="29" fillId="9" borderId="38" xfId="4" applyNumberFormat="1" applyFont="1" applyFill="1" applyBorder="1" applyAlignment="1">
      <alignment horizontal="center" vertical="center"/>
    </xf>
    <xf numFmtId="0" fontId="37" fillId="10" borderId="33" xfId="0" applyFont="1" applyFill="1" applyBorder="1" applyAlignment="1">
      <alignment horizontal="center" vertical="center"/>
    </xf>
    <xf numFmtId="10" fontId="29" fillId="10" borderId="33" xfId="11" applyNumberFormat="1" applyFont="1" applyFill="1" applyBorder="1" applyAlignment="1">
      <alignment horizontal="center" vertical="center"/>
    </xf>
    <xf numFmtId="0" fontId="38" fillId="0" borderId="0" xfId="0" applyFont="1"/>
    <xf numFmtId="0" fontId="10" fillId="0" borderId="35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185" fontId="5" fillId="0" borderId="37" xfId="4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185" fontId="5" fillId="0" borderId="38" xfId="4" applyNumberFormat="1" applyFont="1" applyBorder="1" applyAlignment="1">
      <alignment horizontal="center" vertical="center"/>
    </xf>
    <xf numFmtId="0" fontId="10" fillId="10" borderId="33" xfId="0" applyFont="1" applyFill="1" applyBorder="1" applyAlignment="1">
      <alignment horizontal="center" vertical="center"/>
    </xf>
    <xf numFmtId="10" fontId="5" fillId="10" borderId="33" xfId="11" applyNumberFormat="1" applyFont="1" applyFill="1" applyBorder="1" applyAlignment="1">
      <alignment horizontal="center" vertical="center"/>
    </xf>
    <xf numFmtId="0" fontId="2" fillId="11" borderId="33" xfId="0" applyFont="1" applyFill="1" applyBorder="1" applyAlignment="1">
      <alignment horizontal="center" vertical="center" wrapText="1"/>
    </xf>
    <xf numFmtId="0" fontId="2" fillId="11" borderId="33" xfId="0" applyFont="1" applyFill="1" applyBorder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32" fillId="0" borderId="34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textRotation="180"/>
    </xf>
    <xf numFmtId="0" fontId="32" fillId="0" borderId="36" xfId="0" applyFont="1" applyBorder="1" applyAlignment="1">
      <alignment horizontal="center" vertical="center" wrapText="1"/>
    </xf>
    <xf numFmtId="0" fontId="32" fillId="12" borderId="39" xfId="0" applyFont="1" applyFill="1" applyBorder="1" applyAlignment="1">
      <alignment horizontal="center" vertical="center"/>
    </xf>
    <xf numFmtId="185" fontId="0" fillId="12" borderId="40" xfId="4" applyNumberFormat="1" applyFont="1" applyFill="1" applyBorder="1" applyAlignment="1">
      <alignment horizontal="center" vertical="center"/>
    </xf>
    <xf numFmtId="0" fontId="34" fillId="0" borderId="41" xfId="0" applyFont="1" applyBorder="1" applyAlignment="1">
      <alignment horizontal="center" vertical="center"/>
    </xf>
    <xf numFmtId="185" fontId="1" fillId="0" borderId="41" xfId="4" applyNumberFormat="1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185" fontId="1" fillId="0" borderId="42" xfId="4" applyNumberFormat="1" applyFont="1" applyBorder="1" applyAlignment="1">
      <alignment horizontal="center" vertical="center"/>
    </xf>
    <xf numFmtId="0" fontId="39" fillId="0" borderId="0" xfId="0" applyFont="1"/>
    <xf numFmtId="0" fontId="10" fillId="12" borderId="39" xfId="0" applyFont="1" applyFill="1" applyBorder="1" applyAlignment="1">
      <alignment horizontal="center" vertical="center"/>
    </xf>
    <xf numFmtId="185" fontId="30" fillId="12" borderId="40" xfId="4" applyNumberFormat="1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185" fontId="1" fillId="0" borderId="43" xfId="4" applyNumberFormat="1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13" borderId="45" xfId="0" applyFont="1" applyFill="1" applyBorder="1" applyAlignment="1">
      <alignment horizontal="center" vertical="center"/>
    </xf>
    <xf numFmtId="10" fontId="0" fillId="13" borderId="46" xfId="11" applyNumberFormat="1" applyFont="1" applyFill="1" applyBorder="1" applyAlignment="1">
      <alignment horizontal="center" vertical="center"/>
    </xf>
    <xf numFmtId="0" fontId="32" fillId="0" borderId="47" xfId="0" applyFont="1" applyBorder="1" applyAlignment="1">
      <alignment horizontal="center" vertical="center" wrapText="1"/>
    </xf>
    <xf numFmtId="0" fontId="34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2" fillId="0" borderId="32" xfId="0" applyFont="1" applyBorder="1" applyAlignment="1">
      <alignment horizontal="center" vertical="center" wrapText="1"/>
    </xf>
    <xf numFmtId="0" fontId="32" fillId="0" borderId="48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 wrapText="1"/>
    </xf>
    <xf numFmtId="0" fontId="32" fillId="13" borderId="2" xfId="0" applyFont="1" applyFill="1" applyBorder="1" applyAlignment="1">
      <alignment horizontal="center" vertical="center"/>
    </xf>
    <xf numFmtId="10" fontId="0" fillId="13" borderId="2" xfId="11" applyNumberFormat="1" applyFont="1" applyFill="1" applyBorder="1" applyAlignment="1">
      <alignment horizontal="center" vertical="center"/>
    </xf>
    <xf numFmtId="185" fontId="0" fillId="12" borderId="49" xfId="4" applyNumberFormat="1" applyFont="1" applyFill="1" applyBorder="1" applyAlignment="1">
      <alignment horizontal="center" vertical="center"/>
    </xf>
    <xf numFmtId="185" fontId="30" fillId="12" borderId="49" xfId="4" applyNumberFormat="1" applyFont="1" applyFill="1" applyBorder="1" applyAlignment="1">
      <alignment horizontal="center" vertical="center"/>
    </xf>
    <xf numFmtId="10" fontId="0" fillId="13" borderId="50" xfId="1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0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top"/>
      <protection locked="0"/>
    </xf>
    <xf numFmtId="179" fontId="0" fillId="0" borderId="0" xfId="4" applyNumberFormat="1" applyFont="1" applyAlignment="1" applyProtection="1">
      <alignment horizontal="center" vertical="top"/>
      <protection locked="0"/>
    </xf>
    <xf numFmtId="179" fontId="0" fillId="0" borderId="0" xfId="4" applyNumberFormat="1" applyFont="1" applyAlignment="1" applyProtection="1">
      <alignment horizontal="center" vertical="top"/>
    </xf>
    <xf numFmtId="0" fontId="0" fillId="0" borderId="0" xfId="0" applyAlignment="1" applyProtection="1">
      <alignment horizontal="center" vertical="top"/>
    </xf>
    <xf numFmtId="0" fontId="7" fillId="14" borderId="51" xfId="0" applyFont="1" applyFill="1" applyBorder="1" applyAlignment="1" applyProtection="1">
      <alignment horizontal="center" vertical="center"/>
    </xf>
    <xf numFmtId="0" fontId="7" fillId="14" borderId="52" xfId="0" applyFont="1" applyFill="1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top"/>
      <protection locked="0"/>
    </xf>
    <xf numFmtId="0" fontId="0" fillId="0" borderId="54" xfId="0" applyBorder="1" applyAlignment="1" applyProtection="1">
      <alignment horizontal="center" vertical="top"/>
      <protection locked="0"/>
    </xf>
    <xf numFmtId="0" fontId="7" fillId="14" borderId="55" xfId="0" applyFont="1" applyFill="1" applyBorder="1" applyAlignment="1" applyProtection="1">
      <alignment horizontal="center" vertical="center" wrapText="1"/>
    </xf>
    <xf numFmtId="0" fontId="7" fillId="14" borderId="56" xfId="0" applyFont="1" applyFill="1" applyBorder="1" applyAlignment="1" applyProtection="1">
      <alignment horizontal="center" vertical="center"/>
    </xf>
    <xf numFmtId="0" fontId="7" fillId="14" borderId="57" xfId="0" applyFont="1" applyFill="1" applyBorder="1" applyAlignment="1" applyProtection="1">
      <alignment horizontal="center" vertical="center" wrapText="1"/>
    </xf>
    <xf numFmtId="0" fontId="7" fillId="14" borderId="51" xfId="0" applyFont="1" applyFill="1" applyBorder="1" applyAlignment="1" applyProtection="1">
      <alignment horizontal="center" vertical="center" wrapText="1"/>
    </xf>
    <xf numFmtId="0" fontId="0" fillId="0" borderId="58" xfId="0" applyBorder="1" applyAlignment="1" applyProtection="1">
      <alignment horizontal="center" vertical="top"/>
      <protection locked="0"/>
    </xf>
    <xf numFmtId="1" fontId="0" fillId="0" borderId="58" xfId="8" applyNumberFormat="1" applyFont="1" applyBorder="1" applyAlignment="1" applyProtection="1">
      <alignment horizontal="center" vertical="top"/>
      <protection locked="0"/>
    </xf>
    <xf numFmtId="0" fontId="0" fillId="0" borderId="59" xfId="0" applyBorder="1" applyAlignment="1" applyProtection="1">
      <alignment horizontal="center" vertical="top"/>
      <protection locked="0"/>
    </xf>
    <xf numFmtId="0" fontId="0" fillId="0" borderId="60" xfId="0" applyBorder="1" applyAlignment="1" applyProtection="1">
      <alignment horizontal="center" vertical="top"/>
      <protection locked="0"/>
    </xf>
    <xf numFmtId="1" fontId="0" fillId="0" borderId="53" xfId="8" applyNumberFormat="1" applyFont="1" applyBorder="1" applyAlignment="1" applyProtection="1">
      <alignment horizontal="center" vertical="top"/>
      <protection locked="0"/>
    </xf>
    <xf numFmtId="1" fontId="41" fillId="0" borderId="61" xfId="8" applyNumberFormat="1" applyFont="1" applyBorder="1" applyAlignment="1" applyProtection="1">
      <alignment horizontal="center" vertical="top"/>
      <protection locked="0"/>
    </xf>
    <xf numFmtId="0" fontId="0" fillId="0" borderId="62" xfId="0" applyBorder="1" applyAlignment="1" applyProtection="1">
      <alignment horizontal="center" vertical="top"/>
      <protection locked="0"/>
    </xf>
    <xf numFmtId="0" fontId="0" fillId="0" borderId="61" xfId="0" applyBorder="1" applyAlignment="1" applyProtection="1">
      <alignment horizontal="center" vertical="top"/>
      <protection locked="0"/>
    </xf>
    <xf numFmtId="1" fontId="0" fillId="0" borderId="61" xfId="8" applyNumberFormat="1" applyFont="1" applyBorder="1" applyAlignment="1" applyProtection="1">
      <alignment horizontal="center" vertical="top"/>
      <protection locked="0"/>
    </xf>
    <xf numFmtId="0" fontId="7" fillId="14" borderId="56" xfId="0" applyFont="1" applyFill="1" applyBorder="1" applyAlignment="1" applyProtection="1">
      <alignment horizontal="center" vertical="center" wrapText="1"/>
    </xf>
    <xf numFmtId="179" fontId="7" fillId="14" borderId="52" xfId="4" applyNumberFormat="1" applyFont="1" applyFill="1" applyBorder="1" applyAlignment="1" applyProtection="1">
      <alignment horizontal="center" vertical="center"/>
    </xf>
    <xf numFmtId="179" fontId="7" fillId="14" borderId="51" xfId="4" applyNumberFormat="1" applyFont="1" applyFill="1" applyBorder="1" applyAlignment="1" applyProtection="1">
      <alignment horizontal="center" vertical="center"/>
    </xf>
    <xf numFmtId="179" fontId="7" fillId="14" borderId="55" xfId="4" applyNumberFormat="1" applyFont="1" applyFill="1" applyBorder="1" applyAlignment="1" applyProtection="1">
      <alignment horizontal="center" vertical="center"/>
    </xf>
    <xf numFmtId="179" fontId="0" fillId="0" borderId="54" xfId="4" applyNumberFormat="1" applyFont="1" applyBorder="1" applyAlignment="1" applyProtection="1">
      <alignment horizontal="center" vertical="top"/>
      <protection locked="0"/>
    </xf>
    <xf numFmtId="179" fontId="0" fillId="0" borderId="53" xfId="4" applyNumberFormat="1" applyFont="1" applyBorder="1" applyAlignment="1" applyProtection="1">
      <alignment horizontal="center" vertical="top"/>
      <protection locked="0"/>
    </xf>
    <xf numFmtId="179" fontId="0" fillId="0" borderId="58" xfId="4" applyNumberFormat="1" applyFont="1" applyBorder="1" applyAlignment="1" applyProtection="1">
      <alignment horizontal="center" vertical="top"/>
      <protection locked="0"/>
    </xf>
    <xf numFmtId="179" fontId="3" fillId="0" borderId="63" xfId="4" applyNumberFormat="1" applyFont="1" applyBorder="1" applyAlignment="1" applyProtection="1">
      <alignment horizontal="center" vertical="top"/>
      <protection locked="0"/>
    </xf>
    <xf numFmtId="179" fontId="41" fillId="0" borderId="53" xfId="4" applyNumberFormat="1" applyFont="1" applyBorder="1" applyAlignment="1" applyProtection="1">
      <alignment horizontal="center" vertical="top"/>
      <protection locked="0"/>
    </xf>
    <xf numFmtId="179" fontId="41" fillId="0" borderId="58" xfId="4" applyNumberFormat="1" applyFont="1" applyBorder="1" applyAlignment="1" applyProtection="1">
      <alignment horizontal="center" vertical="top"/>
      <protection locked="0"/>
    </xf>
    <xf numFmtId="179" fontId="42" fillId="0" borderId="64" xfId="4" applyNumberFormat="1" applyFont="1" applyBorder="1" applyAlignment="1" applyProtection="1">
      <alignment horizontal="center" vertical="top"/>
      <protection locked="0"/>
    </xf>
    <xf numFmtId="179" fontId="3" fillId="0" borderId="64" xfId="4" applyNumberFormat="1" applyFont="1" applyBorder="1" applyAlignment="1" applyProtection="1">
      <alignment horizontal="center" vertical="top"/>
      <protection locked="0"/>
    </xf>
    <xf numFmtId="183" fontId="0" fillId="0" borderId="58" xfId="0" applyNumberFormat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49" fontId="0" fillId="0" borderId="0" xfId="0" applyNumberFormat="1" applyAlignment="1">
      <alignment horizontal="center" vertical="top"/>
    </xf>
    <xf numFmtId="189" fontId="0" fillId="0" borderId="0" xfId="0" applyNumberFormat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3" fillId="0" borderId="0" xfId="0" applyFont="1" applyAlignment="1">
      <alignment horizontal="left" vertical="top"/>
    </xf>
    <xf numFmtId="49" fontId="2" fillId="8" borderId="33" xfId="0" applyNumberFormat="1" applyFont="1" applyFill="1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top"/>
    </xf>
    <xf numFmtId="18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vertical="top" wrapText="1"/>
    </xf>
    <xf numFmtId="0" fontId="15" fillId="0" borderId="0" xfId="42" applyFont="1" applyAlignment="1" quotePrefix="1">
      <alignment horizontal="left" vertical="center"/>
    </xf>
    <xf numFmtId="0" fontId="12" fillId="0" borderId="0" xfId="42" applyFont="1" applyFill="1" applyAlignment="1" quotePrefix="1">
      <alignment horizontal="left" vertical="center"/>
    </xf>
    <xf numFmtId="0" fontId="16" fillId="0" borderId="0" xfId="42" applyFont="1" applyFill="1" applyAlignment="1" quotePrefix="1">
      <alignment horizontal="left" vertical="center"/>
    </xf>
    <xf numFmtId="0" fontId="17" fillId="0" borderId="28" xfId="42" applyFont="1" applyBorder="1" applyAlignment="1" quotePrefix="1">
      <alignment horizontal="left" vertical="center"/>
    </xf>
    <xf numFmtId="0" fontId="19" fillId="0" borderId="28" xfId="42" applyFont="1" applyBorder="1" applyAlignment="1" applyProtection="1" quotePrefix="1">
      <alignment horizontal="left" vertical="center"/>
      <protection locked="0"/>
    </xf>
    <xf numFmtId="0" fontId="22" fillId="0" borderId="28" xfId="42" applyFont="1" applyBorder="1" applyAlignment="1" quotePrefix="1">
      <alignment horizontal="left" vertical="center"/>
    </xf>
    <xf numFmtId="0" fontId="27" fillId="0" borderId="28" xfId="42" applyFont="1" applyBorder="1" applyAlignment="1" quotePrefix="1">
      <alignment horizontal="left" vertical="center"/>
    </xf>
    <xf numFmtId="0" fontId="21" fillId="0" borderId="2" xfId="42" applyFont="1" applyFill="1" applyBorder="1" applyAlignment="1" applyProtection="1" quotePrefix="1">
      <alignment horizontal="left" vertical="center"/>
      <protection locked="0"/>
    </xf>
    <xf numFmtId="0" fontId="21" fillId="0" borderId="2" xfId="42" applyFont="1" applyBorder="1" applyAlignment="1" applyProtection="1" quotePrefix="1">
      <alignment horizontal="left" vertical="center"/>
      <protection locked="0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Percent 2" xfId="50"/>
  </cellStyles>
  <dxfs count="17">
    <dxf>
      <fill>
        <patternFill patternType="solid">
          <bgColor theme="5" tint="0.799981688894314"/>
        </patternFill>
      </fill>
    </dxf>
    <dxf>
      <fill>
        <patternFill patternType="solid">
          <bgColor theme="5" tint="0.799981688894314"/>
        </patternFill>
      </fill>
    </dxf>
    <dxf>
      <fill>
        <patternFill patternType="solid">
          <bgColor theme="3" tint="0.799981688894314"/>
        </patternFill>
      </fill>
    </dxf>
    <dxf>
      <alignment horizontal="center"/>
    </dxf>
    <dxf>
      <alignment horizontal="center"/>
    </dxf>
    <dxf>
      <border>
        <left style="double">
          <color theme="8" tint="-0.499984740745262"/>
        </left>
      </border>
    </dxf>
    <dxf>
      <fill>
        <patternFill patternType="solid">
          <bgColor theme="8" tint="0.599993896298105"/>
        </patternFill>
      </fill>
    </dxf>
    <dxf>
      <fill>
        <patternFill patternType="none"/>
      </fill>
    </dxf>
    <dxf>
      <fill>
        <patternFill patternType="solid">
          <bgColor theme="5" tint="0.799981688894314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83" formatCode="0.0"/>
    </dxf>
    <dxf>
      <numFmt numFmtId="1" formatCode="0"/>
    </dxf>
    <dxf>
      <font>
        <b val="1"/>
        <i val="0"/>
        <color rgb="FF00B050"/>
      </font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Date="42860.401871875" refreshedBy="Tan Boon Ping" recordCount="485">
  <cacheSource type="worksheet">
    <worksheetSource name="FCost"/>
  </cacheSource>
  <cacheFields count="22">
    <cacheField name="Dept" numFmtId="0">
      <sharedItems containsBlank="1" count="13">
        <s v="Barrel"/>
        <s v="Ceramic"/>
        <s v="CSSP"/>
        <s v="IG"/>
        <s v="PVD"/>
        <s v="RFP"/>
        <s v="CASE"/>
        <s v="PPT"/>
        <m/>
        <s v="Watch" u="1"/>
        <s v="Semicom" u="1"/>
        <s v="PVD IP&amp;AR" u="1"/>
        <s v="ME" u="1"/>
      </sharedItems>
    </cacheField>
    <cacheField name="Section" numFmtId="0">
      <sharedItems containsBlank="1" count="2">
        <m/>
        <s v="IP"/>
      </sharedItems>
    </cacheField>
    <cacheField name="Date" numFmtId="0"/>
    <cacheField name="CW" numFmtId="0"/>
    <cacheField name="Month" numFmtId="0">
      <sharedItems containsBlank="1" count="15">
        <s v="2016'04"/>
        <s v="2016'05"/>
        <s v="2016'06"/>
        <s v="2016'07"/>
        <s v="2016'08"/>
        <s v="2016'09"/>
        <s v="2016'10"/>
        <s v="2016'11"/>
        <s v="2016'12"/>
        <s v="2017'01"/>
        <s v="2017'02"/>
        <s v="2017'03"/>
        <m/>
        <s v="2017'04" u="1"/>
        <s v="2017'05" u="1"/>
      </sharedItems>
    </cacheField>
    <cacheField name="Source" numFmtId="0">
      <sharedItems containsBlank="1" count="3">
        <s v="Internal"/>
        <s v="External"/>
        <m/>
      </sharedItems>
    </cacheField>
    <cacheField name="Model" numFmtId="0"/>
    <cacheField name="Lot Number" numFmtId="0"/>
    <cacheField name="Affected Quantity" numFmtId="0"/>
    <cacheField name="Total Quantity" numFmtId="1"/>
    <cacheField name="Defect / Problem" numFmtId="0"/>
    <cacheField name="ReWork_x000a_(Man Hour)" numFmtId="0"/>
    <cacheField name="RePlate_x000a_(Man Hour)" numFmtId="0"/>
    <cacheField name="ReWash_x000a_(Man Hour)" numFmtId="0"/>
    <cacheField name="Other_x000a_(Man Hour)" numFmtId="0"/>
    <cacheField name="Sort_x000a_(Man Hour)" numFmtId="0"/>
    <cacheField name="Scrap_x000a_(Lot)" numFmtId="0"/>
    <cacheField name="Labour" numFmtId="179"/>
    <cacheField name="Process" numFmtId="179"/>
    <cacheField name="Material" numFmtId="179"/>
    <cacheField name="Part" numFmtId="179"/>
    <cacheField name="Total" numFmtId="179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x v="0"/>
    <x v="0"/>
    <m/>
    <m/>
    <x v="0"/>
    <x v="0"/>
    <m/>
    <m/>
    <m/>
    <m/>
    <m/>
    <n v="2"/>
    <n v="2"/>
    <n v="7"/>
    <m/>
    <m/>
    <s v="Yes"/>
    <n v="98"/>
    <m/>
    <m/>
    <m/>
    <n v="98"/>
  </r>
  <r>
    <x v="0"/>
    <x v="0"/>
    <m/>
    <m/>
    <x v="0"/>
    <x v="1"/>
    <m/>
    <m/>
    <m/>
    <m/>
    <m/>
    <m/>
    <m/>
    <m/>
    <m/>
    <n v="2"/>
    <m/>
    <n v="28"/>
    <m/>
    <m/>
    <m/>
    <n v="28"/>
  </r>
  <r>
    <x v="0"/>
    <x v="0"/>
    <m/>
    <m/>
    <x v="1"/>
    <x v="0"/>
    <m/>
    <m/>
    <m/>
    <m/>
    <m/>
    <n v="4"/>
    <m/>
    <n v="6"/>
    <m/>
    <m/>
    <m/>
    <n v="98"/>
    <m/>
    <m/>
    <m/>
    <n v="98"/>
  </r>
  <r>
    <x v="0"/>
    <x v="0"/>
    <m/>
    <m/>
    <x v="2"/>
    <x v="0"/>
    <m/>
    <m/>
    <m/>
    <m/>
    <m/>
    <n v="7"/>
    <m/>
    <n v="3"/>
    <m/>
    <m/>
    <m/>
    <n v="119"/>
    <m/>
    <m/>
    <m/>
    <n v="119"/>
  </r>
  <r>
    <x v="0"/>
    <x v="0"/>
    <m/>
    <m/>
    <x v="2"/>
    <x v="1"/>
    <m/>
    <m/>
    <m/>
    <m/>
    <m/>
    <m/>
    <m/>
    <m/>
    <m/>
    <n v="825"/>
    <m/>
    <n v="11550"/>
    <m/>
    <m/>
    <m/>
    <n v="11550"/>
  </r>
  <r>
    <x v="0"/>
    <x v="0"/>
    <m/>
    <m/>
    <x v="3"/>
    <x v="0"/>
    <m/>
    <m/>
    <m/>
    <m/>
    <m/>
    <n v="10"/>
    <m/>
    <n v="7"/>
    <m/>
    <m/>
    <m/>
    <n v="189"/>
    <m/>
    <m/>
    <m/>
    <n v="189"/>
  </r>
  <r>
    <x v="0"/>
    <x v="0"/>
    <m/>
    <m/>
    <x v="4"/>
    <x v="0"/>
    <m/>
    <m/>
    <m/>
    <m/>
    <m/>
    <n v="8"/>
    <m/>
    <n v="26"/>
    <m/>
    <m/>
    <m/>
    <n v="294"/>
    <m/>
    <m/>
    <m/>
    <n v="294"/>
  </r>
  <r>
    <x v="0"/>
    <x v="0"/>
    <m/>
    <m/>
    <x v="5"/>
    <x v="0"/>
    <m/>
    <m/>
    <m/>
    <m/>
    <m/>
    <n v="4"/>
    <m/>
    <n v="27"/>
    <m/>
    <m/>
    <m/>
    <n v="245"/>
    <m/>
    <m/>
    <m/>
    <n v="245"/>
  </r>
  <r>
    <x v="0"/>
    <x v="0"/>
    <m/>
    <m/>
    <x v="6"/>
    <x v="0"/>
    <m/>
    <m/>
    <m/>
    <m/>
    <m/>
    <n v="17"/>
    <n v="4"/>
    <n v="1"/>
    <n v="4"/>
    <m/>
    <m/>
    <n v="296.52"/>
    <m/>
    <m/>
    <m/>
    <n v="296.52"/>
  </r>
  <r>
    <x v="0"/>
    <x v="0"/>
    <m/>
    <m/>
    <x v="7"/>
    <x v="0"/>
    <m/>
    <m/>
    <m/>
    <m/>
    <m/>
    <n v="4"/>
    <m/>
    <n v="14"/>
    <m/>
    <m/>
    <m/>
    <n v="154"/>
    <m/>
    <m/>
    <m/>
    <n v="154"/>
  </r>
  <r>
    <x v="0"/>
    <x v="0"/>
    <m/>
    <m/>
    <x v="8"/>
    <x v="0"/>
    <m/>
    <m/>
    <m/>
    <m/>
    <m/>
    <n v="2"/>
    <m/>
    <n v="13"/>
    <m/>
    <m/>
    <m/>
    <n v="119"/>
    <m/>
    <m/>
    <m/>
    <n v="119"/>
  </r>
  <r>
    <x v="0"/>
    <x v="0"/>
    <m/>
    <m/>
    <x v="9"/>
    <x v="0"/>
    <m/>
    <m/>
    <m/>
    <m/>
    <m/>
    <n v="6"/>
    <m/>
    <n v="2"/>
    <m/>
    <m/>
    <m/>
    <n v="98"/>
    <m/>
    <m/>
    <m/>
    <n v="98"/>
  </r>
  <r>
    <x v="0"/>
    <x v="0"/>
    <m/>
    <m/>
    <x v="10"/>
    <x v="0"/>
    <m/>
    <m/>
    <m/>
    <m/>
    <m/>
    <n v="5"/>
    <m/>
    <n v="2"/>
    <m/>
    <m/>
    <m/>
    <n v="84"/>
    <m/>
    <m/>
    <m/>
    <n v="84"/>
  </r>
  <r>
    <x v="0"/>
    <x v="0"/>
    <m/>
    <m/>
    <x v="11"/>
    <x v="0"/>
    <m/>
    <m/>
    <m/>
    <m/>
    <m/>
    <m/>
    <m/>
    <n v="21"/>
    <m/>
    <m/>
    <m/>
    <n v="147"/>
    <m/>
    <m/>
    <m/>
    <n v="147"/>
  </r>
  <r>
    <x v="1"/>
    <x v="0"/>
    <m/>
    <m/>
    <x v="0"/>
    <x v="0"/>
    <m/>
    <m/>
    <m/>
    <m/>
    <m/>
    <n v="16"/>
    <m/>
    <m/>
    <m/>
    <m/>
    <m/>
    <n v="224"/>
    <m/>
    <m/>
    <m/>
    <n v="224"/>
  </r>
  <r>
    <x v="1"/>
    <x v="0"/>
    <m/>
    <m/>
    <x v="1"/>
    <x v="0"/>
    <m/>
    <m/>
    <m/>
    <m/>
    <m/>
    <n v="8"/>
    <m/>
    <m/>
    <m/>
    <m/>
    <m/>
    <n v="112"/>
    <m/>
    <m/>
    <m/>
    <n v="112"/>
  </r>
  <r>
    <x v="1"/>
    <x v="0"/>
    <m/>
    <m/>
    <x v="2"/>
    <x v="0"/>
    <m/>
    <m/>
    <m/>
    <m/>
    <m/>
    <n v="5"/>
    <m/>
    <m/>
    <m/>
    <m/>
    <m/>
    <n v="70"/>
    <m/>
    <m/>
    <m/>
    <n v="70"/>
  </r>
  <r>
    <x v="1"/>
    <x v="0"/>
    <m/>
    <m/>
    <x v="3"/>
    <x v="0"/>
    <m/>
    <m/>
    <m/>
    <m/>
    <m/>
    <n v="11"/>
    <m/>
    <m/>
    <m/>
    <m/>
    <m/>
    <n v="154"/>
    <m/>
    <m/>
    <m/>
    <n v="154"/>
  </r>
  <r>
    <x v="1"/>
    <x v="0"/>
    <m/>
    <m/>
    <x v="4"/>
    <x v="0"/>
    <m/>
    <m/>
    <m/>
    <m/>
    <m/>
    <n v="8"/>
    <m/>
    <m/>
    <m/>
    <m/>
    <m/>
    <n v="112"/>
    <m/>
    <m/>
    <m/>
    <n v="112"/>
  </r>
  <r>
    <x v="1"/>
    <x v="0"/>
    <m/>
    <m/>
    <x v="5"/>
    <x v="0"/>
    <m/>
    <m/>
    <m/>
    <m/>
    <m/>
    <n v="5"/>
    <m/>
    <m/>
    <m/>
    <m/>
    <m/>
    <n v="70"/>
    <m/>
    <m/>
    <m/>
    <n v="70"/>
  </r>
  <r>
    <x v="1"/>
    <x v="0"/>
    <m/>
    <m/>
    <x v="6"/>
    <x v="0"/>
    <m/>
    <m/>
    <m/>
    <m/>
    <m/>
    <n v="5"/>
    <m/>
    <m/>
    <m/>
    <m/>
    <m/>
    <n v="70"/>
    <m/>
    <m/>
    <m/>
    <n v="70"/>
  </r>
  <r>
    <x v="1"/>
    <x v="0"/>
    <m/>
    <m/>
    <x v="7"/>
    <x v="0"/>
    <m/>
    <m/>
    <m/>
    <m/>
    <m/>
    <n v="5"/>
    <m/>
    <m/>
    <m/>
    <m/>
    <m/>
    <n v="70"/>
    <m/>
    <m/>
    <m/>
    <n v="70"/>
  </r>
  <r>
    <x v="1"/>
    <x v="0"/>
    <m/>
    <m/>
    <x v="8"/>
    <x v="0"/>
    <m/>
    <m/>
    <m/>
    <m/>
    <m/>
    <n v="15"/>
    <m/>
    <m/>
    <m/>
    <m/>
    <m/>
    <n v="210"/>
    <m/>
    <m/>
    <m/>
    <n v="210"/>
  </r>
  <r>
    <x v="1"/>
    <x v="0"/>
    <m/>
    <m/>
    <x v="9"/>
    <x v="0"/>
    <m/>
    <m/>
    <m/>
    <m/>
    <m/>
    <n v="5"/>
    <m/>
    <m/>
    <m/>
    <m/>
    <m/>
    <n v="70"/>
    <m/>
    <m/>
    <m/>
    <n v="70"/>
  </r>
  <r>
    <x v="1"/>
    <x v="0"/>
    <m/>
    <m/>
    <x v="9"/>
    <x v="1"/>
    <m/>
    <m/>
    <m/>
    <m/>
    <m/>
    <m/>
    <m/>
    <m/>
    <m/>
    <n v="2"/>
    <m/>
    <n v="28"/>
    <m/>
    <m/>
    <m/>
    <n v="28"/>
  </r>
  <r>
    <x v="1"/>
    <x v="0"/>
    <m/>
    <m/>
    <x v="10"/>
    <x v="0"/>
    <m/>
    <m/>
    <m/>
    <m/>
    <m/>
    <n v="5"/>
    <m/>
    <m/>
    <m/>
    <m/>
    <m/>
    <n v="70"/>
    <m/>
    <m/>
    <m/>
    <n v="70"/>
  </r>
  <r>
    <x v="1"/>
    <x v="0"/>
    <m/>
    <m/>
    <x v="11"/>
    <x v="0"/>
    <m/>
    <m/>
    <m/>
    <m/>
    <m/>
    <n v="22"/>
    <m/>
    <m/>
    <m/>
    <m/>
    <m/>
    <n v="308"/>
    <m/>
    <m/>
    <m/>
    <n v="308"/>
  </r>
  <r>
    <x v="2"/>
    <x v="0"/>
    <m/>
    <m/>
    <x v="0"/>
    <x v="0"/>
    <m/>
    <m/>
    <m/>
    <m/>
    <m/>
    <m/>
    <m/>
    <m/>
    <n v="19"/>
    <m/>
    <m/>
    <n v="45.220000000000006"/>
    <m/>
    <m/>
    <m/>
    <n v="45.220000000000006"/>
  </r>
  <r>
    <x v="2"/>
    <x v="0"/>
    <m/>
    <m/>
    <x v="1"/>
    <x v="0"/>
    <m/>
    <m/>
    <m/>
    <m/>
    <m/>
    <m/>
    <m/>
    <m/>
    <n v="9"/>
    <m/>
    <m/>
    <n v="21.42"/>
    <m/>
    <m/>
    <m/>
    <n v="21.42"/>
  </r>
  <r>
    <x v="2"/>
    <x v="0"/>
    <m/>
    <m/>
    <x v="2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3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4"/>
    <x v="0"/>
    <m/>
    <m/>
    <m/>
    <m/>
    <m/>
    <m/>
    <m/>
    <m/>
    <n v="6"/>
    <m/>
    <m/>
    <n v="14.280000000000001"/>
    <m/>
    <m/>
    <m/>
    <n v="14.280000000000001"/>
  </r>
  <r>
    <x v="2"/>
    <x v="0"/>
    <m/>
    <m/>
    <x v="5"/>
    <x v="0"/>
    <m/>
    <m/>
    <m/>
    <m/>
    <m/>
    <m/>
    <m/>
    <m/>
    <n v="11"/>
    <m/>
    <m/>
    <n v="26.18"/>
    <m/>
    <m/>
    <m/>
    <n v="26.18"/>
  </r>
  <r>
    <x v="2"/>
    <x v="0"/>
    <m/>
    <m/>
    <x v="6"/>
    <x v="0"/>
    <m/>
    <m/>
    <m/>
    <m/>
    <m/>
    <m/>
    <m/>
    <m/>
    <n v="7"/>
    <m/>
    <m/>
    <n v="16.660000000000004"/>
    <m/>
    <m/>
    <m/>
    <n v="16.660000000000004"/>
  </r>
  <r>
    <x v="2"/>
    <x v="0"/>
    <m/>
    <m/>
    <x v="7"/>
    <x v="0"/>
    <m/>
    <m/>
    <m/>
    <m/>
    <m/>
    <m/>
    <m/>
    <m/>
    <n v="16"/>
    <m/>
    <m/>
    <n v="38.080000000000005"/>
    <m/>
    <m/>
    <m/>
    <n v="38.080000000000005"/>
  </r>
  <r>
    <x v="2"/>
    <x v="0"/>
    <m/>
    <m/>
    <x v="8"/>
    <x v="0"/>
    <m/>
    <m/>
    <m/>
    <m/>
    <m/>
    <m/>
    <m/>
    <m/>
    <n v="12"/>
    <m/>
    <m/>
    <n v="28.560000000000002"/>
    <m/>
    <m/>
    <m/>
    <n v="28.560000000000002"/>
  </r>
  <r>
    <x v="2"/>
    <x v="0"/>
    <m/>
    <m/>
    <x v="9"/>
    <x v="0"/>
    <m/>
    <m/>
    <m/>
    <m/>
    <m/>
    <m/>
    <m/>
    <m/>
    <n v="3"/>
    <m/>
    <m/>
    <n v="7.1400000000000006"/>
    <m/>
    <m/>
    <m/>
    <n v="7.1400000000000006"/>
  </r>
  <r>
    <x v="2"/>
    <x v="0"/>
    <m/>
    <m/>
    <x v="10"/>
    <x v="0"/>
    <m/>
    <m/>
    <m/>
    <m/>
    <m/>
    <m/>
    <m/>
    <m/>
    <n v="1"/>
    <m/>
    <m/>
    <n v="2.3800000000000003"/>
    <m/>
    <m/>
    <m/>
    <n v="2.3800000000000003"/>
  </r>
  <r>
    <x v="2"/>
    <x v="0"/>
    <m/>
    <m/>
    <x v="11"/>
    <x v="0"/>
    <m/>
    <m/>
    <m/>
    <m/>
    <m/>
    <m/>
    <m/>
    <m/>
    <n v="1"/>
    <m/>
    <m/>
    <n v="2.3800000000000003"/>
    <m/>
    <m/>
    <m/>
    <n v="2.3800000000000003"/>
  </r>
  <r>
    <x v="3"/>
    <x v="0"/>
    <m/>
    <m/>
    <x v="0"/>
    <x v="0"/>
    <m/>
    <m/>
    <m/>
    <m/>
    <m/>
    <n v="6"/>
    <n v="28"/>
    <m/>
    <m/>
    <n v="10"/>
    <m/>
    <n v="518"/>
    <m/>
    <m/>
    <m/>
    <n v="518"/>
  </r>
  <r>
    <x v="3"/>
    <x v="0"/>
    <m/>
    <m/>
    <x v="1"/>
    <x v="0"/>
    <m/>
    <m/>
    <m/>
    <m/>
    <m/>
    <m/>
    <n v="32"/>
    <m/>
    <m/>
    <n v="30"/>
    <m/>
    <n v="756"/>
    <m/>
    <m/>
    <m/>
    <n v="756"/>
  </r>
  <r>
    <x v="3"/>
    <x v="0"/>
    <m/>
    <m/>
    <x v="2"/>
    <x v="0"/>
    <m/>
    <m/>
    <m/>
    <m/>
    <m/>
    <m/>
    <n v="48"/>
    <m/>
    <m/>
    <n v="30"/>
    <m/>
    <n v="924"/>
    <m/>
    <m/>
    <m/>
    <n v="924"/>
  </r>
  <r>
    <x v="3"/>
    <x v="0"/>
    <m/>
    <m/>
    <x v="3"/>
    <x v="0"/>
    <m/>
    <m/>
    <m/>
    <m/>
    <m/>
    <m/>
    <n v="24"/>
    <m/>
    <m/>
    <n v="20"/>
    <m/>
    <n v="532"/>
    <m/>
    <m/>
    <m/>
    <n v="532"/>
  </r>
  <r>
    <x v="3"/>
    <x v="0"/>
    <m/>
    <m/>
    <x v="4"/>
    <x v="0"/>
    <m/>
    <m/>
    <m/>
    <m/>
    <m/>
    <m/>
    <n v="30"/>
    <m/>
    <m/>
    <n v="20"/>
    <m/>
    <n v="595"/>
    <m/>
    <m/>
    <m/>
    <n v="595"/>
  </r>
  <r>
    <x v="3"/>
    <x v="0"/>
    <m/>
    <m/>
    <x v="5"/>
    <x v="0"/>
    <m/>
    <m/>
    <m/>
    <m/>
    <m/>
    <m/>
    <n v="18"/>
    <m/>
    <m/>
    <n v="20"/>
    <m/>
    <n v="469"/>
    <m/>
    <m/>
    <m/>
    <n v="469"/>
  </r>
  <r>
    <x v="3"/>
    <x v="0"/>
    <m/>
    <m/>
    <x v="6"/>
    <x v="0"/>
    <m/>
    <m/>
    <m/>
    <m/>
    <m/>
    <m/>
    <n v="22"/>
    <m/>
    <m/>
    <n v="20"/>
    <m/>
    <n v="511"/>
    <m/>
    <m/>
    <m/>
    <n v="511"/>
  </r>
  <r>
    <x v="3"/>
    <x v="0"/>
    <m/>
    <m/>
    <x v="7"/>
    <x v="0"/>
    <m/>
    <m/>
    <m/>
    <m/>
    <m/>
    <m/>
    <n v="46"/>
    <m/>
    <m/>
    <n v="20"/>
    <m/>
    <n v="763"/>
    <m/>
    <m/>
    <m/>
    <n v="763"/>
  </r>
  <r>
    <x v="3"/>
    <x v="0"/>
    <m/>
    <m/>
    <x v="8"/>
    <x v="0"/>
    <m/>
    <m/>
    <m/>
    <m/>
    <m/>
    <m/>
    <n v="34"/>
    <m/>
    <m/>
    <n v="20"/>
    <m/>
    <n v="637"/>
    <m/>
    <m/>
    <m/>
    <n v="637"/>
  </r>
  <r>
    <x v="3"/>
    <x v="0"/>
    <m/>
    <m/>
    <x v="9"/>
    <x v="0"/>
    <m/>
    <m/>
    <m/>
    <m/>
    <m/>
    <n v="1"/>
    <n v="22"/>
    <m/>
    <m/>
    <n v="10"/>
    <m/>
    <n v="385"/>
    <m/>
    <m/>
    <m/>
    <n v="385"/>
  </r>
  <r>
    <x v="3"/>
    <x v="0"/>
    <m/>
    <m/>
    <x v="10"/>
    <x v="0"/>
    <m/>
    <m/>
    <m/>
    <m/>
    <m/>
    <n v="1"/>
    <n v="6"/>
    <m/>
    <m/>
    <n v="10"/>
    <m/>
    <n v="217"/>
    <m/>
    <m/>
    <m/>
    <n v="217"/>
  </r>
  <r>
    <x v="3"/>
    <x v="0"/>
    <m/>
    <m/>
    <x v="11"/>
    <x v="0"/>
    <m/>
    <m/>
    <m/>
    <m/>
    <m/>
    <m/>
    <n v="24"/>
    <m/>
    <m/>
    <n v="10"/>
    <m/>
    <n v="392"/>
    <m/>
    <m/>
    <m/>
    <n v="392"/>
  </r>
  <r>
    <x v="3"/>
    <x v="0"/>
    <m/>
    <m/>
    <x v="0"/>
    <x v="1"/>
    <m/>
    <m/>
    <m/>
    <m/>
    <m/>
    <n v="6"/>
    <n v="7"/>
    <n v="109"/>
    <m/>
    <n v="5"/>
    <m/>
    <n v="990.5"/>
    <m/>
    <m/>
    <m/>
    <n v="990.5"/>
  </r>
  <r>
    <x v="3"/>
    <x v="0"/>
    <m/>
    <m/>
    <x v="1"/>
    <x v="1"/>
    <m/>
    <m/>
    <m/>
    <m/>
    <m/>
    <n v="1"/>
    <n v="7"/>
    <n v="118"/>
    <m/>
    <n v="3"/>
    <m/>
    <n v="955.5"/>
    <m/>
    <m/>
    <m/>
    <n v="955.5"/>
  </r>
  <r>
    <x v="3"/>
    <x v="0"/>
    <m/>
    <m/>
    <x v="2"/>
    <x v="1"/>
    <m/>
    <m/>
    <m/>
    <m/>
    <m/>
    <m/>
    <n v="2"/>
    <n v="101"/>
    <m/>
    <n v="2"/>
    <m/>
    <n v="756"/>
    <m/>
    <m/>
    <m/>
    <n v="756"/>
  </r>
  <r>
    <x v="3"/>
    <x v="0"/>
    <m/>
    <m/>
    <x v="3"/>
    <x v="1"/>
    <m/>
    <m/>
    <m/>
    <m/>
    <m/>
    <m/>
    <m/>
    <m/>
    <m/>
    <m/>
    <m/>
    <n v="0"/>
    <m/>
    <m/>
    <m/>
    <n v="0"/>
  </r>
  <r>
    <x v="3"/>
    <x v="0"/>
    <m/>
    <m/>
    <x v="4"/>
    <x v="1"/>
    <m/>
    <m/>
    <m/>
    <m/>
    <m/>
    <n v="26"/>
    <n v="7"/>
    <m/>
    <m/>
    <m/>
    <m/>
    <n v="437.5"/>
    <m/>
    <m/>
    <m/>
    <n v="437.5"/>
  </r>
  <r>
    <x v="3"/>
    <x v="0"/>
    <m/>
    <m/>
    <x v="5"/>
    <x v="1"/>
    <m/>
    <m/>
    <m/>
    <m/>
    <m/>
    <m/>
    <n v="4"/>
    <n v="19"/>
    <m/>
    <n v="6"/>
    <m/>
    <n v="259"/>
    <m/>
    <m/>
    <m/>
    <n v="259"/>
  </r>
  <r>
    <x v="3"/>
    <x v="0"/>
    <m/>
    <m/>
    <x v="6"/>
    <x v="1"/>
    <m/>
    <m/>
    <m/>
    <m/>
    <m/>
    <m/>
    <n v="17"/>
    <n v="51"/>
    <m/>
    <n v="4"/>
    <m/>
    <n v="591.5"/>
    <m/>
    <m/>
    <m/>
    <n v="591.5"/>
  </r>
  <r>
    <x v="3"/>
    <x v="0"/>
    <m/>
    <m/>
    <x v="7"/>
    <x v="1"/>
    <m/>
    <m/>
    <m/>
    <m/>
    <m/>
    <m/>
    <n v="7"/>
    <n v="24"/>
    <m/>
    <n v="3"/>
    <m/>
    <n v="283.5"/>
    <m/>
    <m/>
    <m/>
    <n v="283.5"/>
  </r>
  <r>
    <x v="3"/>
    <x v="0"/>
    <m/>
    <m/>
    <x v="8"/>
    <x v="1"/>
    <m/>
    <m/>
    <m/>
    <m/>
    <m/>
    <m/>
    <n v="5"/>
    <n v="56"/>
    <m/>
    <m/>
    <m/>
    <n v="444.5"/>
    <m/>
    <m/>
    <m/>
    <n v="444.5"/>
  </r>
  <r>
    <x v="3"/>
    <x v="0"/>
    <m/>
    <m/>
    <x v="9"/>
    <x v="1"/>
    <m/>
    <m/>
    <m/>
    <m/>
    <m/>
    <m/>
    <n v="4"/>
    <n v="68"/>
    <m/>
    <n v="2"/>
    <m/>
    <n v="546"/>
    <m/>
    <m/>
    <m/>
    <n v="546"/>
  </r>
  <r>
    <x v="3"/>
    <x v="0"/>
    <m/>
    <m/>
    <x v="10"/>
    <x v="1"/>
    <m/>
    <m/>
    <m/>
    <m/>
    <m/>
    <m/>
    <n v="3"/>
    <n v="18"/>
    <m/>
    <n v="7"/>
    <m/>
    <n v="255.5"/>
    <m/>
    <m/>
    <m/>
    <n v="255.5"/>
  </r>
  <r>
    <x v="3"/>
    <x v="0"/>
    <m/>
    <m/>
    <x v="11"/>
    <x v="1"/>
    <m/>
    <m/>
    <m/>
    <m/>
    <m/>
    <m/>
    <n v="2"/>
    <n v="15"/>
    <m/>
    <m/>
    <m/>
    <n v="126"/>
    <m/>
    <m/>
    <m/>
    <n v="126"/>
  </r>
  <r>
    <x v="4"/>
    <x v="1"/>
    <m/>
    <m/>
    <x v="0"/>
    <x v="0"/>
    <m/>
    <m/>
    <m/>
    <m/>
    <m/>
    <n v="33"/>
    <m/>
    <m/>
    <m/>
    <m/>
    <m/>
    <n v="462"/>
    <m/>
    <m/>
    <m/>
    <n v="462"/>
  </r>
  <r>
    <x v="4"/>
    <x v="1"/>
    <m/>
    <m/>
    <x v="1"/>
    <x v="0"/>
    <m/>
    <m/>
    <m/>
    <m/>
    <m/>
    <n v="22"/>
    <m/>
    <m/>
    <m/>
    <m/>
    <m/>
    <n v="308"/>
    <m/>
    <m/>
    <m/>
    <n v="308"/>
  </r>
  <r>
    <x v="4"/>
    <x v="1"/>
    <m/>
    <m/>
    <x v="2"/>
    <x v="0"/>
    <m/>
    <m/>
    <m/>
    <m/>
    <m/>
    <n v="5"/>
    <m/>
    <m/>
    <m/>
    <m/>
    <m/>
    <n v="70"/>
    <m/>
    <m/>
    <m/>
    <n v="70"/>
  </r>
  <r>
    <x v="4"/>
    <x v="1"/>
    <m/>
    <m/>
    <x v="3"/>
    <x v="0"/>
    <m/>
    <m/>
    <m/>
    <m/>
    <m/>
    <n v="12"/>
    <m/>
    <m/>
    <m/>
    <m/>
    <m/>
    <n v="168"/>
    <m/>
    <m/>
    <m/>
    <n v="168"/>
  </r>
  <r>
    <x v="4"/>
    <x v="1"/>
    <m/>
    <m/>
    <x v="4"/>
    <x v="0"/>
    <m/>
    <m/>
    <m/>
    <m/>
    <m/>
    <n v="21"/>
    <m/>
    <m/>
    <m/>
    <m/>
    <m/>
    <n v="294"/>
    <m/>
    <m/>
    <m/>
    <n v="294"/>
  </r>
  <r>
    <x v="4"/>
    <x v="1"/>
    <m/>
    <m/>
    <x v="5"/>
    <x v="0"/>
    <m/>
    <m/>
    <m/>
    <m/>
    <m/>
    <n v="69"/>
    <m/>
    <m/>
    <m/>
    <m/>
    <m/>
    <n v="966"/>
    <m/>
    <m/>
    <m/>
    <n v="966"/>
  </r>
  <r>
    <x v="4"/>
    <x v="1"/>
    <m/>
    <m/>
    <x v="6"/>
    <x v="0"/>
    <m/>
    <m/>
    <m/>
    <m/>
    <m/>
    <n v="35"/>
    <m/>
    <m/>
    <m/>
    <m/>
    <m/>
    <n v="490"/>
    <m/>
    <m/>
    <m/>
    <n v="490"/>
  </r>
  <r>
    <x v="4"/>
    <x v="1"/>
    <m/>
    <m/>
    <x v="7"/>
    <x v="0"/>
    <m/>
    <m/>
    <m/>
    <m/>
    <m/>
    <n v="39.6"/>
    <m/>
    <m/>
    <m/>
    <m/>
    <m/>
    <n v="554.4"/>
    <m/>
    <m/>
    <m/>
    <n v="554.4"/>
  </r>
  <r>
    <x v="4"/>
    <x v="1"/>
    <m/>
    <m/>
    <x v="8"/>
    <x v="0"/>
    <m/>
    <m/>
    <m/>
    <m/>
    <m/>
    <n v="30.8"/>
    <m/>
    <m/>
    <m/>
    <m/>
    <m/>
    <n v="431.2"/>
    <m/>
    <m/>
    <m/>
    <n v="431.2"/>
  </r>
  <r>
    <x v="4"/>
    <x v="1"/>
    <m/>
    <m/>
    <x v="9"/>
    <x v="0"/>
    <m/>
    <m/>
    <m/>
    <m/>
    <m/>
    <n v="20"/>
    <m/>
    <m/>
    <m/>
    <m/>
    <m/>
    <n v="280"/>
    <m/>
    <m/>
    <m/>
    <n v="280"/>
  </r>
  <r>
    <x v="4"/>
    <x v="1"/>
    <m/>
    <m/>
    <x v="10"/>
    <x v="0"/>
    <m/>
    <m/>
    <m/>
    <m/>
    <m/>
    <n v="16"/>
    <m/>
    <m/>
    <m/>
    <m/>
    <m/>
    <n v="224"/>
    <m/>
    <m/>
    <m/>
    <n v="224"/>
  </r>
  <r>
    <x v="4"/>
    <x v="1"/>
    <m/>
    <m/>
    <x v="11"/>
    <x v="0"/>
    <m/>
    <m/>
    <m/>
    <m/>
    <m/>
    <n v="4"/>
    <m/>
    <m/>
    <m/>
    <m/>
    <m/>
    <n v="56"/>
    <m/>
    <m/>
    <m/>
    <n v="56"/>
  </r>
  <r>
    <x v="5"/>
    <x v="0"/>
    <m/>
    <m/>
    <x v="0"/>
    <x v="0"/>
    <m/>
    <m/>
    <m/>
    <m/>
    <m/>
    <m/>
    <m/>
    <n v="22"/>
    <m/>
    <m/>
    <m/>
    <n v="154"/>
    <m/>
    <m/>
    <m/>
    <n v="154"/>
  </r>
  <r>
    <x v="5"/>
    <x v="0"/>
    <m/>
    <m/>
    <x v="1"/>
    <x v="0"/>
    <m/>
    <m/>
    <m/>
    <m/>
    <m/>
    <m/>
    <m/>
    <n v="29"/>
    <m/>
    <m/>
    <m/>
    <n v="203"/>
    <m/>
    <m/>
    <m/>
    <n v="203"/>
  </r>
  <r>
    <x v="5"/>
    <x v="0"/>
    <m/>
    <m/>
    <x v="2"/>
    <x v="0"/>
    <m/>
    <m/>
    <m/>
    <m/>
    <m/>
    <m/>
    <m/>
    <n v="18"/>
    <m/>
    <m/>
    <m/>
    <n v="126"/>
    <m/>
    <m/>
    <m/>
    <n v="126"/>
  </r>
  <r>
    <x v="5"/>
    <x v="0"/>
    <m/>
    <m/>
    <x v="3"/>
    <x v="0"/>
    <m/>
    <m/>
    <m/>
    <m/>
    <m/>
    <m/>
    <m/>
    <n v="16"/>
    <m/>
    <m/>
    <m/>
    <n v="112"/>
    <m/>
    <m/>
    <m/>
    <n v="112"/>
  </r>
  <r>
    <x v="5"/>
    <x v="0"/>
    <m/>
    <m/>
    <x v="4"/>
    <x v="0"/>
    <m/>
    <m/>
    <m/>
    <m/>
    <m/>
    <m/>
    <m/>
    <n v="7"/>
    <m/>
    <m/>
    <m/>
    <n v="49"/>
    <m/>
    <m/>
    <m/>
    <n v="49"/>
  </r>
  <r>
    <x v="5"/>
    <x v="0"/>
    <m/>
    <m/>
    <x v="5"/>
    <x v="0"/>
    <m/>
    <m/>
    <m/>
    <m/>
    <m/>
    <m/>
    <m/>
    <n v="6"/>
    <m/>
    <m/>
    <m/>
    <n v="42"/>
    <m/>
    <m/>
    <m/>
    <n v="42"/>
  </r>
  <r>
    <x v="5"/>
    <x v="0"/>
    <m/>
    <m/>
    <x v="6"/>
    <x v="0"/>
    <m/>
    <m/>
    <m/>
    <m/>
    <m/>
    <m/>
    <m/>
    <n v="12"/>
    <m/>
    <m/>
    <m/>
    <n v="84"/>
    <m/>
    <m/>
    <m/>
    <n v="84"/>
  </r>
  <r>
    <x v="5"/>
    <x v="0"/>
    <m/>
    <m/>
    <x v="7"/>
    <x v="0"/>
    <m/>
    <m/>
    <m/>
    <m/>
    <m/>
    <m/>
    <m/>
    <n v="10"/>
    <m/>
    <m/>
    <m/>
    <n v="70"/>
    <m/>
    <m/>
    <m/>
    <n v="70"/>
  </r>
  <r>
    <x v="5"/>
    <x v="0"/>
    <m/>
    <m/>
    <x v="8"/>
    <x v="0"/>
    <m/>
    <m/>
    <m/>
    <m/>
    <m/>
    <m/>
    <m/>
    <n v="15"/>
    <m/>
    <m/>
    <m/>
    <n v="105"/>
    <m/>
    <m/>
    <m/>
    <n v="105"/>
  </r>
  <r>
    <x v="5"/>
    <x v="0"/>
    <m/>
    <m/>
    <x v="9"/>
    <x v="0"/>
    <m/>
    <m/>
    <m/>
    <m/>
    <m/>
    <m/>
    <m/>
    <n v="11"/>
    <m/>
    <m/>
    <m/>
    <n v="77"/>
    <m/>
    <m/>
    <m/>
    <n v="77"/>
  </r>
  <r>
    <x v="5"/>
    <x v="0"/>
    <m/>
    <m/>
    <x v="10"/>
    <x v="0"/>
    <m/>
    <m/>
    <m/>
    <m/>
    <m/>
    <m/>
    <m/>
    <n v="11"/>
    <m/>
    <m/>
    <m/>
    <n v="77"/>
    <m/>
    <m/>
    <m/>
    <n v="77"/>
  </r>
  <r>
    <x v="5"/>
    <x v="0"/>
    <m/>
    <m/>
    <x v="11"/>
    <x v="0"/>
    <m/>
    <m/>
    <m/>
    <m/>
    <m/>
    <m/>
    <m/>
    <n v="19"/>
    <m/>
    <m/>
    <m/>
    <n v="133"/>
    <m/>
    <m/>
    <m/>
    <n v="133"/>
  </r>
  <r>
    <x v="6"/>
    <x v="0"/>
    <m/>
    <m/>
    <x v="0"/>
    <x v="0"/>
    <m/>
    <m/>
    <m/>
    <m/>
    <m/>
    <n v="3"/>
    <m/>
    <m/>
    <m/>
    <m/>
    <m/>
    <n v="42"/>
    <m/>
    <m/>
    <m/>
    <n v="42"/>
  </r>
  <r>
    <x v="6"/>
    <x v="0"/>
    <m/>
    <m/>
    <x v="1"/>
    <x v="0"/>
    <m/>
    <m/>
    <m/>
    <m/>
    <m/>
    <n v="4"/>
    <m/>
    <m/>
    <m/>
    <m/>
    <m/>
    <n v="56"/>
    <m/>
    <m/>
    <m/>
    <n v="56"/>
  </r>
  <r>
    <x v="6"/>
    <x v="0"/>
    <m/>
    <m/>
    <x v="2"/>
    <x v="0"/>
    <m/>
    <m/>
    <m/>
    <m/>
    <m/>
    <n v="1"/>
    <m/>
    <m/>
    <m/>
    <m/>
    <m/>
    <n v="14"/>
    <m/>
    <m/>
    <m/>
    <n v="14"/>
  </r>
  <r>
    <x v="6"/>
    <x v="0"/>
    <m/>
    <m/>
    <x v="3"/>
    <x v="0"/>
    <m/>
    <m/>
    <m/>
    <m/>
    <m/>
    <n v="1"/>
    <m/>
    <m/>
    <m/>
    <m/>
    <m/>
    <n v="14"/>
    <m/>
    <m/>
    <m/>
    <n v="14"/>
  </r>
  <r>
    <x v="6"/>
    <x v="0"/>
    <m/>
    <m/>
    <x v="4"/>
    <x v="0"/>
    <m/>
    <m/>
    <m/>
    <m/>
    <m/>
    <n v="4"/>
    <m/>
    <m/>
    <m/>
    <m/>
    <m/>
    <n v="56"/>
    <m/>
    <m/>
    <m/>
    <n v="56"/>
  </r>
  <r>
    <x v="6"/>
    <x v="0"/>
    <m/>
    <m/>
    <x v="5"/>
    <x v="0"/>
    <m/>
    <m/>
    <m/>
    <m/>
    <m/>
    <n v="2"/>
    <m/>
    <m/>
    <m/>
    <m/>
    <m/>
    <n v="28"/>
    <m/>
    <m/>
    <m/>
    <n v="28"/>
  </r>
  <r>
    <x v="6"/>
    <x v="0"/>
    <m/>
    <m/>
    <x v="6"/>
    <x v="0"/>
    <m/>
    <m/>
    <m/>
    <m/>
    <m/>
    <n v="3"/>
    <m/>
    <m/>
    <m/>
    <m/>
    <m/>
    <n v="42"/>
    <m/>
    <m/>
    <m/>
    <n v="42"/>
  </r>
  <r>
    <x v="6"/>
    <x v="0"/>
    <m/>
    <m/>
    <x v="7"/>
    <x v="0"/>
    <m/>
    <m/>
    <m/>
    <m/>
    <m/>
    <n v="1"/>
    <m/>
    <m/>
    <m/>
    <m/>
    <m/>
    <n v="14"/>
    <m/>
    <m/>
    <m/>
    <n v="14"/>
  </r>
  <r>
    <x v="6"/>
    <x v="0"/>
    <m/>
    <m/>
    <x v="8"/>
    <x v="0"/>
    <m/>
    <m/>
    <m/>
    <m/>
    <m/>
    <n v="1.29"/>
    <m/>
    <m/>
    <m/>
    <m/>
    <m/>
    <n v="18.060000000000002"/>
    <m/>
    <m/>
    <m/>
    <n v="18.060000000000002"/>
  </r>
  <r>
    <x v="6"/>
    <x v="0"/>
    <m/>
    <m/>
    <x v="9"/>
    <x v="0"/>
    <m/>
    <m/>
    <m/>
    <m/>
    <m/>
    <n v="0.5"/>
    <m/>
    <m/>
    <m/>
    <m/>
    <m/>
    <n v="7"/>
    <m/>
    <m/>
    <m/>
    <n v="7"/>
  </r>
  <r>
    <x v="6"/>
    <x v="0"/>
    <m/>
    <m/>
    <x v="10"/>
    <x v="0"/>
    <m/>
    <m/>
    <m/>
    <m/>
    <m/>
    <n v="1"/>
    <m/>
    <m/>
    <m/>
    <m/>
    <m/>
    <n v="14"/>
    <m/>
    <m/>
    <m/>
    <n v="14"/>
  </r>
  <r>
    <x v="6"/>
    <x v="0"/>
    <m/>
    <m/>
    <x v="11"/>
    <x v="0"/>
    <m/>
    <m/>
    <m/>
    <m/>
    <m/>
    <n v="2"/>
    <m/>
    <m/>
    <m/>
    <m/>
    <m/>
    <n v="28"/>
    <m/>
    <m/>
    <m/>
    <n v="28"/>
  </r>
  <r>
    <x v="6"/>
    <x v="0"/>
    <m/>
    <m/>
    <x v="0"/>
    <x v="1"/>
    <m/>
    <m/>
    <m/>
    <m/>
    <m/>
    <m/>
    <m/>
    <m/>
    <m/>
    <n v="0.96333333333333337"/>
    <m/>
    <n v="13.486666666666668"/>
    <m/>
    <m/>
    <m/>
    <n v="13.486666666666668"/>
  </r>
  <r>
    <x v="6"/>
    <x v="0"/>
    <m/>
    <m/>
    <x v="1"/>
    <x v="1"/>
    <m/>
    <m/>
    <m/>
    <m/>
    <m/>
    <m/>
    <m/>
    <m/>
    <m/>
    <n v="1.1733333333333333"/>
    <m/>
    <n v="16.426666666666666"/>
    <m/>
    <m/>
    <m/>
    <n v="16.426666666666666"/>
  </r>
  <r>
    <x v="6"/>
    <x v="0"/>
    <m/>
    <m/>
    <x v="2"/>
    <x v="1"/>
    <m/>
    <m/>
    <m/>
    <m/>
    <m/>
    <m/>
    <m/>
    <m/>
    <m/>
    <n v="0.25"/>
    <m/>
    <n v="3.5"/>
    <m/>
    <m/>
    <m/>
    <n v="3.5"/>
  </r>
  <r>
    <x v="6"/>
    <x v="0"/>
    <m/>
    <m/>
    <x v="3"/>
    <x v="1"/>
    <m/>
    <m/>
    <m/>
    <m/>
    <m/>
    <m/>
    <m/>
    <m/>
    <m/>
    <n v="0.11666666666666667"/>
    <m/>
    <n v="1.6333333333333333"/>
    <m/>
    <m/>
    <m/>
    <n v="1.6333333333333333"/>
  </r>
  <r>
    <x v="6"/>
    <x v="0"/>
    <m/>
    <m/>
    <x v="4"/>
    <x v="1"/>
    <m/>
    <m/>
    <m/>
    <m/>
    <m/>
    <m/>
    <m/>
    <m/>
    <m/>
    <n v="1.1333333333333333"/>
    <m/>
    <n v="15.866666666666667"/>
    <m/>
    <m/>
    <m/>
    <n v="15.866666666666667"/>
  </r>
  <r>
    <x v="6"/>
    <x v="0"/>
    <m/>
    <m/>
    <x v="5"/>
    <x v="1"/>
    <m/>
    <m/>
    <m/>
    <m/>
    <m/>
    <m/>
    <m/>
    <m/>
    <m/>
    <n v="0.42"/>
    <m/>
    <n v="5.88"/>
    <m/>
    <m/>
    <m/>
    <n v="5.88"/>
  </r>
  <r>
    <x v="6"/>
    <x v="0"/>
    <m/>
    <m/>
    <x v="6"/>
    <x v="1"/>
    <m/>
    <m/>
    <m/>
    <m/>
    <m/>
    <m/>
    <m/>
    <m/>
    <m/>
    <n v="0.91"/>
    <m/>
    <n v="12.74"/>
    <m/>
    <m/>
    <m/>
    <n v="12.74"/>
  </r>
  <r>
    <x v="6"/>
    <x v="0"/>
    <m/>
    <m/>
    <x v="7"/>
    <x v="1"/>
    <m/>
    <m/>
    <m/>
    <m/>
    <m/>
    <m/>
    <m/>
    <m/>
    <m/>
    <n v="0.2"/>
    <m/>
    <n v="2.8000000000000003"/>
    <m/>
    <m/>
    <m/>
    <n v="2.8000000000000003"/>
  </r>
  <r>
    <x v="6"/>
    <x v="0"/>
    <m/>
    <m/>
    <x v="8"/>
    <x v="1"/>
    <m/>
    <m/>
    <m/>
    <m/>
    <m/>
    <m/>
    <m/>
    <m/>
    <m/>
    <n v="0.43"/>
    <m/>
    <n v="6.02"/>
    <m/>
    <m/>
    <m/>
    <n v="6.02"/>
  </r>
  <r>
    <x v="6"/>
    <x v="0"/>
    <m/>
    <m/>
    <x v="9"/>
    <x v="1"/>
    <m/>
    <m/>
    <m/>
    <m/>
    <m/>
    <m/>
    <m/>
    <m/>
    <m/>
    <n v="0.16666666666666666"/>
    <m/>
    <n v="2.333333333333333"/>
    <m/>
    <m/>
    <m/>
    <n v="2.333333333333333"/>
  </r>
  <r>
    <x v="6"/>
    <x v="0"/>
    <m/>
    <m/>
    <x v="10"/>
    <x v="1"/>
    <m/>
    <m/>
    <m/>
    <m/>
    <m/>
    <m/>
    <m/>
    <m/>
    <m/>
    <n v="0.09"/>
    <m/>
    <n v="1.26"/>
    <m/>
    <m/>
    <m/>
    <n v="1.26"/>
  </r>
  <r>
    <x v="6"/>
    <x v="0"/>
    <m/>
    <m/>
    <x v="11"/>
    <x v="1"/>
    <m/>
    <m/>
    <m/>
    <m/>
    <m/>
    <m/>
    <m/>
    <m/>
    <m/>
    <n v="0.4"/>
    <m/>
    <n v="5.6000000000000005"/>
    <m/>
    <m/>
    <m/>
    <n v="5.6000000000000005"/>
  </r>
  <r>
    <x v="7"/>
    <x v="0"/>
    <m/>
    <m/>
    <x v="0"/>
    <x v="0"/>
    <m/>
    <m/>
    <m/>
    <m/>
    <m/>
    <n v="21.75"/>
    <m/>
    <n v="25.05"/>
    <m/>
    <n v="75"/>
    <m/>
    <n v="1529.8500000000001"/>
    <m/>
    <m/>
    <m/>
    <n v="1529.8500000000001"/>
  </r>
  <r>
    <x v="7"/>
    <x v="0"/>
    <m/>
    <m/>
    <x v="1"/>
    <x v="0"/>
    <m/>
    <m/>
    <m/>
    <m/>
    <m/>
    <n v="22.19"/>
    <m/>
    <n v="21.15"/>
    <m/>
    <n v="72.5"/>
    <m/>
    <n v="1473.71"/>
    <m/>
    <m/>
    <m/>
    <n v="1473.71"/>
  </r>
  <r>
    <x v="7"/>
    <x v="0"/>
    <m/>
    <m/>
    <x v="2"/>
    <x v="0"/>
    <m/>
    <m/>
    <m/>
    <m/>
    <m/>
    <n v="19.14"/>
    <n v="0.1"/>
    <n v="9"/>
    <m/>
    <n v="87.5"/>
    <m/>
    <n v="1557.01"/>
    <m/>
    <m/>
    <m/>
    <n v="1557.01"/>
  </r>
  <r>
    <x v="7"/>
    <x v="0"/>
    <m/>
    <m/>
    <x v="3"/>
    <x v="0"/>
    <m/>
    <m/>
    <m/>
    <m/>
    <m/>
    <n v="14.07"/>
    <n v="0.7"/>
    <n v="23.1"/>
    <m/>
    <n v="55.25"/>
    <m/>
    <n v="1139.5300000000002"/>
    <m/>
    <m/>
    <m/>
    <n v="1139.5300000000002"/>
  </r>
  <r>
    <x v="7"/>
    <x v="0"/>
    <m/>
    <m/>
    <x v="4"/>
    <x v="0"/>
    <m/>
    <m/>
    <m/>
    <m/>
    <m/>
    <n v="7.25"/>
    <n v="0.4"/>
    <n v="5.7"/>
    <m/>
    <n v="69"/>
    <m/>
    <n v="1111.6000000000001"/>
    <m/>
    <m/>
    <m/>
    <n v="1111.6000000000001"/>
  </r>
  <r>
    <x v="7"/>
    <x v="0"/>
    <m/>
    <m/>
    <x v="5"/>
    <x v="0"/>
    <m/>
    <m/>
    <m/>
    <m/>
    <m/>
    <n v="8.6999999999999993"/>
    <n v="3.8"/>
    <n v="5.7"/>
    <m/>
    <n v="76.5"/>
    <m/>
    <n v="1272.6000000000001"/>
    <m/>
    <m/>
    <m/>
    <n v="1272.6000000000001"/>
  </r>
  <r>
    <x v="7"/>
    <x v="0"/>
    <m/>
    <m/>
    <x v="6"/>
    <x v="0"/>
    <m/>
    <m/>
    <m/>
    <m/>
    <m/>
    <n v="4.6399999999999997"/>
    <n v="0.6"/>
    <n v="13.5"/>
    <m/>
    <n v="46"/>
    <m/>
    <n v="809.76"/>
    <m/>
    <m/>
    <m/>
    <n v="809.76"/>
  </r>
  <r>
    <x v="7"/>
    <x v="0"/>
    <m/>
    <m/>
    <x v="7"/>
    <x v="0"/>
    <m/>
    <m/>
    <m/>
    <m/>
    <m/>
    <n v="0.57999999999999996"/>
    <m/>
    <n v="2.4"/>
    <m/>
    <n v="43"/>
    <m/>
    <n v="626.92000000000007"/>
    <m/>
    <m/>
    <m/>
    <n v="626.92000000000007"/>
  </r>
  <r>
    <x v="7"/>
    <x v="0"/>
    <m/>
    <m/>
    <x v="8"/>
    <x v="0"/>
    <m/>
    <m/>
    <m/>
    <m/>
    <m/>
    <n v="2"/>
    <m/>
    <m/>
    <m/>
    <n v="38"/>
    <m/>
    <n v="560"/>
    <m/>
    <m/>
    <m/>
    <n v="560"/>
  </r>
  <r>
    <x v="7"/>
    <x v="0"/>
    <m/>
    <m/>
    <x v="9"/>
    <x v="0"/>
    <m/>
    <m/>
    <m/>
    <m/>
    <m/>
    <n v="1.1599999999999999"/>
    <m/>
    <n v="3.83"/>
    <m/>
    <n v="35"/>
    <m/>
    <n v="533.05000000000007"/>
    <m/>
    <m/>
    <m/>
    <n v="533.05000000000007"/>
  </r>
  <r>
    <x v="7"/>
    <x v="0"/>
    <m/>
    <m/>
    <x v="10"/>
    <x v="0"/>
    <m/>
    <m/>
    <m/>
    <m/>
    <m/>
    <n v="3.19"/>
    <m/>
    <n v="17.55"/>
    <m/>
    <n v="48"/>
    <m/>
    <n v="839.51"/>
    <m/>
    <m/>
    <m/>
    <n v="839.51"/>
  </r>
  <r>
    <x v="7"/>
    <x v="0"/>
    <m/>
    <m/>
    <x v="11"/>
    <x v="0"/>
    <m/>
    <m/>
    <m/>
    <m/>
    <m/>
    <n v="13.92"/>
    <n v="0.4"/>
    <n v="31.58"/>
    <m/>
    <n v="93"/>
    <m/>
    <n v="1722.1399999999999"/>
    <m/>
    <m/>
    <m/>
    <n v="1722.1399999999999"/>
  </r>
  <r>
    <x v="7"/>
    <x v="0"/>
    <m/>
    <m/>
    <x v="0"/>
    <x v="1"/>
    <m/>
    <m/>
    <m/>
    <m/>
    <m/>
    <m/>
    <m/>
    <n v="1"/>
    <m/>
    <n v="11"/>
    <m/>
    <n v="161"/>
    <m/>
    <m/>
    <m/>
    <n v="161"/>
  </r>
  <r>
    <x v="7"/>
    <x v="0"/>
    <m/>
    <m/>
    <x v="1"/>
    <x v="1"/>
    <m/>
    <m/>
    <m/>
    <m/>
    <m/>
    <n v="4"/>
    <m/>
    <n v="7"/>
    <m/>
    <n v="10"/>
    <m/>
    <n v="245"/>
    <m/>
    <m/>
    <m/>
    <n v="245"/>
  </r>
  <r>
    <x v="7"/>
    <x v="0"/>
    <m/>
    <m/>
    <x v="2"/>
    <x v="1"/>
    <m/>
    <m/>
    <m/>
    <m/>
    <m/>
    <m/>
    <m/>
    <n v="2"/>
    <m/>
    <n v="14"/>
    <m/>
    <n v="210"/>
    <m/>
    <m/>
    <m/>
    <n v="210"/>
  </r>
  <r>
    <x v="7"/>
    <x v="0"/>
    <m/>
    <m/>
    <x v="3"/>
    <x v="1"/>
    <m/>
    <m/>
    <m/>
    <m/>
    <m/>
    <m/>
    <m/>
    <m/>
    <m/>
    <m/>
    <m/>
    <n v="0"/>
    <m/>
    <m/>
    <m/>
    <n v="0"/>
  </r>
  <r>
    <x v="7"/>
    <x v="0"/>
    <m/>
    <m/>
    <x v="4"/>
    <x v="1"/>
    <m/>
    <m/>
    <m/>
    <m/>
    <m/>
    <m/>
    <m/>
    <m/>
    <m/>
    <m/>
    <m/>
    <n v="0"/>
    <m/>
    <m/>
    <m/>
    <n v="0"/>
  </r>
  <r>
    <x v="7"/>
    <x v="0"/>
    <m/>
    <m/>
    <x v="5"/>
    <x v="1"/>
    <m/>
    <m/>
    <m/>
    <m/>
    <m/>
    <m/>
    <m/>
    <n v="2"/>
    <m/>
    <n v="3"/>
    <m/>
    <n v="56"/>
    <m/>
    <m/>
    <m/>
    <n v="56"/>
  </r>
  <r>
    <x v="7"/>
    <x v="0"/>
    <m/>
    <m/>
    <x v="6"/>
    <x v="1"/>
    <m/>
    <m/>
    <m/>
    <m/>
    <m/>
    <m/>
    <m/>
    <n v="4"/>
    <m/>
    <n v="6"/>
    <m/>
    <n v="112"/>
    <m/>
    <m/>
    <m/>
    <n v="112"/>
  </r>
  <r>
    <x v="7"/>
    <x v="0"/>
    <m/>
    <m/>
    <x v="7"/>
    <x v="1"/>
    <m/>
    <m/>
    <m/>
    <m/>
    <m/>
    <m/>
    <m/>
    <n v="7"/>
    <m/>
    <n v="3"/>
    <m/>
    <n v="91"/>
    <m/>
    <m/>
    <m/>
    <n v="91"/>
  </r>
  <r>
    <x v="7"/>
    <x v="0"/>
    <m/>
    <m/>
    <x v="8"/>
    <x v="1"/>
    <m/>
    <m/>
    <m/>
    <m/>
    <m/>
    <m/>
    <m/>
    <n v="4"/>
    <m/>
    <n v="1"/>
    <m/>
    <n v="42"/>
    <m/>
    <m/>
    <m/>
    <n v="42"/>
  </r>
  <r>
    <x v="7"/>
    <x v="0"/>
    <m/>
    <m/>
    <x v="9"/>
    <x v="1"/>
    <m/>
    <m/>
    <m/>
    <m/>
    <m/>
    <m/>
    <n v="1"/>
    <m/>
    <m/>
    <n v="1"/>
    <m/>
    <n v="24.5"/>
    <m/>
    <m/>
    <m/>
    <n v="24.5"/>
  </r>
  <r>
    <x v="7"/>
    <x v="0"/>
    <m/>
    <m/>
    <x v="10"/>
    <x v="1"/>
    <m/>
    <m/>
    <m/>
    <m/>
    <m/>
    <n v="1"/>
    <n v="1"/>
    <n v="2"/>
    <m/>
    <m/>
    <m/>
    <n v="38.5"/>
    <m/>
    <m/>
    <m/>
    <n v="38.5"/>
  </r>
  <r>
    <x v="7"/>
    <x v="0"/>
    <m/>
    <m/>
    <x v="11"/>
    <x v="1"/>
    <m/>
    <m/>
    <m/>
    <m/>
    <m/>
    <n v="1"/>
    <m/>
    <n v="2"/>
    <m/>
    <m/>
    <m/>
    <n v="28"/>
    <m/>
    <m/>
    <m/>
    <n v="28"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  <r>
    <x v="8"/>
    <x v="0"/>
    <m/>
    <m/>
    <x v="12"/>
    <x v="2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6" minRefreshableVersion="3" createdVersion="6" showError="1" errorCaption="-" missingCaption="-" compact="0" indent="0" compactData="0" showDrill="1" multipleFieldFilters="0">
  <location ref="B3:O151" firstHeaderRow="0" firstDataRow="1" firstDataCol="4"/>
  <pivotFields count="22">
    <pivotField axis="axisRow" compact="0" defaultSubtotal="0" outline="0" showAll="0">
      <items count="13">
        <item m="1" x="11"/>
        <item x="8"/>
        <item x="0"/>
        <item x="1"/>
        <item x="3"/>
        <item m="1" x="12"/>
        <item x="5"/>
        <item m="1" x="10"/>
        <item m="1" x="9"/>
        <item x="2"/>
        <item x="6"/>
        <item x="7"/>
        <item x="4"/>
      </items>
    </pivotField>
    <pivotField axis="axisRow" compact="0" defaultSubtotal="0" outline="0" showAll="0">
      <items count="2">
        <item x="0"/>
        <item x="1"/>
      </items>
    </pivotField>
    <pivotField compact="0" defaultSubtotal="0" outline="0" showAll="0"/>
    <pivotField compact="0" defaultSubtotal="0" outline="0" showAll="0"/>
    <pivotField axis="axisRow" compact="0" outline="0" showAll="0">
      <items count="16">
        <item m="1" x="13"/>
        <item x="12"/>
        <item m="1" x="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ortType="descending" defaultSubtotal="0" outline="0" showAll="0">
      <items count="3">
        <item x="2"/>
        <item x="0"/>
        <item x="1"/>
      </items>
    </pivotField>
    <pivotField compact="0" outline="0" showAll="0"/>
    <pivotField compact="0" defaultSubtotal="0" outline="0" showAll="0"/>
    <pivotField compact="0" defaultSubtotal="0" outline="0" showAll="0"/>
    <pivotField compact="0" defaultSubtotal="0" outline="0" showAll="0"/>
    <pivotField compact="0" defaultSubtotal="0" outline="0" showAll="0"/>
    <pivotField dataField="1" compact="0" defaultSubtotal="0" outline="0" showAll="0"/>
    <pivotField dataField="1" compact="0" defaultSubtotal="0" outline="0" showAll="0"/>
    <pivotField dataField="1" compact="0" defaultSubtotal="0" outline="0" showAll="0"/>
    <pivotField dataField="1" compact="0" defaultSubtotal="0" outline="0" showAll="0"/>
    <pivotField dataField="1" compact="0" defaultSubtotal="0" outline="0" showAll="0"/>
    <pivotField dataField="1" compact="0" defaultSubtotal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numFmtId="179" showAll="0"/>
  </pivotFields>
  <rowFields count="4">
    <field x="4"/>
    <field x="0"/>
    <field x="1"/>
    <field x="5"/>
  </rowFields>
  <rowItems count="148">
    <i>
      <x v="3"/>
      <x v="2"/>
      <x/>
      <x v="1"/>
    </i>
    <i r="3">
      <x v="2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3"/>
    </i>
    <i>
      <x v="4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4"/>
    </i>
    <i>
      <x v="5"/>
      <x v="2"/>
      <x/>
      <x v="1"/>
    </i>
    <i r="3">
      <x v="2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5"/>
    </i>
    <i>
      <x v="6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6"/>
    </i>
    <i>
      <x v="7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7"/>
    </i>
    <i>
      <x v="8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8"/>
    </i>
    <i>
      <x v="9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9"/>
    </i>
    <i>
      <x v="10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0"/>
    </i>
    <i>
      <x v="11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1"/>
    </i>
    <i>
      <x v="12"/>
      <x v="2"/>
      <x/>
      <x v="1"/>
    </i>
    <i r="1">
      <x v="3"/>
      <x/>
      <x v="1"/>
    </i>
    <i r="3">
      <x v="2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2"/>
    </i>
    <i>
      <x v="13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3"/>
    </i>
    <i>
      <x v="14"/>
      <x v="2"/>
      <x/>
      <x v="1"/>
    </i>
    <i r="1">
      <x v="3"/>
      <x/>
      <x v="1"/>
    </i>
    <i r="1">
      <x v="4"/>
      <x/>
      <x v="1"/>
    </i>
    <i r="3">
      <x v="2"/>
    </i>
    <i r="1">
      <x v="6"/>
      <x/>
      <x v="1"/>
    </i>
    <i r="1">
      <x v="9"/>
      <x/>
      <x v="1"/>
    </i>
    <i r="1">
      <x v="10"/>
      <x/>
      <x v="1"/>
    </i>
    <i r="3">
      <x v="2"/>
    </i>
    <i r="1">
      <x v="11"/>
      <x/>
      <x v="1"/>
    </i>
    <i r="3">
      <x v="2"/>
    </i>
    <i r="1">
      <x v="12"/>
      <x v="1"/>
      <x v="1"/>
    </i>
    <i t="default">
      <x v="1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ReWork" fld="11" baseField="0" baseItem="0"/>
    <dataField name="RePlate" fld="12" baseField="0" baseItem="0"/>
    <dataField name="ReWash" fld="13" baseField="0" baseItem="0"/>
    <dataField name="Other" fld="14" baseField="0" baseItem="0"/>
    <dataField name="Sort" fld="15" baseField="0" baseItem="0"/>
    <dataField name="Scrap" fld="16" subtotal="count" baseField="0" baseItem="0"/>
    <dataField name="Labour Cost" fld="17" baseField="0" baseItem="0" numFmtId="184"/>
    <dataField name="Process Cost" fld="18" baseField="0" baseItem="0" numFmtId="184"/>
    <dataField name="Material Cost" fld="19" baseField="0" baseItem="0" numFmtId="184"/>
    <dataField name="Part Cost" fld="20" baseField="0" baseItem="0" numFmtId="184"/>
  </dataFields>
  <formats count="15">
    <format dxfId="0">
      <pivotArea dataOnly="0" outline="0" fieldPosition="0">
        <references count="1">
          <reference field="4" count="0" defaultSubtotal="1"/>
        </references>
      </pivotArea>
    </format>
    <format dxfId="1">
      <pivotArea dataOnly="0" grandRow="1" outline="0" fieldPosition="0"/>
    </format>
    <format dxfId="2">
      <pivotArea dataOnly="0" grandRow="1" outline="0" fieldPosition="0"/>
    </format>
    <format dxfId="3">
      <pivotArea outline="0" collapsedLevelsAreSubtotals="1" fieldPosition="0"/>
    </format>
    <format dxfId="4">
      <pivotArea dataOnly="0" labelOnly="1" outline="0" fieldPosition="0">
        <references count="1">
          <reference field="4294967294" count="4">
            <x v="6"/>
            <x v="7"/>
            <x v="8"/>
            <x v="9"/>
          </reference>
        </references>
      </pivotArea>
    </format>
    <format dxfId="5">
      <pivotArea dataOnly="0" outline="0" fieldPosition="0">
        <references count="1">
          <reference field="4294967294" count="1">
            <x v="6"/>
          </reference>
        </references>
      </pivotArea>
    </format>
    <format dxfId="6">
      <pivotArea dataOnly="0" outline="0" fieldPosition="0">
        <references count="1">
          <reference field="5" count="1">
            <x v="2"/>
          </reference>
        </references>
      </pivotArea>
    </format>
    <format dxfId="7">
      <pivotArea dataOnly="0" outline="0" fieldPosition="0">
        <references count="1">
          <reference field="5" count="1">
            <x v="2"/>
          </reference>
        </references>
      </pivotArea>
    </format>
    <format dxfId="8">
      <pivotArea dataOnly="0" outline="0" fieldPosition="0">
        <references count="1">
          <reference field="5" count="1">
            <x v="2"/>
          </reference>
        </references>
      </pivotArea>
    </format>
    <format dxfId="9">
      <pivotArea field="4" type="button" dataOnly="0" labelOnly="1" outline="0" fieldPosition="0"/>
    </format>
    <format dxfId="10">
      <pivotArea field="0" type="button" dataOnly="0" labelOnly="1" outline="0" fieldPosition="0"/>
    </format>
    <format dxfId="11">
      <pivotArea field="5" type="button" dataOnly="0" labelOnly="1" outline="0" fieldPosition="0"/>
    </format>
    <format dxfId="12">
      <pivotArea dataOnly="0" labelOnly="1" outline="0" fieldPosition="0">
        <references count="1">
          <reference field="4294967294" count="10">
            <x v="0"/>
            <x v="1"/>
            <x v="2"/>
            <x v="3"/>
            <x v="4"/>
            <x v="5"/>
            <x v="6"/>
            <x v="7"/>
            <x v="8"/>
            <x v="9"/>
          </reference>
        </references>
      </pivotArea>
    </format>
    <format dxfId="13">
      <pivotArea dataOnly="0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4">
      <pivotArea dataOnly="0"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LastColumn="1"/>
  <filters count="1">
    <filter evalOrder="-1" fld="4" id="1" stringValue1="20" type="captionBeginsWith">
      <autoFilter ref="A1">
        <filterColumn colId="0">
          <customFilters>
            <customFilter val="20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FCost" displayName="FCost" ref="A1:V486" totalsRowShown="0">
  <autoFilter ref="A1:V486"/>
  <tableColumns count="22">
    <tableColumn id="1" name="Dept"/>
    <tableColumn id="2" name="Section"/>
    <tableColumn id="3" name="Date"/>
    <tableColumn id="4" name="CW"/>
    <tableColumn id="5" name="Month"/>
    <tableColumn id="6" name="Source"/>
    <tableColumn id="7" name="Model"/>
    <tableColumn id="8" name="Lot Number"/>
    <tableColumn id="9" name="Affected Quantity"/>
    <tableColumn id="10" name="Total Quantity"/>
    <tableColumn id="11" name="Defect / Problem"/>
    <tableColumn id="12" name="ReWork_x000a_(Man Hour)"/>
    <tableColumn id="13" name="RePlate_x000a_(Man Hour)"/>
    <tableColumn id="14" name="ReWash_x000a_(Man Hour)"/>
    <tableColumn id="15" name="Other_x000a_(Man Hour)"/>
    <tableColumn id="16" name="Sort_x000a_(Man Hour)"/>
    <tableColumn id="17" name="Scrap_x000a_(Lot)"/>
    <tableColumn id="18" name="Labour"/>
    <tableColumn id="19" name="Process"/>
    <tableColumn id="20" name="Material"/>
    <tableColumn id="21" name="Part"/>
    <tableColumn id="22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8"/>
  <sheetViews>
    <sheetView showGridLines="0" workbookViewId="0">
      <pane ySplit="3" topLeftCell="A4" activePane="bottomLeft" state="frozen"/>
      <selection/>
      <selection pane="bottomLeft" activeCell="D12" sqref="D12"/>
    </sheetView>
  </sheetViews>
  <sheetFormatPr defaultColWidth="9" defaultRowHeight="21" customHeight="1" outlineLevelCol="3"/>
  <cols>
    <col min="1" max="1" width="11.8518518518519" style="391" customWidth="1"/>
    <col min="2" max="2" width="20.1388888888889" style="392" customWidth="1"/>
    <col min="3" max="4" width="64.1388888888889" style="393" customWidth="1"/>
    <col min="5" max="16384" width="9.13888888888889" style="394"/>
  </cols>
  <sheetData>
    <row r="1" customHeight="1" spans="1:1">
      <c r="A1" s="395" t="s">
        <v>0</v>
      </c>
    </row>
    <row r="2" ht="7.5" customHeight="1" spans="1:1">
      <c r="A2" s="390"/>
    </row>
    <row r="3" s="390" customFormat="1" customHeight="1" spans="1:4">
      <c r="A3" s="396" t="s">
        <v>1</v>
      </c>
      <c r="B3" s="264" t="s">
        <v>2</v>
      </c>
      <c r="C3" s="265" t="s">
        <v>3</v>
      </c>
      <c r="D3" s="265" t="s">
        <v>4</v>
      </c>
    </row>
    <row r="4" customHeight="1" spans="1:4">
      <c r="A4" s="397" t="s">
        <v>5</v>
      </c>
      <c r="B4" s="398">
        <v>42857</v>
      </c>
      <c r="C4" s="399" t="s">
        <v>6</v>
      </c>
      <c r="D4" s="399"/>
    </row>
    <row r="5" ht="28.8" spans="1:4">
      <c r="A5" s="397" t="s">
        <v>7</v>
      </c>
      <c r="B5" s="398">
        <v>42858</v>
      </c>
      <c r="C5" s="399" t="s">
        <v>8</v>
      </c>
      <c r="D5" s="399"/>
    </row>
    <row r="6" customHeight="1" spans="1:4">
      <c r="A6" s="397"/>
      <c r="B6" s="398"/>
      <c r="C6" s="399"/>
      <c r="D6" s="399"/>
    </row>
    <row r="7" customHeight="1" spans="1:4">
      <c r="A7" s="397"/>
      <c r="B7" s="398"/>
      <c r="C7" s="399"/>
      <c r="D7" s="399"/>
    </row>
    <row r="8" customHeight="1" spans="1:4">
      <c r="A8" s="397"/>
      <c r="B8" s="398"/>
      <c r="C8" s="399"/>
      <c r="D8" s="399"/>
    </row>
    <row r="9" customHeight="1" spans="1:4">
      <c r="A9" s="397"/>
      <c r="B9" s="398"/>
      <c r="C9" s="399"/>
      <c r="D9" s="399"/>
    </row>
    <row r="10" customHeight="1" spans="1:4">
      <c r="A10" s="397"/>
      <c r="B10" s="398"/>
      <c r="C10" s="399"/>
      <c r="D10" s="399"/>
    </row>
    <row r="11" customHeight="1" spans="1:4">
      <c r="A11" s="397"/>
      <c r="B11" s="398"/>
      <c r="C11" s="399"/>
      <c r="D11" s="399"/>
    </row>
    <row r="12" customHeight="1" spans="1:4">
      <c r="A12" s="397"/>
      <c r="B12" s="398"/>
      <c r="C12" s="399"/>
      <c r="D12" s="399"/>
    </row>
    <row r="13" customHeight="1" spans="1:4">
      <c r="A13" s="397"/>
      <c r="B13" s="398"/>
      <c r="C13" s="399"/>
      <c r="D13" s="399"/>
    </row>
    <row r="14" customHeight="1" spans="1:4">
      <c r="A14" s="397"/>
      <c r="B14" s="398"/>
      <c r="C14" s="399"/>
      <c r="D14" s="399"/>
    </row>
    <row r="15" customHeight="1" spans="1:4">
      <c r="A15" s="397"/>
      <c r="B15" s="398"/>
      <c r="C15" s="399"/>
      <c r="D15" s="399"/>
    </row>
    <row r="16" customHeight="1" spans="1:4">
      <c r="A16" s="397"/>
      <c r="B16" s="398"/>
      <c r="C16" s="399"/>
      <c r="D16" s="399"/>
    </row>
    <row r="17" customHeight="1" spans="1:4">
      <c r="A17" s="397"/>
      <c r="B17" s="398"/>
      <c r="C17" s="399"/>
      <c r="D17" s="399"/>
    </row>
    <row r="18" customHeight="1" spans="1:4">
      <c r="A18" s="397"/>
      <c r="B18" s="398"/>
      <c r="C18" s="399"/>
      <c r="D18" s="399"/>
    </row>
    <row r="19" customHeight="1" spans="1:4">
      <c r="A19" s="397"/>
      <c r="B19" s="398"/>
      <c r="C19" s="399"/>
      <c r="D19" s="399"/>
    </row>
    <row r="20" customHeight="1" spans="1:4">
      <c r="A20" s="397"/>
      <c r="B20" s="398"/>
      <c r="C20" s="399"/>
      <c r="D20" s="399"/>
    </row>
    <row r="21" customHeight="1" spans="1:4">
      <c r="A21" s="397"/>
      <c r="B21" s="398"/>
      <c r="C21" s="399"/>
      <c r="D21" s="399"/>
    </row>
    <row r="22" customHeight="1" spans="1:4">
      <c r="A22" s="397"/>
      <c r="B22" s="398"/>
      <c r="C22" s="399"/>
      <c r="D22" s="399"/>
    </row>
    <row r="23" customHeight="1" spans="1:4">
      <c r="A23" s="397"/>
      <c r="B23" s="398"/>
      <c r="C23" s="399"/>
      <c r="D23" s="399"/>
    </row>
    <row r="24" customHeight="1" spans="1:4">
      <c r="A24" s="397"/>
      <c r="B24" s="398"/>
      <c r="C24" s="399"/>
      <c r="D24" s="399"/>
    </row>
    <row r="25" customHeight="1" spans="1:4">
      <c r="A25" s="397"/>
      <c r="B25" s="398"/>
      <c r="C25" s="399"/>
      <c r="D25" s="399"/>
    </row>
    <row r="26" customHeight="1" spans="1:4">
      <c r="A26" s="397"/>
      <c r="B26" s="398"/>
      <c r="C26" s="399"/>
      <c r="D26" s="399"/>
    </row>
    <row r="27" customHeight="1" spans="1:4">
      <c r="A27" s="397"/>
      <c r="B27" s="398"/>
      <c r="C27" s="399"/>
      <c r="D27" s="399"/>
    </row>
    <row r="28" customHeight="1" spans="1:4">
      <c r="A28" s="397"/>
      <c r="B28" s="398"/>
      <c r="C28" s="399"/>
      <c r="D28" s="399"/>
    </row>
    <row r="29" customHeight="1" spans="1:4">
      <c r="A29" s="397"/>
      <c r="B29" s="398"/>
      <c r="C29" s="399"/>
      <c r="D29" s="399"/>
    </row>
    <row r="30" customHeight="1" spans="1:4">
      <c r="A30" s="397"/>
      <c r="B30" s="398"/>
      <c r="C30" s="399"/>
      <c r="D30" s="399"/>
    </row>
    <row r="31" customHeight="1" spans="1:4">
      <c r="A31" s="397"/>
      <c r="B31" s="398"/>
      <c r="C31" s="399"/>
      <c r="D31" s="399"/>
    </row>
    <row r="32" customHeight="1" spans="1:4">
      <c r="A32" s="397"/>
      <c r="B32" s="398"/>
      <c r="C32" s="399"/>
      <c r="D32" s="399"/>
    </row>
    <row r="33" customHeight="1" spans="1:4">
      <c r="A33" s="397"/>
      <c r="B33" s="398"/>
      <c r="C33" s="399"/>
      <c r="D33" s="399"/>
    </row>
    <row r="34" customHeight="1" spans="1:4">
      <c r="A34" s="397"/>
      <c r="B34" s="398"/>
      <c r="C34" s="399"/>
      <c r="D34" s="399"/>
    </row>
    <row r="35" customHeight="1" spans="1:4">
      <c r="A35" s="397"/>
      <c r="B35" s="398"/>
      <c r="C35" s="399"/>
      <c r="D35" s="399"/>
    </row>
    <row r="36" customHeight="1" spans="1:4">
      <c r="A36" s="397"/>
      <c r="B36" s="398"/>
      <c r="C36" s="399"/>
      <c r="D36" s="399"/>
    </row>
    <row r="37" customHeight="1" spans="1:4">
      <c r="A37" s="397"/>
      <c r="B37" s="398"/>
      <c r="C37" s="399"/>
      <c r="D37" s="399"/>
    </row>
    <row r="38" customHeight="1" spans="1:4">
      <c r="A38" s="397"/>
      <c r="B38" s="398"/>
      <c r="C38" s="399"/>
      <c r="D38" s="399"/>
    </row>
    <row r="39" customHeight="1" spans="1:4">
      <c r="A39" s="397"/>
      <c r="B39" s="398"/>
      <c r="C39" s="399"/>
      <c r="D39" s="399"/>
    </row>
    <row r="40" customHeight="1" spans="1:4">
      <c r="A40" s="397"/>
      <c r="B40" s="398"/>
      <c r="C40" s="399"/>
      <c r="D40" s="399"/>
    </row>
    <row r="41" customHeight="1" spans="1:4">
      <c r="A41" s="397"/>
      <c r="B41" s="398"/>
      <c r="C41" s="399"/>
      <c r="D41" s="399"/>
    </row>
    <row r="42" customHeight="1" spans="1:4">
      <c r="A42" s="397"/>
      <c r="B42" s="398"/>
      <c r="C42" s="399"/>
      <c r="D42" s="399"/>
    </row>
    <row r="43" customHeight="1" spans="1:4">
      <c r="A43" s="397"/>
      <c r="B43" s="398"/>
      <c r="C43" s="399"/>
      <c r="D43" s="399"/>
    </row>
    <row r="44" customHeight="1" spans="1:4">
      <c r="A44" s="397"/>
      <c r="B44" s="398"/>
      <c r="C44" s="399"/>
      <c r="D44" s="399"/>
    </row>
    <row r="45" customHeight="1" spans="1:4">
      <c r="A45" s="397"/>
      <c r="B45" s="398"/>
      <c r="C45" s="399"/>
      <c r="D45" s="399"/>
    </row>
    <row r="46" customHeight="1" spans="1:4">
      <c r="A46" s="397"/>
      <c r="B46" s="398"/>
      <c r="C46" s="399"/>
      <c r="D46" s="399"/>
    </row>
    <row r="47" customHeight="1" spans="1:4">
      <c r="A47" s="397"/>
      <c r="B47" s="398"/>
      <c r="C47" s="399"/>
      <c r="D47" s="399"/>
    </row>
    <row r="48" customHeight="1" spans="1:4">
      <c r="A48" s="397"/>
      <c r="B48" s="398"/>
      <c r="C48" s="399"/>
      <c r="D48" s="399"/>
    </row>
    <row r="49" customHeight="1" spans="1:4">
      <c r="A49" s="397"/>
      <c r="B49" s="398"/>
      <c r="C49" s="399"/>
      <c r="D49" s="399"/>
    </row>
    <row r="50" customHeight="1" spans="1:4">
      <c r="A50" s="397"/>
      <c r="B50" s="398"/>
      <c r="C50" s="399"/>
      <c r="D50" s="399"/>
    </row>
    <row r="51" customHeight="1" spans="1:4">
      <c r="A51" s="397"/>
      <c r="B51" s="398"/>
      <c r="C51" s="399"/>
      <c r="D51" s="399"/>
    </row>
    <row r="52" customHeight="1" spans="1:4">
      <c r="A52" s="397"/>
      <c r="B52" s="398"/>
      <c r="C52" s="399"/>
      <c r="D52" s="399"/>
    </row>
    <row r="53" customHeight="1" spans="1:4">
      <c r="A53" s="397"/>
      <c r="B53" s="398"/>
      <c r="C53" s="399"/>
      <c r="D53" s="399"/>
    </row>
    <row r="54" customHeight="1" spans="1:4">
      <c r="A54" s="397"/>
      <c r="B54" s="398"/>
      <c r="C54" s="399"/>
      <c r="D54" s="399"/>
    </row>
    <row r="55" customHeight="1" spans="1:4">
      <c r="A55" s="397"/>
      <c r="B55" s="398"/>
      <c r="C55" s="399"/>
      <c r="D55" s="399"/>
    </row>
    <row r="56" customHeight="1" spans="1:4">
      <c r="A56" s="397"/>
      <c r="B56" s="398"/>
      <c r="C56" s="399"/>
      <c r="D56" s="399"/>
    </row>
    <row r="57" customHeight="1" spans="1:4">
      <c r="A57" s="397"/>
      <c r="B57" s="398"/>
      <c r="C57" s="399"/>
      <c r="D57" s="399"/>
    </row>
    <row r="58" customHeight="1" spans="1:4">
      <c r="A58" s="397"/>
      <c r="B58" s="398"/>
      <c r="C58" s="399"/>
      <c r="D58" s="399"/>
    </row>
    <row r="59" customHeight="1" spans="1:4">
      <c r="A59" s="397"/>
      <c r="B59" s="398"/>
      <c r="C59" s="399"/>
      <c r="D59" s="399"/>
    </row>
    <row r="60" customHeight="1" spans="1:4">
      <c r="A60" s="397"/>
      <c r="B60" s="398"/>
      <c r="C60" s="399"/>
      <c r="D60" s="399"/>
    </row>
    <row r="61" customHeight="1" spans="1:4">
      <c r="A61" s="397"/>
      <c r="B61" s="398"/>
      <c r="C61" s="399"/>
      <c r="D61" s="399"/>
    </row>
    <row r="62" customHeight="1" spans="1:4">
      <c r="A62" s="397"/>
      <c r="B62" s="398"/>
      <c r="C62" s="399"/>
      <c r="D62" s="399"/>
    </row>
    <row r="63" customHeight="1" spans="1:4">
      <c r="A63" s="397"/>
      <c r="B63" s="398"/>
      <c r="C63" s="399"/>
      <c r="D63" s="399"/>
    </row>
    <row r="64" customHeight="1" spans="1:4">
      <c r="A64" s="397"/>
      <c r="B64" s="398"/>
      <c r="C64" s="399"/>
      <c r="D64" s="399"/>
    </row>
    <row r="65" customHeight="1" spans="1:4">
      <c r="A65" s="397"/>
      <c r="B65" s="398"/>
      <c r="C65" s="399"/>
      <c r="D65" s="399"/>
    </row>
    <row r="66" customHeight="1" spans="1:4">
      <c r="A66" s="397"/>
      <c r="B66" s="398"/>
      <c r="C66" s="399"/>
      <c r="D66" s="399"/>
    </row>
    <row r="67" customHeight="1" spans="1:4">
      <c r="A67" s="397"/>
      <c r="B67" s="398"/>
      <c r="C67" s="399"/>
      <c r="D67" s="399"/>
    </row>
    <row r="68" customHeight="1" spans="1:4">
      <c r="A68" s="397"/>
      <c r="B68" s="398"/>
      <c r="C68" s="399"/>
      <c r="D68" s="399"/>
    </row>
    <row r="69" customHeight="1" spans="1:4">
      <c r="A69" s="397"/>
      <c r="B69" s="398"/>
      <c r="C69" s="399"/>
      <c r="D69" s="399"/>
    </row>
    <row r="70" customHeight="1" spans="1:4">
      <c r="A70" s="397"/>
      <c r="B70" s="398"/>
      <c r="C70" s="399"/>
      <c r="D70" s="399"/>
    </row>
    <row r="71" customHeight="1" spans="1:4">
      <c r="A71" s="397"/>
      <c r="B71" s="398"/>
      <c r="C71" s="399"/>
      <c r="D71" s="399"/>
    </row>
    <row r="72" customHeight="1" spans="1:4">
      <c r="A72" s="397"/>
      <c r="B72" s="398"/>
      <c r="C72" s="399"/>
      <c r="D72" s="399"/>
    </row>
    <row r="73" customHeight="1" spans="1:4">
      <c r="A73" s="397"/>
      <c r="B73" s="398"/>
      <c r="C73" s="399"/>
      <c r="D73" s="399"/>
    </row>
    <row r="74" customHeight="1" spans="1:4">
      <c r="A74" s="397"/>
      <c r="B74" s="398"/>
      <c r="C74" s="399"/>
      <c r="D74" s="399"/>
    </row>
    <row r="75" customHeight="1" spans="1:4">
      <c r="A75" s="397"/>
      <c r="B75" s="398"/>
      <c r="C75" s="399"/>
      <c r="D75" s="399"/>
    </row>
    <row r="76" customHeight="1" spans="1:4">
      <c r="A76" s="397"/>
      <c r="B76" s="398"/>
      <c r="C76" s="399"/>
      <c r="D76" s="399"/>
    </row>
    <row r="77" customHeight="1" spans="1:4">
      <c r="A77" s="397"/>
      <c r="B77" s="398"/>
      <c r="C77" s="399"/>
      <c r="D77" s="399"/>
    </row>
    <row r="78" customHeight="1" spans="1:4">
      <c r="A78" s="397"/>
      <c r="B78" s="398"/>
      <c r="C78" s="399"/>
      <c r="D78" s="399"/>
    </row>
    <row r="79" customHeight="1" spans="1:4">
      <c r="A79" s="397"/>
      <c r="B79" s="398"/>
      <c r="C79" s="399"/>
      <c r="D79" s="399"/>
    </row>
    <row r="80" customHeight="1" spans="1:4">
      <c r="A80" s="397"/>
      <c r="B80" s="398"/>
      <c r="C80" s="399"/>
      <c r="D80" s="399"/>
    </row>
    <row r="81" customHeight="1" spans="1:4">
      <c r="A81" s="397"/>
      <c r="B81" s="398"/>
      <c r="C81" s="399"/>
      <c r="D81" s="399"/>
    </row>
    <row r="82" customHeight="1" spans="1:4">
      <c r="A82" s="397"/>
      <c r="B82" s="398"/>
      <c r="C82" s="399"/>
      <c r="D82" s="399"/>
    </row>
    <row r="83" customHeight="1" spans="1:4">
      <c r="A83" s="397"/>
      <c r="B83" s="398"/>
      <c r="C83" s="399"/>
      <c r="D83" s="399"/>
    </row>
    <row r="84" customHeight="1" spans="1:4">
      <c r="A84" s="397"/>
      <c r="B84" s="398"/>
      <c r="C84" s="399"/>
      <c r="D84" s="399"/>
    </row>
    <row r="85" customHeight="1" spans="1:4">
      <c r="A85" s="397"/>
      <c r="B85" s="398"/>
      <c r="C85" s="399"/>
      <c r="D85" s="399"/>
    </row>
    <row r="86" customHeight="1" spans="1:4">
      <c r="A86" s="397"/>
      <c r="B86" s="398"/>
      <c r="C86" s="399"/>
      <c r="D86" s="399"/>
    </row>
    <row r="87" customHeight="1" spans="1:4">
      <c r="A87" s="397"/>
      <c r="B87" s="398"/>
      <c r="C87" s="399"/>
      <c r="D87" s="399"/>
    </row>
    <row r="88" customHeight="1" spans="1:4">
      <c r="A88" s="397"/>
      <c r="B88" s="398"/>
      <c r="C88" s="399"/>
      <c r="D88" s="399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86"/>
  <sheetViews>
    <sheetView showGridLines="0" tabSelected="1" workbookViewId="0">
      <selection activeCell="K7" sqref="K7"/>
    </sheetView>
  </sheetViews>
  <sheetFormatPr defaultColWidth="0" defaultRowHeight="14.4"/>
  <cols>
    <col min="1" max="4" width="13.5740740740741" style="355" customWidth="1"/>
    <col min="5" max="5" width="15.287037037037" style="356" customWidth="1"/>
    <col min="6" max="6" width="16.4259259259259" style="356" customWidth="1"/>
    <col min="7" max="7" width="17.712962962963" style="356" customWidth="1"/>
    <col min="8" max="8" width="21.1388888888889" style="356" customWidth="1"/>
    <col min="9" max="10" width="13" style="356" customWidth="1"/>
    <col min="11" max="11" width="33.5740740740741" style="356" customWidth="1"/>
    <col min="12" max="14" width="21.712962962963" style="356" customWidth="1"/>
    <col min="15" max="15" width="20.5740740740741" style="356" customWidth="1"/>
    <col min="16" max="16" width="21.712962962963" style="356" customWidth="1"/>
    <col min="17" max="17" width="18.8518518518519" style="356" customWidth="1"/>
    <col min="18" max="18" width="18.712962962963" style="356" customWidth="1"/>
    <col min="19" max="19" width="20" style="357" customWidth="1"/>
    <col min="20" max="20" width="19.712962962963" style="357" customWidth="1"/>
    <col min="21" max="21" width="15.4259259259259" style="357" customWidth="1"/>
    <col min="22" max="22" width="16.712962962963" style="357" customWidth="1"/>
    <col min="23" max="23" width="3" style="358" customWidth="1"/>
    <col min="24" max="24" width="0" style="359" hidden="1" customWidth="1"/>
    <col min="25" max="16384" width="9.13888888888889" style="359" hidden="1"/>
  </cols>
  <sheetData>
    <row r="1" s="354" customFormat="1" ht="29.55" spans="1:22">
      <c r="A1" s="360" t="s">
        <v>9</v>
      </c>
      <c r="B1" s="361" t="s">
        <v>10</v>
      </c>
      <c r="C1" s="361" t="s">
        <v>2</v>
      </c>
      <c r="D1" s="361" t="s">
        <v>11</v>
      </c>
      <c r="E1" s="361" t="s">
        <v>12</v>
      </c>
      <c r="F1" s="361" t="s">
        <v>13</v>
      </c>
      <c r="G1" s="361" t="s">
        <v>14</v>
      </c>
      <c r="H1" s="360" t="s">
        <v>15</v>
      </c>
      <c r="I1" s="364" t="s">
        <v>16</v>
      </c>
      <c r="J1" s="364" t="s">
        <v>17</v>
      </c>
      <c r="K1" s="365" t="s">
        <v>18</v>
      </c>
      <c r="L1" s="366" t="s">
        <v>19</v>
      </c>
      <c r="M1" s="367" t="s">
        <v>20</v>
      </c>
      <c r="N1" s="367" t="s">
        <v>21</v>
      </c>
      <c r="O1" s="364" t="s">
        <v>22</v>
      </c>
      <c r="P1" s="364" t="s">
        <v>23</v>
      </c>
      <c r="Q1" s="377" t="s">
        <v>24</v>
      </c>
      <c r="R1" s="378" t="s">
        <v>25</v>
      </c>
      <c r="S1" s="379" t="s">
        <v>26</v>
      </c>
      <c r="T1" s="379" t="s">
        <v>27</v>
      </c>
      <c r="U1" s="380" t="s">
        <v>28</v>
      </c>
      <c r="V1" s="380" t="s">
        <v>29</v>
      </c>
    </row>
    <row r="2" ht="15.15" spans="1:23">
      <c r="A2" s="362" t="s">
        <v>30</v>
      </c>
      <c r="B2" s="363"/>
      <c r="C2" s="363"/>
      <c r="D2" s="363"/>
      <c r="E2" s="363" t="s">
        <v>31</v>
      </c>
      <c r="F2" s="363" t="s">
        <v>32</v>
      </c>
      <c r="G2" s="363"/>
      <c r="H2" s="362"/>
      <c r="I2" s="368"/>
      <c r="J2" s="369"/>
      <c r="K2" s="370"/>
      <c r="L2" s="371">
        <v>2</v>
      </c>
      <c r="M2" s="362">
        <v>2</v>
      </c>
      <c r="N2" s="362">
        <v>7</v>
      </c>
      <c r="O2" s="368"/>
      <c r="P2" s="368"/>
      <c r="Q2" s="370" t="s">
        <v>33</v>
      </c>
      <c r="R2" s="381">
        <v>98</v>
      </c>
      <c r="S2" s="382"/>
      <c r="T2" s="382"/>
      <c r="U2" s="383"/>
      <c r="V2" s="384">
        <v>98</v>
      </c>
      <c r="W2" s="359"/>
    </row>
    <row r="3" spans="1:23">
      <c r="A3" s="362" t="s">
        <v>30</v>
      </c>
      <c r="B3" s="363"/>
      <c r="C3" s="363"/>
      <c r="D3" s="363"/>
      <c r="E3" s="363" t="s">
        <v>31</v>
      </c>
      <c r="F3" s="363" t="s">
        <v>34</v>
      </c>
      <c r="G3" s="363"/>
      <c r="H3" s="362"/>
      <c r="I3" s="362"/>
      <c r="J3" s="372"/>
      <c r="K3" s="373"/>
      <c r="L3" s="374"/>
      <c r="M3" s="362"/>
      <c r="N3" s="362"/>
      <c r="O3" s="368"/>
      <c r="P3" s="368">
        <v>2</v>
      </c>
      <c r="Q3" s="375"/>
      <c r="R3" s="385">
        <v>28</v>
      </c>
      <c r="S3" s="385"/>
      <c r="T3" s="385"/>
      <c r="U3" s="386"/>
      <c r="V3" s="387">
        <v>28</v>
      </c>
      <c r="W3" s="359"/>
    </row>
    <row r="4" spans="1:23">
      <c r="A4" s="362" t="s">
        <v>30</v>
      </c>
      <c r="B4" s="363"/>
      <c r="C4" s="363"/>
      <c r="D4" s="363"/>
      <c r="E4" s="363" t="s">
        <v>35</v>
      </c>
      <c r="F4" s="363" t="s">
        <v>32</v>
      </c>
      <c r="G4" s="363"/>
      <c r="H4" s="362"/>
      <c r="I4" s="368"/>
      <c r="J4" s="369"/>
      <c r="K4" s="375"/>
      <c r="L4" s="374">
        <v>4</v>
      </c>
      <c r="M4" s="362"/>
      <c r="N4" s="362">
        <v>6</v>
      </c>
      <c r="O4" s="368"/>
      <c r="P4" s="368"/>
      <c r="Q4" s="375"/>
      <c r="R4" s="381">
        <v>98</v>
      </c>
      <c r="S4" s="382"/>
      <c r="T4" s="382"/>
      <c r="U4" s="383"/>
      <c r="V4" s="388">
        <v>98</v>
      </c>
      <c r="W4" s="359"/>
    </row>
    <row r="5" spans="1:23">
      <c r="A5" s="362" t="s">
        <v>30</v>
      </c>
      <c r="B5" s="363"/>
      <c r="C5" s="363"/>
      <c r="D5" s="363"/>
      <c r="E5" s="363" t="s">
        <v>36</v>
      </c>
      <c r="F5" s="363" t="s">
        <v>32</v>
      </c>
      <c r="G5" s="363"/>
      <c r="H5" s="362"/>
      <c r="I5" s="368"/>
      <c r="J5" s="369"/>
      <c r="K5" s="375"/>
      <c r="L5" s="374">
        <v>7</v>
      </c>
      <c r="M5" s="362"/>
      <c r="N5" s="362">
        <v>3</v>
      </c>
      <c r="O5" s="368"/>
      <c r="P5" s="368"/>
      <c r="Q5" s="375"/>
      <c r="R5" s="381">
        <v>119</v>
      </c>
      <c r="S5" s="382"/>
      <c r="T5" s="382"/>
      <c r="U5" s="383"/>
      <c r="V5" s="388">
        <v>119</v>
      </c>
      <c r="W5" s="359"/>
    </row>
    <row r="6" spans="1:23">
      <c r="A6" s="362" t="s">
        <v>30</v>
      </c>
      <c r="B6" s="363"/>
      <c r="C6" s="363"/>
      <c r="D6" s="363"/>
      <c r="E6" s="363" t="s">
        <v>36</v>
      </c>
      <c r="F6" s="363" t="s">
        <v>34</v>
      </c>
      <c r="G6" s="363"/>
      <c r="H6" s="362"/>
      <c r="I6" s="368"/>
      <c r="J6" s="369"/>
      <c r="K6" s="375"/>
      <c r="L6" s="374"/>
      <c r="M6" s="362"/>
      <c r="N6" s="362"/>
      <c r="O6" s="368"/>
      <c r="P6" s="368">
        <v>825</v>
      </c>
      <c r="Q6" s="375"/>
      <c r="R6" s="381">
        <v>11550</v>
      </c>
      <c r="S6" s="382"/>
      <c r="T6" s="382"/>
      <c r="U6" s="383"/>
      <c r="V6" s="388">
        <v>11550</v>
      </c>
      <c r="W6" s="359"/>
    </row>
    <row r="7" spans="1:23">
      <c r="A7" s="362" t="s">
        <v>30</v>
      </c>
      <c r="B7" s="363"/>
      <c r="C7" s="363"/>
      <c r="D7" s="363"/>
      <c r="E7" s="363" t="s">
        <v>37</v>
      </c>
      <c r="F7" s="363" t="s">
        <v>32</v>
      </c>
      <c r="G7" s="363"/>
      <c r="H7" s="362"/>
      <c r="I7" s="368"/>
      <c r="J7" s="369"/>
      <c r="K7" s="375"/>
      <c r="L7" s="374">
        <v>10</v>
      </c>
      <c r="M7" s="362"/>
      <c r="N7" s="362">
        <v>7</v>
      </c>
      <c r="O7" s="368"/>
      <c r="P7" s="368"/>
      <c r="Q7" s="375"/>
      <c r="R7" s="381">
        <v>189</v>
      </c>
      <c r="S7" s="382"/>
      <c r="T7" s="382"/>
      <c r="U7" s="383"/>
      <c r="V7" s="388">
        <v>189</v>
      </c>
      <c r="W7" s="359"/>
    </row>
    <row r="8" spans="1:23">
      <c r="A8" s="362" t="s">
        <v>30</v>
      </c>
      <c r="B8" s="363"/>
      <c r="C8" s="363"/>
      <c r="D8" s="363"/>
      <c r="E8" s="363" t="s">
        <v>38</v>
      </c>
      <c r="F8" s="363" t="s">
        <v>32</v>
      </c>
      <c r="G8" s="363"/>
      <c r="H8" s="362"/>
      <c r="I8" s="368"/>
      <c r="J8" s="369"/>
      <c r="K8" s="375"/>
      <c r="L8" s="374">
        <v>8</v>
      </c>
      <c r="M8" s="362"/>
      <c r="N8" s="362">
        <v>26</v>
      </c>
      <c r="O8" s="368"/>
      <c r="P8" s="368"/>
      <c r="Q8" s="375"/>
      <c r="R8" s="381">
        <v>294</v>
      </c>
      <c r="S8" s="382"/>
      <c r="T8" s="382"/>
      <c r="U8" s="383"/>
      <c r="V8" s="388">
        <v>294</v>
      </c>
      <c r="W8" s="359"/>
    </row>
    <row r="9" spans="1:23">
      <c r="A9" s="362" t="s">
        <v>30</v>
      </c>
      <c r="B9" s="363"/>
      <c r="C9" s="363"/>
      <c r="D9" s="363"/>
      <c r="E9" s="363" t="s">
        <v>39</v>
      </c>
      <c r="F9" s="363" t="s">
        <v>32</v>
      </c>
      <c r="G9" s="363"/>
      <c r="H9" s="362"/>
      <c r="I9" s="368"/>
      <c r="J9" s="369"/>
      <c r="K9" s="375"/>
      <c r="L9" s="374">
        <v>4</v>
      </c>
      <c r="M9" s="362"/>
      <c r="N9" s="362">
        <v>27</v>
      </c>
      <c r="O9" s="368"/>
      <c r="P9" s="368"/>
      <c r="Q9" s="375"/>
      <c r="R9" s="381">
        <v>245</v>
      </c>
      <c r="S9" s="382"/>
      <c r="T9" s="382"/>
      <c r="U9" s="383"/>
      <c r="V9" s="388">
        <v>245</v>
      </c>
      <c r="W9" s="359"/>
    </row>
    <row r="10" spans="1:23">
      <c r="A10" s="362" t="s">
        <v>30</v>
      </c>
      <c r="B10" s="363"/>
      <c r="C10" s="363"/>
      <c r="D10" s="363"/>
      <c r="E10" s="363" t="s">
        <v>40</v>
      </c>
      <c r="F10" s="363" t="s">
        <v>32</v>
      </c>
      <c r="G10" s="363"/>
      <c r="H10" s="362"/>
      <c r="I10" s="368"/>
      <c r="J10" s="369"/>
      <c r="K10" s="375"/>
      <c r="L10" s="374">
        <v>17</v>
      </c>
      <c r="M10" s="362">
        <v>4</v>
      </c>
      <c r="N10" s="362">
        <v>1</v>
      </c>
      <c r="O10" s="368">
        <v>4</v>
      </c>
      <c r="P10" s="368"/>
      <c r="Q10" s="375"/>
      <c r="R10" s="381">
        <v>296.52</v>
      </c>
      <c r="S10" s="382"/>
      <c r="T10" s="382"/>
      <c r="U10" s="383"/>
      <c r="V10" s="388">
        <v>296.52</v>
      </c>
      <c r="W10" s="359"/>
    </row>
    <row r="11" spans="1:23">
      <c r="A11" s="362" t="s">
        <v>30</v>
      </c>
      <c r="B11" s="363"/>
      <c r="C11" s="363"/>
      <c r="D11" s="363"/>
      <c r="E11" s="363" t="s">
        <v>41</v>
      </c>
      <c r="F11" s="363" t="s">
        <v>32</v>
      </c>
      <c r="G11" s="363"/>
      <c r="H11" s="362"/>
      <c r="I11" s="368"/>
      <c r="J11" s="369"/>
      <c r="K11" s="375"/>
      <c r="L11" s="374">
        <v>4</v>
      </c>
      <c r="M11" s="362"/>
      <c r="N11" s="362">
        <v>14</v>
      </c>
      <c r="O11" s="368"/>
      <c r="P11" s="368"/>
      <c r="Q11" s="375"/>
      <c r="R11" s="381">
        <v>154</v>
      </c>
      <c r="S11" s="382"/>
      <c r="T11" s="382"/>
      <c r="U11" s="383"/>
      <c r="V11" s="388">
        <v>154</v>
      </c>
      <c r="W11" s="359"/>
    </row>
    <row r="12" spans="1:23">
      <c r="A12" s="362" t="s">
        <v>30</v>
      </c>
      <c r="B12" s="363"/>
      <c r="C12" s="363"/>
      <c r="D12" s="363"/>
      <c r="E12" s="363" t="s">
        <v>42</v>
      </c>
      <c r="F12" s="363" t="s">
        <v>32</v>
      </c>
      <c r="G12" s="363"/>
      <c r="H12" s="362"/>
      <c r="I12" s="368"/>
      <c r="J12" s="369"/>
      <c r="K12" s="375"/>
      <c r="L12" s="374">
        <v>2</v>
      </c>
      <c r="M12" s="362"/>
      <c r="N12" s="362">
        <v>13</v>
      </c>
      <c r="O12" s="368"/>
      <c r="P12" s="368"/>
      <c r="Q12" s="375"/>
      <c r="R12" s="381">
        <v>119</v>
      </c>
      <c r="S12" s="382"/>
      <c r="T12" s="382"/>
      <c r="U12" s="383"/>
      <c r="V12" s="388">
        <v>119</v>
      </c>
      <c r="W12" s="359"/>
    </row>
    <row r="13" spans="1:23">
      <c r="A13" s="362" t="s">
        <v>30</v>
      </c>
      <c r="B13" s="363"/>
      <c r="C13" s="363"/>
      <c r="D13" s="363"/>
      <c r="E13" s="363" t="s">
        <v>43</v>
      </c>
      <c r="F13" s="363" t="s">
        <v>32</v>
      </c>
      <c r="G13" s="363"/>
      <c r="H13" s="362"/>
      <c r="I13" s="368"/>
      <c r="J13" s="369"/>
      <c r="K13" s="375"/>
      <c r="L13" s="374">
        <v>6</v>
      </c>
      <c r="M13" s="362"/>
      <c r="N13" s="362">
        <v>2</v>
      </c>
      <c r="O13" s="368"/>
      <c r="P13" s="368"/>
      <c r="Q13" s="375"/>
      <c r="R13" s="381">
        <v>98</v>
      </c>
      <c r="S13" s="382"/>
      <c r="T13" s="382"/>
      <c r="U13" s="383"/>
      <c r="V13" s="388">
        <v>98</v>
      </c>
      <c r="W13" s="359"/>
    </row>
    <row r="14" spans="1:23">
      <c r="A14" s="362" t="s">
        <v>30</v>
      </c>
      <c r="B14" s="363"/>
      <c r="C14" s="363"/>
      <c r="D14" s="363"/>
      <c r="E14" s="363" t="s">
        <v>44</v>
      </c>
      <c r="F14" s="363" t="s">
        <v>32</v>
      </c>
      <c r="G14" s="363"/>
      <c r="H14" s="362"/>
      <c r="I14" s="368"/>
      <c r="J14" s="369"/>
      <c r="K14" s="375"/>
      <c r="L14" s="374">
        <v>5</v>
      </c>
      <c r="M14" s="362"/>
      <c r="N14" s="362">
        <v>2</v>
      </c>
      <c r="O14" s="368"/>
      <c r="P14" s="368"/>
      <c r="Q14" s="375"/>
      <c r="R14" s="381">
        <v>84</v>
      </c>
      <c r="S14" s="382"/>
      <c r="T14" s="382"/>
      <c r="U14" s="383"/>
      <c r="V14" s="388">
        <v>84</v>
      </c>
      <c r="W14" s="359"/>
    </row>
    <row r="15" spans="1:23">
      <c r="A15" s="362" t="s">
        <v>30</v>
      </c>
      <c r="B15" s="363"/>
      <c r="C15" s="363"/>
      <c r="D15" s="363"/>
      <c r="E15" s="363" t="s">
        <v>45</v>
      </c>
      <c r="F15" s="363" t="s">
        <v>32</v>
      </c>
      <c r="G15" s="363"/>
      <c r="H15" s="362"/>
      <c r="I15" s="368"/>
      <c r="J15" s="369"/>
      <c r="K15" s="375"/>
      <c r="L15" s="374"/>
      <c r="M15" s="362"/>
      <c r="N15" s="362">
        <v>21</v>
      </c>
      <c r="O15" s="368"/>
      <c r="P15" s="368"/>
      <c r="Q15" s="375"/>
      <c r="R15" s="381">
        <v>147</v>
      </c>
      <c r="S15" s="382"/>
      <c r="T15" s="382"/>
      <c r="U15" s="383"/>
      <c r="V15" s="388">
        <v>147</v>
      </c>
      <c r="W15" s="359"/>
    </row>
    <row r="16" spans="1:23">
      <c r="A16" s="362" t="s">
        <v>46</v>
      </c>
      <c r="B16" s="363"/>
      <c r="C16" s="363"/>
      <c r="D16" s="363"/>
      <c r="E16" s="363" t="s">
        <v>31</v>
      </c>
      <c r="F16" s="363" t="s">
        <v>32</v>
      </c>
      <c r="G16" s="363"/>
      <c r="H16" s="362"/>
      <c r="I16" s="368"/>
      <c r="J16" s="369"/>
      <c r="K16" s="375"/>
      <c r="L16" s="374">
        <v>16</v>
      </c>
      <c r="M16" s="362"/>
      <c r="N16" s="362"/>
      <c r="O16" s="368"/>
      <c r="P16" s="368"/>
      <c r="Q16" s="375"/>
      <c r="R16" s="381">
        <v>224</v>
      </c>
      <c r="S16" s="382"/>
      <c r="T16" s="382"/>
      <c r="U16" s="383"/>
      <c r="V16" s="388">
        <v>224</v>
      </c>
      <c r="W16" s="359"/>
    </row>
    <row r="17" spans="1:23">
      <c r="A17" s="362" t="s">
        <v>46</v>
      </c>
      <c r="B17" s="363"/>
      <c r="C17" s="363"/>
      <c r="D17" s="363"/>
      <c r="E17" s="363" t="s">
        <v>35</v>
      </c>
      <c r="F17" s="363" t="s">
        <v>32</v>
      </c>
      <c r="G17" s="363"/>
      <c r="H17" s="362"/>
      <c r="I17" s="368"/>
      <c r="J17" s="369"/>
      <c r="K17" s="375"/>
      <c r="L17" s="374">
        <v>8</v>
      </c>
      <c r="M17" s="362"/>
      <c r="N17" s="362"/>
      <c r="O17" s="368"/>
      <c r="P17" s="368"/>
      <c r="Q17" s="375"/>
      <c r="R17" s="381">
        <v>112</v>
      </c>
      <c r="S17" s="382"/>
      <c r="T17" s="382"/>
      <c r="U17" s="383"/>
      <c r="V17" s="388">
        <v>112</v>
      </c>
      <c r="W17" s="359"/>
    </row>
    <row r="18" spans="1:23">
      <c r="A18" s="362" t="s">
        <v>46</v>
      </c>
      <c r="B18" s="363"/>
      <c r="C18" s="363"/>
      <c r="D18" s="363"/>
      <c r="E18" s="363" t="s">
        <v>36</v>
      </c>
      <c r="F18" s="363" t="s">
        <v>32</v>
      </c>
      <c r="G18" s="363"/>
      <c r="H18" s="362"/>
      <c r="I18" s="368"/>
      <c r="J18" s="369"/>
      <c r="K18" s="375"/>
      <c r="L18" s="374">
        <v>5</v>
      </c>
      <c r="M18" s="362"/>
      <c r="N18" s="362"/>
      <c r="O18" s="368"/>
      <c r="P18" s="368"/>
      <c r="Q18" s="375"/>
      <c r="R18" s="381">
        <v>70</v>
      </c>
      <c r="S18" s="382"/>
      <c r="T18" s="382"/>
      <c r="U18" s="383"/>
      <c r="V18" s="388">
        <v>70</v>
      </c>
      <c r="W18" s="359"/>
    </row>
    <row r="19" spans="1:23">
      <c r="A19" s="362" t="s">
        <v>46</v>
      </c>
      <c r="B19" s="363"/>
      <c r="C19" s="363"/>
      <c r="D19" s="363"/>
      <c r="E19" s="363" t="s">
        <v>37</v>
      </c>
      <c r="F19" s="363" t="s">
        <v>32</v>
      </c>
      <c r="G19" s="363"/>
      <c r="H19" s="362"/>
      <c r="I19" s="368"/>
      <c r="J19" s="369"/>
      <c r="K19" s="375"/>
      <c r="L19" s="374">
        <v>11</v>
      </c>
      <c r="M19" s="362"/>
      <c r="N19" s="362"/>
      <c r="O19" s="368"/>
      <c r="P19" s="368"/>
      <c r="Q19" s="375"/>
      <c r="R19" s="381">
        <v>154</v>
      </c>
      <c r="S19" s="382"/>
      <c r="T19" s="382"/>
      <c r="U19" s="383"/>
      <c r="V19" s="388">
        <v>154</v>
      </c>
      <c r="W19" s="359"/>
    </row>
    <row r="20" spans="1:23">
      <c r="A20" s="362" t="s">
        <v>46</v>
      </c>
      <c r="B20" s="363"/>
      <c r="C20" s="363"/>
      <c r="D20" s="363"/>
      <c r="E20" s="363" t="s">
        <v>38</v>
      </c>
      <c r="F20" s="363" t="s">
        <v>32</v>
      </c>
      <c r="G20" s="363"/>
      <c r="H20" s="362"/>
      <c r="I20" s="368"/>
      <c r="J20" s="369"/>
      <c r="K20" s="375"/>
      <c r="L20" s="374">
        <v>8</v>
      </c>
      <c r="M20" s="362"/>
      <c r="N20" s="362"/>
      <c r="O20" s="368"/>
      <c r="P20" s="368"/>
      <c r="Q20" s="375"/>
      <c r="R20" s="381">
        <v>112</v>
      </c>
      <c r="S20" s="382"/>
      <c r="T20" s="382"/>
      <c r="U20" s="383"/>
      <c r="V20" s="388">
        <v>112</v>
      </c>
      <c r="W20" s="359"/>
    </row>
    <row r="21" spans="1:23">
      <c r="A21" s="362" t="s">
        <v>46</v>
      </c>
      <c r="B21" s="363"/>
      <c r="C21" s="363"/>
      <c r="D21" s="363"/>
      <c r="E21" s="363" t="s">
        <v>39</v>
      </c>
      <c r="F21" s="363" t="s">
        <v>32</v>
      </c>
      <c r="G21" s="363"/>
      <c r="H21" s="362"/>
      <c r="I21" s="368"/>
      <c r="J21" s="369"/>
      <c r="K21" s="375"/>
      <c r="L21" s="374">
        <v>5</v>
      </c>
      <c r="M21" s="362"/>
      <c r="N21" s="362"/>
      <c r="O21" s="368"/>
      <c r="P21" s="368"/>
      <c r="Q21" s="375"/>
      <c r="R21" s="381">
        <v>70</v>
      </c>
      <c r="S21" s="382"/>
      <c r="T21" s="382"/>
      <c r="U21" s="383"/>
      <c r="V21" s="388">
        <v>70</v>
      </c>
      <c r="W21" s="359"/>
    </row>
    <row r="22" spans="1:23">
      <c r="A22" s="362" t="s">
        <v>46</v>
      </c>
      <c r="B22" s="363"/>
      <c r="C22" s="363"/>
      <c r="D22" s="363"/>
      <c r="E22" s="363" t="s">
        <v>40</v>
      </c>
      <c r="F22" s="363" t="s">
        <v>32</v>
      </c>
      <c r="G22" s="363"/>
      <c r="H22" s="362"/>
      <c r="I22" s="368"/>
      <c r="J22" s="369"/>
      <c r="K22" s="375"/>
      <c r="L22" s="374">
        <v>5</v>
      </c>
      <c r="M22" s="362"/>
      <c r="N22" s="362"/>
      <c r="O22" s="368"/>
      <c r="P22" s="368"/>
      <c r="Q22" s="375"/>
      <c r="R22" s="381">
        <v>70</v>
      </c>
      <c r="S22" s="382"/>
      <c r="T22" s="382"/>
      <c r="U22" s="383"/>
      <c r="V22" s="388">
        <v>70</v>
      </c>
      <c r="W22" s="359"/>
    </row>
    <row r="23" spans="1:22">
      <c r="A23" s="362" t="s">
        <v>46</v>
      </c>
      <c r="B23" s="363"/>
      <c r="C23" s="363"/>
      <c r="D23" s="363"/>
      <c r="E23" s="363" t="s">
        <v>41</v>
      </c>
      <c r="F23" s="363" t="s">
        <v>32</v>
      </c>
      <c r="G23" s="363"/>
      <c r="H23" s="362"/>
      <c r="I23" s="362"/>
      <c r="J23" s="372"/>
      <c r="K23" s="376"/>
      <c r="L23" s="374">
        <v>5</v>
      </c>
      <c r="M23" s="362"/>
      <c r="N23" s="362"/>
      <c r="O23" s="368"/>
      <c r="P23" s="368"/>
      <c r="Q23" s="375"/>
      <c r="R23" s="381">
        <v>70</v>
      </c>
      <c r="S23" s="382"/>
      <c r="T23" s="382"/>
      <c r="U23" s="383"/>
      <c r="V23" s="388">
        <v>70</v>
      </c>
    </row>
    <row r="24" spans="1:22">
      <c r="A24" s="362" t="s">
        <v>46</v>
      </c>
      <c r="B24" s="363"/>
      <c r="C24" s="363"/>
      <c r="D24" s="363"/>
      <c r="E24" s="363" t="s">
        <v>42</v>
      </c>
      <c r="F24" s="363" t="s">
        <v>32</v>
      </c>
      <c r="G24" s="363"/>
      <c r="H24" s="362"/>
      <c r="I24" s="362"/>
      <c r="J24" s="372"/>
      <c r="K24" s="376"/>
      <c r="L24" s="374">
        <v>15</v>
      </c>
      <c r="M24" s="362"/>
      <c r="N24" s="362"/>
      <c r="O24" s="368"/>
      <c r="P24" s="368"/>
      <c r="Q24" s="375"/>
      <c r="R24" s="381">
        <v>210</v>
      </c>
      <c r="S24" s="382"/>
      <c r="T24" s="382"/>
      <c r="U24" s="383"/>
      <c r="V24" s="388">
        <v>210</v>
      </c>
    </row>
    <row r="25" spans="1:22">
      <c r="A25" s="362" t="s">
        <v>46</v>
      </c>
      <c r="B25" s="363"/>
      <c r="C25" s="363"/>
      <c r="D25" s="363"/>
      <c r="E25" s="363" t="s">
        <v>43</v>
      </c>
      <c r="F25" s="363" t="s">
        <v>32</v>
      </c>
      <c r="G25" s="363"/>
      <c r="H25" s="362"/>
      <c r="I25" s="362"/>
      <c r="J25" s="372"/>
      <c r="K25" s="376"/>
      <c r="L25" s="374">
        <v>5</v>
      </c>
      <c r="M25" s="362"/>
      <c r="N25" s="362"/>
      <c r="O25" s="368"/>
      <c r="P25" s="368"/>
      <c r="Q25" s="375"/>
      <c r="R25" s="381">
        <v>70</v>
      </c>
      <c r="S25" s="382"/>
      <c r="T25" s="382"/>
      <c r="U25" s="383"/>
      <c r="V25" s="388">
        <v>70</v>
      </c>
    </row>
    <row r="26" spans="1:22">
      <c r="A26" s="362" t="s">
        <v>46</v>
      </c>
      <c r="B26" s="363"/>
      <c r="C26" s="363"/>
      <c r="D26" s="363"/>
      <c r="E26" s="363" t="s">
        <v>43</v>
      </c>
      <c r="F26" s="363" t="s">
        <v>34</v>
      </c>
      <c r="G26" s="363"/>
      <c r="H26" s="362"/>
      <c r="I26" s="362"/>
      <c r="J26" s="372"/>
      <c r="K26" s="376"/>
      <c r="L26" s="374"/>
      <c r="M26" s="362"/>
      <c r="N26" s="362"/>
      <c r="O26" s="368"/>
      <c r="P26" s="368">
        <v>2</v>
      </c>
      <c r="Q26" s="375"/>
      <c r="R26" s="382">
        <v>28</v>
      </c>
      <c r="S26" s="382"/>
      <c r="T26" s="382"/>
      <c r="U26" s="383"/>
      <c r="V26" s="388">
        <v>28</v>
      </c>
    </row>
    <row r="27" spans="1:22">
      <c r="A27" s="362" t="s">
        <v>46</v>
      </c>
      <c r="B27" s="363"/>
      <c r="C27" s="363"/>
      <c r="D27" s="363"/>
      <c r="E27" s="363" t="s">
        <v>44</v>
      </c>
      <c r="F27" s="363" t="s">
        <v>32</v>
      </c>
      <c r="G27" s="363"/>
      <c r="H27" s="362"/>
      <c r="I27" s="362"/>
      <c r="J27" s="372"/>
      <c r="K27" s="376"/>
      <c r="L27" s="374">
        <v>5</v>
      </c>
      <c r="M27" s="362"/>
      <c r="N27" s="362"/>
      <c r="O27" s="368"/>
      <c r="P27" s="368"/>
      <c r="Q27" s="375"/>
      <c r="R27" s="381">
        <v>70</v>
      </c>
      <c r="S27" s="382"/>
      <c r="T27" s="382"/>
      <c r="U27" s="383"/>
      <c r="V27" s="388">
        <v>70</v>
      </c>
    </row>
    <row r="28" spans="1:22">
      <c r="A28" s="362" t="s">
        <v>46</v>
      </c>
      <c r="B28" s="363"/>
      <c r="C28" s="363"/>
      <c r="D28" s="363"/>
      <c r="E28" s="363" t="s">
        <v>45</v>
      </c>
      <c r="F28" s="363" t="s">
        <v>32</v>
      </c>
      <c r="G28" s="363"/>
      <c r="H28" s="362"/>
      <c r="I28" s="362"/>
      <c r="J28" s="372"/>
      <c r="K28" s="376"/>
      <c r="L28" s="374">
        <v>22</v>
      </c>
      <c r="M28" s="362"/>
      <c r="N28" s="362"/>
      <c r="O28" s="368"/>
      <c r="P28" s="368"/>
      <c r="Q28" s="375"/>
      <c r="R28" s="381">
        <v>308</v>
      </c>
      <c r="S28" s="382"/>
      <c r="T28" s="382"/>
      <c r="U28" s="383"/>
      <c r="V28" s="388">
        <v>308</v>
      </c>
    </row>
    <row r="29" spans="1:22">
      <c r="A29" s="362" t="s">
        <v>47</v>
      </c>
      <c r="B29" s="363"/>
      <c r="C29" s="363"/>
      <c r="D29" s="363"/>
      <c r="E29" s="363" t="s">
        <v>31</v>
      </c>
      <c r="F29" s="363" t="s">
        <v>32</v>
      </c>
      <c r="G29" s="363"/>
      <c r="H29" s="362"/>
      <c r="I29" s="362"/>
      <c r="J29" s="372"/>
      <c r="K29" s="376"/>
      <c r="L29" s="374"/>
      <c r="M29" s="362"/>
      <c r="N29" s="362"/>
      <c r="O29" s="368">
        <v>19</v>
      </c>
      <c r="P29" s="368"/>
      <c r="Q29" s="375"/>
      <c r="R29" s="381">
        <v>45.22</v>
      </c>
      <c r="S29" s="382"/>
      <c r="T29" s="382"/>
      <c r="U29" s="383"/>
      <c r="V29" s="388">
        <v>45.22</v>
      </c>
    </row>
    <row r="30" spans="1:22">
      <c r="A30" s="362" t="s">
        <v>47</v>
      </c>
      <c r="B30" s="363"/>
      <c r="C30" s="363"/>
      <c r="D30" s="363"/>
      <c r="E30" s="363" t="s">
        <v>35</v>
      </c>
      <c r="F30" s="363" t="s">
        <v>32</v>
      </c>
      <c r="G30" s="363"/>
      <c r="H30" s="362"/>
      <c r="I30" s="362"/>
      <c r="J30" s="372"/>
      <c r="K30" s="376"/>
      <c r="L30" s="374"/>
      <c r="M30" s="362"/>
      <c r="N30" s="362"/>
      <c r="O30" s="368">
        <v>9</v>
      </c>
      <c r="P30" s="368"/>
      <c r="Q30" s="375"/>
      <c r="R30" s="381">
        <v>21.42</v>
      </c>
      <c r="S30" s="382"/>
      <c r="T30" s="382"/>
      <c r="U30" s="383"/>
      <c r="V30" s="388">
        <v>21.42</v>
      </c>
    </row>
    <row r="31" spans="1:22">
      <c r="A31" s="362" t="s">
        <v>47</v>
      </c>
      <c r="B31" s="363"/>
      <c r="C31" s="363"/>
      <c r="D31" s="363"/>
      <c r="E31" s="363" t="s">
        <v>36</v>
      </c>
      <c r="F31" s="363" t="s">
        <v>32</v>
      </c>
      <c r="G31" s="363"/>
      <c r="H31" s="362"/>
      <c r="I31" s="362"/>
      <c r="J31" s="372"/>
      <c r="K31" s="376"/>
      <c r="L31" s="374"/>
      <c r="M31" s="362"/>
      <c r="N31" s="362"/>
      <c r="O31" s="368">
        <v>7</v>
      </c>
      <c r="P31" s="368"/>
      <c r="Q31" s="375"/>
      <c r="R31" s="381">
        <v>16.66</v>
      </c>
      <c r="S31" s="382"/>
      <c r="T31" s="382"/>
      <c r="U31" s="383"/>
      <c r="V31" s="388">
        <v>16.66</v>
      </c>
    </row>
    <row r="32" spans="1:22">
      <c r="A32" s="362" t="s">
        <v>47</v>
      </c>
      <c r="B32" s="363"/>
      <c r="C32" s="363"/>
      <c r="D32" s="363"/>
      <c r="E32" s="363" t="s">
        <v>37</v>
      </c>
      <c r="F32" s="363" t="s">
        <v>32</v>
      </c>
      <c r="G32" s="363"/>
      <c r="H32" s="362"/>
      <c r="I32" s="362"/>
      <c r="J32" s="372"/>
      <c r="K32" s="376"/>
      <c r="L32" s="374"/>
      <c r="M32" s="362"/>
      <c r="N32" s="362"/>
      <c r="O32" s="368">
        <v>7</v>
      </c>
      <c r="P32" s="368"/>
      <c r="Q32" s="375"/>
      <c r="R32" s="381">
        <v>16.66</v>
      </c>
      <c r="S32" s="382"/>
      <c r="T32" s="382"/>
      <c r="U32" s="383"/>
      <c r="V32" s="388">
        <v>16.66</v>
      </c>
    </row>
    <row r="33" spans="1:22">
      <c r="A33" s="362" t="s">
        <v>47</v>
      </c>
      <c r="B33" s="363"/>
      <c r="C33" s="363"/>
      <c r="D33" s="363"/>
      <c r="E33" s="363" t="s">
        <v>38</v>
      </c>
      <c r="F33" s="363" t="s">
        <v>32</v>
      </c>
      <c r="G33" s="363"/>
      <c r="H33" s="362"/>
      <c r="I33" s="362"/>
      <c r="J33" s="372"/>
      <c r="K33" s="376"/>
      <c r="L33" s="374"/>
      <c r="M33" s="362"/>
      <c r="N33" s="362"/>
      <c r="O33" s="368">
        <v>6</v>
      </c>
      <c r="P33" s="368"/>
      <c r="Q33" s="375"/>
      <c r="R33" s="381">
        <v>14.28</v>
      </c>
      <c r="S33" s="382"/>
      <c r="T33" s="382"/>
      <c r="U33" s="383"/>
      <c r="V33" s="388">
        <v>14.28</v>
      </c>
    </row>
    <row r="34" spans="1:22">
      <c r="A34" s="362" t="s">
        <v>47</v>
      </c>
      <c r="B34" s="363"/>
      <c r="C34" s="363"/>
      <c r="D34" s="363"/>
      <c r="E34" s="363" t="s">
        <v>39</v>
      </c>
      <c r="F34" s="363" t="s">
        <v>32</v>
      </c>
      <c r="G34" s="363"/>
      <c r="H34" s="362"/>
      <c r="I34" s="362"/>
      <c r="J34" s="372"/>
      <c r="K34" s="376"/>
      <c r="L34" s="374"/>
      <c r="M34" s="362"/>
      <c r="N34" s="362"/>
      <c r="O34" s="368">
        <v>11</v>
      </c>
      <c r="P34" s="368"/>
      <c r="Q34" s="375"/>
      <c r="R34" s="381">
        <v>26.18</v>
      </c>
      <c r="S34" s="382"/>
      <c r="T34" s="382"/>
      <c r="U34" s="383"/>
      <c r="V34" s="388">
        <v>26.18</v>
      </c>
    </row>
    <row r="35" spans="1:22">
      <c r="A35" s="362" t="s">
        <v>47</v>
      </c>
      <c r="B35" s="363"/>
      <c r="C35" s="363"/>
      <c r="D35" s="363"/>
      <c r="E35" s="363" t="s">
        <v>40</v>
      </c>
      <c r="F35" s="363" t="s">
        <v>32</v>
      </c>
      <c r="G35" s="363"/>
      <c r="H35" s="362"/>
      <c r="I35" s="362"/>
      <c r="J35" s="372"/>
      <c r="K35" s="376"/>
      <c r="L35" s="374"/>
      <c r="M35" s="362"/>
      <c r="N35" s="362"/>
      <c r="O35" s="368">
        <v>7</v>
      </c>
      <c r="P35" s="368"/>
      <c r="Q35" s="375"/>
      <c r="R35" s="381">
        <v>16.66</v>
      </c>
      <c r="S35" s="382"/>
      <c r="T35" s="382"/>
      <c r="U35" s="383"/>
      <c r="V35" s="388">
        <v>16.66</v>
      </c>
    </row>
    <row r="36" spans="1:22">
      <c r="A36" s="362" t="s">
        <v>47</v>
      </c>
      <c r="B36" s="363"/>
      <c r="C36" s="363"/>
      <c r="D36" s="363"/>
      <c r="E36" s="363" t="s">
        <v>41</v>
      </c>
      <c r="F36" s="363" t="s">
        <v>32</v>
      </c>
      <c r="G36" s="363"/>
      <c r="H36" s="362"/>
      <c r="I36" s="362"/>
      <c r="J36" s="372"/>
      <c r="K36" s="376"/>
      <c r="L36" s="374"/>
      <c r="M36" s="362"/>
      <c r="N36" s="362"/>
      <c r="O36" s="368">
        <v>16</v>
      </c>
      <c r="P36" s="368"/>
      <c r="Q36" s="375"/>
      <c r="R36" s="381">
        <v>38.08</v>
      </c>
      <c r="S36" s="382"/>
      <c r="T36" s="382"/>
      <c r="U36" s="383"/>
      <c r="V36" s="388">
        <v>38.08</v>
      </c>
    </row>
    <row r="37" spans="1:22">
      <c r="A37" s="362" t="s">
        <v>47</v>
      </c>
      <c r="B37" s="363"/>
      <c r="C37" s="363"/>
      <c r="D37" s="363"/>
      <c r="E37" s="363" t="s">
        <v>42</v>
      </c>
      <c r="F37" s="363" t="s">
        <v>32</v>
      </c>
      <c r="G37" s="363"/>
      <c r="H37" s="362"/>
      <c r="I37" s="362"/>
      <c r="J37" s="372"/>
      <c r="K37" s="376"/>
      <c r="L37" s="374"/>
      <c r="M37" s="362"/>
      <c r="N37" s="362"/>
      <c r="O37" s="368">
        <v>12</v>
      </c>
      <c r="P37" s="368"/>
      <c r="Q37" s="375"/>
      <c r="R37" s="381">
        <v>28.56</v>
      </c>
      <c r="S37" s="382"/>
      <c r="T37" s="382"/>
      <c r="U37" s="383"/>
      <c r="V37" s="388">
        <v>28.56</v>
      </c>
    </row>
    <row r="38" spans="1:22">
      <c r="A38" s="362" t="s">
        <v>47</v>
      </c>
      <c r="B38" s="363"/>
      <c r="C38" s="363"/>
      <c r="D38" s="363"/>
      <c r="E38" s="363" t="s">
        <v>43</v>
      </c>
      <c r="F38" s="363" t="s">
        <v>32</v>
      </c>
      <c r="G38" s="363"/>
      <c r="H38" s="362"/>
      <c r="I38" s="362"/>
      <c r="J38" s="372"/>
      <c r="K38" s="376"/>
      <c r="L38" s="374"/>
      <c r="M38" s="362"/>
      <c r="N38" s="362"/>
      <c r="O38" s="368">
        <v>3</v>
      </c>
      <c r="P38" s="368"/>
      <c r="Q38" s="375"/>
      <c r="R38" s="381">
        <v>7.14</v>
      </c>
      <c r="S38" s="382"/>
      <c r="T38" s="382"/>
      <c r="U38" s="383"/>
      <c r="V38" s="388">
        <v>7.14</v>
      </c>
    </row>
    <row r="39" spans="1:22">
      <c r="A39" s="362" t="s">
        <v>47</v>
      </c>
      <c r="B39" s="363"/>
      <c r="C39" s="363"/>
      <c r="D39" s="363"/>
      <c r="E39" s="363" t="s">
        <v>44</v>
      </c>
      <c r="F39" s="363" t="s">
        <v>32</v>
      </c>
      <c r="G39" s="363"/>
      <c r="H39" s="362"/>
      <c r="I39" s="362"/>
      <c r="J39" s="372"/>
      <c r="K39" s="376"/>
      <c r="L39" s="374"/>
      <c r="M39" s="362"/>
      <c r="N39" s="362"/>
      <c r="O39" s="368">
        <v>1</v>
      </c>
      <c r="P39" s="368"/>
      <c r="Q39" s="375"/>
      <c r="R39" s="381">
        <v>2.38</v>
      </c>
      <c r="S39" s="382"/>
      <c r="T39" s="382"/>
      <c r="U39" s="383"/>
      <c r="V39" s="388">
        <v>2.38</v>
      </c>
    </row>
    <row r="40" spans="1:22">
      <c r="A40" s="362" t="s">
        <v>47</v>
      </c>
      <c r="B40" s="363"/>
      <c r="C40" s="363"/>
      <c r="D40" s="363"/>
      <c r="E40" s="363" t="s">
        <v>45</v>
      </c>
      <c r="F40" s="363" t="s">
        <v>32</v>
      </c>
      <c r="G40" s="363"/>
      <c r="H40" s="362"/>
      <c r="I40" s="362"/>
      <c r="J40" s="372"/>
      <c r="K40" s="376"/>
      <c r="L40" s="374"/>
      <c r="M40" s="362"/>
      <c r="N40" s="362"/>
      <c r="O40" s="368">
        <v>1</v>
      </c>
      <c r="P40" s="368"/>
      <c r="Q40" s="375"/>
      <c r="R40" s="381">
        <v>2.38</v>
      </c>
      <c r="S40" s="382"/>
      <c r="T40" s="382"/>
      <c r="U40" s="383"/>
      <c r="V40" s="388">
        <v>2.38</v>
      </c>
    </row>
    <row r="41" spans="1:22">
      <c r="A41" s="362" t="s">
        <v>48</v>
      </c>
      <c r="B41" s="363"/>
      <c r="C41" s="363"/>
      <c r="D41" s="363"/>
      <c r="E41" s="363" t="s">
        <v>31</v>
      </c>
      <c r="F41" s="363" t="s">
        <v>32</v>
      </c>
      <c r="G41" s="363"/>
      <c r="H41" s="362"/>
      <c r="I41" s="362"/>
      <c r="J41" s="372"/>
      <c r="K41" s="376"/>
      <c r="L41" s="374">
        <v>6</v>
      </c>
      <c r="M41" s="362">
        <v>28</v>
      </c>
      <c r="N41" s="362"/>
      <c r="O41" s="368"/>
      <c r="P41" s="368">
        <v>10</v>
      </c>
      <c r="Q41" s="375"/>
      <c r="R41" s="381">
        <v>518</v>
      </c>
      <c r="S41" s="382"/>
      <c r="T41" s="382"/>
      <c r="U41" s="383"/>
      <c r="V41" s="388">
        <v>518</v>
      </c>
    </row>
    <row r="42" spans="1:22">
      <c r="A42" s="362" t="s">
        <v>48</v>
      </c>
      <c r="B42" s="363"/>
      <c r="C42" s="363"/>
      <c r="D42" s="363"/>
      <c r="E42" s="363" t="s">
        <v>35</v>
      </c>
      <c r="F42" s="363" t="s">
        <v>32</v>
      </c>
      <c r="G42" s="363"/>
      <c r="H42" s="362"/>
      <c r="I42" s="362"/>
      <c r="J42" s="372"/>
      <c r="K42" s="376"/>
      <c r="L42" s="374"/>
      <c r="M42" s="362">
        <v>32</v>
      </c>
      <c r="N42" s="362"/>
      <c r="O42" s="368"/>
      <c r="P42" s="368">
        <v>30</v>
      </c>
      <c r="Q42" s="375"/>
      <c r="R42" s="381">
        <v>756</v>
      </c>
      <c r="S42" s="382"/>
      <c r="T42" s="382"/>
      <c r="U42" s="383"/>
      <c r="V42" s="388">
        <v>756</v>
      </c>
    </row>
    <row r="43" spans="1:22">
      <c r="A43" s="362" t="s">
        <v>48</v>
      </c>
      <c r="B43" s="363"/>
      <c r="C43" s="363"/>
      <c r="D43" s="363"/>
      <c r="E43" s="363" t="s">
        <v>36</v>
      </c>
      <c r="F43" s="363" t="s">
        <v>32</v>
      </c>
      <c r="G43" s="363"/>
      <c r="H43" s="362"/>
      <c r="I43" s="362"/>
      <c r="J43" s="372"/>
      <c r="K43" s="376"/>
      <c r="L43" s="374"/>
      <c r="M43" s="362">
        <v>48</v>
      </c>
      <c r="N43" s="362"/>
      <c r="O43" s="368"/>
      <c r="P43" s="368">
        <v>30</v>
      </c>
      <c r="Q43" s="375"/>
      <c r="R43" s="381">
        <v>924</v>
      </c>
      <c r="S43" s="382"/>
      <c r="T43" s="382"/>
      <c r="U43" s="383"/>
      <c r="V43" s="388">
        <v>924</v>
      </c>
    </row>
    <row r="44" spans="1:22">
      <c r="A44" s="362" t="s">
        <v>48</v>
      </c>
      <c r="B44" s="363"/>
      <c r="C44" s="363"/>
      <c r="D44" s="363"/>
      <c r="E44" s="363" t="s">
        <v>37</v>
      </c>
      <c r="F44" s="363" t="s">
        <v>32</v>
      </c>
      <c r="G44" s="363"/>
      <c r="H44" s="362"/>
      <c r="I44" s="362"/>
      <c r="J44" s="372"/>
      <c r="K44" s="376"/>
      <c r="L44" s="374"/>
      <c r="M44" s="362">
        <v>24</v>
      </c>
      <c r="N44" s="362"/>
      <c r="O44" s="368"/>
      <c r="P44" s="368">
        <v>20</v>
      </c>
      <c r="Q44" s="375"/>
      <c r="R44" s="381">
        <v>532</v>
      </c>
      <c r="S44" s="382"/>
      <c r="T44" s="382"/>
      <c r="U44" s="383"/>
      <c r="V44" s="388">
        <v>532</v>
      </c>
    </row>
    <row r="45" spans="1:22">
      <c r="A45" s="362" t="s">
        <v>48</v>
      </c>
      <c r="B45" s="363"/>
      <c r="C45" s="363"/>
      <c r="D45" s="363"/>
      <c r="E45" s="363" t="s">
        <v>38</v>
      </c>
      <c r="F45" s="363" t="s">
        <v>32</v>
      </c>
      <c r="G45" s="363"/>
      <c r="H45" s="362"/>
      <c r="I45" s="362"/>
      <c r="J45" s="372"/>
      <c r="K45" s="376"/>
      <c r="L45" s="374"/>
      <c r="M45" s="362">
        <v>30</v>
      </c>
      <c r="N45" s="362"/>
      <c r="O45" s="368"/>
      <c r="P45" s="368">
        <v>20</v>
      </c>
      <c r="Q45" s="375"/>
      <c r="R45" s="381">
        <v>595</v>
      </c>
      <c r="S45" s="382"/>
      <c r="T45" s="382"/>
      <c r="U45" s="383"/>
      <c r="V45" s="388">
        <v>595</v>
      </c>
    </row>
    <row r="46" spans="1:22">
      <c r="A46" s="362" t="s">
        <v>48</v>
      </c>
      <c r="B46" s="363"/>
      <c r="C46" s="363"/>
      <c r="D46" s="363"/>
      <c r="E46" s="363" t="s">
        <v>39</v>
      </c>
      <c r="F46" s="363" t="s">
        <v>32</v>
      </c>
      <c r="G46" s="363"/>
      <c r="H46" s="362"/>
      <c r="I46" s="362"/>
      <c r="J46" s="372"/>
      <c r="K46" s="376"/>
      <c r="L46" s="374"/>
      <c r="M46" s="362">
        <v>18</v>
      </c>
      <c r="N46" s="362"/>
      <c r="O46" s="368"/>
      <c r="P46" s="368">
        <v>20</v>
      </c>
      <c r="Q46" s="375"/>
      <c r="R46" s="381">
        <v>469</v>
      </c>
      <c r="S46" s="382"/>
      <c r="T46" s="382"/>
      <c r="U46" s="383"/>
      <c r="V46" s="388">
        <v>469</v>
      </c>
    </row>
    <row r="47" spans="1:22">
      <c r="A47" s="362" t="s">
        <v>48</v>
      </c>
      <c r="B47" s="363"/>
      <c r="C47" s="363"/>
      <c r="D47" s="363"/>
      <c r="E47" s="363" t="s">
        <v>40</v>
      </c>
      <c r="F47" s="363" t="s">
        <v>32</v>
      </c>
      <c r="G47" s="363"/>
      <c r="H47" s="362"/>
      <c r="I47" s="362"/>
      <c r="J47" s="372"/>
      <c r="K47" s="376"/>
      <c r="L47" s="374"/>
      <c r="M47" s="362">
        <v>22</v>
      </c>
      <c r="N47" s="362"/>
      <c r="O47" s="368"/>
      <c r="P47" s="368">
        <v>20</v>
      </c>
      <c r="Q47" s="375"/>
      <c r="R47" s="381">
        <v>511</v>
      </c>
      <c r="S47" s="382"/>
      <c r="T47" s="382"/>
      <c r="U47" s="383"/>
      <c r="V47" s="388">
        <v>511</v>
      </c>
    </row>
    <row r="48" spans="1:22">
      <c r="A48" s="362" t="s">
        <v>48</v>
      </c>
      <c r="B48" s="363"/>
      <c r="C48" s="363"/>
      <c r="D48" s="363"/>
      <c r="E48" s="363" t="s">
        <v>41</v>
      </c>
      <c r="F48" s="363" t="s">
        <v>32</v>
      </c>
      <c r="G48" s="363"/>
      <c r="H48" s="362"/>
      <c r="I48" s="362"/>
      <c r="J48" s="372"/>
      <c r="K48" s="376"/>
      <c r="L48" s="374"/>
      <c r="M48" s="362">
        <v>46</v>
      </c>
      <c r="N48" s="362"/>
      <c r="O48" s="368"/>
      <c r="P48" s="368">
        <v>20</v>
      </c>
      <c r="Q48" s="375"/>
      <c r="R48" s="381">
        <v>763</v>
      </c>
      <c r="S48" s="382"/>
      <c r="T48" s="382"/>
      <c r="U48" s="383"/>
      <c r="V48" s="388">
        <v>763</v>
      </c>
    </row>
    <row r="49" spans="1:22">
      <c r="A49" s="362" t="s">
        <v>48</v>
      </c>
      <c r="B49" s="363"/>
      <c r="C49" s="363"/>
      <c r="D49" s="363"/>
      <c r="E49" s="363" t="s">
        <v>42</v>
      </c>
      <c r="F49" s="363" t="s">
        <v>32</v>
      </c>
      <c r="G49" s="363"/>
      <c r="H49" s="362"/>
      <c r="I49" s="362"/>
      <c r="J49" s="372"/>
      <c r="K49" s="376"/>
      <c r="L49" s="374"/>
      <c r="M49" s="362">
        <v>34</v>
      </c>
      <c r="N49" s="362"/>
      <c r="O49" s="368"/>
      <c r="P49" s="368">
        <v>20</v>
      </c>
      <c r="Q49" s="375"/>
      <c r="R49" s="381">
        <v>637</v>
      </c>
      <c r="S49" s="382"/>
      <c r="T49" s="382"/>
      <c r="U49" s="383"/>
      <c r="V49" s="388">
        <v>637</v>
      </c>
    </row>
    <row r="50" spans="1:22">
      <c r="A50" s="362" t="s">
        <v>48</v>
      </c>
      <c r="B50" s="363"/>
      <c r="C50" s="363"/>
      <c r="D50" s="363"/>
      <c r="E50" s="363" t="s">
        <v>43</v>
      </c>
      <c r="F50" s="363" t="s">
        <v>32</v>
      </c>
      <c r="G50" s="363"/>
      <c r="H50" s="362"/>
      <c r="I50" s="362"/>
      <c r="J50" s="372"/>
      <c r="K50" s="376"/>
      <c r="L50" s="374">
        <v>1</v>
      </c>
      <c r="M50" s="362">
        <v>22</v>
      </c>
      <c r="N50" s="362"/>
      <c r="O50" s="368"/>
      <c r="P50" s="368">
        <v>10</v>
      </c>
      <c r="Q50" s="375"/>
      <c r="R50" s="381">
        <v>385</v>
      </c>
      <c r="S50" s="382"/>
      <c r="T50" s="382"/>
      <c r="U50" s="383"/>
      <c r="V50" s="388">
        <v>385</v>
      </c>
    </row>
    <row r="51" spans="1:22">
      <c r="A51" s="362" t="s">
        <v>48</v>
      </c>
      <c r="B51" s="363"/>
      <c r="C51" s="363"/>
      <c r="D51" s="363"/>
      <c r="E51" s="363" t="s">
        <v>44</v>
      </c>
      <c r="F51" s="363" t="s">
        <v>32</v>
      </c>
      <c r="G51" s="363"/>
      <c r="H51" s="362"/>
      <c r="I51" s="362"/>
      <c r="J51" s="372"/>
      <c r="K51" s="376"/>
      <c r="L51" s="374">
        <v>1</v>
      </c>
      <c r="M51" s="362">
        <v>6</v>
      </c>
      <c r="N51" s="362"/>
      <c r="O51" s="368"/>
      <c r="P51" s="368">
        <v>10</v>
      </c>
      <c r="Q51" s="375"/>
      <c r="R51" s="381">
        <v>217</v>
      </c>
      <c r="S51" s="382"/>
      <c r="T51" s="382"/>
      <c r="U51" s="383"/>
      <c r="V51" s="388">
        <v>217</v>
      </c>
    </row>
    <row r="52" spans="1:22">
      <c r="A52" s="362" t="s">
        <v>48</v>
      </c>
      <c r="B52" s="363"/>
      <c r="C52" s="363"/>
      <c r="D52" s="363"/>
      <c r="E52" s="363" t="s">
        <v>45</v>
      </c>
      <c r="F52" s="363" t="s">
        <v>32</v>
      </c>
      <c r="G52" s="363"/>
      <c r="H52" s="362"/>
      <c r="I52" s="362"/>
      <c r="J52" s="372"/>
      <c r="K52" s="376"/>
      <c r="L52" s="374"/>
      <c r="M52" s="362">
        <v>24</v>
      </c>
      <c r="N52" s="362"/>
      <c r="O52" s="368"/>
      <c r="P52" s="368">
        <v>10</v>
      </c>
      <c r="Q52" s="375"/>
      <c r="R52" s="381">
        <v>392</v>
      </c>
      <c r="S52" s="382"/>
      <c r="T52" s="382"/>
      <c r="U52" s="383"/>
      <c r="V52" s="388">
        <v>392</v>
      </c>
    </row>
    <row r="53" spans="1:22">
      <c r="A53" s="362" t="s">
        <v>48</v>
      </c>
      <c r="B53" s="363"/>
      <c r="C53" s="363"/>
      <c r="D53" s="363"/>
      <c r="E53" s="363" t="s">
        <v>31</v>
      </c>
      <c r="F53" s="363" t="s">
        <v>34</v>
      </c>
      <c r="G53" s="363"/>
      <c r="H53" s="362"/>
      <c r="I53" s="362"/>
      <c r="J53" s="372"/>
      <c r="K53" s="376"/>
      <c r="L53" s="374">
        <v>6</v>
      </c>
      <c r="M53" s="362">
        <v>7</v>
      </c>
      <c r="N53" s="362">
        <v>109</v>
      </c>
      <c r="O53" s="368"/>
      <c r="P53" s="368">
        <v>5</v>
      </c>
      <c r="Q53" s="375"/>
      <c r="R53" s="381">
        <v>990.5</v>
      </c>
      <c r="S53" s="382"/>
      <c r="T53" s="382"/>
      <c r="U53" s="383"/>
      <c r="V53" s="388">
        <v>990.5</v>
      </c>
    </row>
    <row r="54" spans="1:22">
      <c r="A54" s="362" t="s">
        <v>48</v>
      </c>
      <c r="B54" s="363"/>
      <c r="C54" s="363"/>
      <c r="D54" s="363"/>
      <c r="E54" s="363" t="s">
        <v>35</v>
      </c>
      <c r="F54" s="363" t="s">
        <v>34</v>
      </c>
      <c r="G54" s="363"/>
      <c r="H54" s="362"/>
      <c r="I54" s="362"/>
      <c r="J54" s="372"/>
      <c r="K54" s="376"/>
      <c r="L54" s="374">
        <v>1</v>
      </c>
      <c r="M54" s="362">
        <v>7</v>
      </c>
      <c r="N54" s="362">
        <v>118</v>
      </c>
      <c r="O54" s="368"/>
      <c r="P54" s="368">
        <v>3</v>
      </c>
      <c r="Q54" s="375"/>
      <c r="R54" s="381">
        <v>955.5</v>
      </c>
      <c r="S54" s="382"/>
      <c r="T54" s="382"/>
      <c r="U54" s="383"/>
      <c r="V54" s="388">
        <v>955.5</v>
      </c>
    </row>
    <row r="55" spans="1:22">
      <c r="A55" s="362" t="s">
        <v>48</v>
      </c>
      <c r="B55" s="363"/>
      <c r="C55" s="363"/>
      <c r="D55" s="363"/>
      <c r="E55" s="363" t="s">
        <v>36</v>
      </c>
      <c r="F55" s="363" t="s">
        <v>34</v>
      </c>
      <c r="G55" s="363"/>
      <c r="H55" s="362"/>
      <c r="I55" s="362"/>
      <c r="J55" s="372"/>
      <c r="K55" s="376"/>
      <c r="L55" s="374"/>
      <c r="M55" s="362">
        <v>2</v>
      </c>
      <c r="N55" s="362">
        <v>101</v>
      </c>
      <c r="O55" s="368"/>
      <c r="P55" s="368">
        <v>2</v>
      </c>
      <c r="Q55" s="375"/>
      <c r="R55" s="381">
        <v>756</v>
      </c>
      <c r="S55" s="382"/>
      <c r="T55" s="382"/>
      <c r="U55" s="383"/>
      <c r="V55" s="388">
        <v>756</v>
      </c>
    </row>
    <row r="56" spans="1:22">
      <c r="A56" s="362" t="s">
        <v>48</v>
      </c>
      <c r="B56" s="363"/>
      <c r="C56" s="363"/>
      <c r="D56" s="363"/>
      <c r="E56" s="363" t="s">
        <v>37</v>
      </c>
      <c r="F56" s="363" t="s">
        <v>34</v>
      </c>
      <c r="G56" s="363"/>
      <c r="H56" s="362"/>
      <c r="I56" s="362"/>
      <c r="J56" s="372"/>
      <c r="K56" s="376"/>
      <c r="L56" s="374"/>
      <c r="M56" s="362"/>
      <c r="N56" s="362"/>
      <c r="O56" s="368"/>
      <c r="P56" s="368"/>
      <c r="Q56" s="375"/>
      <c r="R56" s="381">
        <v>0</v>
      </c>
      <c r="S56" s="382"/>
      <c r="T56" s="382"/>
      <c r="U56" s="383"/>
      <c r="V56" s="388">
        <v>0</v>
      </c>
    </row>
    <row r="57" spans="1:22">
      <c r="A57" s="362" t="s">
        <v>48</v>
      </c>
      <c r="B57" s="363"/>
      <c r="C57" s="363"/>
      <c r="D57" s="363"/>
      <c r="E57" s="363" t="s">
        <v>38</v>
      </c>
      <c r="F57" s="363" t="s">
        <v>34</v>
      </c>
      <c r="G57" s="363"/>
      <c r="H57" s="362"/>
      <c r="I57" s="362"/>
      <c r="J57" s="372"/>
      <c r="K57" s="376"/>
      <c r="L57" s="374">
        <v>26</v>
      </c>
      <c r="M57" s="362">
        <v>7</v>
      </c>
      <c r="N57" s="362"/>
      <c r="O57" s="368"/>
      <c r="P57" s="368"/>
      <c r="Q57" s="375"/>
      <c r="R57" s="381">
        <v>437.5</v>
      </c>
      <c r="S57" s="382"/>
      <c r="T57" s="382"/>
      <c r="U57" s="383"/>
      <c r="V57" s="388">
        <v>437.5</v>
      </c>
    </row>
    <row r="58" spans="1:22">
      <c r="A58" s="362" t="s">
        <v>48</v>
      </c>
      <c r="B58" s="363"/>
      <c r="C58" s="363"/>
      <c r="D58" s="363"/>
      <c r="E58" s="363" t="s">
        <v>39</v>
      </c>
      <c r="F58" s="363" t="s">
        <v>34</v>
      </c>
      <c r="G58" s="363"/>
      <c r="H58" s="362"/>
      <c r="I58" s="362"/>
      <c r="J58" s="372"/>
      <c r="K58" s="376"/>
      <c r="L58" s="374"/>
      <c r="M58" s="362">
        <v>4</v>
      </c>
      <c r="N58" s="362">
        <v>19</v>
      </c>
      <c r="O58" s="368"/>
      <c r="P58" s="368">
        <v>6</v>
      </c>
      <c r="Q58" s="375"/>
      <c r="R58" s="381">
        <v>259</v>
      </c>
      <c r="S58" s="382"/>
      <c r="T58" s="382"/>
      <c r="U58" s="383"/>
      <c r="V58" s="388">
        <v>259</v>
      </c>
    </row>
    <row r="59" spans="1:22">
      <c r="A59" s="362" t="s">
        <v>48</v>
      </c>
      <c r="B59" s="363"/>
      <c r="C59" s="363"/>
      <c r="D59" s="363"/>
      <c r="E59" s="363" t="s">
        <v>40</v>
      </c>
      <c r="F59" s="363" t="s">
        <v>34</v>
      </c>
      <c r="G59" s="363"/>
      <c r="H59" s="362"/>
      <c r="I59" s="362"/>
      <c r="J59" s="372"/>
      <c r="K59" s="376"/>
      <c r="L59" s="374"/>
      <c r="M59" s="362">
        <v>17</v>
      </c>
      <c r="N59" s="362">
        <v>51</v>
      </c>
      <c r="O59" s="368"/>
      <c r="P59" s="368">
        <v>4</v>
      </c>
      <c r="Q59" s="375"/>
      <c r="R59" s="381">
        <v>591.5</v>
      </c>
      <c r="S59" s="382"/>
      <c r="T59" s="382"/>
      <c r="U59" s="383"/>
      <c r="V59" s="388">
        <v>591.5</v>
      </c>
    </row>
    <row r="60" spans="1:22">
      <c r="A60" s="362" t="s">
        <v>48</v>
      </c>
      <c r="B60" s="363"/>
      <c r="C60" s="363"/>
      <c r="D60" s="363"/>
      <c r="E60" s="363" t="s">
        <v>41</v>
      </c>
      <c r="F60" s="363" t="s">
        <v>34</v>
      </c>
      <c r="G60" s="363"/>
      <c r="H60" s="362"/>
      <c r="I60" s="362"/>
      <c r="J60" s="372"/>
      <c r="K60" s="376"/>
      <c r="L60" s="374"/>
      <c r="M60" s="362">
        <v>7</v>
      </c>
      <c r="N60" s="362">
        <v>24</v>
      </c>
      <c r="O60" s="368"/>
      <c r="P60" s="368">
        <v>3</v>
      </c>
      <c r="Q60" s="375"/>
      <c r="R60" s="381">
        <v>283.5</v>
      </c>
      <c r="S60" s="382"/>
      <c r="T60" s="382"/>
      <c r="U60" s="383"/>
      <c r="V60" s="388">
        <v>283.5</v>
      </c>
    </row>
    <row r="61" spans="1:22">
      <c r="A61" s="362" t="s">
        <v>48</v>
      </c>
      <c r="B61" s="363"/>
      <c r="C61" s="363"/>
      <c r="D61" s="363"/>
      <c r="E61" s="363" t="s">
        <v>42</v>
      </c>
      <c r="F61" s="363" t="s">
        <v>34</v>
      </c>
      <c r="G61" s="363"/>
      <c r="H61" s="362"/>
      <c r="I61" s="362"/>
      <c r="J61" s="372"/>
      <c r="K61" s="376"/>
      <c r="L61" s="374"/>
      <c r="M61" s="362">
        <v>5</v>
      </c>
      <c r="N61" s="362">
        <v>56</v>
      </c>
      <c r="O61" s="368"/>
      <c r="P61" s="368"/>
      <c r="Q61" s="375"/>
      <c r="R61" s="381">
        <v>444.5</v>
      </c>
      <c r="S61" s="382"/>
      <c r="T61" s="382"/>
      <c r="U61" s="383"/>
      <c r="V61" s="388">
        <v>444.5</v>
      </c>
    </row>
    <row r="62" spans="1:22">
      <c r="A62" s="362" t="s">
        <v>48</v>
      </c>
      <c r="B62" s="363"/>
      <c r="C62" s="363"/>
      <c r="D62" s="363"/>
      <c r="E62" s="363" t="s">
        <v>43</v>
      </c>
      <c r="F62" s="363" t="s">
        <v>34</v>
      </c>
      <c r="G62" s="363"/>
      <c r="H62" s="362"/>
      <c r="I62" s="362"/>
      <c r="J62" s="372"/>
      <c r="K62" s="376"/>
      <c r="L62" s="374"/>
      <c r="M62" s="362">
        <v>4</v>
      </c>
      <c r="N62" s="362">
        <v>68</v>
      </c>
      <c r="O62" s="368"/>
      <c r="P62" s="368">
        <v>2</v>
      </c>
      <c r="Q62" s="375"/>
      <c r="R62" s="381">
        <v>546</v>
      </c>
      <c r="S62" s="382"/>
      <c r="T62" s="382"/>
      <c r="U62" s="383"/>
      <c r="V62" s="388">
        <v>546</v>
      </c>
    </row>
    <row r="63" spans="1:22">
      <c r="A63" s="362" t="s">
        <v>48</v>
      </c>
      <c r="B63" s="363"/>
      <c r="C63" s="363"/>
      <c r="D63" s="363"/>
      <c r="E63" s="363" t="s">
        <v>44</v>
      </c>
      <c r="F63" s="363" t="s">
        <v>34</v>
      </c>
      <c r="G63" s="363"/>
      <c r="H63" s="362"/>
      <c r="I63" s="362"/>
      <c r="J63" s="372"/>
      <c r="K63" s="376"/>
      <c r="L63" s="374"/>
      <c r="M63" s="362">
        <v>3</v>
      </c>
      <c r="N63" s="362">
        <v>18</v>
      </c>
      <c r="O63" s="368"/>
      <c r="P63" s="368">
        <v>7</v>
      </c>
      <c r="Q63" s="375"/>
      <c r="R63" s="381">
        <v>255.5</v>
      </c>
      <c r="S63" s="382"/>
      <c r="T63" s="382"/>
      <c r="U63" s="383"/>
      <c r="V63" s="388">
        <v>255.5</v>
      </c>
    </row>
    <row r="64" spans="1:22">
      <c r="A64" s="362" t="s">
        <v>48</v>
      </c>
      <c r="B64" s="363"/>
      <c r="C64" s="363"/>
      <c r="D64" s="363"/>
      <c r="E64" s="363" t="s">
        <v>45</v>
      </c>
      <c r="F64" s="363" t="s">
        <v>34</v>
      </c>
      <c r="G64" s="363"/>
      <c r="H64" s="362"/>
      <c r="I64" s="362"/>
      <c r="J64" s="372"/>
      <c r="K64" s="376"/>
      <c r="L64" s="374"/>
      <c r="M64" s="362">
        <v>2</v>
      </c>
      <c r="N64" s="362">
        <v>15</v>
      </c>
      <c r="O64" s="368"/>
      <c r="P64" s="368"/>
      <c r="Q64" s="375"/>
      <c r="R64" s="381">
        <v>126</v>
      </c>
      <c r="S64" s="382"/>
      <c r="T64" s="382"/>
      <c r="U64" s="383"/>
      <c r="V64" s="388">
        <v>126</v>
      </c>
    </row>
    <row r="65" spans="1:22">
      <c r="A65" s="362" t="s">
        <v>49</v>
      </c>
      <c r="B65" s="363" t="s">
        <v>50</v>
      </c>
      <c r="C65" s="363"/>
      <c r="D65" s="363"/>
      <c r="E65" s="363" t="s">
        <v>31</v>
      </c>
      <c r="F65" s="363" t="s">
        <v>32</v>
      </c>
      <c r="G65" s="363"/>
      <c r="H65" s="362"/>
      <c r="I65" s="362"/>
      <c r="J65" s="372"/>
      <c r="K65" s="376"/>
      <c r="L65" s="374">
        <v>33</v>
      </c>
      <c r="M65" s="362"/>
      <c r="N65" s="362"/>
      <c r="O65" s="368"/>
      <c r="P65" s="368"/>
      <c r="Q65" s="375"/>
      <c r="R65" s="381">
        <v>462</v>
      </c>
      <c r="S65" s="382"/>
      <c r="T65" s="382"/>
      <c r="U65" s="383"/>
      <c r="V65" s="388">
        <v>462</v>
      </c>
    </row>
    <row r="66" spans="1:22">
      <c r="A66" s="362" t="s">
        <v>49</v>
      </c>
      <c r="B66" s="363" t="s">
        <v>50</v>
      </c>
      <c r="C66" s="363"/>
      <c r="D66" s="363"/>
      <c r="E66" s="363" t="s">
        <v>35</v>
      </c>
      <c r="F66" s="363" t="s">
        <v>32</v>
      </c>
      <c r="G66" s="363"/>
      <c r="H66" s="362"/>
      <c r="I66" s="362"/>
      <c r="J66" s="372"/>
      <c r="K66" s="376"/>
      <c r="L66" s="374">
        <v>22</v>
      </c>
      <c r="M66" s="362"/>
      <c r="N66" s="362"/>
      <c r="O66" s="368"/>
      <c r="P66" s="368"/>
      <c r="Q66" s="375"/>
      <c r="R66" s="381">
        <v>308</v>
      </c>
      <c r="S66" s="382"/>
      <c r="T66" s="382"/>
      <c r="U66" s="383"/>
      <c r="V66" s="388">
        <v>308</v>
      </c>
    </row>
    <row r="67" spans="1:22">
      <c r="A67" s="362" t="s">
        <v>49</v>
      </c>
      <c r="B67" s="363" t="s">
        <v>50</v>
      </c>
      <c r="C67" s="363"/>
      <c r="D67" s="363"/>
      <c r="E67" s="363" t="s">
        <v>36</v>
      </c>
      <c r="F67" s="363" t="s">
        <v>32</v>
      </c>
      <c r="G67" s="363"/>
      <c r="H67" s="362"/>
      <c r="I67" s="362"/>
      <c r="J67" s="372"/>
      <c r="K67" s="376"/>
      <c r="L67" s="374">
        <v>5</v>
      </c>
      <c r="M67" s="362"/>
      <c r="N67" s="362"/>
      <c r="O67" s="368"/>
      <c r="P67" s="368"/>
      <c r="Q67" s="375"/>
      <c r="R67" s="381">
        <v>70</v>
      </c>
      <c r="S67" s="382"/>
      <c r="T67" s="382"/>
      <c r="U67" s="383"/>
      <c r="V67" s="388">
        <v>70</v>
      </c>
    </row>
    <row r="68" spans="1:22">
      <c r="A68" s="362" t="s">
        <v>49</v>
      </c>
      <c r="B68" s="363" t="s">
        <v>50</v>
      </c>
      <c r="C68" s="363"/>
      <c r="D68" s="363"/>
      <c r="E68" s="363" t="s">
        <v>37</v>
      </c>
      <c r="F68" s="363" t="s">
        <v>32</v>
      </c>
      <c r="G68" s="363"/>
      <c r="H68" s="362"/>
      <c r="I68" s="362"/>
      <c r="J68" s="372"/>
      <c r="K68" s="376"/>
      <c r="L68" s="374">
        <v>12</v>
      </c>
      <c r="M68" s="362"/>
      <c r="N68" s="362"/>
      <c r="O68" s="368"/>
      <c r="P68" s="368"/>
      <c r="Q68" s="375"/>
      <c r="R68" s="381">
        <v>168</v>
      </c>
      <c r="S68" s="382"/>
      <c r="T68" s="382"/>
      <c r="U68" s="383"/>
      <c r="V68" s="388">
        <v>168</v>
      </c>
    </row>
    <row r="69" spans="1:22">
      <c r="A69" s="362" t="s">
        <v>49</v>
      </c>
      <c r="B69" s="363" t="s">
        <v>50</v>
      </c>
      <c r="C69" s="363"/>
      <c r="D69" s="363"/>
      <c r="E69" s="363" t="s">
        <v>38</v>
      </c>
      <c r="F69" s="363" t="s">
        <v>32</v>
      </c>
      <c r="G69" s="363"/>
      <c r="H69" s="362"/>
      <c r="I69" s="362"/>
      <c r="J69" s="372"/>
      <c r="K69" s="376"/>
      <c r="L69" s="374">
        <v>21</v>
      </c>
      <c r="M69" s="362"/>
      <c r="N69" s="362"/>
      <c r="O69" s="368"/>
      <c r="P69" s="368"/>
      <c r="Q69" s="375"/>
      <c r="R69" s="381">
        <v>294</v>
      </c>
      <c r="S69" s="382"/>
      <c r="T69" s="382"/>
      <c r="U69" s="383"/>
      <c r="V69" s="388">
        <v>294</v>
      </c>
    </row>
    <row r="70" spans="1:22">
      <c r="A70" s="362" t="s">
        <v>49</v>
      </c>
      <c r="B70" s="363" t="s">
        <v>50</v>
      </c>
      <c r="C70" s="363"/>
      <c r="D70" s="363"/>
      <c r="E70" s="363" t="s">
        <v>39</v>
      </c>
      <c r="F70" s="363" t="s">
        <v>32</v>
      </c>
      <c r="G70" s="363"/>
      <c r="H70" s="362"/>
      <c r="I70" s="362"/>
      <c r="J70" s="372"/>
      <c r="K70" s="376"/>
      <c r="L70" s="374">
        <v>69</v>
      </c>
      <c r="M70" s="362"/>
      <c r="N70" s="362"/>
      <c r="O70" s="368"/>
      <c r="P70" s="368"/>
      <c r="Q70" s="375"/>
      <c r="R70" s="381">
        <v>966</v>
      </c>
      <c r="S70" s="382"/>
      <c r="T70" s="382"/>
      <c r="U70" s="383"/>
      <c r="V70" s="388">
        <v>966</v>
      </c>
    </row>
    <row r="71" spans="1:22">
      <c r="A71" s="362" t="s">
        <v>49</v>
      </c>
      <c r="B71" s="363" t="s">
        <v>50</v>
      </c>
      <c r="C71" s="363"/>
      <c r="D71" s="363"/>
      <c r="E71" s="363" t="s">
        <v>40</v>
      </c>
      <c r="F71" s="363" t="s">
        <v>32</v>
      </c>
      <c r="G71" s="363"/>
      <c r="H71" s="362"/>
      <c r="I71" s="362"/>
      <c r="J71" s="372"/>
      <c r="K71" s="376"/>
      <c r="L71" s="374">
        <v>35</v>
      </c>
      <c r="M71" s="362"/>
      <c r="N71" s="362"/>
      <c r="O71" s="368"/>
      <c r="P71" s="368"/>
      <c r="Q71" s="375"/>
      <c r="R71" s="381">
        <v>490</v>
      </c>
      <c r="S71" s="382"/>
      <c r="T71" s="382"/>
      <c r="U71" s="383"/>
      <c r="V71" s="388">
        <v>490</v>
      </c>
    </row>
    <row r="72" spans="1:22">
      <c r="A72" s="362" t="s">
        <v>49</v>
      </c>
      <c r="B72" s="363" t="s">
        <v>50</v>
      </c>
      <c r="C72" s="363"/>
      <c r="D72" s="363"/>
      <c r="E72" s="363" t="s">
        <v>41</v>
      </c>
      <c r="F72" s="363" t="s">
        <v>32</v>
      </c>
      <c r="G72" s="363"/>
      <c r="H72" s="362"/>
      <c r="I72" s="362"/>
      <c r="J72" s="372"/>
      <c r="K72" s="376"/>
      <c r="L72" s="374">
        <v>39.6</v>
      </c>
      <c r="M72" s="362"/>
      <c r="N72" s="362"/>
      <c r="O72" s="368"/>
      <c r="P72" s="368"/>
      <c r="Q72" s="375"/>
      <c r="R72" s="381">
        <v>554.4</v>
      </c>
      <c r="S72" s="382"/>
      <c r="T72" s="382"/>
      <c r="U72" s="383"/>
      <c r="V72" s="388">
        <v>554.4</v>
      </c>
    </row>
    <row r="73" spans="1:22">
      <c r="A73" s="362" t="s">
        <v>49</v>
      </c>
      <c r="B73" s="363" t="s">
        <v>50</v>
      </c>
      <c r="C73" s="363"/>
      <c r="D73" s="363"/>
      <c r="E73" s="363" t="s">
        <v>42</v>
      </c>
      <c r="F73" s="363" t="s">
        <v>32</v>
      </c>
      <c r="G73" s="363"/>
      <c r="H73" s="362"/>
      <c r="I73" s="362"/>
      <c r="J73" s="372"/>
      <c r="K73" s="376"/>
      <c r="L73" s="374">
        <v>30.8</v>
      </c>
      <c r="M73" s="362"/>
      <c r="N73" s="362"/>
      <c r="O73" s="368"/>
      <c r="P73" s="368"/>
      <c r="Q73" s="375"/>
      <c r="R73" s="381">
        <v>431.2</v>
      </c>
      <c r="S73" s="382"/>
      <c r="T73" s="382"/>
      <c r="U73" s="383"/>
      <c r="V73" s="388">
        <v>431.2</v>
      </c>
    </row>
    <row r="74" spans="1:22">
      <c r="A74" s="362" t="s">
        <v>49</v>
      </c>
      <c r="B74" s="363" t="s">
        <v>50</v>
      </c>
      <c r="C74" s="363"/>
      <c r="D74" s="363"/>
      <c r="E74" s="363" t="s">
        <v>43</v>
      </c>
      <c r="F74" s="363" t="s">
        <v>32</v>
      </c>
      <c r="G74" s="363"/>
      <c r="H74" s="362"/>
      <c r="I74" s="362"/>
      <c r="J74" s="372"/>
      <c r="K74" s="376"/>
      <c r="L74" s="374">
        <v>20</v>
      </c>
      <c r="M74" s="362"/>
      <c r="N74" s="362"/>
      <c r="O74" s="368"/>
      <c r="P74" s="368"/>
      <c r="Q74" s="375"/>
      <c r="R74" s="381">
        <v>280</v>
      </c>
      <c r="S74" s="382"/>
      <c r="T74" s="382"/>
      <c r="U74" s="383"/>
      <c r="V74" s="388">
        <v>280</v>
      </c>
    </row>
    <row r="75" spans="1:22">
      <c r="A75" s="362" t="s">
        <v>49</v>
      </c>
      <c r="B75" s="363" t="s">
        <v>50</v>
      </c>
      <c r="C75" s="363"/>
      <c r="D75" s="363"/>
      <c r="E75" s="363" t="s">
        <v>44</v>
      </c>
      <c r="F75" s="363" t="s">
        <v>32</v>
      </c>
      <c r="G75" s="363"/>
      <c r="H75" s="362"/>
      <c r="I75" s="362"/>
      <c r="J75" s="372"/>
      <c r="K75" s="376"/>
      <c r="L75" s="374">
        <v>16</v>
      </c>
      <c r="M75" s="362"/>
      <c r="N75" s="362"/>
      <c r="O75" s="368"/>
      <c r="P75" s="368"/>
      <c r="Q75" s="375"/>
      <c r="R75" s="381">
        <v>224</v>
      </c>
      <c r="S75" s="382"/>
      <c r="T75" s="382"/>
      <c r="U75" s="383"/>
      <c r="V75" s="388">
        <v>224</v>
      </c>
    </row>
    <row r="76" spans="1:22">
      <c r="A76" s="362" t="s">
        <v>49</v>
      </c>
      <c r="B76" s="363" t="s">
        <v>50</v>
      </c>
      <c r="C76" s="363"/>
      <c r="D76" s="363"/>
      <c r="E76" s="363" t="s">
        <v>45</v>
      </c>
      <c r="F76" s="363" t="s">
        <v>32</v>
      </c>
      <c r="G76" s="363"/>
      <c r="H76" s="362"/>
      <c r="I76" s="362"/>
      <c r="J76" s="372"/>
      <c r="K76" s="376"/>
      <c r="L76" s="374">
        <v>4</v>
      </c>
      <c r="M76" s="362"/>
      <c r="N76" s="362"/>
      <c r="O76" s="368"/>
      <c r="P76" s="368"/>
      <c r="Q76" s="375"/>
      <c r="R76" s="381">
        <v>56</v>
      </c>
      <c r="S76" s="382"/>
      <c r="T76" s="382"/>
      <c r="U76" s="383"/>
      <c r="V76" s="388">
        <v>56</v>
      </c>
    </row>
    <row r="77" spans="1:22">
      <c r="A77" s="362" t="s">
        <v>51</v>
      </c>
      <c r="B77" s="363"/>
      <c r="C77" s="363"/>
      <c r="D77" s="363"/>
      <c r="E77" s="363" t="s">
        <v>31</v>
      </c>
      <c r="F77" s="363" t="s">
        <v>32</v>
      </c>
      <c r="G77" s="363"/>
      <c r="H77" s="362"/>
      <c r="I77" s="362"/>
      <c r="J77" s="372"/>
      <c r="K77" s="376"/>
      <c r="L77" s="374"/>
      <c r="M77" s="362"/>
      <c r="N77" s="362">
        <v>22</v>
      </c>
      <c r="O77" s="368"/>
      <c r="P77" s="368"/>
      <c r="Q77" s="375"/>
      <c r="R77" s="381">
        <v>154</v>
      </c>
      <c r="S77" s="382"/>
      <c r="T77" s="382"/>
      <c r="U77" s="383"/>
      <c r="V77" s="388">
        <v>154</v>
      </c>
    </row>
    <row r="78" spans="1:22">
      <c r="A78" s="362" t="s">
        <v>51</v>
      </c>
      <c r="B78" s="363"/>
      <c r="C78" s="363"/>
      <c r="D78" s="363"/>
      <c r="E78" s="363" t="s">
        <v>35</v>
      </c>
      <c r="F78" s="363" t="s">
        <v>32</v>
      </c>
      <c r="G78" s="363"/>
      <c r="H78" s="362"/>
      <c r="I78" s="362"/>
      <c r="J78" s="372"/>
      <c r="K78" s="376"/>
      <c r="L78" s="374"/>
      <c r="M78" s="362"/>
      <c r="N78" s="362">
        <v>29</v>
      </c>
      <c r="O78" s="368"/>
      <c r="P78" s="368"/>
      <c r="Q78" s="375"/>
      <c r="R78" s="381">
        <v>203</v>
      </c>
      <c r="S78" s="382"/>
      <c r="T78" s="382"/>
      <c r="U78" s="383"/>
      <c r="V78" s="388">
        <v>203</v>
      </c>
    </row>
    <row r="79" spans="1:22">
      <c r="A79" s="362" t="s">
        <v>51</v>
      </c>
      <c r="B79" s="363"/>
      <c r="C79" s="363"/>
      <c r="D79" s="363"/>
      <c r="E79" s="363" t="s">
        <v>36</v>
      </c>
      <c r="F79" s="363" t="s">
        <v>32</v>
      </c>
      <c r="G79" s="363"/>
      <c r="H79" s="362"/>
      <c r="I79" s="362"/>
      <c r="J79" s="372"/>
      <c r="K79" s="376"/>
      <c r="L79" s="374"/>
      <c r="M79" s="362"/>
      <c r="N79" s="362">
        <v>18</v>
      </c>
      <c r="O79" s="368"/>
      <c r="P79" s="368"/>
      <c r="Q79" s="375"/>
      <c r="R79" s="381">
        <v>126</v>
      </c>
      <c r="S79" s="382"/>
      <c r="T79" s="382"/>
      <c r="U79" s="383"/>
      <c r="V79" s="388">
        <v>126</v>
      </c>
    </row>
    <row r="80" spans="1:22">
      <c r="A80" s="362" t="s">
        <v>51</v>
      </c>
      <c r="B80" s="363"/>
      <c r="C80" s="363"/>
      <c r="D80" s="363"/>
      <c r="E80" s="363" t="s">
        <v>37</v>
      </c>
      <c r="F80" s="363" t="s">
        <v>32</v>
      </c>
      <c r="G80" s="363"/>
      <c r="H80" s="362"/>
      <c r="I80" s="362"/>
      <c r="J80" s="372"/>
      <c r="K80" s="376"/>
      <c r="L80" s="374"/>
      <c r="M80" s="362"/>
      <c r="N80" s="362">
        <v>16</v>
      </c>
      <c r="O80" s="368"/>
      <c r="P80" s="368"/>
      <c r="Q80" s="375"/>
      <c r="R80" s="381">
        <v>112</v>
      </c>
      <c r="S80" s="382"/>
      <c r="T80" s="382"/>
      <c r="U80" s="383"/>
      <c r="V80" s="388">
        <v>112</v>
      </c>
    </row>
    <row r="81" spans="1:22">
      <c r="A81" s="362" t="s">
        <v>51</v>
      </c>
      <c r="B81" s="363"/>
      <c r="C81" s="363"/>
      <c r="D81" s="363"/>
      <c r="E81" s="363" t="s">
        <v>38</v>
      </c>
      <c r="F81" s="363" t="s">
        <v>32</v>
      </c>
      <c r="G81" s="363"/>
      <c r="H81" s="362"/>
      <c r="I81" s="362"/>
      <c r="J81" s="372"/>
      <c r="K81" s="376"/>
      <c r="L81" s="374"/>
      <c r="M81" s="362"/>
      <c r="N81" s="362">
        <v>7</v>
      </c>
      <c r="O81" s="368"/>
      <c r="P81" s="368"/>
      <c r="Q81" s="375"/>
      <c r="R81" s="381">
        <v>49</v>
      </c>
      <c r="S81" s="382"/>
      <c r="T81" s="382"/>
      <c r="U81" s="383"/>
      <c r="V81" s="388">
        <v>49</v>
      </c>
    </row>
    <row r="82" spans="1:22">
      <c r="A82" s="362" t="s">
        <v>51</v>
      </c>
      <c r="B82" s="363"/>
      <c r="C82" s="363"/>
      <c r="D82" s="363"/>
      <c r="E82" s="363" t="s">
        <v>39</v>
      </c>
      <c r="F82" s="363" t="s">
        <v>32</v>
      </c>
      <c r="G82" s="363"/>
      <c r="H82" s="362"/>
      <c r="I82" s="362"/>
      <c r="J82" s="372"/>
      <c r="K82" s="376"/>
      <c r="L82" s="374"/>
      <c r="M82" s="362"/>
      <c r="N82" s="362">
        <v>6</v>
      </c>
      <c r="O82" s="368"/>
      <c r="P82" s="368"/>
      <c r="Q82" s="375"/>
      <c r="R82" s="381">
        <v>42</v>
      </c>
      <c r="S82" s="382"/>
      <c r="T82" s="382"/>
      <c r="U82" s="383"/>
      <c r="V82" s="388">
        <v>42</v>
      </c>
    </row>
    <row r="83" spans="1:22">
      <c r="A83" s="362" t="s">
        <v>51</v>
      </c>
      <c r="B83" s="363"/>
      <c r="C83" s="363"/>
      <c r="D83" s="363"/>
      <c r="E83" s="363" t="s">
        <v>40</v>
      </c>
      <c r="F83" s="363" t="s">
        <v>32</v>
      </c>
      <c r="G83" s="363"/>
      <c r="H83" s="362"/>
      <c r="I83" s="362"/>
      <c r="J83" s="372"/>
      <c r="K83" s="376"/>
      <c r="L83" s="374"/>
      <c r="M83" s="362"/>
      <c r="N83" s="362">
        <v>12</v>
      </c>
      <c r="O83" s="368"/>
      <c r="P83" s="368"/>
      <c r="Q83" s="375"/>
      <c r="R83" s="381">
        <v>84</v>
      </c>
      <c r="S83" s="382"/>
      <c r="T83" s="382"/>
      <c r="U83" s="383"/>
      <c r="V83" s="388">
        <v>84</v>
      </c>
    </row>
    <row r="84" spans="1:22">
      <c r="A84" s="362" t="s">
        <v>51</v>
      </c>
      <c r="B84" s="363"/>
      <c r="C84" s="363"/>
      <c r="D84" s="363"/>
      <c r="E84" s="363" t="s">
        <v>41</v>
      </c>
      <c r="F84" s="363" t="s">
        <v>32</v>
      </c>
      <c r="G84" s="363"/>
      <c r="H84" s="362"/>
      <c r="I84" s="362"/>
      <c r="J84" s="372"/>
      <c r="K84" s="376"/>
      <c r="L84" s="374"/>
      <c r="M84" s="362"/>
      <c r="N84" s="362">
        <v>10</v>
      </c>
      <c r="O84" s="368"/>
      <c r="P84" s="368"/>
      <c r="Q84" s="375"/>
      <c r="R84" s="381">
        <v>70</v>
      </c>
      <c r="S84" s="382"/>
      <c r="T84" s="382"/>
      <c r="U84" s="383"/>
      <c r="V84" s="388">
        <v>70</v>
      </c>
    </row>
    <row r="85" spans="1:22">
      <c r="A85" s="362" t="s">
        <v>51</v>
      </c>
      <c r="B85" s="363"/>
      <c r="C85" s="363"/>
      <c r="D85" s="363"/>
      <c r="E85" s="363" t="s">
        <v>42</v>
      </c>
      <c r="F85" s="363" t="s">
        <v>32</v>
      </c>
      <c r="G85" s="363"/>
      <c r="H85" s="362"/>
      <c r="I85" s="362"/>
      <c r="J85" s="372"/>
      <c r="K85" s="376"/>
      <c r="L85" s="374"/>
      <c r="M85" s="362"/>
      <c r="N85" s="362">
        <v>15</v>
      </c>
      <c r="O85" s="368"/>
      <c r="P85" s="368"/>
      <c r="Q85" s="375"/>
      <c r="R85" s="381">
        <v>105</v>
      </c>
      <c r="S85" s="382"/>
      <c r="T85" s="382"/>
      <c r="U85" s="383"/>
      <c r="V85" s="388">
        <v>105</v>
      </c>
    </row>
    <row r="86" spans="1:22">
      <c r="A86" s="362" t="s">
        <v>51</v>
      </c>
      <c r="B86" s="363"/>
      <c r="C86" s="363"/>
      <c r="D86" s="363"/>
      <c r="E86" s="363" t="s">
        <v>43</v>
      </c>
      <c r="F86" s="363" t="s">
        <v>32</v>
      </c>
      <c r="G86" s="363"/>
      <c r="H86" s="362"/>
      <c r="I86" s="362"/>
      <c r="J86" s="372"/>
      <c r="K86" s="376"/>
      <c r="L86" s="374"/>
      <c r="M86" s="362"/>
      <c r="N86" s="362">
        <v>11</v>
      </c>
      <c r="O86" s="368"/>
      <c r="P86" s="368"/>
      <c r="Q86" s="375"/>
      <c r="R86" s="381">
        <v>77</v>
      </c>
      <c r="S86" s="382"/>
      <c r="T86" s="382"/>
      <c r="U86" s="383"/>
      <c r="V86" s="388">
        <v>77</v>
      </c>
    </row>
    <row r="87" spans="1:22">
      <c r="A87" s="362" t="s">
        <v>51</v>
      </c>
      <c r="B87" s="363"/>
      <c r="C87" s="363"/>
      <c r="D87" s="363"/>
      <c r="E87" s="363" t="s">
        <v>44</v>
      </c>
      <c r="F87" s="363" t="s">
        <v>32</v>
      </c>
      <c r="G87" s="363"/>
      <c r="H87" s="362"/>
      <c r="I87" s="362"/>
      <c r="J87" s="372"/>
      <c r="K87" s="376"/>
      <c r="L87" s="374"/>
      <c r="M87" s="362"/>
      <c r="N87" s="362">
        <v>11</v>
      </c>
      <c r="O87" s="368"/>
      <c r="P87" s="368"/>
      <c r="Q87" s="375"/>
      <c r="R87" s="381">
        <v>77</v>
      </c>
      <c r="S87" s="382"/>
      <c r="T87" s="382"/>
      <c r="U87" s="383"/>
      <c r="V87" s="388">
        <v>77</v>
      </c>
    </row>
    <row r="88" spans="1:22">
      <c r="A88" s="362" t="s">
        <v>51</v>
      </c>
      <c r="B88" s="363"/>
      <c r="C88" s="363"/>
      <c r="D88" s="363"/>
      <c r="E88" s="363" t="s">
        <v>45</v>
      </c>
      <c r="F88" s="363" t="s">
        <v>32</v>
      </c>
      <c r="G88" s="363"/>
      <c r="H88" s="362"/>
      <c r="I88" s="362"/>
      <c r="J88" s="372"/>
      <c r="K88" s="376"/>
      <c r="L88" s="374"/>
      <c r="M88" s="362"/>
      <c r="N88" s="362">
        <v>19</v>
      </c>
      <c r="O88" s="368"/>
      <c r="P88" s="368"/>
      <c r="Q88" s="375"/>
      <c r="R88" s="381">
        <v>133</v>
      </c>
      <c r="S88" s="382"/>
      <c r="T88" s="382"/>
      <c r="U88" s="383"/>
      <c r="V88" s="388">
        <v>133</v>
      </c>
    </row>
    <row r="89" spans="1:22">
      <c r="A89" s="362" t="s">
        <v>52</v>
      </c>
      <c r="B89" s="363"/>
      <c r="C89" s="363"/>
      <c r="D89" s="363"/>
      <c r="E89" s="363" t="s">
        <v>31</v>
      </c>
      <c r="F89" s="363" t="s">
        <v>32</v>
      </c>
      <c r="G89" s="363"/>
      <c r="H89" s="362"/>
      <c r="I89" s="362"/>
      <c r="J89" s="372"/>
      <c r="K89" s="376"/>
      <c r="L89" s="374">
        <v>3</v>
      </c>
      <c r="M89" s="362"/>
      <c r="N89" s="362"/>
      <c r="O89" s="368"/>
      <c r="P89" s="368"/>
      <c r="Q89" s="375"/>
      <c r="R89" s="381">
        <v>42</v>
      </c>
      <c r="S89" s="382"/>
      <c r="T89" s="382"/>
      <c r="U89" s="383"/>
      <c r="V89" s="388">
        <v>42</v>
      </c>
    </row>
    <row r="90" spans="1:22">
      <c r="A90" s="362" t="s">
        <v>52</v>
      </c>
      <c r="B90" s="363"/>
      <c r="C90" s="363"/>
      <c r="D90" s="363"/>
      <c r="E90" s="363" t="s">
        <v>35</v>
      </c>
      <c r="F90" s="363" t="s">
        <v>32</v>
      </c>
      <c r="G90" s="363"/>
      <c r="H90" s="362"/>
      <c r="I90" s="362"/>
      <c r="J90" s="372"/>
      <c r="K90" s="376"/>
      <c r="L90" s="374">
        <v>4</v>
      </c>
      <c r="M90" s="362"/>
      <c r="N90" s="362"/>
      <c r="O90" s="368"/>
      <c r="P90" s="368"/>
      <c r="Q90" s="375"/>
      <c r="R90" s="381">
        <v>56</v>
      </c>
      <c r="S90" s="382"/>
      <c r="T90" s="382"/>
      <c r="U90" s="383"/>
      <c r="V90" s="388">
        <v>56</v>
      </c>
    </row>
    <row r="91" spans="1:22">
      <c r="A91" s="362" t="s">
        <v>52</v>
      </c>
      <c r="B91" s="363"/>
      <c r="C91" s="363"/>
      <c r="D91" s="363"/>
      <c r="E91" s="363" t="s">
        <v>36</v>
      </c>
      <c r="F91" s="363" t="s">
        <v>32</v>
      </c>
      <c r="G91" s="363"/>
      <c r="H91" s="362"/>
      <c r="I91" s="362"/>
      <c r="J91" s="372"/>
      <c r="K91" s="376"/>
      <c r="L91" s="374">
        <v>1</v>
      </c>
      <c r="M91" s="362"/>
      <c r="N91" s="362"/>
      <c r="O91" s="368"/>
      <c r="P91" s="368"/>
      <c r="Q91" s="375"/>
      <c r="R91" s="381">
        <v>14</v>
      </c>
      <c r="S91" s="382"/>
      <c r="T91" s="382"/>
      <c r="U91" s="383"/>
      <c r="V91" s="388">
        <v>14</v>
      </c>
    </row>
    <row r="92" spans="1:22">
      <c r="A92" s="362" t="s">
        <v>52</v>
      </c>
      <c r="B92" s="363"/>
      <c r="C92" s="363"/>
      <c r="D92" s="363"/>
      <c r="E92" s="363" t="s">
        <v>37</v>
      </c>
      <c r="F92" s="363" t="s">
        <v>32</v>
      </c>
      <c r="G92" s="363"/>
      <c r="H92" s="362"/>
      <c r="I92" s="362"/>
      <c r="J92" s="372"/>
      <c r="K92" s="376"/>
      <c r="L92" s="374">
        <v>1</v>
      </c>
      <c r="M92" s="362"/>
      <c r="N92" s="362"/>
      <c r="O92" s="368"/>
      <c r="P92" s="368"/>
      <c r="Q92" s="375"/>
      <c r="R92" s="381">
        <v>14</v>
      </c>
      <c r="S92" s="382"/>
      <c r="T92" s="382"/>
      <c r="U92" s="383"/>
      <c r="V92" s="388">
        <v>14</v>
      </c>
    </row>
    <row r="93" spans="1:22">
      <c r="A93" s="362" t="s">
        <v>52</v>
      </c>
      <c r="B93" s="363"/>
      <c r="C93" s="363"/>
      <c r="D93" s="363"/>
      <c r="E93" s="363" t="s">
        <v>38</v>
      </c>
      <c r="F93" s="363" t="s">
        <v>32</v>
      </c>
      <c r="G93" s="363"/>
      <c r="H93" s="362"/>
      <c r="I93" s="362"/>
      <c r="J93" s="372"/>
      <c r="K93" s="376"/>
      <c r="L93" s="374">
        <v>4</v>
      </c>
      <c r="M93" s="362"/>
      <c r="N93" s="362"/>
      <c r="O93" s="368"/>
      <c r="P93" s="368"/>
      <c r="Q93" s="375"/>
      <c r="R93" s="381">
        <v>56</v>
      </c>
      <c r="S93" s="382"/>
      <c r="T93" s="382"/>
      <c r="U93" s="383"/>
      <c r="V93" s="388">
        <v>56</v>
      </c>
    </row>
    <row r="94" spans="1:22">
      <c r="A94" s="362" t="s">
        <v>52</v>
      </c>
      <c r="B94" s="363"/>
      <c r="C94" s="363"/>
      <c r="D94" s="363"/>
      <c r="E94" s="363" t="s">
        <v>39</v>
      </c>
      <c r="F94" s="363" t="s">
        <v>32</v>
      </c>
      <c r="G94" s="363"/>
      <c r="H94" s="362"/>
      <c r="I94" s="362"/>
      <c r="J94" s="372"/>
      <c r="K94" s="376"/>
      <c r="L94" s="374">
        <v>2</v>
      </c>
      <c r="M94" s="362"/>
      <c r="N94" s="362"/>
      <c r="O94" s="368"/>
      <c r="P94" s="368"/>
      <c r="Q94" s="375"/>
      <c r="R94" s="381">
        <v>28</v>
      </c>
      <c r="S94" s="382"/>
      <c r="T94" s="382"/>
      <c r="U94" s="383"/>
      <c r="V94" s="388">
        <v>28</v>
      </c>
    </row>
    <row r="95" spans="1:22">
      <c r="A95" s="362" t="s">
        <v>52</v>
      </c>
      <c r="B95" s="363"/>
      <c r="C95" s="363"/>
      <c r="D95" s="363"/>
      <c r="E95" s="363" t="s">
        <v>40</v>
      </c>
      <c r="F95" s="363" t="s">
        <v>32</v>
      </c>
      <c r="G95" s="363"/>
      <c r="H95" s="362"/>
      <c r="I95" s="362"/>
      <c r="J95" s="372"/>
      <c r="K95" s="376"/>
      <c r="L95" s="374">
        <v>3</v>
      </c>
      <c r="M95" s="362"/>
      <c r="N95" s="362"/>
      <c r="O95" s="368"/>
      <c r="P95" s="368"/>
      <c r="Q95" s="375"/>
      <c r="R95" s="381">
        <v>42</v>
      </c>
      <c r="S95" s="382"/>
      <c r="T95" s="382"/>
      <c r="U95" s="383"/>
      <c r="V95" s="388">
        <v>42</v>
      </c>
    </row>
    <row r="96" spans="1:22">
      <c r="A96" s="362" t="s">
        <v>52</v>
      </c>
      <c r="B96" s="363"/>
      <c r="C96" s="363"/>
      <c r="D96" s="363"/>
      <c r="E96" s="363" t="s">
        <v>41</v>
      </c>
      <c r="F96" s="363" t="s">
        <v>32</v>
      </c>
      <c r="G96" s="363"/>
      <c r="H96" s="362"/>
      <c r="I96" s="362"/>
      <c r="J96" s="372"/>
      <c r="K96" s="376"/>
      <c r="L96" s="374">
        <v>1</v>
      </c>
      <c r="M96" s="362"/>
      <c r="N96" s="362"/>
      <c r="O96" s="368"/>
      <c r="P96" s="368"/>
      <c r="Q96" s="375"/>
      <c r="R96" s="381">
        <v>14</v>
      </c>
      <c r="S96" s="382"/>
      <c r="T96" s="382"/>
      <c r="U96" s="383"/>
      <c r="V96" s="388">
        <v>14</v>
      </c>
    </row>
    <row r="97" spans="1:22">
      <c r="A97" s="362" t="s">
        <v>52</v>
      </c>
      <c r="B97" s="363"/>
      <c r="C97" s="363"/>
      <c r="D97" s="363"/>
      <c r="E97" s="363" t="s">
        <v>42</v>
      </c>
      <c r="F97" s="363" t="s">
        <v>32</v>
      </c>
      <c r="G97" s="363"/>
      <c r="H97" s="362"/>
      <c r="I97" s="362"/>
      <c r="J97" s="372"/>
      <c r="K97" s="376"/>
      <c r="L97" s="374">
        <v>1.29</v>
      </c>
      <c r="M97" s="362"/>
      <c r="N97" s="362"/>
      <c r="O97" s="368"/>
      <c r="P97" s="368"/>
      <c r="Q97" s="375"/>
      <c r="R97" s="381">
        <v>18.06</v>
      </c>
      <c r="S97" s="382"/>
      <c r="T97" s="382"/>
      <c r="U97" s="383"/>
      <c r="V97" s="388">
        <v>18.06</v>
      </c>
    </row>
    <row r="98" spans="1:22">
      <c r="A98" s="362" t="s">
        <v>52</v>
      </c>
      <c r="B98" s="363"/>
      <c r="C98" s="363"/>
      <c r="D98" s="363"/>
      <c r="E98" s="363" t="s">
        <v>43</v>
      </c>
      <c r="F98" s="363" t="s">
        <v>32</v>
      </c>
      <c r="G98" s="363"/>
      <c r="H98" s="362"/>
      <c r="I98" s="362"/>
      <c r="J98" s="372"/>
      <c r="K98" s="376"/>
      <c r="L98" s="374">
        <v>0.5</v>
      </c>
      <c r="M98" s="362"/>
      <c r="N98" s="362"/>
      <c r="O98" s="368"/>
      <c r="P98" s="368"/>
      <c r="Q98" s="375"/>
      <c r="R98" s="381">
        <v>7</v>
      </c>
      <c r="S98" s="382"/>
      <c r="T98" s="382"/>
      <c r="U98" s="383"/>
      <c r="V98" s="388">
        <v>7</v>
      </c>
    </row>
    <row r="99" spans="1:22">
      <c r="A99" s="362" t="s">
        <v>52</v>
      </c>
      <c r="B99" s="363"/>
      <c r="C99" s="363"/>
      <c r="D99" s="363"/>
      <c r="E99" s="363" t="s">
        <v>44</v>
      </c>
      <c r="F99" s="363" t="s">
        <v>32</v>
      </c>
      <c r="G99" s="363"/>
      <c r="H99" s="362"/>
      <c r="I99" s="362"/>
      <c r="J99" s="372"/>
      <c r="K99" s="376"/>
      <c r="L99" s="374">
        <v>1</v>
      </c>
      <c r="M99" s="362"/>
      <c r="N99" s="362"/>
      <c r="O99" s="368"/>
      <c r="P99" s="368"/>
      <c r="Q99" s="375"/>
      <c r="R99" s="381">
        <v>14</v>
      </c>
      <c r="S99" s="382"/>
      <c r="T99" s="382"/>
      <c r="U99" s="383"/>
      <c r="V99" s="388">
        <v>14</v>
      </c>
    </row>
    <row r="100" spans="1:22">
      <c r="A100" s="362" t="s">
        <v>52</v>
      </c>
      <c r="B100" s="363"/>
      <c r="C100" s="363"/>
      <c r="D100" s="363"/>
      <c r="E100" s="363" t="s">
        <v>45</v>
      </c>
      <c r="F100" s="363" t="s">
        <v>32</v>
      </c>
      <c r="G100" s="363"/>
      <c r="H100" s="362"/>
      <c r="I100" s="362"/>
      <c r="J100" s="372"/>
      <c r="K100" s="376"/>
      <c r="L100" s="374">
        <v>2</v>
      </c>
      <c r="M100" s="362"/>
      <c r="N100" s="362"/>
      <c r="O100" s="368"/>
      <c r="P100" s="368"/>
      <c r="Q100" s="375"/>
      <c r="R100" s="381">
        <v>28</v>
      </c>
      <c r="S100" s="382"/>
      <c r="T100" s="382"/>
      <c r="U100" s="383"/>
      <c r="V100" s="388">
        <v>28</v>
      </c>
    </row>
    <row r="101" spans="1:22">
      <c r="A101" s="362" t="s">
        <v>52</v>
      </c>
      <c r="B101" s="363"/>
      <c r="C101" s="363"/>
      <c r="D101" s="363"/>
      <c r="E101" s="363" t="s">
        <v>31</v>
      </c>
      <c r="F101" s="363" t="s">
        <v>34</v>
      </c>
      <c r="G101" s="363"/>
      <c r="H101" s="362"/>
      <c r="I101" s="362"/>
      <c r="J101" s="372"/>
      <c r="K101" s="376"/>
      <c r="L101" s="374"/>
      <c r="M101" s="362"/>
      <c r="N101" s="362"/>
      <c r="O101" s="368"/>
      <c r="P101" s="389">
        <v>0.963333333333333</v>
      </c>
      <c r="Q101" s="375"/>
      <c r="R101" s="381">
        <v>13.4866666666667</v>
      </c>
      <c r="S101" s="382"/>
      <c r="T101" s="382"/>
      <c r="U101" s="383"/>
      <c r="V101" s="388">
        <v>13.4866666666667</v>
      </c>
    </row>
    <row r="102" spans="1:22">
      <c r="A102" s="362" t="s">
        <v>52</v>
      </c>
      <c r="B102" s="363"/>
      <c r="C102" s="363"/>
      <c r="D102" s="363"/>
      <c r="E102" s="363" t="s">
        <v>35</v>
      </c>
      <c r="F102" s="363" t="s">
        <v>34</v>
      </c>
      <c r="G102" s="363"/>
      <c r="H102" s="362"/>
      <c r="I102" s="362"/>
      <c r="J102" s="372"/>
      <c r="K102" s="376"/>
      <c r="L102" s="374"/>
      <c r="M102" s="362"/>
      <c r="N102" s="362"/>
      <c r="O102" s="368"/>
      <c r="P102" s="389">
        <v>1.17333333333333</v>
      </c>
      <c r="Q102" s="375"/>
      <c r="R102" s="381">
        <v>16.4266666666667</v>
      </c>
      <c r="S102" s="382"/>
      <c r="T102" s="382"/>
      <c r="U102" s="383"/>
      <c r="V102" s="388">
        <v>16.4266666666667</v>
      </c>
    </row>
    <row r="103" spans="1:22">
      <c r="A103" s="362" t="s">
        <v>52</v>
      </c>
      <c r="B103" s="363"/>
      <c r="C103" s="363"/>
      <c r="D103" s="363"/>
      <c r="E103" s="363" t="s">
        <v>36</v>
      </c>
      <c r="F103" s="363" t="s">
        <v>34</v>
      </c>
      <c r="G103" s="363"/>
      <c r="H103" s="362"/>
      <c r="I103" s="362"/>
      <c r="J103" s="372"/>
      <c r="K103" s="376"/>
      <c r="L103" s="374"/>
      <c r="M103" s="362"/>
      <c r="N103" s="362"/>
      <c r="O103" s="368"/>
      <c r="P103" s="389">
        <v>0.25</v>
      </c>
      <c r="Q103" s="375"/>
      <c r="R103" s="381">
        <v>3.5</v>
      </c>
      <c r="S103" s="382"/>
      <c r="T103" s="382"/>
      <c r="U103" s="383"/>
      <c r="V103" s="388">
        <v>3.5</v>
      </c>
    </row>
    <row r="104" spans="1:22">
      <c r="A104" s="362" t="s">
        <v>52</v>
      </c>
      <c r="B104" s="363"/>
      <c r="C104" s="363"/>
      <c r="D104" s="363"/>
      <c r="E104" s="363" t="s">
        <v>37</v>
      </c>
      <c r="F104" s="363" t="s">
        <v>34</v>
      </c>
      <c r="G104" s="363"/>
      <c r="H104" s="362"/>
      <c r="I104" s="362"/>
      <c r="J104" s="372"/>
      <c r="K104" s="376"/>
      <c r="L104" s="374"/>
      <c r="M104" s="362"/>
      <c r="N104" s="362"/>
      <c r="O104" s="368"/>
      <c r="P104" s="389">
        <v>0.116666666666667</v>
      </c>
      <c r="Q104" s="375"/>
      <c r="R104" s="381">
        <v>1.63333333333333</v>
      </c>
      <c r="S104" s="382"/>
      <c r="T104" s="382"/>
      <c r="U104" s="383"/>
      <c r="V104" s="388">
        <v>1.63333333333333</v>
      </c>
    </row>
    <row r="105" spans="1:22">
      <c r="A105" s="362" t="s">
        <v>52</v>
      </c>
      <c r="B105" s="363"/>
      <c r="C105" s="363"/>
      <c r="D105" s="363"/>
      <c r="E105" s="363" t="s">
        <v>38</v>
      </c>
      <c r="F105" s="363" t="s">
        <v>34</v>
      </c>
      <c r="G105" s="363"/>
      <c r="H105" s="362"/>
      <c r="I105" s="362"/>
      <c r="J105" s="372"/>
      <c r="K105" s="376"/>
      <c r="L105" s="374"/>
      <c r="M105" s="362"/>
      <c r="N105" s="362"/>
      <c r="O105" s="368"/>
      <c r="P105" s="389">
        <v>1.13333333333333</v>
      </c>
      <c r="Q105" s="375"/>
      <c r="R105" s="381">
        <v>15.8666666666667</v>
      </c>
      <c r="S105" s="382"/>
      <c r="T105" s="382"/>
      <c r="U105" s="383"/>
      <c r="V105" s="388">
        <v>15.8666666666667</v>
      </c>
    </row>
    <row r="106" spans="1:22">
      <c r="A106" s="362" t="s">
        <v>52</v>
      </c>
      <c r="B106" s="363"/>
      <c r="C106" s="363"/>
      <c r="D106" s="363"/>
      <c r="E106" s="363" t="s">
        <v>39</v>
      </c>
      <c r="F106" s="363" t="s">
        <v>34</v>
      </c>
      <c r="G106" s="363"/>
      <c r="H106" s="362"/>
      <c r="I106" s="362"/>
      <c r="J106" s="372"/>
      <c r="K106" s="376"/>
      <c r="L106" s="374"/>
      <c r="M106" s="362"/>
      <c r="N106" s="362"/>
      <c r="O106" s="368"/>
      <c r="P106" s="389">
        <v>0.42</v>
      </c>
      <c r="Q106" s="375"/>
      <c r="R106" s="381">
        <v>5.88</v>
      </c>
      <c r="S106" s="382"/>
      <c r="T106" s="382"/>
      <c r="U106" s="383"/>
      <c r="V106" s="388">
        <v>5.88</v>
      </c>
    </row>
    <row r="107" spans="1:22">
      <c r="A107" s="362" t="s">
        <v>52</v>
      </c>
      <c r="B107" s="363"/>
      <c r="C107" s="363"/>
      <c r="D107" s="363"/>
      <c r="E107" s="363" t="s">
        <v>40</v>
      </c>
      <c r="F107" s="363" t="s">
        <v>34</v>
      </c>
      <c r="G107" s="363"/>
      <c r="H107" s="362"/>
      <c r="I107" s="362"/>
      <c r="J107" s="372"/>
      <c r="K107" s="376"/>
      <c r="L107" s="374"/>
      <c r="M107" s="362"/>
      <c r="N107" s="362"/>
      <c r="O107" s="368"/>
      <c r="P107" s="389">
        <v>0.91</v>
      </c>
      <c r="Q107" s="375"/>
      <c r="R107" s="381">
        <v>12.74</v>
      </c>
      <c r="S107" s="382"/>
      <c r="T107" s="382"/>
      <c r="U107" s="383"/>
      <c r="V107" s="388">
        <v>12.74</v>
      </c>
    </row>
    <row r="108" spans="1:22">
      <c r="A108" s="362" t="s">
        <v>52</v>
      </c>
      <c r="B108" s="363"/>
      <c r="C108" s="363"/>
      <c r="D108" s="363"/>
      <c r="E108" s="363" t="s">
        <v>41</v>
      </c>
      <c r="F108" s="363" t="s">
        <v>34</v>
      </c>
      <c r="G108" s="363"/>
      <c r="H108" s="362"/>
      <c r="I108" s="362"/>
      <c r="J108" s="372"/>
      <c r="K108" s="376"/>
      <c r="L108" s="374"/>
      <c r="M108" s="362"/>
      <c r="N108" s="362"/>
      <c r="O108" s="368"/>
      <c r="P108" s="389">
        <v>0.2</v>
      </c>
      <c r="Q108" s="375"/>
      <c r="R108" s="381">
        <v>2.8</v>
      </c>
      <c r="S108" s="382"/>
      <c r="T108" s="382"/>
      <c r="U108" s="383"/>
      <c r="V108" s="388">
        <v>2.8</v>
      </c>
    </row>
    <row r="109" spans="1:22">
      <c r="A109" s="362" t="s">
        <v>52</v>
      </c>
      <c r="B109" s="363"/>
      <c r="C109" s="363"/>
      <c r="D109" s="363"/>
      <c r="E109" s="363" t="s">
        <v>42</v>
      </c>
      <c r="F109" s="363" t="s">
        <v>34</v>
      </c>
      <c r="G109" s="363"/>
      <c r="H109" s="362"/>
      <c r="I109" s="362"/>
      <c r="J109" s="372"/>
      <c r="K109" s="376"/>
      <c r="L109" s="374"/>
      <c r="M109" s="362"/>
      <c r="N109" s="362"/>
      <c r="O109" s="368"/>
      <c r="P109" s="389">
        <v>0.43</v>
      </c>
      <c r="Q109" s="375"/>
      <c r="R109" s="381">
        <v>6.02</v>
      </c>
      <c r="S109" s="382"/>
      <c r="T109" s="382"/>
      <c r="U109" s="383"/>
      <c r="V109" s="388">
        <v>6.02</v>
      </c>
    </row>
    <row r="110" spans="1:22">
      <c r="A110" s="362" t="s">
        <v>52</v>
      </c>
      <c r="B110" s="363"/>
      <c r="C110" s="363"/>
      <c r="D110" s="363"/>
      <c r="E110" s="363" t="s">
        <v>43</v>
      </c>
      <c r="F110" s="363" t="s">
        <v>34</v>
      </c>
      <c r="G110" s="363"/>
      <c r="H110" s="362"/>
      <c r="I110" s="362"/>
      <c r="J110" s="372"/>
      <c r="K110" s="376"/>
      <c r="L110" s="374"/>
      <c r="M110" s="362"/>
      <c r="N110" s="362"/>
      <c r="O110" s="368"/>
      <c r="P110" s="389">
        <v>0.166666666666667</v>
      </c>
      <c r="Q110" s="375"/>
      <c r="R110" s="381">
        <v>2.33333333333333</v>
      </c>
      <c r="S110" s="382"/>
      <c r="T110" s="382"/>
      <c r="U110" s="383"/>
      <c r="V110" s="388">
        <v>2.33333333333333</v>
      </c>
    </row>
    <row r="111" spans="1:22">
      <c r="A111" s="362" t="s">
        <v>52</v>
      </c>
      <c r="B111" s="363"/>
      <c r="C111" s="363"/>
      <c r="D111" s="363"/>
      <c r="E111" s="363" t="s">
        <v>44</v>
      </c>
      <c r="F111" s="363" t="s">
        <v>34</v>
      </c>
      <c r="G111" s="363"/>
      <c r="H111" s="362"/>
      <c r="I111" s="362"/>
      <c r="J111" s="372"/>
      <c r="K111" s="376"/>
      <c r="L111" s="374"/>
      <c r="M111" s="362"/>
      <c r="N111" s="362"/>
      <c r="O111" s="368"/>
      <c r="P111" s="389">
        <v>0.09</v>
      </c>
      <c r="Q111" s="375"/>
      <c r="R111" s="381">
        <v>1.26</v>
      </c>
      <c r="S111" s="382"/>
      <c r="T111" s="382"/>
      <c r="U111" s="383"/>
      <c r="V111" s="388">
        <v>1.26</v>
      </c>
    </row>
    <row r="112" spans="1:22">
      <c r="A112" s="362" t="s">
        <v>52</v>
      </c>
      <c r="B112" s="363"/>
      <c r="C112" s="363"/>
      <c r="D112" s="363"/>
      <c r="E112" s="363" t="s">
        <v>45</v>
      </c>
      <c r="F112" s="363" t="s">
        <v>34</v>
      </c>
      <c r="G112" s="363"/>
      <c r="H112" s="362"/>
      <c r="I112" s="362"/>
      <c r="J112" s="372"/>
      <c r="K112" s="376"/>
      <c r="L112" s="374"/>
      <c r="M112" s="362"/>
      <c r="N112" s="362"/>
      <c r="O112" s="368"/>
      <c r="P112" s="389">
        <v>0.4</v>
      </c>
      <c r="Q112" s="375"/>
      <c r="R112" s="381">
        <v>5.6</v>
      </c>
      <c r="S112" s="382"/>
      <c r="T112" s="382"/>
      <c r="U112" s="383"/>
      <c r="V112" s="388">
        <v>5.6</v>
      </c>
    </row>
    <row r="113" spans="1:22">
      <c r="A113" s="362" t="s">
        <v>53</v>
      </c>
      <c r="B113" s="363"/>
      <c r="C113" s="363"/>
      <c r="D113" s="363"/>
      <c r="E113" s="363" t="s">
        <v>31</v>
      </c>
      <c r="F113" s="363" t="s">
        <v>32</v>
      </c>
      <c r="G113" s="363"/>
      <c r="H113" s="362"/>
      <c r="I113" s="362"/>
      <c r="J113" s="372"/>
      <c r="K113" s="376"/>
      <c r="L113" s="374">
        <v>21.75</v>
      </c>
      <c r="M113" s="362"/>
      <c r="N113" s="362">
        <v>25.05</v>
      </c>
      <c r="O113" s="368"/>
      <c r="P113" s="368">
        <v>75</v>
      </c>
      <c r="Q113" s="375"/>
      <c r="R113" s="381">
        <v>1529.85</v>
      </c>
      <c r="S113" s="382"/>
      <c r="T113" s="382"/>
      <c r="U113" s="383"/>
      <c r="V113" s="388">
        <v>1529.85</v>
      </c>
    </row>
    <row r="114" spans="1:22">
      <c r="A114" s="362" t="s">
        <v>53</v>
      </c>
      <c r="B114" s="363"/>
      <c r="C114" s="363"/>
      <c r="D114" s="363"/>
      <c r="E114" s="363" t="s">
        <v>35</v>
      </c>
      <c r="F114" s="363" t="s">
        <v>32</v>
      </c>
      <c r="G114" s="363"/>
      <c r="H114" s="362"/>
      <c r="I114" s="362"/>
      <c r="J114" s="372"/>
      <c r="K114" s="376"/>
      <c r="L114" s="374">
        <v>22.19</v>
      </c>
      <c r="M114" s="362"/>
      <c r="N114" s="362">
        <v>21.15</v>
      </c>
      <c r="O114" s="368"/>
      <c r="P114" s="368">
        <v>72.5</v>
      </c>
      <c r="Q114" s="375"/>
      <c r="R114" s="381">
        <v>1473.71</v>
      </c>
      <c r="S114" s="382"/>
      <c r="T114" s="382"/>
      <c r="U114" s="383"/>
      <c r="V114" s="388">
        <v>1473.71</v>
      </c>
    </row>
    <row r="115" spans="1:22">
      <c r="A115" s="362" t="s">
        <v>53</v>
      </c>
      <c r="B115" s="363"/>
      <c r="C115" s="363"/>
      <c r="D115" s="363"/>
      <c r="E115" s="363" t="s">
        <v>36</v>
      </c>
      <c r="F115" s="363" t="s">
        <v>32</v>
      </c>
      <c r="G115" s="363"/>
      <c r="H115" s="362"/>
      <c r="I115" s="362"/>
      <c r="J115" s="372"/>
      <c r="K115" s="376"/>
      <c r="L115" s="374">
        <v>19.14</v>
      </c>
      <c r="M115" s="362">
        <v>0.1</v>
      </c>
      <c r="N115" s="362">
        <v>9</v>
      </c>
      <c r="O115" s="368"/>
      <c r="P115" s="368">
        <v>87.5</v>
      </c>
      <c r="Q115" s="375"/>
      <c r="R115" s="381">
        <v>1557.01</v>
      </c>
      <c r="S115" s="382"/>
      <c r="T115" s="382"/>
      <c r="U115" s="383"/>
      <c r="V115" s="388">
        <v>1557.01</v>
      </c>
    </row>
    <row r="116" spans="1:22">
      <c r="A116" s="362" t="s">
        <v>53</v>
      </c>
      <c r="B116" s="363"/>
      <c r="C116" s="363"/>
      <c r="D116" s="363"/>
      <c r="E116" s="363" t="s">
        <v>37</v>
      </c>
      <c r="F116" s="363" t="s">
        <v>32</v>
      </c>
      <c r="G116" s="363"/>
      <c r="H116" s="362"/>
      <c r="I116" s="362"/>
      <c r="J116" s="372"/>
      <c r="K116" s="376"/>
      <c r="L116" s="374">
        <v>14.07</v>
      </c>
      <c r="M116" s="362">
        <v>0.7</v>
      </c>
      <c r="N116" s="362">
        <v>23.1</v>
      </c>
      <c r="O116" s="368"/>
      <c r="P116" s="368">
        <v>55.25</v>
      </c>
      <c r="Q116" s="375"/>
      <c r="R116" s="381">
        <v>1139.53</v>
      </c>
      <c r="S116" s="382"/>
      <c r="T116" s="382"/>
      <c r="U116" s="383"/>
      <c r="V116" s="388">
        <v>1139.53</v>
      </c>
    </row>
    <row r="117" spans="1:22">
      <c r="A117" s="362" t="s">
        <v>53</v>
      </c>
      <c r="B117" s="363"/>
      <c r="C117" s="363"/>
      <c r="D117" s="363"/>
      <c r="E117" s="363" t="s">
        <v>38</v>
      </c>
      <c r="F117" s="363" t="s">
        <v>32</v>
      </c>
      <c r="G117" s="363"/>
      <c r="H117" s="362"/>
      <c r="I117" s="362"/>
      <c r="J117" s="372"/>
      <c r="K117" s="376"/>
      <c r="L117" s="374">
        <v>7.25</v>
      </c>
      <c r="M117" s="362">
        <v>0.4</v>
      </c>
      <c r="N117" s="362">
        <v>5.7</v>
      </c>
      <c r="O117" s="368"/>
      <c r="P117" s="368">
        <v>69</v>
      </c>
      <c r="Q117" s="375"/>
      <c r="R117" s="381">
        <v>1111.6</v>
      </c>
      <c r="S117" s="382"/>
      <c r="T117" s="382"/>
      <c r="U117" s="383"/>
      <c r="V117" s="388">
        <v>1111.6</v>
      </c>
    </row>
    <row r="118" spans="1:22">
      <c r="A118" s="362" t="s">
        <v>53</v>
      </c>
      <c r="B118" s="363"/>
      <c r="C118" s="363"/>
      <c r="D118" s="363"/>
      <c r="E118" s="363" t="s">
        <v>39</v>
      </c>
      <c r="F118" s="363" t="s">
        <v>32</v>
      </c>
      <c r="G118" s="363"/>
      <c r="H118" s="362"/>
      <c r="I118" s="362"/>
      <c r="J118" s="372"/>
      <c r="K118" s="376"/>
      <c r="L118" s="374">
        <v>8.7</v>
      </c>
      <c r="M118" s="362">
        <v>3.8</v>
      </c>
      <c r="N118" s="362">
        <v>5.7</v>
      </c>
      <c r="O118" s="368"/>
      <c r="P118" s="368">
        <v>76.5</v>
      </c>
      <c r="Q118" s="375"/>
      <c r="R118" s="381">
        <v>1272.6</v>
      </c>
      <c r="S118" s="382"/>
      <c r="T118" s="382"/>
      <c r="U118" s="383"/>
      <c r="V118" s="388">
        <v>1272.6</v>
      </c>
    </row>
    <row r="119" spans="1:22">
      <c r="A119" s="362" t="s">
        <v>53</v>
      </c>
      <c r="B119" s="363"/>
      <c r="C119" s="363"/>
      <c r="D119" s="363"/>
      <c r="E119" s="363" t="s">
        <v>40</v>
      </c>
      <c r="F119" s="363" t="s">
        <v>32</v>
      </c>
      <c r="G119" s="363"/>
      <c r="H119" s="362"/>
      <c r="I119" s="362"/>
      <c r="J119" s="372"/>
      <c r="K119" s="376"/>
      <c r="L119" s="374">
        <v>4.64</v>
      </c>
      <c r="M119" s="362">
        <v>0.6</v>
      </c>
      <c r="N119" s="362">
        <v>13.5</v>
      </c>
      <c r="O119" s="368"/>
      <c r="P119" s="368">
        <v>46</v>
      </c>
      <c r="Q119" s="375"/>
      <c r="R119" s="381">
        <v>809.76</v>
      </c>
      <c r="S119" s="382"/>
      <c r="T119" s="382"/>
      <c r="U119" s="383"/>
      <c r="V119" s="388">
        <v>809.76</v>
      </c>
    </row>
    <row r="120" spans="1:22">
      <c r="A120" s="362" t="s">
        <v>53</v>
      </c>
      <c r="B120" s="363"/>
      <c r="C120" s="363"/>
      <c r="D120" s="363"/>
      <c r="E120" s="363" t="s">
        <v>41</v>
      </c>
      <c r="F120" s="363" t="s">
        <v>32</v>
      </c>
      <c r="G120" s="363"/>
      <c r="H120" s="362"/>
      <c r="I120" s="362"/>
      <c r="J120" s="372"/>
      <c r="K120" s="376"/>
      <c r="L120" s="374">
        <v>0.58</v>
      </c>
      <c r="M120" s="362"/>
      <c r="N120" s="362">
        <v>2.4</v>
      </c>
      <c r="O120" s="368"/>
      <c r="P120" s="368">
        <v>43</v>
      </c>
      <c r="Q120" s="375"/>
      <c r="R120" s="381">
        <v>626.92</v>
      </c>
      <c r="S120" s="382"/>
      <c r="T120" s="382"/>
      <c r="U120" s="383"/>
      <c r="V120" s="388">
        <v>626.92</v>
      </c>
    </row>
    <row r="121" spans="1:22">
      <c r="A121" s="362" t="s">
        <v>53</v>
      </c>
      <c r="B121" s="363"/>
      <c r="C121" s="363"/>
      <c r="D121" s="363"/>
      <c r="E121" s="363" t="s">
        <v>42</v>
      </c>
      <c r="F121" s="363" t="s">
        <v>32</v>
      </c>
      <c r="G121" s="363"/>
      <c r="H121" s="362"/>
      <c r="I121" s="362"/>
      <c r="J121" s="372"/>
      <c r="K121" s="376"/>
      <c r="L121" s="374">
        <v>2</v>
      </c>
      <c r="M121" s="362"/>
      <c r="N121" s="362"/>
      <c r="O121" s="368"/>
      <c r="P121" s="368">
        <v>38</v>
      </c>
      <c r="Q121" s="375"/>
      <c r="R121" s="381">
        <v>560</v>
      </c>
      <c r="S121" s="382"/>
      <c r="T121" s="382"/>
      <c r="U121" s="383"/>
      <c r="V121" s="388">
        <v>560</v>
      </c>
    </row>
    <row r="122" spans="1:22">
      <c r="A122" s="362" t="s">
        <v>53</v>
      </c>
      <c r="B122" s="363"/>
      <c r="C122" s="363"/>
      <c r="D122" s="363"/>
      <c r="E122" s="363" t="s">
        <v>43</v>
      </c>
      <c r="F122" s="363" t="s">
        <v>32</v>
      </c>
      <c r="G122" s="363"/>
      <c r="H122" s="362"/>
      <c r="I122" s="362"/>
      <c r="J122" s="372"/>
      <c r="K122" s="376"/>
      <c r="L122" s="374">
        <v>1.16</v>
      </c>
      <c r="M122" s="362"/>
      <c r="N122" s="362">
        <v>3.83</v>
      </c>
      <c r="O122" s="368"/>
      <c r="P122" s="368">
        <v>35</v>
      </c>
      <c r="Q122" s="375"/>
      <c r="R122" s="381">
        <v>533.05</v>
      </c>
      <c r="S122" s="382"/>
      <c r="T122" s="382"/>
      <c r="U122" s="383"/>
      <c r="V122" s="388">
        <v>533.05</v>
      </c>
    </row>
    <row r="123" spans="1:22">
      <c r="A123" s="362" t="s">
        <v>53</v>
      </c>
      <c r="B123" s="363"/>
      <c r="C123" s="363"/>
      <c r="D123" s="363"/>
      <c r="E123" s="363" t="s">
        <v>44</v>
      </c>
      <c r="F123" s="363" t="s">
        <v>32</v>
      </c>
      <c r="G123" s="363"/>
      <c r="H123" s="362"/>
      <c r="I123" s="362"/>
      <c r="J123" s="372"/>
      <c r="K123" s="376"/>
      <c r="L123" s="374">
        <v>3.19</v>
      </c>
      <c r="M123" s="362"/>
      <c r="N123" s="362">
        <v>17.55</v>
      </c>
      <c r="O123" s="368"/>
      <c r="P123" s="368">
        <v>48</v>
      </c>
      <c r="Q123" s="375"/>
      <c r="R123" s="381">
        <v>839.51</v>
      </c>
      <c r="S123" s="382"/>
      <c r="T123" s="382"/>
      <c r="U123" s="383"/>
      <c r="V123" s="388">
        <v>839.51</v>
      </c>
    </row>
    <row r="124" spans="1:22">
      <c r="A124" s="362" t="s">
        <v>53</v>
      </c>
      <c r="B124" s="363"/>
      <c r="C124" s="363"/>
      <c r="D124" s="363"/>
      <c r="E124" s="363" t="s">
        <v>45</v>
      </c>
      <c r="F124" s="363" t="s">
        <v>32</v>
      </c>
      <c r="G124" s="363"/>
      <c r="H124" s="362"/>
      <c r="I124" s="362"/>
      <c r="J124" s="372"/>
      <c r="K124" s="376"/>
      <c r="L124" s="374">
        <v>13.92</v>
      </c>
      <c r="M124" s="362">
        <v>0.4</v>
      </c>
      <c r="N124" s="362">
        <v>31.58</v>
      </c>
      <c r="O124" s="368"/>
      <c r="P124" s="368">
        <v>93</v>
      </c>
      <c r="Q124" s="375"/>
      <c r="R124" s="381">
        <v>1722.14</v>
      </c>
      <c r="S124" s="382"/>
      <c r="T124" s="382"/>
      <c r="U124" s="383"/>
      <c r="V124" s="388">
        <v>1722.14</v>
      </c>
    </row>
    <row r="125" spans="1:22">
      <c r="A125" s="362" t="s">
        <v>53</v>
      </c>
      <c r="B125" s="363"/>
      <c r="C125" s="363"/>
      <c r="D125" s="363"/>
      <c r="E125" s="363" t="s">
        <v>31</v>
      </c>
      <c r="F125" s="363" t="s">
        <v>34</v>
      </c>
      <c r="G125" s="363"/>
      <c r="H125" s="362"/>
      <c r="I125" s="362"/>
      <c r="J125" s="372"/>
      <c r="K125" s="376"/>
      <c r="L125" s="374"/>
      <c r="M125" s="362"/>
      <c r="N125" s="362">
        <v>1</v>
      </c>
      <c r="O125" s="368"/>
      <c r="P125" s="368">
        <v>11</v>
      </c>
      <c r="Q125" s="375"/>
      <c r="R125" s="381">
        <v>161</v>
      </c>
      <c r="S125" s="382"/>
      <c r="T125" s="382"/>
      <c r="U125" s="383"/>
      <c r="V125" s="388">
        <v>161</v>
      </c>
    </row>
    <row r="126" spans="1:22">
      <c r="A126" s="362" t="s">
        <v>53</v>
      </c>
      <c r="B126" s="363"/>
      <c r="C126" s="363"/>
      <c r="D126" s="363"/>
      <c r="E126" s="363" t="s">
        <v>35</v>
      </c>
      <c r="F126" s="363" t="s">
        <v>34</v>
      </c>
      <c r="G126" s="363"/>
      <c r="H126" s="362"/>
      <c r="I126" s="362"/>
      <c r="J126" s="372"/>
      <c r="K126" s="376"/>
      <c r="L126" s="374">
        <v>4</v>
      </c>
      <c r="M126" s="362"/>
      <c r="N126" s="362">
        <v>7</v>
      </c>
      <c r="O126" s="368"/>
      <c r="P126" s="368">
        <v>10</v>
      </c>
      <c r="Q126" s="375"/>
      <c r="R126" s="381">
        <v>245</v>
      </c>
      <c r="S126" s="382"/>
      <c r="T126" s="382"/>
      <c r="U126" s="383"/>
      <c r="V126" s="388">
        <v>245</v>
      </c>
    </row>
    <row r="127" spans="1:22">
      <c r="A127" s="362" t="s">
        <v>53</v>
      </c>
      <c r="B127" s="363"/>
      <c r="C127" s="363"/>
      <c r="D127" s="363"/>
      <c r="E127" s="363" t="s">
        <v>36</v>
      </c>
      <c r="F127" s="363" t="s">
        <v>34</v>
      </c>
      <c r="G127" s="363"/>
      <c r="H127" s="362"/>
      <c r="I127" s="362"/>
      <c r="J127" s="372"/>
      <c r="K127" s="376"/>
      <c r="L127" s="374"/>
      <c r="M127" s="362"/>
      <c r="N127" s="362">
        <v>2</v>
      </c>
      <c r="O127" s="368"/>
      <c r="P127" s="368">
        <v>14</v>
      </c>
      <c r="Q127" s="375"/>
      <c r="R127" s="381">
        <v>210</v>
      </c>
      <c r="S127" s="382"/>
      <c r="T127" s="382"/>
      <c r="U127" s="383"/>
      <c r="V127" s="388">
        <v>210</v>
      </c>
    </row>
    <row r="128" spans="1:22">
      <c r="A128" s="362" t="s">
        <v>53</v>
      </c>
      <c r="B128" s="363"/>
      <c r="C128" s="363"/>
      <c r="D128" s="363"/>
      <c r="E128" s="363" t="s">
        <v>37</v>
      </c>
      <c r="F128" s="363" t="s">
        <v>34</v>
      </c>
      <c r="G128" s="363"/>
      <c r="H128" s="362"/>
      <c r="I128" s="362"/>
      <c r="J128" s="372"/>
      <c r="K128" s="376"/>
      <c r="L128" s="374"/>
      <c r="M128" s="362"/>
      <c r="N128" s="362"/>
      <c r="O128" s="368"/>
      <c r="P128" s="368"/>
      <c r="Q128" s="375"/>
      <c r="R128" s="381">
        <v>0</v>
      </c>
      <c r="S128" s="382"/>
      <c r="T128" s="382"/>
      <c r="U128" s="383"/>
      <c r="V128" s="388">
        <v>0</v>
      </c>
    </row>
    <row r="129" spans="1:22">
      <c r="A129" s="362" t="s">
        <v>53</v>
      </c>
      <c r="B129" s="363"/>
      <c r="C129" s="363"/>
      <c r="D129" s="363"/>
      <c r="E129" s="363" t="s">
        <v>38</v>
      </c>
      <c r="F129" s="363" t="s">
        <v>34</v>
      </c>
      <c r="G129" s="363"/>
      <c r="H129" s="362"/>
      <c r="I129" s="362"/>
      <c r="J129" s="372"/>
      <c r="K129" s="376"/>
      <c r="L129" s="374"/>
      <c r="M129" s="362"/>
      <c r="N129" s="362"/>
      <c r="O129" s="368"/>
      <c r="P129" s="368"/>
      <c r="Q129" s="375"/>
      <c r="R129" s="381">
        <v>0</v>
      </c>
      <c r="S129" s="382"/>
      <c r="T129" s="382"/>
      <c r="U129" s="383"/>
      <c r="V129" s="388">
        <v>0</v>
      </c>
    </row>
    <row r="130" spans="1:22">
      <c r="A130" s="362" t="s">
        <v>53</v>
      </c>
      <c r="B130" s="363"/>
      <c r="C130" s="363"/>
      <c r="D130" s="363"/>
      <c r="E130" s="363" t="s">
        <v>39</v>
      </c>
      <c r="F130" s="363" t="s">
        <v>34</v>
      </c>
      <c r="G130" s="363"/>
      <c r="H130" s="362"/>
      <c r="I130" s="362"/>
      <c r="J130" s="372"/>
      <c r="K130" s="376"/>
      <c r="L130" s="374"/>
      <c r="M130" s="362"/>
      <c r="N130" s="362">
        <v>2</v>
      </c>
      <c r="O130" s="368"/>
      <c r="P130" s="368">
        <v>3</v>
      </c>
      <c r="Q130" s="375"/>
      <c r="R130" s="381">
        <v>56</v>
      </c>
      <c r="S130" s="382"/>
      <c r="T130" s="382"/>
      <c r="U130" s="383"/>
      <c r="V130" s="388">
        <v>56</v>
      </c>
    </row>
    <row r="131" spans="1:22">
      <c r="A131" s="362" t="s">
        <v>53</v>
      </c>
      <c r="B131" s="363"/>
      <c r="C131" s="363"/>
      <c r="D131" s="363"/>
      <c r="E131" s="363" t="s">
        <v>40</v>
      </c>
      <c r="F131" s="363" t="s">
        <v>34</v>
      </c>
      <c r="G131" s="363"/>
      <c r="H131" s="362"/>
      <c r="I131" s="362"/>
      <c r="J131" s="372"/>
      <c r="K131" s="376"/>
      <c r="L131" s="374"/>
      <c r="M131" s="362"/>
      <c r="N131" s="362">
        <v>4</v>
      </c>
      <c r="O131" s="368"/>
      <c r="P131" s="368">
        <v>6</v>
      </c>
      <c r="Q131" s="375"/>
      <c r="R131" s="381">
        <v>112</v>
      </c>
      <c r="S131" s="382"/>
      <c r="T131" s="382"/>
      <c r="U131" s="383"/>
      <c r="V131" s="388">
        <v>112</v>
      </c>
    </row>
    <row r="132" spans="1:22">
      <c r="A132" s="362" t="s">
        <v>53</v>
      </c>
      <c r="B132" s="363"/>
      <c r="C132" s="363"/>
      <c r="D132" s="363"/>
      <c r="E132" s="363" t="s">
        <v>41</v>
      </c>
      <c r="F132" s="363" t="s">
        <v>34</v>
      </c>
      <c r="G132" s="363"/>
      <c r="H132" s="362"/>
      <c r="I132" s="362"/>
      <c r="J132" s="372"/>
      <c r="K132" s="376"/>
      <c r="L132" s="374"/>
      <c r="M132" s="362"/>
      <c r="N132" s="362">
        <v>7</v>
      </c>
      <c r="O132" s="368"/>
      <c r="P132" s="368">
        <v>3</v>
      </c>
      <c r="Q132" s="375"/>
      <c r="R132" s="381">
        <v>91</v>
      </c>
      <c r="S132" s="382"/>
      <c r="T132" s="382"/>
      <c r="U132" s="383"/>
      <c r="V132" s="388">
        <v>91</v>
      </c>
    </row>
    <row r="133" spans="1:22">
      <c r="A133" s="362" t="s">
        <v>53</v>
      </c>
      <c r="B133" s="363"/>
      <c r="C133" s="363"/>
      <c r="D133" s="363"/>
      <c r="E133" s="363" t="s">
        <v>42</v>
      </c>
      <c r="F133" s="363" t="s">
        <v>34</v>
      </c>
      <c r="G133" s="363"/>
      <c r="H133" s="362"/>
      <c r="I133" s="362"/>
      <c r="J133" s="372"/>
      <c r="K133" s="376"/>
      <c r="L133" s="374"/>
      <c r="M133" s="362"/>
      <c r="N133" s="362">
        <v>4</v>
      </c>
      <c r="O133" s="368"/>
      <c r="P133" s="368">
        <v>1</v>
      </c>
      <c r="Q133" s="375"/>
      <c r="R133" s="381">
        <v>42</v>
      </c>
      <c r="S133" s="382"/>
      <c r="T133" s="382"/>
      <c r="U133" s="383"/>
      <c r="V133" s="388">
        <v>42</v>
      </c>
    </row>
    <row r="134" spans="1:22">
      <c r="A134" s="362" t="s">
        <v>53</v>
      </c>
      <c r="B134" s="363"/>
      <c r="C134" s="363"/>
      <c r="D134" s="363"/>
      <c r="E134" s="363" t="s">
        <v>43</v>
      </c>
      <c r="F134" s="363" t="s">
        <v>34</v>
      </c>
      <c r="G134" s="363"/>
      <c r="H134" s="362"/>
      <c r="I134" s="362"/>
      <c r="J134" s="372"/>
      <c r="K134" s="376"/>
      <c r="L134" s="374"/>
      <c r="M134" s="362">
        <v>1</v>
      </c>
      <c r="N134" s="362"/>
      <c r="O134" s="368"/>
      <c r="P134" s="368">
        <v>1</v>
      </c>
      <c r="Q134" s="375"/>
      <c r="R134" s="381">
        <v>24.5</v>
      </c>
      <c r="S134" s="382"/>
      <c r="T134" s="382"/>
      <c r="U134" s="383"/>
      <c r="V134" s="388">
        <v>24.5</v>
      </c>
    </row>
    <row r="135" spans="1:22">
      <c r="A135" s="362" t="s">
        <v>53</v>
      </c>
      <c r="B135" s="363"/>
      <c r="C135" s="363"/>
      <c r="D135" s="363"/>
      <c r="E135" s="363" t="s">
        <v>44</v>
      </c>
      <c r="F135" s="363" t="s">
        <v>34</v>
      </c>
      <c r="G135" s="363"/>
      <c r="H135" s="362"/>
      <c r="I135" s="362"/>
      <c r="J135" s="372"/>
      <c r="K135" s="376"/>
      <c r="L135" s="374">
        <v>1</v>
      </c>
      <c r="M135" s="362">
        <v>1</v>
      </c>
      <c r="N135" s="362">
        <v>2</v>
      </c>
      <c r="O135" s="368"/>
      <c r="P135" s="368"/>
      <c r="Q135" s="375"/>
      <c r="R135" s="381">
        <v>38.5</v>
      </c>
      <c r="S135" s="382"/>
      <c r="T135" s="382"/>
      <c r="U135" s="383"/>
      <c r="V135" s="388">
        <v>38.5</v>
      </c>
    </row>
    <row r="136" spans="1:22">
      <c r="A136" s="362" t="s">
        <v>53</v>
      </c>
      <c r="B136" s="363"/>
      <c r="C136" s="363"/>
      <c r="D136" s="363"/>
      <c r="E136" s="363" t="s">
        <v>45</v>
      </c>
      <c r="F136" s="363" t="s">
        <v>34</v>
      </c>
      <c r="G136" s="363"/>
      <c r="H136" s="362"/>
      <c r="I136" s="362"/>
      <c r="J136" s="372"/>
      <c r="K136" s="376"/>
      <c r="L136" s="374">
        <v>1</v>
      </c>
      <c r="M136" s="362"/>
      <c r="N136" s="362">
        <v>2</v>
      </c>
      <c r="O136" s="368"/>
      <c r="P136" s="368"/>
      <c r="Q136" s="375"/>
      <c r="R136" s="381">
        <v>28</v>
      </c>
      <c r="S136" s="382"/>
      <c r="T136" s="382"/>
      <c r="U136" s="383"/>
      <c r="V136" s="388">
        <v>28</v>
      </c>
    </row>
    <row r="137" spans="1:22">
      <c r="A137" s="362"/>
      <c r="B137" s="363"/>
      <c r="C137" s="363"/>
      <c r="D137" s="363"/>
      <c r="E137" s="363"/>
      <c r="F137" s="363"/>
      <c r="G137" s="363"/>
      <c r="H137" s="362"/>
      <c r="I137" s="362"/>
      <c r="J137" s="372"/>
      <c r="K137" s="376"/>
      <c r="L137" s="374"/>
      <c r="M137" s="362"/>
      <c r="N137" s="362"/>
      <c r="O137" s="368"/>
      <c r="P137" s="368"/>
      <c r="Q137" s="375"/>
      <c r="R137" s="381"/>
      <c r="S137" s="382"/>
      <c r="T137" s="382"/>
      <c r="U137" s="383"/>
      <c r="V137" s="388"/>
    </row>
    <row r="138" spans="1:22">
      <c r="A138" s="362"/>
      <c r="B138" s="363"/>
      <c r="C138" s="363"/>
      <c r="D138" s="363"/>
      <c r="E138" s="363"/>
      <c r="F138" s="363"/>
      <c r="G138" s="363"/>
      <c r="H138" s="362"/>
      <c r="I138" s="362"/>
      <c r="J138" s="372"/>
      <c r="K138" s="376"/>
      <c r="L138" s="374"/>
      <c r="M138" s="362"/>
      <c r="N138" s="362"/>
      <c r="O138" s="368"/>
      <c r="P138" s="368"/>
      <c r="Q138" s="375"/>
      <c r="R138" s="381"/>
      <c r="S138" s="382"/>
      <c r="T138" s="382"/>
      <c r="U138" s="383"/>
      <c r="V138" s="388"/>
    </row>
    <row r="139" spans="1:22">
      <c r="A139" s="362"/>
      <c r="B139" s="363"/>
      <c r="C139" s="363"/>
      <c r="D139" s="363"/>
      <c r="E139" s="363"/>
      <c r="F139" s="363"/>
      <c r="G139" s="363"/>
      <c r="H139" s="362"/>
      <c r="I139" s="362"/>
      <c r="J139" s="372"/>
      <c r="K139" s="376"/>
      <c r="L139" s="374"/>
      <c r="M139" s="362"/>
      <c r="N139" s="362"/>
      <c r="O139" s="368"/>
      <c r="P139" s="368"/>
      <c r="Q139" s="375"/>
      <c r="R139" s="381"/>
      <c r="S139" s="382"/>
      <c r="T139" s="382"/>
      <c r="U139" s="383"/>
      <c r="V139" s="388"/>
    </row>
    <row r="140" spans="1:22">
      <c r="A140" s="362"/>
      <c r="B140" s="363"/>
      <c r="C140" s="363"/>
      <c r="D140" s="363"/>
      <c r="E140" s="363"/>
      <c r="F140" s="363"/>
      <c r="G140" s="363"/>
      <c r="H140" s="362"/>
      <c r="I140" s="362"/>
      <c r="J140" s="372"/>
      <c r="K140" s="376"/>
      <c r="L140" s="374"/>
      <c r="M140" s="362"/>
      <c r="N140" s="362"/>
      <c r="O140" s="368"/>
      <c r="P140" s="368"/>
      <c r="Q140" s="375"/>
      <c r="R140" s="381"/>
      <c r="S140" s="382"/>
      <c r="T140" s="382"/>
      <c r="U140" s="383"/>
      <c r="V140" s="388"/>
    </row>
    <row r="141" spans="1:22">
      <c r="A141" s="362"/>
      <c r="B141" s="363"/>
      <c r="C141" s="363"/>
      <c r="D141" s="363"/>
      <c r="E141" s="363"/>
      <c r="F141" s="363"/>
      <c r="G141" s="363"/>
      <c r="H141" s="362"/>
      <c r="I141" s="362"/>
      <c r="J141" s="372"/>
      <c r="K141" s="376"/>
      <c r="L141" s="374"/>
      <c r="M141" s="362"/>
      <c r="N141" s="362"/>
      <c r="O141" s="368"/>
      <c r="P141" s="368"/>
      <c r="Q141" s="375"/>
      <c r="R141" s="381"/>
      <c r="S141" s="382"/>
      <c r="T141" s="382"/>
      <c r="U141" s="383"/>
      <c r="V141" s="388"/>
    </row>
    <row r="142" spans="1:22">
      <c r="A142" s="362"/>
      <c r="B142" s="363"/>
      <c r="C142" s="363"/>
      <c r="D142" s="363"/>
      <c r="E142" s="363"/>
      <c r="F142" s="363"/>
      <c r="G142" s="363"/>
      <c r="H142" s="362"/>
      <c r="I142" s="362"/>
      <c r="J142" s="372"/>
      <c r="K142" s="376"/>
      <c r="L142" s="374"/>
      <c r="M142" s="362"/>
      <c r="N142" s="362"/>
      <c r="O142" s="368"/>
      <c r="P142" s="368"/>
      <c r="Q142" s="375"/>
      <c r="R142" s="381"/>
      <c r="S142" s="382"/>
      <c r="T142" s="382"/>
      <c r="U142" s="383"/>
      <c r="V142" s="388"/>
    </row>
    <row r="143" spans="1:22">
      <c r="A143" s="362"/>
      <c r="B143" s="363"/>
      <c r="C143" s="363"/>
      <c r="D143" s="363"/>
      <c r="E143" s="363"/>
      <c r="F143" s="363"/>
      <c r="G143" s="363"/>
      <c r="H143" s="362"/>
      <c r="I143" s="362"/>
      <c r="J143" s="372"/>
      <c r="K143" s="376"/>
      <c r="L143" s="374"/>
      <c r="M143" s="362"/>
      <c r="N143" s="362"/>
      <c r="O143" s="368"/>
      <c r="P143" s="368"/>
      <c r="Q143" s="375"/>
      <c r="R143" s="381"/>
      <c r="S143" s="382"/>
      <c r="T143" s="382"/>
      <c r="U143" s="383"/>
      <c r="V143" s="388"/>
    </row>
    <row r="144" spans="1:22">
      <c r="A144" s="362"/>
      <c r="B144" s="363"/>
      <c r="C144" s="363"/>
      <c r="D144" s="363"/>
      <c r="E144" s="363"/>
      <c r="F144" s="363"/>
      <c r="G144" s="363"/>
      <c r="H144" s="362"/>
      <c r="I144" s="362"/>
      <c r="J144" s="372"/>
      <c r="K144" s="376"/>
      <c r="L144" s="374"/>
      <c r="M144" s="362"/>
      <c r="N144" s="362"/>
      <c r="O144" s="368"/>
      <c r="P144" s="368"/>
      <c r="Q144" s="375"/>
      <c r="R144" s="381"/>
      <c r="S144" s="382"/>
      <c r="T144" s="382"/>
      <c r="U144" s="383"/>
      <c r="V144" s="388"/>
    </row>
    <row r="145" spans="1:22">
      <c r="A145" s="362"/>
      <c r="B145" s="363"/>
      <c r="C145" s="363"/>
      <c r="D145" s="363"/>
      <c r="E145" s="363"/>
      <c r="F145" s="363"/>
      <c r="G145" s="363"/>
      <c r="H145" s="362"/>
      <c r="I145" s="362"/>
      <c r="J145" s="372"/>
      <c r="K145" s="376"/>
      <c r="L145" s="374"/>
      <c r="M145" s="362"/>
      <c r="N145" s="362"/>
      <c r="O145" s="368"/>
      <c r="P145" s="368"/>
      <c r="Q145" s="375"/>
      <c r="R145" s="381"/>
      <c r="S145" s="382"/>
      <c r="T145" s="382"/>
      <c r="U145" s="383"/>
      <c r="V145" s="388"/>
    </row>
    <row r="146" spans="1:22">
      <c r="A146" s="362"/>
      <c r="B146" s="363"/>
      <c r="C146" s="363"/>
      <c r="D146" s="363"/>
      <c r="E146" s="363"/>
      <c r="F146" s="363"/>
      <c r="G146" s="363"/>
      <c r="H146" s="362"/>
      <c r="I146" s="362"/>
      <c r="J146" s="372"/>
      <c r="K146" s="376"/>
      <c r="L146" s="374"/>
      <c r="M146" s="362"/>
      <c r="N146" s="362"/>
      <c r="O146" s="368"/>
      <c r="P146" s="368"/>
      <c r="Q146" s="375"/>
      <c r="R146" s="381"/>
      <c r="S146" s="382"/>
      <c r="T146" s="382"/>
      <c r="U146" s="383"/>
      <c r="V146" s="388"/>
    </row>
    <row r="147" spans="1:22">
      <c r="A147" s="362"/>
      <c r="B147" s="363"/>
      <c r="C147" s="363"/>
      <c r="D147" s="363"/>
      <c r="E147" s="363"/>
      <c r="F147" s="363"/>
      <c r="G147" s="363"/>
      <c r="H147" s="362"/>
      <c r="I147" s="362"/>
      <c r="J147" s="372"/>
      <c r="K147" s="376"/>
      <c r="L147" s="374"/>
      <c r="M147" s="362"/>
      <c r="N147" s="362"/>
      <c r="O147" s="368"/>
      <c r="P147" s="368"/>
      <c r="Q147" s="375"/>
      <c r="R147" s="381"/>
      <c r="S147" s="382"/>
      <c r="T147" s="382"/>
      <c r="U147" s="383"/>
      <c r="V147" s="388"/>
    </row>
    <row r="148" spans="1:22">
      <c r="A148" s="362"/>
      <c r="B148" s="363"/>
      <c r="C148" s="363"/>
      <c r="D148" s="363"/>
      <c r="E148" s="363"/>
      <c r="F148" s="363"/>
      <c r="G148" s="363"/>
      <c r="H148" s="362"/>
      <c r="I148" s="362"/>
      <c r="J148" s="372"/>
      <c r="K148" s="376"/>
      <c r="L148" s="374"/>
      <c r="M148" s="362"/>
      <c r="N148" s="362"/>
      <c r="O148" s="368"/>
      <c r="P148" s="368"/>
      <c r="Q148" s="375"/>
      <c r="R148" s="381"/>
      <c r="S148" s="382"/>
      <c r="T148" s="382"/>
      <c r="U148" s="383"/>
      <c r="V148" s="388"/>
    </row>
    <row r="149" spans="1:22">
      <c r="A149" s="362"/>
      <c r="B149" s="363"/>
      <c r="C149" s="363"/>
      <c r="D149" s="363"/>
      <c r="E149" s="363"/>
      <c r="F149" s="363"/>
      <c r="G149" s="363"/>
      <c r="H149" s="362"/>
      <c r="I149" s="362"/>
      <c r="J149" s="372"/>
      <c r="K149" s="376"/>
      <c r="L149" s="374"/>
      <c r="M149" s="362"/>
      <c r="N149" s="362"/>
      <c r="O149" s="368"/>
      <c r="P149" s="368"/>
      <c r="Q149" s="375"/>
      <c r="R149" s="381"/>
      <c r="S149" s="382"/>
      <c r="T149" s="382"/>
      <c r="U149" s="383"/>
      <c r="V149" s="388"/>
    </row>
    <row r="150" spans="1:22">
      <c r="A150" s="362"/>
      <c r="B150" s="363"/>
      <c r="C150" s="363"/>
      <c r="D150" s="363"/>
      <c r="E150" s="363"/>
      <c r="F150" s="363"/>
      <c r="G150" s="363"/>
      <c r="H150" s="362"/>
      <c r="I150" s="362"/>
      <c r="J150" s="372"/>
      <c r="K150" s="376"/>
      <c r="L150" s="374"/>
      <c r="M150" s="362"/>
      <c r="N150" s="362"/>
      <c r="O150" s="368"/>
      <c r="P150" s="368"/>
      <c r="Q150" s="375"/>
      <c r="R150" s="381"/>
      <c r="S150" s="382"/>
      <c r="T150" s="382"/>
      <c r="U150" s="383"/>
      <c r="V150" s="388"/>
    </row>
    <row r="151" spans="1:22">
      <c r="A151" s="362"/>
      <c r="B151" s="363"/>
      <c r="C151" s="363"/>
      <c r="D151" s="363"/>
      <c r="E151" s="363"/>
      <c r="F151" s="363"/>
      <c r="G151" s="363"/>
      <c r="H151" s="362"/>
      <c r="I151" s="362"/>
      <c r="J151" s="372"/>
      <c r="K151" s="376"/>
      <c r="L151" s="374"/>
      <c r="M151" s="362"/>
      <c r="N151" s="362"/>
      <c r="O151" s="368"/>
      <c r="P151" s="368"/>
      <c r="Q151" s="375"/>
      <c r="R151" s="381"/>
      <c r="S151" s="382"/>
      <c r="T151" s="382"/>
      <c r="U151" s="383"/>
      <c r="V151" s="388"/>
    </row>
    <row r="152" spans="1:22">
      <c r="A152" s="362"/>
      <c r="B152" s="363"/>
      <c r="C152" s="363"/>
      <c r="D152" s="363"/>
      <c r="E152" s="363"/>
      <c r="F152" s="363"/>
      <c r="G152" s="363"/>
      <c r="H152" s="362"/>
      <c r="I152" s="362"/>
      <c r="J152" s="372"/>
      <c r="K152" s="376"/>
      <c r="L152" s="374"/>
      <c r="M152" s="362"/>
      <c r="N152" s="362"/>
      <c r="O152" s="368"/>
      <c r="P152" s="368"/>
      <c r="Q152" s="375"/>
      <c r="R152" s="381"/>
      <c r="S152" s="382"/>
      <c r="T152" s="382"/>
      <c r="U152" s="383"/>
      <c r="V152" s="388"/>
    </row>
    <row r="153" spans="1:22">
      <c r="A153" s="362"/>
      <c r="B153" s="363"/>
      <c r="C153" s="363"/>
      <c r="D153" s="363"/>
      <c r="E153" s="363"/>
      <c r="F153" s="363"/>
      <c r="G153" s="363"/>
      <c r="H153" s="362"/>
      <c r="I153" s="362"/>
      <c r="J153" s="372"/>
      <c r="K153" s="376"/>
      <c r="L153" s="374"/>
      <c r="M153" s="362"/>
      <c r="N153" s="362"/>
      <c r="O153" s="368"/>
      <c r="P153" s="368"/>
      <c r="Q153" s="375"/>
      <c r="R153" s="381"/>
      <c r="S153" s="382"/>
      <c r="T153" s="382"/>
      <c r="U153" s="383"/>
      <c r="V153" s="388"/>
    </row>
    <row r="154" spans="1:22">
      <c r="A154" s="362"/>
      <c r="B154" s="363"/>
      <c r="C154" s="363"/>
      <c r="D154" s="363"/>
      <c r="E154" s="363"/>
      <c r="F154" s="363"/>
      <c r="G154" s="363"/>
      <c r="H154" s="362"/>
      <c r="I154" s="362"/>
      <c r="J154" s="372"/>
      <c r="K154" s="376"/>
      <c r="L154" s="374"/>
      <c r="M154" s="362"/>
      <c r="N154" s="362"/>
      <c r="O154" s="368"/>
      <c r="P154" s="368"/>
      <c r="Q154" s="375"/>
      <c r="R154" s="381"/>
      <c r="S154" s="382"/>
      <c r="T154" s="382"/>
      <c r="U154" s="383"/>
      <c r="V154" s="388"/>
    </row>
    <row r="155" spans="1:22">
      <c r="A155" s="362"/>
      <c r="B155" s="363"/>
      <c r="C155" s="363"/>
      <c r="D155" s="363"/>
      <c r="E155" s="363"/>
      <c r="F155" s="363"/>
      <c r="G155" s="363"/>
      <c r="H155" s="362"/>
      <c r="I155" s="362"/>
      <c r="J155" s="372"/>
      <c r="K155" s="376"/>
      <c r="L155" s="374"/>
      <c r="M155" s="362"/>
      <c r="N155" s="362"/>
      <c r="O155" s="368"/>
      <c r="P155" s="368"/>
      <c r="Q155" s="375"/>
      <c r="R155" s="381"/>
      <c r="S155" s="382"/>
      <c r="T155" s="382"/>
      <c r="U155" s="383"/>
      <c r="V155" s="388"/>
    </row>
    <row r="156" spans="1:22">
      <c r="A156" s="362"/>
      <c r="B156" s="363"/>
      <c r="C156" s="363"/>
      <c r="D156" s="363"/>
      <c r="E156" s="363"/>
      <c r="F156" s="363"/>
      <c r="G156" s="363"/>
      <c r="H156" s="362"/>
      <c r="I156" s="362"/>
      <c r="J156" s="372"/>
      <c r="K156" s="376"/>
      <c r="L156" s="374"/>
      <c r="M156" s="362"/>
      <c r="N156" s="362"/>
      <c r="O156" s="368"/>
      <c r="P156" s="368"/>
      <c r="Q156" s="375"/>
      <c r="R156" s="381"/>
      <c r="S156" s="382"/>
      <c r="T156" s="382"/>
      <c r="U156" s="383"/>
      <c r="V156" s="388"/>
    </row>
    <row r="157" spans="1:22">
      <c r="A157" s="362"/>
      <c r="B157" s="363"/>
      <c r="C157" s="363"/>
      <c r="D157" s="363"/>
      <c r="E157" s="363"/>
      <c r="F157" s="363"/>
      <c r="G157" s="363"/>
      <c r="H157" s="362"/>
      <c r="I157" s="362"/>
      <c r="J157" s="372"/>
      <c r="K157" s="376"/>
      <c r="L157" s="374"/>
      <c r="M157" s="362"/>
      <c r="N157" s="362"/>
      <c r="O157" s="368"/>
      <c r="P157" s="368"/>
      <c r="Q157" s="375"/>
      <c r="R157" s="381"/>
      <c r="S157" s="382"/>
      <c r="T157" s="382"/>
      <c r="U157" s="383"/>
      <c r="V157" s="388"/>
    </row>
    <row r="158" spans="1:22">
      <c r="A158" s="362"/>
      <c r="B158" s="363"/>
      <c r="C158" s="363"/>
      <c r="D158" s="363"/>
      <c r="E158" s="363"/>
      <c r="F158" s="363"/>
      <c r="G158" s="363"/>
      <c r="H158" s="362"/>
      <c r="I158" s="362"/>
      <c r="J158" s="372"/>
      <c r="K158" s="376"/>
      <c r="L158" s="374"/>
      <c r="M158" s="362"/>
      <c r="N158" s="362"/>
      <c r="O158" s="368"/>
      <c r="P158" s="368"/>
      <c r="Q158" s="375"/>
      <c r="R158" s="381"/>
      <c r="S158" s="382"/>
      <c r="T158" s="382"/>
      <c r="U158" s="383"/>
      <c r="V158" s="388"/>
    </row>
    <row r="159" spans="1:22">
      <c r="A159" s="362"/>
      <c r="B159" s="363"/>
      <c r="C159" s="363"/>
      <c r="D159" s="363"/>
      <c r="E159" s="363"/>
      <c r="F159" s="363"/>
      <c r="G159" s="363"/>
      <c r="H159" s="362"/>
      <c r="I159" s="362"/>
      <c r="J159" s="372"/>
      <c r="K159" s="376"/>
      <c r="L159" s="374"/>
      <c r="M159" s="362"/>
      <c r="N159" s="362"/>
      <c r="O159" s="368"/>
      <c r="P159" s="368"/>
      <c r="Q159" s="375"/>
      <c r="R159" s="381"/>
      <c r="S159" s="382"/>
      <c r="T159" s="382"/>
      <c r="U159" s="383"/>
      <c r="V159" s="388"/>
    </row>
    <row r="160" spans="1:22">
      <c r="A160" s="362"/>
      <c r="B160" s="363"/>
      <c r="C160" s="363"/>
      <c r="D160" s="363"/>
      <c r="E160" s="363"/>
      <c r="F160" s="363"/>
      <c r="G160" s="363"/>
      <c r="H160" s="362"/>
      <c r="I160" s="362"/>
      <c r="J160" s="372"/>
      <c r="K160" s="376"/>
      <c r="L160" s="374"/>
      <c r="M160" s="362"/>
      <c r="N160" s="362"/>
      <c r="O160" s="368"/>
      <c r="P160" s="368"/>
      <c r="Q160" s="375"/>
      <c r="R160" s="381"/>
      <c r="S160" s="382"/>
      <c r="T160" s="382"/>
      <c r="U160" s="383"/>
      <c r="V160" s="388"/>
    </row>
    <row r="161" spans="1:22">
      <c r="A161" s="362"/>
      <c r="B161" s="363"/>
      <c r="C161" s="363"/>
      <c r="D161" s="363"/>
      <c r="E161" s="363"/>
      <c r="F161" s="363"/>
      <c r="G161" s="363"/>
      <c r="H161" s="362"/>
      <c r="I161" s="362"/>
      <c r="J161" s="372"/>
      <c r="K161" s="376"/>
      <c r="L161" s="374"/>
      <c r="M161" s="362"/>
      <c r="N161" s="362"/>
      <c r="O161" s="368"/>
      <c r="P161" s="368"/>
      <c r="Q161" s="375"/>
      <c r="R161" s="381"/>
      <c r="S161" s="382"/>
      <c r="T161" s="382"/>
      <c r="U161" s="383"/>
      <c r="V161" s="388"/>
    </row>
    <row r="162" spans="1:22">
      <c r="A162" s="362"/>
      <c r="B162" s="363"/>
      <c r="C162" s="363"/>
      <c r="D162" s="363"/>
      <c r="E162" s="363"/>
      <c r="F162" s="363"/>
      <c r="G162" s="363"/>
      <c r="H162" s="362"/>
      <c r="I162" s="362"/>
      <c r="J162" s="372"/>
      <c r="K162" s="376"/>
      <c r="L162" s="374"/>
      <c r="M162" s="362"/>
      <c r="N162" s="362"/>
      <c r="O162" s="368"/>
      <c r="P162" s="368"/>
      <c r="Q162" s="375"/>
      <c r="R162" s="381"/>
      <c r="S162" s="382"/>
      <c r="T162" s="382"/>
      <c r="U162" s="383"/>
      <c r="V162" s="388"/>
    </row>
    <row r="163" spans="1:22">
      <c r="A163" s="362"/>
      <c r="B163" s="363"/>
      <c r="C163" s="363"/>
      <c r="D163" s="363"/>
      <c r="E163" s="363"/>
      <c r="F163" s="363"/>
      <c r="G163" s="363"/>
      <c r="H163" s="362"/>
      <c r="I163" s="362"/>
      <c r="J163" s="372"/>
      <c r="K163" s="376"/>
      <c r="L163" s="374"/>
      <c r="M163" s="362"/>
      <c r="N163" s="362"/>
      <c r="O163" s="368"/>
      <c r="P163" s="368"/>
      <c r="Q163" s="375"/>
      <c r="R163" s="381"/>
      <c r="S163" s="382"/>
      <c r="T163" s="382"/>
      <c r="U163" s="383"/>
      <c r="V163" s="388"/>
    </row>
    <row r="164" spans="1:22">
      <c r="A164" s="362"/>
      <c r="B164" s="363"/>
      <c r="C164" s="363"/>
      <c r="D164" s="363"/>
      <c r="E164" s="363"/>
      <c r="F164" s="363"/>
      <c r="G164" s="363"/>
      <c r="H164" s="362"/>
      <c r="I164" s="362"/>
      <c r="J164" s="372"/>
      <c r="K164" s="376"/>
      <c r="L164" s="374"/>
      <c r="M164" s="362"/>
      <c r="N164" s="362"/>
      <c r="O164" s="368"/>
      <c r="P164" s="368"/>
      <c r="Q164" s="375"/>
      <c r="R164" s="381"/>
      <c r="S164" s="382"/>
      <c r="T164" s="382"/>
      <c r="U164" s="383"/>
      <c r="V164" s="388"/>
    </row>
    <row r="165" spans="1:22">
      <c r="A165" s="362"/>
      <c r="B165" s="363"/>
      <c r="C165" s="363"/>
      <c r="D165" s="363"/>
      <c r="E165" s="363"/>
      <c r="F165" s="363"/>
      <c r="G165" s="363"/>
      <c r="H165" s="362"/>
      <c r="I165" s="362"/>
      <c r="J165" s="372"/>
      <c r="K165" s="376"/>
      <c r="L165" s="374"/>
      <c r="M165" s="362"/>
      <c r="N165" s="362"/>
      <c r="O165" s="368"/>
      <c r="P165" s="368"/>
      <c r="Q165" s="375"/>
      <c r="R165" s="381"/>
      <c r="S165" s="382"/>
      <c r="T165" s="382"/>
      <c r="U165" s="383"/>
      <c r="V165" s="388"/>
    </row>
    <row r="166" spans="1:22">
      <c r="A166" s="362"/>
      <c r="B166" s="363"/>
      <c r="C166" s="363"/>
      <c r="D166" s="363"/>
      <c r="E166" s="363"/>
      <c r="F166" s="363"/>
      <c r="G166" s="363"/>
      <c r="H166" s="362"/>
      <c r="I166" s="362"/>
      <c r="J166" s="372"/>
      <c r="K166" s="376"/>
      <c r="L166" s="374"/>
      <c r="M166" s="362"/>
      <c r="N166" s="362"/>
      <c r="O166" s="368"/>
      <c r="P166" s="368"/>
      <c r="Q166" s="375"/>
      <c r="R166" s="381"/>
      <c r="S166" s="382"/>
      <c r="T166" s="382"/>
      <c r="U166" s="383"/>
      <c r="V166" s="388"/>
    </row>
    <row r="167" spans="1:22">
      <c r="A167" s="362"/>
      <c r="B167" s="363"/>
      <c r="C167" s="363"/>
      <c r="D167" s="363"/>
      <c r="E167" s="363"/>
      <c r="F167" s="363"/>
      <c r="G167" s="363"/>
      <c r="H167" s="362"/>
      <c r="I167" s="362"/>
      <c r="J167" s="372"/>
      <c r="K167" s="376"/>
      <c r="L167" s="374"/>
      <c r="M167" s="362"/>
      <c r="N167" s="362"/>
      <c r="O167" s="368"/>
      <c r="P167" s="368"/>
      <c r="Q167" s="375"/>
      <c r="R167" s="381"/>
      <c r="S167" s="382"/>
      <c r="T167" s="382"/>
      <c r="U167" s="383"/>
      <c r="V167" s="388"/>
    </row>
    <row r="168" spans="1:22">
      <c r="A168" s="362"/>
      <c r="B168" s="363"/>
      <c r="C168" s="363"/>
      <c r="D168" s="363"/>
      <c r="E168" s="363"/>
      <c r="F168" s="363"/>
      <c r="G168" s="363"/>
      <c r="H168" s="362"/>
      <c r="I168" s="362"/>
      <c r="J168" s="372"/>
      <c r="K168" s="376"/>
      <c r="L168" s="374"/>
      <c r="M168" s="362"/>
      <c r="N168" s="362"/>
      <c r="O168" s="368"/>
      <c r="P168" s="368"/>
      <c r="Q168" s="375"/>
      <c r="R168" s="381"/>
      <c r="S168" s="382"/>
      <c r="T168" s="382"/>
      <c r="U168" s="383"/>
      <c r="V168" s="388"/>
    </row>
    <row r="169" spans="1:22">
      <c r="A169" s="362"/>
      <c r="B169" s="363"/>
      <c r="C169" s="363"/>
      <c r="D169" s="363"/>
      <c r="E169" s="363"/>
      <c r="F169" s="363"/>
      <c r="G169" s="363"/>
      <c r="H169" s="362"/>
      <c r="I169" s="362"/>
      <c r="J169" s="372"/>
      <c r="K169" s="376"/>
      <c r="L169" s="374"/>
      <c r="M169" s="362"/>
      <c r="N169" s="362"/>
      <c r="O169" s="368"/>
      <c r="P169" s="368"/>
      <c r="Q169" s="375"/>
      <c r="R169" s="381"/>
      <c r="S169" s="382"/>
      <c r="T169" s="382"/>
      <c r="U169" s="383"/>
      <c r="V169" s="388"/>
    </row>
    <row r="170" spans="1:22">
      <c r="A170" s="362"/>
      <c r="B170" s="363"/>
      <c r="C170" s="363"/>
      <c r="D170" s="363"/>
      <c r="E170" s="363"/>
      <c r="F170" s="363"/>
      <c r="G170" s="363"/>
      <c r="H170" s="362"/>
      <c r="I170" s="362"/>
      <c r="J170" s="372"/>
      <c r="K170" s="376"/>
      <c r="L170" s="374"/>
      <c r="M170" s="362"/>
      <c r="N170" s="362"/>
      <c r="O170" s="368"/>
      <c r="P170" s="368"/>
      <c r="Q170" s="375"/>
      <c r="R170" s="381"/>
      <c r="S170" s="382"/>
      <c r="T170" s="382"/>
      <c r="U170" s="383"/>
      <c r="V170" s="388"/>
    </row>
    <row r="171" spans="1:22">
      <c r="A171" s="362"/>
      <c r="B171" s="363"/>
      <c r="C171" s="363"/>
      <c r="D171" s="363"/>
      <c r="E171" s="363"/>
      <c r="F171" s="363"/>
      <c r="G171" s="363"/>
      <c r="H171" s="362"/>
      <c r="I171" s="362"/>
      <c r="J171" s="372"/>
      <c r="K171" s="376"/>
      <c r="L171" s="374"/>
      <c r="M171" s="362"/>
      <c r="N171" s="362"/>
      <c r="O171" s="368"/>
      <c r="P171" s="368"/>
      <c r="Q171" s="375"/>
      <c r="R171" s="381"/>
      <c r="S171" s="382"/>
      <c r="T171" s="382"/>
      <c r="U171" s="383"/>
      <c r="V171" s="388"/>
    </row>
    <row r="172" spans="1:22">
      <c r="A172" s="362"/>
      <c r="B172" s="363"/>
      <c r="C172" s="363"/>
      <c r="D172" s="363"/>
      <c r="E172" s="363"/>
      <c r="F172" s="363"/>
      <c r="G172" s="363"/>
      <c r="H172" s="362"/>
      <c r="I172" s="362"/>
      <c r="J172" s="372"/>
      <c r="K172" s="376"/>
      <c r="L172" s="374"/>
      <c r="M172" s="362"/>
      <c r="N172" s="362"/>
      <c r="O172" s="368"/>
      <c r="P172" s="368"/>
      <c r="Q172" s="375"/>
      <c r="R172" s="381"/>
      <c r="S172" s="382"/>
      <c r="T172" s="382"/>
      <c r="U172" s="383"/>
      <c r="V172" s="388"/>
    </row>
    <row r="173" spans="1:22">
      <c r="A173" s="362"/>
      <c r="B173" s="363"/>
      <c r="C173" s="363"/>
      <c r="D173" s="363"/>
      <c r="E173" s="363"/>
      <c r="F173" s="363"/>
      <c r="G173" s="363"/>
      <c r="H173" s="362"/>
      <c r="I173" s="362"/>
      <c r="J173" s="372"/>
      <c r="K173" s="376"/>
      <c r="L173" s="374"/>
      <c r="M173" s="362"/>
      <c r="N173" s="362"/>
      <c r="O173" s="368"/>
      <c r="P173" s="368"/>
      <c r="Q173" s="375"/>
      <c r="R173" s="381"/>
      <c r="S173" s="382"/>
      <c r="T173" s="382"/>
      <c r="U173" s="383"/>
      <c r="V173" s="388"/>
    </row>
    <row r="174" spans="1:22">
      <c r="A174" s="362"/>
      <c r="B174" s="363"/>
      <c r="C174" s="363"/>
      <c r="D174" s="363"/>
      <c r="E174" s="363"/>
      <c r="F174" s="363"/>
      <c r="G174" s="363"/>
      <c r="H174" s="362"/>
      <c r="I174" s="362"/>
      <c r="J174" s="372"/>
      <c r="K174" s="376"/>
      <c r="L174" s="374"/>
      <c r="M174" s="362"/>
      <c r="N174" s="362"/>
      <c r="O174" s="368"/>
      <c r="P174" s="368"/>
      <c r="Q174" s="375"/>
      <c r="R174" s="381"/>
      <c r="S174" s="382"/>
      <c r="T174" s="382"/>
      <c r="U174" s="383"/>
      <c r="V174" s="388"/>
    </row>
    <row r="175" spans="1:22">
      <c r="A175" s="362"/>
      <c r="B175" s="363"/>
      <c r="C175" s="363"/>
      <c r="D175" s="363"/>
      <c r="E175" s="363"/>
      <c r="F175" s="363"/>
      <c r="G175" s="363"/>
      <c r="H175" s="362"/>
      <c r="I175" s="362"/>
      <c r="J175" s="372"/>
      <c r="K175" s="376"/>
      <c r="L175" s="374"/>
      <c r="M175" s="362"/>
      <c r="N175" s="362"/>
      <c r="O175" s="368"/>
      <c r="P175" s="368"/>
      <c r="Q175" s="375"/>
      <c r="R175" s="381"/>
      <c r="S175" s="382"/>
      <c r="T175" s="382"/>
      <c r="U175" s="383"/>
      <c r="V175" s="388"/>
    </row>
    <row r="176" spans="1:22">
      <c r="A176" s="362"/>
      <c r="B176" s="363"/>
      <c r="C176" s="363"/>
      <c r="D176" s="363"/>
      <c r="E176" s="363"/>
      <c r="F176" s="363"/>
      <c r="G176" s="363"/>
      <c r="H176" s="362"/>
      <c r="I176" s="362"/>
      <c r="J176" s="372"/>
      <c r="K176" s="376"/>
      <c r="L176" s="374"/>
      <c r="M176" s="362"/>
      <c r="N176" s="362"/>
      <c r="O176" s="368"/>
      <c r="P176" s="368"/>
      <c r="Q176" s="375"/>
      <c r="R176" s="381"/>
      <c r="S176" s="382"/>
      <c r="T176" s="382"/>
      <c r="U176" s="383"/>
      <c r="V176" s="388"/>
    </row>
    <row r="177" spans="1:22">
      <c r="A177" s="362"/>
      <c r="B177" s="363"/>
      <c r="C177" s="363"/>
      <c r="D177" s="363"/>
      <c r="E177" s="363"/>
      <c r="F177" s="363"/>
      <c r="G177" s="363"/>
      <c r="H177" s="362"/>
      <c r="I177" s="362"/>
      <c r="J177" s="372"/>
      <c r="K177" s="376"/>
      <c r="L177" s="374"/>
      <c r="M177" s="362"/>
      <c r="N177" s="362"/>
      <c r="O177" s="368"/>
      <c r="P177" s="368"/>
      <c r="Q177" s="375"/>
      <c r="R177" s="381"/>
      <c r="S177" s="382"/>
      <c r="T177" s="382"/>
      <c r="U177" s="383"/>
      <c r="V177" s="388"/>
    </row>
    <row r="178" spans="1:22">
      <c r="A178" s="362"/>
      <c r="B178" s="363"/>
      <c r="C178" s="363"/>
      <c r="D178" s="363"/>
      <c r="E178" s="363"/>
      <c r="F178" s="363"/>
      <c r="G178" s="363"/>
      <c r="H178" s="362"/>
      <c r="I178" s="362"/>
      <c r="J178" s="372"/>
      <c r="K178" s="376"/>
      <c r="L178" s="374"/>
      <c r="M178" s="362"/>
      <c r="N178" s="362"/>
      <c r="O178" s="368"/>
      <c r="P178" s="368"/>
      <c r="Q178" s="375"/>
      <c r="R178" s="381"/>
      <c r="S178" s="382"/>
      <c r="T178" s="382"/>
      <c r="U178" s="383"/>
      <c r="V178" s="388"/>
    </row>
    <row r="179" spans="1:22">
      <c r="A179" s="362"/>
      <c r="B179" s="363"/>
      <c r="C179" s="363"/>
      <c r="D179" s="363"/>
      <c r="E179" s="363"/>
      <c r="F179" s="363"/>
      <c r="G179" s="363"/>
      <c r="H179" s="362"/>
      <c r="I179" s="362"/>
      <c r="J179" s="372"/>
      <c r="K179" s="376"/>
      <c r="L179" s="374"/>
      <c r="M179" s="362"/>
      <c r="N179" s="362"/>
      <c r="O179" s="368"/>
      <c r="P179" s="368"/>
      <c r="Q179" s="375"/>
      <c r="R179" s="381"/>
      <c r="S179" s="382"/>
      <c r="T179" s="382"/>
      <c r="U179" s="383"/>
      <c r="V179" s="388"/>
    </row>
    <row r="180" spans="1:22">
      <c r="A180" s="362"/>
      <c r="B180" s="363"/>
      <c r="C180" s="363"/>
      <c r="D180" s="363"/>
      <c r="E180" s="363"/>
      <c r="F180" s="363"/>
      <c r="G180" s="363"/>
      <c r="H180" s="362"/>
      <c r="I180" s="362"/>
      <c r="J180" s="372"/>
      <c r="K180" s="376"/>
      <c r="L180" s="374"/>
      <c r="M180" s="362"/>
      <c r="N180" s="362"/>
      <c r="O180" s="368"/>
      <c r="P180" s="368"/>
      <c r="Q180" s="375"/>
      <c r="R180" s="381"/>
      <c r="S180" s="382"/>
      <c r="T180" s="382"/>
      <c r="U180" s="383"/>
      <c r="V180" s="388"/>
    </row>
    <row r="181" spans="1:22">
      <c r="A181" s="362"/>
      <c r="B181" s="363"/>
      <c r="C181" s="363"/>
      <c r="D181" s="363"/>
      <c r="E181" s="363"/>
      <c r="F181" s="363"/>
      <c r="G181" s="363"/>
      <c r="H181" s="362"/>
      <c r="I181" s="362"/>
      <c r="J181" s="372"/>
      <c r="K181" s="376"/>
      <c r="L181" s="374"/>
      <c r="M181" s="362"/>
      <c r="N181" s="362"/>
      <c r="O181" s="368"/>
      <c r="P181" s="368"/>
      <c r="Q181" s="375"/>
      <c r="R181" s="381"/>
      <c r="S181" s="382"/>
      <c r="T181" s="382"/>
      <c r="U181" s="383"/>
      <c r="V181" s="388"/>
    </row>
    <row r="182" spans="1:22">
      <c r="A182" s="362"/>
      <c r="B182" s="363"/>
      <c r="C182" s="363"/>
      <c r="D182" s="363"/>
      <c r="E182" s="363"/>
      <c r="F182" s="363"/>
      <c r="G182" s="363"/>
      <c r="H182" s="362"/>
      <c r="I182" s="362"/>
      <c r="J182" s="372"/>
      <c r="K182" s="376"/>
      <c r="L182" s="374"/>
      <c r="M182" s="362"/>
      <c r="N182" s="362"/>
      <c r="O182" s="368"/>
      <c r="P182" s="368"/>
      <c r="Q182" s="375"/>
      <c r="R182" s="381"/>
      <c r="S182" s="382"/>
      <c r="T182" s="382"/>
      <c r="U182" s="383"/>
      <c r="V182" s="388"/>
    </row>
    <row r="183" spans="1:22">
      <c r="A183" s="362"/>
      <c r="B183" s="363"/>
      <c r="C183" s="363"/>
      <c r="D183" s="363"/>
      <c r="E183" s="363"/>
      <c r="F183" s="363"/>
      <c r="G183" s="363"/>
      <c r="H183" s="362"/>
      <c r="I183" s="362"/>
      <c r="J183" s="372"/>
      <c r="K183" s="376"/>
      <c r="L183" s="374"/>
      <c r="M183" s="362"/>
      <c r="N183" s="362"/>
      <c r="O183" s="368"/>
      <c r="P183" s="368"/>
      <c r="Q183" s="375"/>
      <c r="R183" s="381"/>
      <c r="S183" s="382"/>
      <c r="T183" s="382"/>
      <c r="U183" s="383"/>
      <c r="V183" s="388"/>
    </row>
    <row r="184" spans="1:22">
      <c r="A184" s="362"/>
      <c r="B184" s="363"/>
      <c r="C184" s="363"/>
      <c r="D184" s="363"/>
      <c r="E184" s="363"/>
      <c r="F184" s="363"/>
      <c r="G184" s="363"/>
      <c r="H184" s="362"/>
      <c r="I184" s="362"/>
      <c r="J184" s="372"/>
      <c r="K184" s="376"/>
      <c r="L184" s="374"/>
      <c r="M184" s="362"/>
      <c r="N184" s="362"/>
      <c r="O184" s="368"/>
      <c r="P184" s="368"/>
      <c r="Q184" s="375"/>
      <c r="R184" s="381"/>
      <c r="S184" s="382"/>
      <c r="T184" s="382"/>
      <c r="U184" s="383"/>
      <c r="V184" s="388"/>
    </row>
    <row r="185" spans="1:22">
      <c r="A185" s="362"/>
      <c r="B185" s="363"/>
      <c r="C185" s="363"/>
      <c r="D185" s="363"/>
      <c r="E185" s="363"/>
      <c r="F185" s="363"/>
      <c r="G185" s="363"/>
      <c r="H185" s="362"/>
      <c r="I185" s="362"/>
      <c r="J185" s="372"/>
      <c r="K185" s="376"/>
      <c r="L185" s="374"/>
      <c r="M185" s="362"/>
      <c r="N185" s="362"/>
      <c r="O185" s="368"/>
      <c r="P185" s="368"/>
      <c r="Q185" s="375"/>
      <c r="R185" s="381"/>
      <c r="S185" s="382"/>
      <c r="T185" s="382"/>
      <c r="U185" s="383"/>
      <c r="V185" s="388"/>
    </row>
    <row r="186" spans="1:22">
      <c r="A186" s="362"/>
      <c r="B186" s="363"/>
      <c r="C186" s="363"/>
      <c r="D186" s="363"/>
      <c r="E186" s="363"/>
      <c r="F186" s="363"/>
      <c r="G186" s="363"/>
      <c r="H186" s="362"/>
      <c r="I186" s="362"/>
      <c r="J186" s="372"/>
      <c r="K186" s="376"/>
      <c r="L186" s="374"/>
      <c r="M186" s="362"/>
      <c r="N186" s="362"/>
      <c r="O186" s="368"/>
      <c r="P186" s="368"/>
      <c r="Q186" s="375"/>
      <c r="R186" s="381"/>
      <c r="S186" s="382"/>
      <c r="T186" s="382"/>
      <c r="U186" s="383"/>
      <c r="V186" s="388"/>
    </row>
    <row r="187" spans="1:22">
      <c r="A187" s="362"/>
      <c r="B187" s="363"/>
      <c r="C187" s="363"/>
      <c r="D187" s="363"/>
      <c r="E187" s="363"/>
      <c r="F187" s="363"/>
      <c r="G187" s="363"/>
      <c r="H187" s="362"/>
      <c r="I187" s="362"/>
      <c r="J187" s="372"/>
      <c r="K187" s="376"/>
      <c r="L187" s="374"/>
      <c r="M187" s="362"/>
      <c r="N187" s="362"/>
      <c r="O187" s="368"/>
      <c r="P187" s="368"/>
      <c r="Q187" s="375"/>
      <c r="R187" s="381"/>
      <c r="S187" s="382"/>
      <c r="T187" s="382"/>
      <c r="U187" s="383"/>
      <c r="V187" s="388"/>
    </row>
    <row r="188" spans="1:22">
      <c r="A188" s="362"/>
      <c r="B188" s="363"/>
      <c r="C188" s="363"/>
      <c r="D188" s="363"/>
      <c r="E188" s="363"/>
      <c r="F188" s="363"/>
      <c r="G188" s="363"/>
      <c r="H188" s="362"/>
      <c r="I188" s="362"/>
      <c r="J188" s="372"/>
      <c r="K188" s="376"/>
      <c r="L188" s="374"/>
      <c r="M188" s="362"/>
      <c r="N188" s="362"/>
      <c r="O188" s="368"/>
      <c r="P188" s="368"/>
      <c r="Q188" s="375"/>
      <c r="R188" s="381"/>
      <c r="S188" s="382"/>
      <c r="T188" s="382"/>
      <c r="U188" s="383"/>
      <c r="V188" s="388"/>
    </row>
    <row r="189" spans="1:22">
      <c r="A189" s="362"/>
      <c r="B189" s="363"/>
      <c r="C189" s="363"/>
      <c r="D189" s="363"/>
      <c r="E189" s="363"/>
      <c r="F189" s="363"/>
      <c r="G189" s="363"/>
      <c r="H189" s="362"/>
      <c r="I189" s="362"/>
      <c r="J189" s="372"/>
      <c r="K189" s="376"/>
      <c r="L189" s="374"/>
      <c r="M189" s="362"/>
      <c r="N189" s="362"/>
      <c r="O189" s="368"/>
      <c r="P189" s="368"/>
      <c r="Q189" s="375"/>
      <c r="R189" s="381"/>
      <c r="S189" s="382"/>
      <c r="T189" s="382"/>
      <c r="U189" s="383"/>
      <c r="V189" s="388"/>
    </row>
    <row r="190" spans="1:22">
      <c r="A190" s="362"/>
      <c r="B190" s="363"/>
      <c r="C190" s="363"/>
      <c r="D190" s="363"/>
      <c r="E190" s="363"/>
      <c r="F190" s="363"/>
      <c r="G190" s="363"/>
      <c r="H190" s="362"/>
      <c r="I190" s="362"/>
      <c r="J190" s="372"/>
      <c r="K190" s="376"/>
      <c r="L190" s="374"/>
      <c r="M190" s="362"/>
      <c r="N190" s="362"/>
      <c r="O190" s="368"/>
      <c r="P190" s="368"/>
      <c r="Q190" s="375"/>
      <c r="R190" s="381"/>
      <c r="S190" s="382"/>
      <c r="T190" s="382"/>
      <c r="U190" s="383"/>
      <c r="V190" s="388"/>
    </row>
    <row r="191" spans="1:22">
      <c r="A191" s="362"/>
      <c r="B191" s="363"/>
      <c r="C191" s="363"/>
      <c r="D191" s="363"/>
      <c r="E191" s="363"/>
      <c r="F191" s="363"/>
      <c r="G191" s="363"/>
      <c r="H191" s="362"/>
      <c r="I191" s="362"/>
      <c r="J191" s="372"/>
      <c r="K191" s="376"/>
      <c r="L191" s="374"/>
      <c r="M191" s="362"/>
      <c r="N191" s="362"/>
      <c r="O191" s="368"/>
      <c r="P191" s="368"/>
      <c r="Q191" s="375"/>
      <c r="R191" s="381"/>
      <c r="S191" s="382"/>
      <c r="T191" s="382"/>
      <c r="U191" s="383"/>
      <c r="V191" s="388"/>
    </row>
    <row r="192" spans="1:22">
      <c r="A192" s="362"/>
      <c r="B192" s="363"/>
      <c r="C192" s="363"/>
      <c r="D192" s="363"/>
      <c r="E192" s="363"/>
      <c r="F192" s="363"/>
      <c r="G192" s="363"/>
      <c r="H192" s="362"/>
      <c r="I192" s="362"/>
      <c r="J192" s="372"/>
      <c r="K192" s="376"/>
      <c r="L192" s="374"/>
      <c r="M192" s="362"/>
      <c r="N192" s="362"/>
      <c r="O192" s="368"/>
      <c r="P192" s="368"/>
      <c r="Q192" s="375"/>
      <c r="R192" s="381"/>
      <c r="S192" s="382"/>
      <c r="T192" s="382"/>
      <c r="U192" s="383"/>
      <c r="V192" s="388"/>
    </row>
    <row r="193" spans="1:22">
      <c r="A193" s="362"/>
      <c r="B193" s="363"/>
      <c r="C193" s="363"/>
      <c r="D193" s="363"/>
      <c r="E193" s="363"/>
      <c r="F193" s="363"/>
      <c r="G193" s="363"/>
      <c r="H193" s="362"/>
      <c r="I193" s="362"/>
      <c r="J193" s="372"/>
      <c r="K193" s="376"/>
      <c r="L193" s="374"/>
      <c r="M193" s="362"/>
      <c r="N193" s="362"/>
      <c r="O193" s="368"/>
      <c r="P193" s="368"/>
      <c r="Q193" s="375"/>
      <c r="R193" s="381"/>
      <c r="S193" s="382"/>
      <c r="T193" s="382"/>
      <c r="U193" s="383"/>
      <c r="V193" s="388"/>
    </row>
    <row r="194" spans="1:22">
      <c r="A194" s="362"/>
      <c r="B194" s="363"/>
      <c r="C194" s="363"/>
      <c r="D194" s="363"/>
      <c r="E194" s="363"/>
      <c r="F194" s="363"/>
      <c r="G194" s="363"/>
      <c r="H194" s="362"/>
      <c r="I194" s="362"/>
      <c r="J194" s="372"/>
      <c r="K194" s="376"/>
      <c r="L194" s="374"/>
      <c r="M194" s="362"/>
      <c r="N194" s="362"/>
      <c r="O194" s="368"/>
      <c r="P194" s="368"/>
      <c r="Q194" s="375"/>
      <c r="R194" s="381"/>
      <c r="S194" s="382"/>
      <c r="T194" s="382"/>
      <c r="U194" s="383"/>
      <c r="V194" s="388"/>
    </row>
    <row r="195" spans="1:22">
      <c r="A195" s="362"/>
      <c r="B195" s="363"/>
      <c r="C195" s="363"/>
      <c r="D195" s="363"/>
      <c r="E195" s="363"/>
      <c r="F195" s="363"/>
      <c r="G195" s="363"/>
      <c r="H195" s="362"/>
      <c r="I195" s="362"/>
      <c r="J195" s="372"/>
      <c r="K195" s="376"/>
      <c r="L195" s="374"/>
      <c r="M195" s="362"/>
      <c r="N195" s="362"/>
      <c r="O195" s="368"/>
      <c r="P195" s="368"/>
      <c r="Q195" s="375"/>
      <c r="R195" s="381"/>
      <c r="S195" s="382"/>
      <c r="T195" s="382"/>
      <c r="U195" s="383"/>
      <c r="V195" s="388"/>
    </row>
    <row r="196" spans="1:22">
      <c r="A196" s="362"/>
      <c r="B196" s="363"/>
      <c r="C196" s="363"/>
      <c r="D196" s="363"/>
      <c r="E196" s="363"/>
      <c r="F196" s="363"/>
      <c r="G196" s="363"/>
      <c r="H196" s="362"/>
      <c r="I196" s="362"/>
      <c r="J196" s="372"/>
      <c r="K196" s="376"/>
      <c r="L196" s="374"/>
      <c r="M196" s="362"/>
      <c r="N196" s="362"/>
      <c r="O196" s="368"/>
      <c r="P196" s="368"/>
      <c r="Q196" s="375"/>
      <c r="R196" s="381"/>
      <c r="S196" s="382"/>
      <c r="T196" s="382"/>
      <c r="U196" s="383"/>
      <c r="V196" s="388"/>
    </row>
    <row r="197" spans="1:22">
      <c r="A197" s="362"/>
      <c r="B197" s="363"/>
      <c r="C197" s="363"/>
      <c r="D197" s="363"/>
      <c r="E197" s="363"/>
      <c r="F197" s="363"/>
      <c r="G197" s="363"/>
      <c r="H197" s="362"/>
      <c r="I197" s="362"/>
      <c r="J197" s="372"/>
      <c r="K197" s="376"/>
      <c r="L197" s="374"/>
      <c r="M197" s="362"/>
      <c r="N197" s="362"/>
      <c r="O197" s="368"/>
      <c r="P197" s="368"/>
      <c r="Q197" s="375"/>
      <c r="R197" s="381"/>
      <c r="S197" s="382"/>
      <c r="T197" s="382"/>
      <c r="U197" s="383"/>
      <c r="V197" s="388"/>
    </row>
    <row r="198" spans="1:22">
      <c r="A198" s="362"/>
      <c r="B198" s="363"/>
      <c r="C198" s="363"/>
      <c r="D198" s="363"/>
      <c r="E198" s="363"/>
      <c r="F198" s="363"/>
      <c r="G198" s="363"/>
      <c r="H198" s="362"/>
      <c r="I198" s="362"/>
      <c r="J198" s="372"/>
      <c r="K198" s="376"/>
      <c r="L198" s="374"/>
      <c r="M198" s="362"/>
      <c r="N198" s="362"/>
      <c r="O198" s="368"/>
      <c r="P198" s="368"/>
      <c r="Q198" s="375"/>
      <c r="R198" s="381"/>
      <c r="S198" s="382"/>
      <c r="T198" s="382"/>
      <c r="U198" s="383"/>
      <c r="V198" s="388"/>
    </row>
    <row r="199" spans="1:22">
      <c r="A199" s="362"/>
      <c r="B199" s="363"/>
      <c r="C199" s="363"/>
      <c r="D199" s="363"/>
      <c r="E199" s="363"/>
      <c r="F199" s="363"/>
      <c r="G199" s="363"/>
      <c r="H199" s="362"/>
      <c r="I199" s="362"/>
      <c r="J199" s="372"/>
      <c r="K199" s="376"/>
      <c r="L199" s="374"/>
      <c r="M199" s="362"/>
      <c r="N199" s="362"/>
      <c r="O199" s="368"/>
      <c r="P199" s="368"/>
      <c r="Q199" s="375"/>
      <c r="R199" s="381"/>
      <c r="S199" s="382"/>
      <c r="T199" s="382"/>
      <c r="U199" s="383"/>
      <c r="V199" s="388"/>
    </row>
    <row r="200" spans="1:22">
      <c r="A200" s="362"/>
      <c r="B200" s="363"/>
      <c r="C200" s="363"/>
      <c r="D200" s="363"/>
      <c r="E200" s="363"/>
      <c r="F200" s="363"/>
      <c r="G200" s="363"/>
      <c r="H200" s="362"/>
      <c r="I200" s="362"/>
      <c r="J200" s="372"/>
      <c r="K200" s="376"/>
      <c r="L200" s="374"/>
      <c r="M200" s="362"/>
      <c r="N200" s="362"/>
      <c r="O200" s="368"/>
      <c r="P200" s="368"/>
      <c r="Q200" s="375"/>
      <c r="R200" s="381"/>
      <c r="S200" s="382"/>
      <c r="T200" s="382"/>
      <c r="U200" s="383"/>
      <c r="V200" s="388"/>
    </row>
    <row r="201" spans="1:22">
      <c r="A201" s="362"/>
      <c r="B201" s="363"/>
      <c r="C201" s="363"/>
      <c r="D201" s="363"/>
      <c r="E201" s="363"/>
      <c r="F201" s="363"/>
      <c r="G201" s="363"/>
      <c r="H201" s="362"/>
      <c r="I201" s="362"/>
      <c r="J201" s="372"/>
      <c r="K201" s="376"/>
      <c r="L201" s="374"/>
      <c r="M201" s="362"/>
      <c r="N201" s="362"/>
      <c r="O201" s="368"/>
      <c r="P201" s="368"/>
      <c r="Q201" s="375"/>
      <c r="R201" s="381"/>
      <c r="S201" s="382"/>
      <c r="T201" s="382"/>
      <c r="U201" s="383"/>
      <c r="V201" s="388"/>
    </row>
    <row r="202" spans="1:22">
      <c r="A202" s="362"/>
      <c r="B202" s="363"/>
      <c r="C202" s="363"/>
      <c r="D202" s="363"/>
      <c r="E202" s="363"/>
      <c r="F202" s="363"/>
      <c r="G202" s="363"/>
      <c r="H202" s="362"/>
      <c r="I202" s="362"/>
      <c r="J202" s="372"/>
      <c r="K202" s="376"/>
      <c r="L202" s="374"/>
      <c r="M202" s="362"/>
      <c r="N202" s="362"/>
      <c r="O202" s="368"/>
      <c r="P202" s="368"/>
      <c r="Q202" s="375"/>
      <c r="R202" s="381"/>
      <c r="S202" s="382"/>
      <c r="T202" s="382"/>
      <c r="U202" s="383"/>
      <c r="V202" s="388"/>
    </row>
    <row r="203" spans="1:22">
      <c r="A203" s="362"/>
      <c r="B203" s="363"/>
      <c r="C203" s="363"/>
      <c r="D203" s="363"/>
      <c r="E203" s="363"/>
      <c r="F203" s="363"/>
      <c r="G203" s="363"/>
      <c r="H203" s="362"/>
      <c r="I203" s="362"/>
      <c r="J203" s="372"/>
      <c r="K203" s="376"/>
      <c r="L203" s="374"/>
      <c r="M203" s="362"/>
      <c r="N203" s="362"/>
      <c r="O203" s="368"/>
      <c r="P203" s="368"/>
      <c r="Q203" s="375"/>
      <c r="R203" s="381"/>
      <c r="S203" s="382"/>
      <c r="T203" s="382"/>
      <c r="U203" s="383"/>
      <c r="V203" s="388"/>
    </row>
    <row r="204" spans="1:22">
      <c r="A204" s="362"/>
      <c r="B204" s="363"/>
      <c r="C204" s="363"/>
      <c r="D204" s="363"/>
      <c r="E204" s="363"/>
      <c r="F204" s="363"/>
      <c r="G204" s="363"/>
      <c r="H204" s="362"/>
      <c r="I204" s="362"/>
      <c r="J204" s="372"/>
      <c r="K204" s="376"/>
      <c r="L204" s="374"/>
      <c r="M204" s="362"/>
      <c r="N204" s="362"/>
      <c r="O204" s="368"/>
      <c r="P204" s="368"/>
      <c r="Q204" s="375"/>
      <c r="R204" s="381"/>
      <c r="S204" s="382"/>
      <c r="T204" s="382"/>
      <c r="U204" s="383"/>
      <c r="V204" s="388"/>
    </row>
    <row r="205" spans="1:22">
      <c r="A205" s="362"/>
      <c r="B205" s="363"/>
      <c r="C205" s="363"/>
      <c r="D205" s="363"/>
      <c r="E205" s="363"/>
      <c r="F205" s="363"/>
      <c r="G205" s="363"/>
      <c r="H205" s="362"/>
      <c r="I205" s="362"/>
      <c r="J205" s="372"/>
      <c r="K205" s="376"/>
      <c r="L205" s="374"/>
      <c r="M205" s="362"/>
      <c r="N205" s="362"/>
      <c r="O205" s="368"/>
      <c r="P205" s="368"/>
      <c r="Q205" s="375"/>
      <c r="R205" s="381"/>
      <c r="S205" s="382"/>
      <c r="T205" s="382"/>
      <c r="U205" s="383"/>
      <c r="V205" s="388"/>
    </row>
    <row r="206" spans="1:22">
      <c r="A206" s="362"/>
      <c r="B206" s="363"/>
      <c r="C206" s="363"/>
      <c r="D206" s="363"/>
      <c r="E206" s="363"/>
      <c r="F206" s="363"/>
      <c r="G206" s="363"/>
      <c r="H206" s="362"/>
      <c r="I206" s="362"/>
      <c r="J206" s="372"/>
      <c r="K206" s="376"/>
      <c r="L206" s="374"/>
      <c r="M206" s="362"/>
      <c r="N206" s="362"/>
      <c r="O206" s="368"/>
      <c r="P206" s="368"/>
      <c r="Q206" s="375"/>
      <c r="R206" s="381"/>
      <c r="S206" s="382"/>
      <c r="T206" s="382"/>
      <c r="U206" s="383"/>
      <c r="V206" s="388"/>
    </row>
    <row r="207" spans="1:22">
      <c r="A207" s="362"/>
      <c r="B207" s="363"/>
      <c r="C207" s="363"/>
      <c r="D207" s="363"/>
      <c r="E207" s="363"/>
      <c r="F207" s="363"/>
      <c r="G207" s="363"/>
      <c r="H207" s="362"/>
      <c r="I207" s="362"/>
      <c r="J207" s="372"/>
      <c r="K207" s="376"/>
      <c r="L207" s="374"/>
      <c r="M207" s="362"/>
      <c r="N207" s="362"/>
      <c r="O207" s="368"/>
      <c r="P207" s="368"/>
      <c r="Q207" s="375"/>
      <c r="R207" s="381"/>
      <c r="S207" s="382"/>
      <c r="T207" s="382"/>
      <c r="U207" s="383"/>
      <c r="V207" s="388"/>
    </row>
    <row r="208" spans="1:22">
      <c r="A208" s="362"/>
      <c r="B208" s="363"/>
      <c r="C208" s="363"/>
      <c r="D208" s="363"/>
      <c r="E208" s="363"/>
      <c r="F208" s="363"/>
      <c r="G208" s="363"/>
      <c r="H208" s="362"/>
      <c r="I208" s="362"/>
      <c r="J208" s="372"/>
      <c r="K208" s="376"/>
      <c r="L208" s="374"/>
      <c r="M208" s="362"/>
      <c r="N208" s="362"/>
      <c r="O208" s="368"/>
      <c r="P208" s="368"/>
      <c r="Q208" s="375"/>
      <c r="R208" s="381"/>
      <c r="S208" s="382"/>
      <c r="T208" s="382"/>
      <c r="U208" s="383"/>
      <c r="V208" s="388"/>
    </row>
    <row r="209" spans="1:22">
      <c r="A209" s="362"/>
      <c r="B209" s="363"/>
      <c r="C209" s="363"/>
      <c r="D209" s="363"/>
      <c r="E209" s="363"/>
      <c r="F209" s="363"/>
      <c r="G209" s="363"/>
      <c r="H209" s="362"/>
      <c r="I209" s="362"/>
      <c r="J209" s="372"/>
      <c r="K209" s="376"/>
      <c r="L209" s="374"/>
      <c r="M209" s="362"/>
      <c r="N209" s="362"/>
      <c r="O209" s="368"/>
      <c r="P209" s="368"/>
      <c r="Q209" s="375"/>
      <c r="R209" s="381"/>
      <c r="S209" s="382"/>
      <c r="T209" s="382"/>
      <c r="U209" s="383"/>
      <c r="V209" s="388"/>
    </row>
    <row r="210" spans="1:22">
      <c r="A210" s="362"/>
      <c r="B210" s="363"/>
      <c r="C210" s="363"/>
      <c r="D210" s="363"/>
      <c r="E210" s="363"/>
      <c r="F210" s="363"/>
      <c r="G210" s="363"/>
      <c r="H210" s="362"/>
      <c r="I210" s="362"/>
      <c r="J210" s="372"/>
      <c r="K210" s="376"/>
      <c r="L210" s="374"/>
      <c r="M210" s="362"/>
      <c r="N210" s="362"/>
      <c r="O210" s="368"/>
      <c r="P210" s="368"/>
      <c r="Q210" s="375"/>
      <c r="R210" s="381"/>
      <c r="S210" s="382"/>
      <c r="T210" s="382"/>
      <c r="U210" s="383"/>
      <c r="V210" s="388"/>
    </row>
    <row r="211" spans="1:22">
      <c r="A211" s="362"/>
      <c r="B211" s="363"/>
      <c r="C211" s="363"/>
      <c r="D211" s="363"/>
      <c r="E211" s="363"/>
      <c r="F211" s="363"/>
      <c r="G211" s="363"/>
      <c r="H211" s="362"/>
      <c r="I211" s="362"/>
      <c r="J211" s="372"/>
      <c r="K211" s="376"/>
      <c r="L211" s="374"/>
      <c r="M211" s="362"/>
      <c r="N211" s="362"/>
      <c r="O211" s="368"/>
      <c r="P211" s="368"/>
      <c r="Q211" s="375"/>
      <c r="R211" s="381"/>
      <c r="S211" s="382"/>
      <c r="T211" s="382"/>
      <c r="U211" s="383"/>
      <c r="V211" s="388"/>
    </row>
    <row r="212" spans="1:22">
      <c r="A212" s="362"/>
      <c r="B212" s="363"/>
      <c r="C212" s="363"/>
      <c r="D212" s="363"/>
      <c r="E212" s="363"/>
      <c r="F212" s="363"/>
      <c r="G212" s="363"/>
      <c r="H212" s="362"/>
      <c r="I212" s="362"/>
      <c r="J212" s="372"/>
      <c r="K212" s="376"/>
      <c r="L212" s="374"/>
      <c r="M212" s="362"/>
      <c r="N212" s="362"/>
      <c r="O212" s="368"/>
      <c r="P212" s="368"/>
      <c r="Q212" s="375"/>
      <c r="R212" s="381"/>
      <c r="S212" s="382"/>
      <c r="T212" s="382"/>
      <c r="U212" s="383"/>
      <c r="V212" s="388"/>
    </row>
    <row r="213" spans="1:22">
      <c r="A213" s="362"/>
      <c r="B213" s="363"/>
      <c r="C213" s="363"/>
      <c r="D213" s="363"/>
      <c r="E213" s="363"/>
      <c r="F213" s="363"/>
      <c r="G213" s="363"/>
      <c r="H213" s="362"/>
      <c r="I213" s="362"/>
      <c r="J213" s="372"/>
      <c r="K213" s="376"/>
      <c r="L213" s="374"/>
      <c r="M213" s="362"/>
      <c r="N213" s="362"/>
      <c r="O213" s="368"/>
      <c r="P213" s="368"/>
      <c r="Q213" s="375"/>
      <c r="R213" s="381"/>
      <c r="S213" s="382"/>
      <c r="T213" s="382"/>
      <c r="U213" s="383"/>
      <c r="V213" s="388"/>
    </row>
    <row r="214" spans="1:22">
      <c r="A214" s="362"/>
      <c r="B214" s="363"/>
      <c r="C214" s="363"/>
      <c r="D214" s="363"/>
      <c r="E214" s="363"/>
      <c r="F214" s="363"/>
      <c r="G214" s="363"/>
      <c r="H214" s="362"/>
      <c r="I214" s="362"/>
      <c r="J214" s="372"/>
      <c r="K214" s="376"/>
      <c r="L214" s="374"/>
      <c r="M214" s="362"/>
      <c r="N214" s="362"/>
      <c r="O214" s="368"/>
      <c r="P214" s="368"/>
      <c r="Q214" s="375"/>
      <c r="R214" s="381"/>
      <c r="S214" s="382"/>
      <c r="T214" s="382"/>
      <c r="U214" s="383"/>
      <c r="V214" s="388"/>
    </row>
    <row r="215" spans="1:22">
      <c r="A215" s="362"/>
      <c r="B215" s="363"/>
      <c r="C215" s="363"/>
      <c r="D215" s="363"/>
      <c r="E215" s="363"/>
      <c r="F215" s="363"/>
      <c r="G215" s="363"/>
      <c r="H215" s="362"/>
      <c r="I215" s="362"/>
      <c r="J215" s="372"/>
      <c r="K215" s="376"/>
      <c r="L215" s="374"/>
      <c r="M215" s="362"/>
      <c r="N215" s="362"/>
      <c r="O215" s="368"/>
      <c r="P215" s="368"/>
      <c r="Q215" s="375"/>
      <c r="R215" s="381"/>
      <c r="S215" s="382"/>
      <c r="T215" s="382"/>
      <c r="U215" s="383"/>
      <c r="V215" s="388"/>
    </row>
    <row r="216" spans="1:22">
      <c r="A216" s="362"/>
      <c r="B216" s="363"/>
      <c r="C216" s="363"/>
      <c r="D216" s="363"/>
      <c r="E216" s="363"/>
      <c r="F216" s="363"/>
      <c r="G216" s="363"/>
      <c r="H216" s="362"/>
      <c r="I216" s="362"/>
      <c r="J216" s="372"/>
      <c r="K216" s="376"/>
      <c r="L216" s="374"/>
      <c r="M216" s="362"/>
      <c r="N216" s="362"/>
      <c r="O216" s="368"/>
      <c r="P216" s="368"/>
      <c r="Q216" s="375"/>
      <c r="R216" s="381"/>
      <c r="S216" s="382"/>
      <c r="T216" s="382"/>
      <c r="U216" s="383"/>
      <c r="V216" s="388"/>
    </row>
    <row r="217" spans="1:22">
      <c r="A217" s="362"/>
      <c r="B217" s="363"/>
      <c r="C217" s="363"/>
      <c r="D217" s="363"/>
      <c r="E217" s="363"/>
      <c r="F217" s="363"/>
      <c r="G217" s="363"/>
      <c r="H217" s="362"/>
      <c r="I217" s="362"/>
      <c r="J217" s="372"/>
      <c r="K217" s="376"/>
      <c r="L217" s="374"/>
      <c r="M217" s="362"/>
      <c r="N217" s="362"/>
      <c r="O217" s="368"/>
      <c r="P217" s="368"/>
      <c r="Q217" s="375"/>
      <c r="R217" s="381"/>
      <c r="S217" s="382"/>
      <c r="T217" s="382"/>
      <c r="U217" s="383"/>
      <c r="V217" s="388"/>
    </row>
    <row r="218" spans="1:22">
      <c r="A218" s="362"/>
      <c r="B218" s="363"/>
      <c r="C218" s="363"/>
      <c r="D218" s="363"/>
      <c r="E218" s="363"/>
      <c r="F218" s="363"/>
      <c r="G218" s="363"/>
      <c r="H218" s="362"/>
      <c r="I218" s="362"/>
      <c r="J218" s="372"/>
      <c r="K218" s="376"/>
      <c r="L218" s="374"/>
      <c r="M218" s="362"/>
      <c r="N218" s="362"/>
      <c r="O218" s="368"/>
      <c r="P218" s="368"/>
      <c r="Q218" s="375"/>
      <c r="R218" s="381"/>
      <c r="S218" s="382"/>
      <c r="T218" s="382"/>
      <c r="U218" s="383"/>
      <c r="V218" s="388"/>
    </row>
    <row r="219" spans="1:22">
      <c r="A219" s="362"/>
      <c r="B219" s="363"/>
      <c r="C219" s="363"/>
      <c r="D219" s="363"/>
      <c r="E219" s="363"/>
      <c r="F219" s="363"/>
      <c r="G219" s="363"/>
      <c r="H219" s="362"/>
      <c r="I219" s="362"/>
      <c r="J219" s="372"/>
      <c r="K219" s="376"/>
      <c r="L219" s="374"/>
      <c r="M219" s="362"/>
      <c r="N219" s="362"/>
      <c r="O219" s="368"/>
      <c r="P219" s="368"/>
      <c r="Q219" s="375"/>
      <c r="R219" s="381"/>
      <c r="S219" s="382"/>
      <c r="T219" s="382"/>
      <c r="U219" s="383"/>
      <c r="V219" s="388"/>
    </row>
    <row r="220" spans="1:22">
      <c r="A220" s="362"/>
      <c r="B220" s="363"/>
      <c r="C220" s="363"/>
      <c r="D220" s="363"/>
      <c r="E220" s="363"/>
      <c r="F220" s="363"/>
      <c r="G220" s="363"/>
      <c r="H220" s="362"/>
      <c r="I220" s="362"/>
      <c r="J220" s="372"/>
      <c r="K220" s="376"/>
      <c r="L220" s="374"/>
      <c r="M220" s="362"/>
      <c r="N220" s="362"/>
      <c r="O220" s="368"/>
      <c r="P220" s="368"/>
      <c r="Q220" s="375"/>
      <c r="R220" s="381"/>
      <c r="S220" s="382"/>
      <c r="T220" s="382"/>
      <c r="U220" s="383"/>
      <c r="V220" s="388"/>
    </row>
    <row r="221" spans="1:22">
      <c r="A221" s="362"/>
      <c r="B221" s="363"/>
      <c r="C221" s="363"/>
      <c r="D221" s="363"/>
      <c r="E221" s="363"/>
      <c r="F221" s="363"/>
      <c r="G221" s="363"/>
      <c r="H221" s="362"/>
      <c r="I221" s="362"/>
      <c r="J221" s="372"/>
      <c r="K221" s="376"/>
      <c r="L221" s="374"/>
      <c r="M221" s="362"/>
      <c r="N221" s="362"/>
      <c r="O221" s="368"/>
      <c r="P221" s="368"/>
      <c r="Q221" s="375"/>
      <c r="R221" s="381"/>
      <c r="S221" s="382"/>
      <c r="T221" s="382"/>
      <c r="U221" s="383"/>
      <c r="V221" s="388"/>
    </row>
    <row r="222" spans="1:22">
      <c r="A222" s="362"/>
      <c r="B222" s="363"/>
      <c r="C222" s="363"/>
      <c r="D222" s="363"/>
      <c r="E222" s="363"/>
      <c r="F222" s="363"/>
      <c r="G222" s="363"/>
      <c r="H222" s="362"/>
      <c r="I222" s="362"/>
      <c r="J222" s="372"/>
      <c r="K222" s="376"/>
      <c r="L222" s="374"/>
      <c r="M222" s="362"/>
      <c r="N222" s="362"/>
      <c r="O222" s="368"/>
      <c r="P222" s="368"/>
      <c r="Q222" s="375"/>
      <c r="R222" s="381"/>
      <c r="S222" s="382"/>
      <c r="T222" s="382"/>
      <c r="U222" s="383"/>
      <c r="V222" s="388"/>
    </row>
    <row r="223" spans="1:22">
      <c r="A223" s="362"/>
      <c r="B223" s="363"/>
      <c r="C223" s="363"/>
      <c r="D223" s="363"/>
      <c r="E223" s="363"/>
      <c r="F223" s="363"/>
      <c r="G223" s="363"/>
      <c r="H223" s="362"/>
      <c r="I223" s="362"/>
      <c r="J223" s="372"/>
      <c r="K223" s="376"/>
      <c r="L223" s="374"/>
      <c r="M223" s="362"/>
      <c r="N223" s="362"/>
      <c r="O223" s="368"/>
      <c r="P223" s="368"/>
      <c r="Q223" s="375"/>
      <c r="R223" s="381"/>
      <c r="S223" s="382"/>
      <c r="T223" s="382"/>
      <c r="U223" s="383"/>
      <c r="V223" s="388"/>
    </row>
    <row r="224" spans="1:22">
      <c r="A224" s="362"/>
      <c r="B224" s="363"/>
      <c r="C224" s="363"/>
      <c r="D224" s="363"/>
      <c r="E224" s="363"/>
      <c r="F224" s="363"/>
      <c r="G224" s="363"/>
      <c r="H224" s="362"/>
      <c r="I224" s="362"/>
      <c r="J224" s="372"/>
      <c r="K224" s="376"/>
      <c r="L224" s="374"/>
      <c r="M224" s="362"/>
      <c r="N224" s="362"/>
      <c r="O224" s="368"/>
      <c r="P224" s="368"/>
      <c r="Q224" s="375"/>
      <c r="R224" s="381"/>
      <c r="S224" s="382"/>
      <c r="T224" s="382"/>
      <c r="U224" s="383"/>
      <c r="V224" s="388"/>
    </row>
    <row r="225" spans="1:22">
      <c r="A225" s="362"/>
      <c r="B225" s="363"/>
      <c r="C225" s="363"/>
      <c r="D225" s="363"/>
      <c r="E225" s="363"/>
      <c r="F225" s="363"/>
      <c r="G225" s="363"/>
      <c r="H225" s="362"/>
      <c r="I225" s="362"/>
      <c r="J225" s="372"/>
      <c r="K225" s="376"/>
      <c r="L225" s="374"/>
      <c r="M225" s="362"/>
      <c r="N225" s="362"/>
      <c r="O225" s="368"/>
      <c r="P225" s="368"/>
      <c r="Q225" s="375"/>
      <c r="R225" s="381"/>
      <c r="S225" s="382"/>
      <c r="T225" s="382"/>
      <c r="U225" s="383"/>
      <c r="V225" s="388"/>
    </row>
    <row r="226" spans="1:22">
      <c r="A226" s="362"/>
      <c r="B226" s="363"/>
      <c r="C226" s="363"/>
      <c r="D226" s="363"/>
      <c r="E226" s="363"/>
      <c r="F226" s="363"/>
      <c r="G226" s="363"/>
      <c r="H226" s="362"/>
      <c r="I226" s="362"/>
      <c r="J226" s="372"/>
      <c r="K226" s="376"/>
      <c r="L226" s="374"/>
      <c r="M226" s="362"/>
      <c r="N226" s="362"/>
      <c r="O226" s="368"/>
      <c r="P226" s="368"/>
      <c r="Q226" s="375"/>
      <c r="R226" s="381"/>
      <c r="S226" s="382"/>
      <c r="T226" s="382"/>
      <c r="U226" s="383"/>
      <c r="V226" s="388"/>
    </row>
    <row r="227" spans="1:22">
      <c r="A227" s="362"/>
      <c r="B227" s="363"/>
      <c r="C227" s="363"/>
      <c r="D227" s="363"/>
      <c r="E227" s="363"/>
      <c r="F227" s="363"/>
      <c r="G227" s="363"/>
      <c r="H227" s="362"/>
      <c r="I227" s="362"/>
      <c r="J227" s="372"/>
      <c r="K227" s="376"/>
      <c r="L227" s="374"/>
      <c r="M227" s="362"/>
      <c r="N227" s="362"/>
      <c r="O227" s="368"/>
      <c r="P227" s="368"/>
      <c r="Q227" s="375"/>
      <c r="R227" s="381"/>
      <c r="S227" s="382"/>
      <c r="T227" s="382"/>
      <c r="U227" s="383"/>
      <c r="V227" s="388"/>
    </row>
    <row r="228" spans="1:22">
      <c r="A228" s="362"/>
      <c r="B228" s="363"/>
      <c r="C228" s="363"/>
      <c r="D228" s="363"/>
      <c r="E228" s="363"/>
      <c r="F228" s="363"/>
      <c r="G228" s="363"/>
      <c r="H228" s="362"/>
      <c r="I228" s="362"/>
      <c r="J228" s="372"/>
      <c r="K228" s="376"/>
      <c r="L228" s="374"/>
      <c r="M228" s="362"/>
      <c r="N228" s="362"/>
      <c r="O228" s="368"/>
      <c r="P228" s="368"/>
      <c r="Q228" s="375"/>
      <c r="R228" s="381"/>
      <c r="S228" s="382"/>
      <c r="T228" s="382"/>
      <c r="U228" s="383"/>
      <c r="V228" s="388"/>
    </row>
    <row r="229" spans="1:22">
      <c r="A229" s="362"/>
      <c r="B229" s="363"/>
      <c r="C229" s="363"/>
      <c r="D229" s="363"/>
      <c r="E229" s="363"/>
      <c r="F229" s="363"/>
      <c r="G229" s="363"/>
      <c r="H229" s="362"/>
      <c r="I229" s="362"/>
      <c r="J229" s="372"/>
      <c r="K229" s="376"/>
      <c r="L229" s="374"/>
      <c r="M229" s="362"/>
      <c r="N229" s="362"/>
      <c r="O229" s="368"/>
      <c r="P229" s="368"/>
      <c r="Q229" s="375"/>
      <c r="R229" s="381"/>
      <c r="S229" s="382"/>
      <c r="T229" s="382"/>
      <c r="U229" s="383"/>
      <c r="V229" s="388"/>
    </row>
    <row r="230" spans="1:22">
      <c r="A230" s="362"/>
      <c r="B230" s="363"/>
      <c r="C230" s="363"/>
      <c r="D230" s="363"/>
      <c r="E230" s="363"/>
      <c r="F230" s="363"/>
      <c r="G230" s="363"/>
      <c r="H230" s="362"/>
      <c r="I230" s="362"/>
      <c r="J230" s="372"/>
      <c r="K230" s="376"/>
      <c r="L230" s="374"/>
      <c r="M230" s="362"/>
      <c r="N230" s="362"/>
      <c r="O230" s="368"/>
      <c r="P230" s="368"/>
      <c r="Q230" s="375"/>
      <c r="R230" s="381"/>
      <c r="S230" s="382"/>
      <c r="T230" s="382"/>
      <c r="U230" s="383"/>
      <c r="V230" s="388"/>
    </row>
    <row r="231" spans="1:22">
      <c r="A231" s="362"/>
      <c r="B231" s="363"/>
      <c r="C231" s="363"/>
      <c r="D231" s="363"/>
      <c r="E231" s="363"/>
      <c r="F231" s="363"/>
      <c r="G231" s="363"/>
      <c r="H231" s="362"/>
      <c r="I231" s="362"/>
      <c r="J231" s="372"/>
      <c r="K231" s="376"/>
      <c r="L231" s="374"/>
      <c r="M231" s="362"/>
      <c r="N231" s="362"/>
      <c r="O231" s="368"/>
      <c r="P231" s="368"/>
      <c r="Q231" s="375"/>
      <c r="R231" s="381"/>
      <c r="S231" s="382"/>
      <c r="T231" s="382"/>
      <c r="U231" s="383"/>
      <c r="V231" s="388"/>
    </row>
    <row r="232" spans="1:22">
      <c r="A232" s="362"/>
      <c r="B232" s="363"/>
      <c r="C232" s="363"/>
      <c r="D232" s="363"/>
      <c r="E232" s="363"/>
      <c r="F232" s="363"/>
      <c r="G232" s="363"/>
      <c r="H232" s="362"/>
      <c r="I232" s="362"/>
      <c r="J232" s="372"/>
      <c r="K232" s="376"/>
      <c r="L232" s="374"/>
      <c r="M232" s="362"/>
      <c r="N232" s="362"/>
      <c r="O232" s="368"/>
      <c r="P232" s="368"/>
      <c r="Q232" s="375"/>
      <c r="R232" s="381"/>
      <c r="S232" s="382"/>
      <c r="T232" s="382"/>
      <c r="U232" s="383"/>
      <c r="V232" s="388"/>
    </row>
    <row r="233" spans="1:22">
      <c r="A233" s="362"/>
      <c r="B233" s="363"/>
      <c r="C233" s="363"/>
      <c r="D233" s="363"/>
      <c r="E233" s="363"/>
      <c r="F233" s="363"/>
      <c r="G233" s="363"/>
      <c r="H233" s="362"/>
      <c r="I233" s="362"/>
      <c r="J233" s="372"/>
      <c r="K233" s="376"/>
      <c r="L233" s="374"/>
      <c r="M233" s="362"/>
      <c r="N233" s="362"/>
      <c r="O233" s="368"/>
      <c r="P233" s="368"/>
      <c r="Q233" s="375"/>
      <c r="R233" s="381"/>
      <c r="S233" s="382"/>
      <c r="T233" s="382"/>
      <c r="U233" s="383"/>
      <c r="V233" s="388"/>
    </row>
    <row r="234" spans="1:22">
      <c r="A234" s="362"/>
      <c r="B234" s="363"/>
      <c r="C234" s="363"/>
      <c r="D234" s="363"/>
      <c r="E234" s="363"/>
      <c r="F234" s="363"/>
      <c r="G234" s="363"/>
      <c r="H234" s="362"/>
      <c r="I234" s="362"/>
      <c r="J234" s="372"/>
      <c r="K234" s="376"/>
      <c r="L234" s="374"/>
      <c r="M234" s="362"/>
      <c r="N234" s="362"/>
      <c r="O234" s="368"/>
      <c r="P234" s="368"/>
      <c r="Q234" s="375"/>
      <c r="R234" s="381"/>
      <c r="S234" s="382"/>
      <c r="T234" s="382"/>
      <c r="U234" s="383"/>
      <c r="V234" s="388"/>
    </row>
    <row r="235" spans="1:22">
      <c r="A235" s="362"/>
      <c r="B235" s="363"/>
      <c r="C235" s="363"/>
      <c r="D235" s="363"/>
      <c r="E235" s="363"/>
      <c r="F235" s="363"/>
      <c r="G235" s="363"/>
      <c r="H235" s="362"/>
      <c r="I235" s="362"/>
      <c r="J235" s="372"/>
      <c r="K235" s="376"/>
      <c r="L235" s="374"/>
      <c r="M235" s="362"/>
      <c r="N235" s="362"/>
      <c r="O235" s="368"/>
      <c r="P235" s="368"/>
      <c r="Q235" s="375"/>
      <c r="R235" s="381"/>
      <c r="S235" s="382"/>
      <c r="T235" s="382"/>
      <c r="U235" s="383"/>
      <c r="V235" s="388"/>
    </row>
    <row r="236" spans="1:22">
      <c r="A236" s="362"/>
      <c r="B236" s="363"/>
      <c r="C236" s="363"/>
      <c r="D236" s="363"/>
      <c r="E236" s="363"/>
      <c r="F236" s="363"/>
      <c r="G236" s="363"/>
      <c r="H236" s="362"/>
      <c r="I236" s="362"/>
      <c r="J236" s="372"/>
      <c r="K236" s="376"/>
      <c r="L236" s="374"/>
      <c r="M236" s="362"/>
      <c r="N236" s="362"/>
      <c r="O236" s="368"/>
      <c r="P236" s="368"/>
      <c r="Q236" s="375"/>
      <c r="R236" s="381"/>
      <c r="S236" s="382"/>
      <c r="T236" s="382"/>
      <c r="U236" s="383"/>
      <c r="V236" s="388"/>
    </row>
    <row r="237" spans="1:22">
      <c r="A237" s="362"/>
      <c r="B237" s="363"/>
      <c r="C237" s="363"/>
      <c r="D237" s="363"/>
      <c r="E237" s="363"/>
      <c r="F237" s="363"/>
      <c r="G237" s="363"/>
      <c r="H237" s="362"/>
      <c r="I237" s="362"/>
      <c r="J237" s="372"/>
      <c r="K237" s="376"/>
      <c r="L237" s="374"/>
      <c r="M237" s="362"/>
      <c r="N237" s="362"/>
      <c r="O237" s="368"/>
      <c r="P237" s="368"/>
      <c r="Q237" s="375"/>
      <c r="R237" s="381"/>
      <c r="S237" s="382"/>
      <c r="T237" s="382"/>
      <c r="U237" s="383"/>
      <c r="V237" s="388"/>
    </row>
    <row r="238" spans="1:22">
      <c r="A238" s="362"/>
      <c r="B238" s="363"/>
      <c r="C238" s="363"/>
      <c r="D238" s="363"/>
      <c r="E238" s="363"/>
      <c r="F238" s="363"/>
      <c r="G238" s="363"/>
      <c r="H238" s="362"/>
      <c r="I238" s="362"/>
      <c r="J238" s="372"/>
      <c r="K238" s="376"/>
      <c r="L238" s="374"/>
      <c r="M238" s="362"/>
      <c r="N238" s="362"/>
      <c r="O238" s="368"/>
      <c r="P238" s="368"/>
      <c r="Q238" s="375"/>
      <c r="R238" s="381"/>
      <c r="S238" s="382"/>
      <c r="T238" s="382"/>
      <c r="U238" s="383"/>
      <c r="V238" s="388"/>
    </row>
    <row r="239" spans="1:22">
      <c r="A239" s="362"/>
      <c r="B239" s="363"/>
      <c r="C239" s="363"/>
      <c r="D239" s="363"/>
      <c r="E239" s="363"/>
      <c r="F239" s="363"/>
      <c r="G239" s="363"/>
      <c r="H239" s="362"/>
      <c r="I239" s="362"/>
      <c r="J239" s="372"/>
      <c r="K239" s="376"/>
      <c r="L239" s="374"/>
      <c r="M239" s="362"/>
      <c r="N239" s="362"/>
      <c r="O239" s="368"/>
      <c r="P239" s="368"/>
      <c r="Q239" s="375"/>
      <c r="R239" s="381"/>
      <c r="S239" s="382"/>
      <c r="T239" s="382"/>
      <c r="U239" s="383"/>
      <c r="V239" s="388"/>
    </row>
    <row r="240" spans="1:22">
      <c r="A240" s="362"/>
      <c r="B240" s="363"/>
      <c r="C240" s="363"/>
      <c r="D240" s="363"/>
      <c r="E240" s="363"/>
      <c r="F240" s="363"/>
      <c r="G240" s="363"/>
      <c r="H240" s="362"/>
      <c r="I240" s="362"/>
      <c r="J240" s="372"/>
      <c r="K240" s="376"/>
      <c r="L240" s="374"/>
      <c r="M240" s="362"/>
      <c r="N240" s="362"/>
      <c r="O240" s="368"/>
      <c r="P240" s="368"/>
      <c r="Q240" s="375"/>
      <c r="R240" s="381"/>
      <c r="S240" s="382"/>
      <c r="T240" s="382"/>
      <c r="U240" s="383"/>
      <c r="V240" s="388"/>
    </row>
    <row r="241" spans="1:22">
      <c r="A241" s="362"/>
      <c r="B241" s="363"/>
      <c r="C241" s="363"/>
      <c r="D241" s="363"/>
      <c r="E241" s="363"/>
      <c r="F241" s="363"/>
      <c r="G241" s="363"/>
      <c r="H241" s="362"/>
      <c r="I241" s="362"/>
      <c r="J241" s="372"/>
      <c r="K241" s="376"/>
      <c r="L241" s="374"/>
      <c r="M241" s="362"/>
      <c r="N241" s="362"/>
      <c r="O241" s="368"/>
      <c r="P241" s="368"/>
      <c r="Q241" s="375"/>
      <c r="R241" s="381"/>
      <c r="S241" s="382"/>
      <c r="T241" s="382"/>
      <c r="U241" s="383"/>
      <c r="V241" s="388"/>
    </row>
    <row r="242" spans="1:22">
      <c r="A242" s="362"/>
      <c r="B242" s="363"/>
      <c r="C242" s="363"/>
      <c r="D242" s="363"/>
      <c r="E242" s="363"/>
      <c r="F242" s="363"/>
      <c r="G242" s="363"/>
      <c r="H242" s="362"/>
      <c r="I242" s="362"/>
      <c r="J242" s="372"/>
      <c r="K242" s="376"/>
      <c r="L242" s="374"/>
      <c r="M242" s="362"/>
      <c r="N242" s="362"/>
      <c r="O242" s="368"/>
      <c r="P242" s="368"/>
      <c r="Q242" s="375"/>
      <c r="R242" s="381"/>
      <c r="S242" s="382"/>
      <c r="T242" s="382"/>
      <c r="U242" s="383"/>
      <c r="V242" s="388"/>
    </row>
    <row r="243" spans="1:22">
      <c r="A243" s="362"/>
      <c r="B243" s="363"/>
      <c r="C243" s="363"/>
      <c r="D243" s="363"/>
      <c r="E243" s="363"/>
      <c r="F243" s="363"/>
      <c r="G243" s="363"/>
      <c r="H243" s="362"/>
      <c r="I243" s="362"/>
      <c r="J243" s="372"/>
      <c r="K243" s="376"/>
      <c r="L243" s="374"/>
      <c r="M243" s="362"/>
      <c r="N243" s="362"/>
      <c r="O243" s="368"/>
      <c r="P243" s="368"/>
      <c r="Q243" s="375"/>
      <c r="R243" s="381"/>
      <c r="S243" s="382"/>
      <c r="T243" s="382"/>
      <c r="U243" s="383"/>
      <c r="V243" s="388"/>
    </row>
    <row r="244" spans="1:22">
      <c r="A244" s="362"/>
      <c r="B244" s="363"/>
      <c r="C244" s="363"/>
      <c r="D244" s="363"/>
      <c r="E244" s="363"/>
      <c r="F244" s="363"/>
      <c r="G244" s="363"/>
      <c r="H244" s="362"/>
      <c r="I244" s="362"/>
      <c r="J244" s="372"/>
      <c r="K244" s="376"/>
      <c r="L244" s="374"/>
      <c r="M244" s="362"/>
      <c r="N244" s="362"/>
      <c r="O244" s="368"/>
      <c r="P244" s="368"/>
      <c r="Q244" s="375"/>
      <c r="R244" s="381"/>
      <c r="S244" s="382"/>
      <c r="T244" s="382"/>
      <c r="U244" s="383"/>
      <c r="V244" s="388"/>
    </row>
    <row r="245" spans="1:22">
      <c r="A245" s="362"/>
      <c r="B245" s="363"/>
      <c r="C245" s="363"/>
      <c r="D245" s="363"/>
      <c r="E245" s="363"/>
      <c r="F245" s="363"/>
      <c r="G245" s="363"/>
      <c r="H245" s="362"/>
      <c r="I245" s="362"/>
      <c r="J245" s="372"/>
      <c r="K245" s="376"/>
      <c r="L245" s="374"/>
      <c r="M245" s="362"/>
      <c r="N245" s="362"/>
      <c r="O245" s="368"/>
      <c r="P245" s="368"/>
      <c r="Q245" s="375"/>
      <c r="R245" s="381"/>
      <c r="S245" s="382"/>
      <c r="T245" s="382"/>
      <c r="U245" s="383"/>
      <c r="V245" s="388"/>
    </row>
    <row r="246" spans="1:22">
      <c r="A246" s="362"/>
      <c r="B246" s="363"/>
      <c r="C246" s="363"/>
      <c r="D246" s="363"/>
      <c r="E246" s="363"/>
      <c r="F246" s="363"/>
      <c r="G246" s="363"/>
      <c r="H246" s="362"/>
      <c r="I246" s="362"/>
      <c r="J246" s="372"/>
      <c r="K246" s="376"/>
      <c r="L246" s="374"/>
      <c r="M246" s="362"/>
      <c r="N246" s="362"/>
      <c r="O246" s="368"/>
      <c r="P246" s="368"/>
      <c r="Q246" s="375"/>
      <c r="R246" s="381"/>
      <c r="S246" s="382"/>
      <c r="T246" s="382"/>
      <c r="U246" s="383"/>
      <c r="V246" s="388"/>
    </row>
    <row r="247" spans="1:22">
      <c r="A247" s="362"/>
      <c r="B247" s="363"/>
      <c r="C247" s="363"/>
      <c r="D247" s="363"/>
      <c r="E247" s="363"/>
      <c r="F247" s="363"/>
      <c r="G247" s="363"/>
      <c r="H247" s="362"/>
      <c r="I247" s="362"/>
      <c r="J247" s="372"/>
      <c r="K247" s="376"/>
      <c r="L247" s="374"/>
      <c r="M247" s="362"/>
      <c r="N247" s="362"/>
      <c r="O247" s="368"/>
      <c r="P247" s="368"/>
      <c r="Q247" s="375"/>
      <c r="R247" s="381"/>
      <c r="S247" s="382"/>
      <c r="T247" s="382"/>
      <c r="U247" s="383"/>
      <c r="V247" s="388"/>
    </row>
    <row r="248" spans="1:22">
      <c r="A248" s="362"/>
      <c r="B248" s="363"/>
      <c r="C248" s="363"/>
      <c r="D248" s="363"/>
      <c r="E248" s="363"/>
      <c r="F248" s="363"/>
      <c r="G248" s="363"/>
      <c r="H248" s="362"/>
      <c r="I248" s="362"/>
      <c r="J248" s="372"/>
      <c r="K248" s="376"/>
      <c r="L248" s="374"/>
      <c r="M248" s="362"/>
      <c r="N248" s="362"/>
      <c r="O248" s="368"/>
      <c r="P248" s="368"/>
      <c r="Q248" s="375"/>
      <c r="R248" s="381"/>
      <c r="S248" s="382"/>
      <c r="T248" s="382"/>
      <c r="U248" s="383"/>
      <c r="V248" s="388"/>
    </row>
    <row r="249" spans="1:22">
      <c r="A249" s="362"/>
      <c r="B249" s="363"/>
      <c r="C249" s="363"/>
      <c r="D249" s="363"/>
      <c r="E249" s="363"/>
      <c r="F249" s="363"/>
      <c r="G249" s="363"/>
      <c r="H249" s="362"/>
      <c r="I249" s="362"/>
      <c r="J249" s="372"/>
      <c r="K249" s="376"/>
      <c r="L249" s="374"/>
      <c r="M249" s="362"/>
      <c r="N249" s="362"/>
      <c r="O249" s="368"/>
      <c r="P249" s="368"/>
      <c r="Q249" s="375"/>
      <c r="R249" s="381"/>
      <c r="S249" s="382"/>
      <c r="T249" s="382"/>
      <c r="U249" s="383"/>
      <c r="V249" s="388"/>
    </row>
    <row r="250" spans="1:22">
      <c r="A250" s="362"/>
      <c r="B250" s="363"/>
      <c r="C250" s="363"/>
      <c r="D250" s="363"/>
      <c r="E250" s="363"/>
      <c r="F250" s="363"/>
      <c r="G250" s="363"/>
      <c r="H250" s="362"/>
      <c r="I250" s="362"/>
      <c r="J250" s="372"/>
      <c r="K250" s="376"/>
      <c r="L250" s="374"/>
      <c r="M250" s="362"/>
      <c r="N250" s="362"/>
      <c r="O250" s="368"/>
      <c r="P250" s="368"/>
      <c r="Q250" s="375"/>
      <c r="R250" s="381"/>
      <c r="S250" s="382"/>
      <c r="T250" s="382"/>
      <c r="U250" s="383"/>
      <c r="V250" s="388"/>
    </row>
    <row r="251" spans="1:22">
      <c r="A251" s="362"/>
      <c r="B251" s="363"/>
      <c r="C251" s="363"/>
      <c r="D251" s="363"/>
      <c r="E251" s="363"/>
      <c r="F251" s="363"/>
      <c r="G251" s="363"/>
      <c r="H251" s="362"/>
      <c r="I251" s="362"/>
      <c r="J251" s="372"/>
      <c r="K251" s="376"/>
      <c r="L251" s="374"/>
      <c r="M251" s="362"/>
      <c r="N251" s="362"/>
      <c r="O251" s="368"/>
      <c r="P251" s="368"/>
      <c r="Q251" s="375"/>
      <c r="R251" s="381"/>
      <c r="S251" s="382"/>
      <c r="T251" s="382"/>
      <c r="U251" s="383"/>
      <c r="V251" s="388"/>
    </row>
    <row r="252" spans="1:22">
      <c r="A252" s="362"/>
      <c r="B252" s="363"/>
      <c r="C252" s="363"/>
      <c r="D252" s="363"/>
      <c r="E252" s="363"/>
      <c r="F252" s="363"/>
      <c r="G252" s="363"/>
      <c r="H252" s="362"/>
      <c r="I252" s="362"/>
      <c r="J252" s="372"/>
      <c r="K252" s="376"/>
      <c r="L252" s="374"/>
      <c r="M252" s="362"/>
      <c r="N252" s="362"/>
      <c r="O252" s="368"/>
      <c r="P252" s="368"/>
      <c r="Q252" s="375"/>
      <c r="R252" s="381"/>
      <c r="S252" s="382"/>
      <c r="T252" s="382"/>
      <c r="U252" s="383"/>
      <c r="V252" s="388"/>
    </row>
    <row r="253" spans="1:22">
      <c r="A253" s="362"/>
      <c r="B253" s="363"/>
      <c r="C253" s="363"/>
      <c r="D253" s="363"/>
      <c r="E253" s="363"/>
      <c r="F253" s="363"/>
      <c r="G253" s="363"/>
      <c r="H253" s="362"/>
      <c r="I253" s="362"/>
      <c r="J253" s="372"/>
      <c r="K253" s="376"/>
      <c r="L253" s="374"/>
      <c r="M253" s="362"/>
      <c r="N253" s="362"/>
      <c r="O253" s="368"/>
      <c r="P253" s="368"/>
      <c r="Q253" s="375"/>
      <c r="R253" s="381"/>
      <c r="S253" s="382"/>
      <c r="T253" s="382"/>
      <c r="U253" s="383"/>
      <c r="V253" s="388"/>
    </row>
    <row r="254" spans="1:22">
      <c r="A254" s="362"/>
      <c r="B254" s="363"/>
      <c r="C254" s="363"/>
      <c r="D254" s="363"/>
      <c r="E254" s="363"/>
      <c r="F254" s="363"/>
      <c r="G254" s="363"/>
      <c r="H254" s="362"/>
      <c r="I254" s="362"/>
      <c r="J254" s="372"/>
      <c r="K254" s="376"/>
      <c r="L254" s="374"/>
      <c r="M254" s="362"/>
      <c r="N254" s="362"/>
      <c r="O254" s="368"/>
      <c r="P254" s="368"/>
      <c r="Q254" s="375"/>
      <c r="R254" s="381"/>
      <c r="S254" s="382"/>
      <c r="T254" s="382"/>
      <c r="U254" s="383"/>
      <c r="V254" s="388"/>
    </row>
    <row r="255" spans="1:22">
      <c r="A255" s="362"/>
      <c r="B255" s="363"/>
      <c r="C255" s="363"/>
      <c r="D255" s="363"/>
      <c r="E255" s="363"/>
      <c r="F255" s="363"/>
      <c r="G255" s="363"/>
      <c r="H255" s="362"/>
      <c r="I255" s="362"/>
      <c r="J255" s="372"/>
      <c r="K255" s="376"/>
      <c r="L255" s="374"/>
      <c r="M255" s="362"/>
      <c r="N255" s="362"/>
      <c r="O255" s="368"/>
      <c r="P255" s="368"/>
      <c r="Q255" s="375"/>
      <c r="R255" s="381"/>
      <c r="S255" s="382"/>
      <c r="T255" s="382"/>
      <c r="U255" s="383"/>
      <c r="V255" s="388"/>
    </row>
    <row r="256" spans="1:22">
      <c r="A256" s="362"/>
      <c r="B256" s="363"/>
      <c r="C256" s="363"/>
      <c r="D256" s="363"/>
      <c r="E256" s="363"/>
      <c r="F256" s="363"/>
      <c r="G256" s="363"/>
      <c r="H256" s="362"/>
      <c r="I256" s="362"/>
      <c r="J256" s="372"/>
      <c r="K256" s="376"/>
      <c r="L256" s="374"/>
      <c r="M256" s="362"/>
      <c r="N256" s="362"/>
      <c r="O256" s="368"/>
      <c r="P256" s="368"/>
      <c r="Q256" s="375"/>
      <c r="R256" s="381"/>
      <c r="S256" s="382"/>
      <c r="T256" s="382"/>
      <c r="U256" s="383"/>
      <c r="V256" s="388"/>
    </row>
    <row r="257" spans="1:22">
      <c r="A257" s="362"/>
      <c r="B257" s="363"/>
      <c r="C257" s="363"/>
      <c r="D257" s="363"/>
      <c r="E257" s="363"/>
      <c r="F257" s="363"/>
      <c r="G257" s="363"/>
      <c r="H257" s="362"/>
      <c r="I257" s="362"/>
      <c r="J257" s="372"/>
      <c r="K257" s="376"/>
      <c r="L257" s="374"/>
      <c r="M257" s="362"/>
      <c r="N257" s="362"/>
      <c r="O257" s="368"/>
      <c r="P257" s="368"/>
      <c r="Q257" s="375"/>
      <c r="R257" s="381"/>
      <c r="S257" s="382"/>
      <c r="T257" s="382"/>
      <c r="U257" s="383"/>
      <c r="V257" s="388"/>
    </row>
    <row r="258" spans="1:22">
      <c r="A258" s="362"/>
      <c r="B258" s="363"/>
      <c r="C258" s="363"/>
      <c r="D258" s="363"/>
      <c r="E258" s="363"/>
      <c r="F258" s="363"/>
      <c r="G258" s="363"/>
      <c r="H258" s="362"/>
      <c r="I258" s="362"/>
      <c r="J258" s="372"/>
      <c r="K258" s="376"/>
      <c r="L258" s="374"/>
      <c r="M258" s="362"/>
      <c r="N258" s="362"/>
      <c r="O258" s="368"/>
      <c r="P258" s="368"/>
      <c r="Q258" s="375"/>
      <c r="R258" s="381"/>
      <c r="S258" s="382"/>
      <c r="T258" s="382"/>
      <c r="U258" s="383"/>
      <c r="V258" s="388"/>
    </row>
    <row r="259" spans="1:22">
      <c r="A259" s="362"/>
      <c r="B259" s="363"/>
      <c r="C259" s="363"/>
      <c r="D259" s="363"/>
      <c r="E259" s="363"/>
      <c r="F259" s="363"/>
      <c r="G259" s="363"/>
      <c r="H259" s="362"/>
      <c r="I259" s="362"/>
      <c r="J259" s="372"/>
      <c r="K259" s="376"/>
      <c r="L259" s="374"/>
      <c r="M259" s="362"/>
      <c r="N259" s="362"/>
      <c r="O259" s="368"/>
      <c r="P259" s="368"/>
      <c r="Q259" s="375"/>
      <c r="R259" s="381"/>
      <c r="S259" s="382"/>
      <c r="T259" s="382"/>
      <c r="U259" s="383"/>
      <c r="V259" s="388"/>
    </row>
    <row r="260" spans="1:22">
      <c r="A260" s="362"/>
      <c r="B260" s="363"/>
      <c r="C260" s="363"/>
      <c r="D260" s="363"/>
      <c r="E260" s="363"/>
      <c r="F260" s="363"/>
      <c r="G260" s="363"/>
      <c r="H260" s="362"/>
      <c r="I260" s="362"/>
      <c r="J260" s="372"/>
      <c r="K260" s="376"/>
      <c r="L260" s="374"/>
      <c r="M260" s="362"/>
      <c r="N260" s="362"/>
      <c r="O260" s="368"/>
      <c r="P260" s="368"/>
      <c r="Q260" s="375"/>
      <c r="R260" s="381"/>
      <c r="S260" s="382"/>
      <c r="T260" s="382"/>
      <c r="U260" s="383"/>
      <c r="V260" s="388"/>
    </row>
    <row r="261" spans="1:22">
      <c r="A261" s="362"/>
      <c r="B261" s="363"/>
      <c r="C261" s="363"/>
      <c r="D261" s="363"/>
      <c r="E261" s="363"/>
      <c r="F261" s="363"/>
      <c r="G261" s="363"/>
      <c r="H261" s="362"/>
      <c r="I261" s="362"/>
      <c r="J261" s="372"/>
      <c r="K261" s="376"/>
      <c r="L261" s="374"/>
      <c r="M261" s="362"/>
      <c r="N261" s="362"/>
      <c r="O261" s="368"/>
      <c r="P261" s="368"/>
      <c r="Q261" s="375"/>
      <c r="R261" s="381"/>
      <c r="S261" s="382"/>
      <c r="T261" s="382"/>
      <c r="U261" s="383"/>
      <c r="V261" s="388"/>
    </row>
    <row r="262" spans="1:22">
      <c r="A262" s="362"/>
      <c r="B262" s="363"/>
      <c r="C262" s="363"/>
      <c r="D262" s="363"/>
      <c r="E262" s="363"/>
      <c r="F262" s="363"/>
      <c r="G262" s="363"/>
      <c r="H262" s="362"/>
      <c r="I262" s="362"/>
      <c r="J262" s="372"/>
      <c r="K262" s="376"/>
      <c r="L262" s="374"/>
      <c r="M262" s="362"/>
      <c r="N262" s="362"/>
      <c r="O262" s="368"/>
      <c r="P262" s="368"/>
      <c r="Q262" s="375"/>
      <c r="R262" s="381"/>
      <c r="S262" s="382"/>
      <c r="T262" s="382"/>
      <c r="U262" s="383"/>
      <c r="V262" s="388"/>
    </row>
    <row r="263" spans="1:22">
      <c r="A263" s="362"/>
      <c r="B263" s="363"/>
      <c r="C263" s="363"/>
      <c r="D263" s="363"/>
      <c r="E263" s="363"/>
      <c r="F263" s="363"/>
      <c r="G263" s="363"/>
      <c r="H263" s="362"/>
      <c r="I263" s="362"/>
      <c r="J263" s="372"/>
      <c r="K263" s="376"/>
      <c r="L263" s="374"/>
      <c r="M263" s="362"/>
      <c r="N263" s="362"/>
      <c r="O263" s="368"/>
      <c r="P263" s="368"/>
      <c r="Q263" s="375"/>
      <c r="R263" s="381"/>
      <c r="S263" s="382"/>
      <c r="T263" s="382"/>
      <c r="U263" s="383"/>
      <c r="V263" s="388"/>
    </row>
    <row r="264" spans="1:22">
      <c r="A264" s="362"/>
      <c r="B264" s="363"/>
      <c r="C264" s="363"/>
      <c r="D264" s="363"/>
      <c r="E264" s="363"/>
      <c r="F264" s="363"/>
      <c r="G264" s="363"/>
      <c r="H264" s="362"/>
      <c r="I264" s="362"/>
      <c r="J264" s="372"/>
      <c r="K264" s="376"/>
      <c r="L264" s="374"/>
      <c r="M264" s="362"/>
      <c r="N264" s="362"/>
      <c r="O264" s="368"/>
      <c r="P264" s="368"/>
      <c r="Q264" s="375"/>
      <c r="R264" s="381"/>
      <c r="S264" s="382"/>
      <c r="T264" s="382"/>
      <c r="U264" s="383"/>
      <c r="V264" s="388"/>
    </row>
    <row r="265" spans="1:22">
      <c r="A265" s="362"/>
      <c r="B265" s="363"/>
      <c r="C265" s="363"/>
      <c r="D265" s="363"/>
      <c r="E265" s="363"/>
      <c r="F265" s="363"/>
      <c r="G265" s="363"/>
      <c r="H265" s="362"/>
      <c r="I265" s="362"/>
      <c r="J265" s="372"/>
      <c r="K265" s="376"/>
      <c r="L265" s="374"/>
      <c r="M265" s="362"/>
      <c r="N265" s="362"/>
      <c r="O265" s="368"/>
      <c r="P265" s="368"/>
      <c r="Q265" s="375"/>
      <c r="R265" s="381"/>
      <c r="S265" s="382"/>
      <c r="T265" s="382"/>
      <c r="U265" s="383"/>
      <c r="V265" s="388"/>
    </row>
    <row r="266" spans="1:22">
      <c r="A266" s="362"/>
      <c r="B266" s="363"/>
      <c r="C266" s="363"/>
      <c r="D266" s="363"/>
      <c r="E266" s="363"/>
      <c r="F266" s="363"/>
      <c r="G266" s="363"/>
      <c r="H266" s="362"/>
      <c r="I266" s="362"/>
      <c r="J266" s="372"/>
      <c r="K266" s="376"/>
      <c r="L266" s="374"/>
      <c r="M266" s="362"/>
      <c r="N266" s="362"/>
      <c r="O266" s="368"/>
      <c r="P266" s="368"/>
      <c r="Q266" s="375"/>
      <c r="R266" s="381"/>
      <c r="S266" s="382"/>
      <c r="T266" s="382"/>
      <c r="U266" s="383"/>
      <c r="V266" s="388"/>
    </row>
    <row r="267" spans="1:22">
      <c r="A267" s="362"/>
      <c r="B267" s="363"/>
      <c r="C267" s="363"/>
      <c r="D267" s="363"/>
      <c r="E267" s="363"/>
      <c r="F267" s="363"/>
      <c r="G267" s="363"/>
      <c r="H267" s="362"/>
      <c r="I267" s="362"/>
      <c r="J267" s="372"/>
      <c r="K267" s="376"/>
      <c r="L267" s="374"/>
      <c r="M267" s="362"/>
      <c r="N267" s="362"/>
      <c r="O267" s="368"/>
      <c r="P267" s="368"/>
      <c r="Q267" s="375"/>
      <c r="R267" s="381"/>
      <c r="S267" s="382"/>
      <c r="T267" s="382"/>
      <c r="U267" s="383"/>
      <c r="V267" s="388"/>
    </row>
    <row r="268" spans="1:22">
      <c r="A268" s="362"/>
      <c r="B268" s="363"/>
      <c r="C268" s="363"/>
      <c r="D268" s="363"/>
      <c r="E268" s="363"/>
      <c r="F268" s="363"/>
      <c r="G268" s="363"/>
      <c r="H268" s="362"/>
      <c r="I268" s="362"/>
      <c r="J268" s="372"/>
      <c r="K268" s="376"/>
      <c r="L268" s="374"/>
      <c r="M268" s="362"/>
      <c r="N268" s="362"/>
      <c r="O268" s="368"/>
      <c r="P268" s="368"/>
      <c r="Q268" s="375"/>
      <c r="R268" s="381"/>
      <c r="S268" s="382"/>
      <c r="T268" s="382"/>
      <c r="U268" s="383"/>
      <c r="V268" s="388"/>
    </row>
    <row r="269" spans="1:22">
      <c r="A269" s="362"/>
      <c r="B269" s="363"/>
      <c r="C269" s="363"/>
      <c r="D269" s="363"/>
      <c r="E269" s="363"/>
      <c r="F269" s="363"/>
      <c r="G269" s="363"/>
      <c r="H269" s="362"/>
      <c r="I269" s="362"/>
      <c r="J269" s="372"/>
      <c r="K269" s="376"/>
      <c r="L269" s="374"/>
      <c r="M269" s="362"/>
      <c r="N269" s="362"/>
      <c r="O269" s="368"/>
      <c r="P269" s="368"/>
      <c r="Q269" s="375"/>
      <c r="R269" s="381"/>
      <c r="S269" s="382"/>
      <c r="T269" s="382"/>
      <c r="U269" s="383"/>
      <c r="V269" s="388"/>
    </row>
    <row r="270" spans="1:22">
      <c r="A270" s="362"/>
      <c r="B270" s="363"/>
      <c r="C270" s="363"/>
      <c r="D270" s="363"/>
      <c r="E270" s="363"/>
      <c r="F270" s="363"/>
      <c r="G270" s="363"/>
      <c r="H270" s="362"/>
      <c r="I270" s="362"/>
      <c r="J270" s="372"/>
      <c r="K270" s="376"/>
      <c r="L270" s="374"/>
      <c r="M270" s="362"/>
      <c r="N270" s="362"/>
      <c r="O270" s="368"/>
      <c r="P270" s="368"/>
      <c r="Q270" s="375"/>
      <c r="R270" s="381"/>
      <c r="S270" s="382"/>
      <c r="T270" s="382"/>
      <c r="U270" s="383"/>
      <c r="V270" s="388"/>
    </row>
    <row r="271" spans="1:22">
      <c r="A271" s="362"/>
      <c r="B271" s="363"/>
      <c r="C271" s="363"/>
      <c r="D271" s="363"/>
      <c r="E271" s="363"/>
      <c r="F271" s="363"/>
      <c r="G271" s="363"/>
      <c r="H271" s="362"/>
      <c r="I271" s="362"/>
      <c r="J271" s="372"/>
      <c r="K271" s="376"/>
      <c r="L271" s="374"/>
      <c r="M271" s="362"/>
      <c r="N271" s="362"/>
      <c r="O271" s="368"/>
      <c r="P271" s="368"/>
      <c r="Q271" s="375"/>
      <c r="R271" s="381"/>
      <c r="S271" s="382"/>
      <c r="T271" s="382"/>
      <c r="U271" s="383"/>
      <c r="V271" s="388"/>
    </row>
    <row r="272" spans="1:22">
      <c r="A272" s="362"/>
      <c r="B272" s="363"/>
      <c r="C272" s="363"/>
      <c r="D272" s="363"/>
      <c r="E272" s="363"/>
      <c r="F272" s="363"/>
      <c r="G272" s="363"/>
      <c r="H272" s="362"/>
      <c r="I272" s="362"/>
      <c r="J272" s="372"/>
      <c r="K272" s="376"/>
      <c r="L272" s="374"/>
      <c r="M272" s="362"/>
      <c r="N272" s="362"/>
      <c r="O272" s="368"/>
      <c r="P272" s="368"/>
      <c r="Q272" s="375"/>
      <c r="R272" s="381"/>
      <c r="S272" s="382"/>
      <c r="T272" s="382"/>
      <c r="U272" s="383"/>
      <c r="V272" s="388"/>
    </row>
    <row r="273" spans="1:22">
      <c r="A273" s="362"/>
      <c r="B273" s="363"/>
      <c r="C273" s="363"/>
      <c r="D273" s="363"/>
      <c r="E273" s="363"/>
      <c r="F273" s="363"/>
      <c r="G273" s="363"/>
      <c r="H273" s="362"/>
      <c r="I273" s="362"/>
      <c r="J273" s="372"/>
      <c r="K273" s="376"/>
      <c r="L273" s="374"/>
      <c r="M273" s="362"/>
      <c r="N273" s="362"/>
      <c r="O273" s="368"/>
      <c r="P273" s="368"/>
      <c r="Q273" s="375"/>
      <c r="R273" s="381"/>
      <c r="S273" s="382"/>
      <c r="T273" s="382"/>
      <c r="U273" s="383"/>
      <c r="V273" s="388"/>
    </row>
    <row r="274" spans="1:22">
      <c r="A274" s="362"/>
      <c r="B274" s="363"/>
      <c r="C274" s="363"/>
      <c r="D274" s="363"/>
      <c r="E274" s="363"/>
      <c r="F274" s="363"/>
      <c r="G274" s="363"/>
      <c r="H274" s="362"/>
      <c r="I274" s="362"/>
      <c r="J274" s="372"/>
      <c r="K274" s="376"/>
      <c r="L274" s="374"/>
      <c r="M274" s="362"/>
      <c r="N274" s="362"/>
      <c r="O274" s="368"/>
      <c r="P274" s="368"/>
      <c r="Q274" s="375"/>
      <c r="R274" s="381"/>
      <c r="S274" s="382"/>
      <c r="T274" s="382"/>
      <c r="U274" s="383"/>
      <c r="V274" s="388"/>
    </row>
    <row r="275" spans="1:22">
      <c r="A275" s="362"/>
      <c r="B275" s="363"/>
      <c r="C275" s="363"/>
      <c r="D275" s="363"/>
      <c r="E275" s="363"/>
      <c r="F275" s="363"/>
      <c r="G275" s="363"/>
      <c r="H275" s="362"/>
      <c r="I275" s="362"/>
      <c r="J275" s="372"/>
      <c r="K275" s="376"/>
      <c r="L275" s="374"/>
      <c r="M275" s="362"/>
      <c r="N275" s="362"/>
      <c r="O275" s="368"/>
      <c r="P275" s="368"/>
      <c r="Q275" s="375"/>
      <c r="R275" s="381"/>
      <c r="S275" s="382"/>
      <c r="T275" s="382"/>
      <c r="U275" s="383"/>
      <c r="V275" s="388"/>
    </row>
    <row r="276" spans="1:22">
      <c r="A276" s="362"/>
      <c r="B276" s="363"/>
      <c r="C276" s="363"/>
      <c r="D276" s="363"/>
      <c r="E276" s="363"/>
      <c r="F276" s="363"/>
      <c r="G276" s="363"/>
      <c r="H276" s="362"/>
      <c r="I276" s="362"/>
      <c r="J276" s="372"/>
      <c r="K276" s="376"/>
      <c r="L276" s="374"/>
      <c r="M276" s="362"/>
      <c r="N276" s="362"/>
      <c r="O276" s="368"/>
      <c r="P276" s="368"/>
      <c r="Q276" s="375"/>
      <c r="R276" s="381"/>
      <c r="S276" s="382"/>
      <c r="T276" s="382"/>
      <c r="U276" s="383"/>
      <c r="V276" s="388"/>
    </row>
    <row r="277" spans="1:22">
      <c r="A277" s="362"/>
      <c r="B277" s="363"/>
      <c r="C277" s="363"/>
      <c r="D277" s="363"/>
      <c r="E277" s="363"/>
      <c r="F277" s="363"/>
      <c r="G277" s="363"/>
      <c r="H277" s="362"/>
      <c r="I277" s="362"/>
      <c r="J277" s="372"/>
      <c r="K277" s="376"/>
      <c r="L277" s="374"/>
      <c r="M277" s="362"/>
      <c r="N277" s="362"/>
      <c r="O277" s="368"/>
      <c r="P277" s="368"/>
      <c r="Q277" s="375"/>
      <c r="R277" s="381"/>
      <c r="S277" s="382"/>
      <c r="T277" s="382"/>
      <c r="U277" s="383"/>
      <c r="V277" s="388"/>
    </row>
    <row r="278" spans="1:22">
      <c r="A278" s="362"/>
      <c r="B278" s="363"/>
      <c r="C278" s="363"/>
      <c r="D278" s="363"/>
      <c r="E278" s="363"/>
      <c r="F278" s="363"/>
      <c r="G278" s="363"/>
      <c r="H278" s="362"/>
      <c r="I278" s="362"/>
      <c r="J278" s="372"/>
      <c r="K278" s="376"/>
      <c r="L278" s="374"/>
      <c r="M278" s="362"/>
      <c r="N278" s="362"/>
      <c r="O278" s="368"/>
      <c r="P278" s="368"/>
      <c r="Q278" s="375"/>
      <c r="R278" s="381"/>
      <c r="S278" s="382"/>
      <c r="T278" s="382"/>
      <c r="U278" s="383"/>
      <c r="V278" s="388"/>
    </row>
    <row r="279" spans="1:22">
      <c r="A279" s="362"/>
      <c r="B279" s="363"/>
      <c r="C279" s="363"/>
      <c r="D279" s="363"/>
      <c r="E279" s="363"/>
      <c r="F279" s="363"/>
      <c r="G279" s="363"/>
      <c r="H279" s="362"/>
      <c r="I279" s="362"/>
      <c r="J279" s="372"/>
      <c r="K279" s="376"/>
      <c r="L279" s="374"/>
      <c r="M279" s="362"/>
      <c r="N279" s="362"/>
      <c r="O279" s="368"/>
      <c r="P279" s="368"/>
      <c r="Q279" s="375"/>
      <c r="R279" s="381"/>
      <c r="S279" s="382"/>
      <c r="T279" s="382"/>
      <c r="U279" s="383"/>
      <c r="V279" s="388"/>
    </row>
    <row r="280" spans="1:22">
      <c r="A280" s="362"/>
      <c r="B280" s="363"/>
      <c r="C280" s="363"/>
      <c r="D280" s="363"/>
      <c r="E280" s="363"/>
      <c r="F280" s="363"/>
      <c r="G280" s="363"/>
      <c r="H280" s="362"/>
      <c r="I280" s="362"/>
      <c r="J280" s="372"/>
      <c r="K280" s="376"/>
      <c r="L280" s="374"/>
      <c r="M280" s="362"/>
      <c r="N280" s="362"/>
      <c r="O280" s="368"/>
      <c r="P280" s="368"/>
      <c r="Q280" s="375"/>
      <c r="R280" s="381"/>
      <c r="S280" s="382"/>
      <c r="T280" s="382"/>
      <c r="U280" s="383"/>
      <c r="V280" s="388"/>
    </row>
    <row r="281" spans="1:22">
      <c r="A281" s="362"/>
      <c r="B281" s="363"/>
      <c r="C281" s="363"/>
      <c r="D281" s="363"/>
      <c r="E281" s="363"/>
      <c r="F281" s="363"/>
      <c r="G281" s="363"/>
      <c r="H281" s="362"/>
      <c r="I281" s="362"/>
      <c r="J281" s="372"/>
      <c r="K281" s="376"/>
      <c r="L281" s="374"/>
      <c r="M281" s="362"/>
      <c r="N281" s="362"/>
      <c r="O281" s="368"/>
      <c r="P281" s="368"/>
      <c r="Q281" s="375"/>
      <c r="R281" s="381"/>
      <c r="S281" s="382"/>
      <c r="T281" s="382"/>
      <c r="U281" s="383"/>
      <c r="V281" s="388"/>
    </row>
    <row r="282" spans="1:22">
      <c r="A282" s="362"/>
      <c r="B282" s="363"/>
      <c r="C282" s="363"/>
      <c r="D282" s="363"/>
      <c r="E282" s="363"/>
      <c r="F282" s="363"/>
      <c r="G282" s="363"/>
      <c r="H282" s="362"/>
      <c r="I282" s="362"/>
      <c r="J282" s="372"/>
      <c r="K282" s="376"/>
      <c r="L282" s="374"/>
      <c r="M282" s="362"/>
      <c r="N282" s="362"/>
      <c r="O282" s="368"/>
      <c r="P282" s="368"/>
      <c r="Q282" s="375"/>
      <c r="R282" s="381"/>
      <c r="S282" s="382"/>
      <c r="T282" s="382"/>
      <c r="U282" s="383"/>
      <c r="V282" s="388"/>
    </row>
    <row r="283" spans="1:22">
      <c r="A283" s="362"/>
      <c r="B283" s="363"/>
      <c r="C283" s="363"/>
      <c r="D283" s="363"/>
      <c r="E283" s="363"/>
      <c r="F283" s="363"/>
      <c r="G283" s="363"/>
      <c r="H283" s="362"/>
      <c r="I283" s="362"/>
      <c r="J283" s="372"/>
      <c r="K283" s="376"/>
      <c r="L283" s="374"/>
      <c r="M283" s="362"/>
      <c r="N283" s="362"/>
      <c r="O283" s="368"/>
      <c r="P283" s="368"/>
      <c r="Q283" s="375"/>
      <c r="R283" s="381"/>
      <c r="S283" s="382"/>
      <c r="T283" s="382"/>
      <c r="U283" s="383"/>
      <c r="V283" s="388"/>
    </row>
    <row r="284" spans="1:22">
      <c r="A284" s="362"/>
      <c r="B284" s="363"/>
      <c r="C284" s="363"/>
      <c r="D284" s="363"/>
      <c r="E284" s="363"/>
      <c r="F284" s="363"/>
      <c r="G284" s="363"/>
      <c r="H284" s="362"/>
      <c r="I284" s="362"/>
      <c r="J284" s="372"/>
      <c r="K284" s="376"/>
      <c r="L284" s="374"/>
      <c r="M284" s="362"/>
      <c r="N284" s="362"/>
      <c r="O284" s="368"/>
      <c r="P284" s="368"/>
      <c r="Q284" s="375"/>
      <c r="R284" s="381"/>
      <c r="S284" s="382"/>
      <c r="T284" s="382"/>
      <c r="U284" s="383"/>
      <c r="V284" s="388"/>
    </row>
    <row r="285" spans="1:22">
      <c r="A285" s="362"/>
      <c r="B285" s="363"/>
      <c r="C285" s="363"/>
      <c r="D285" s="363"/>
      <c r="E285" s="363"/>
      <c r="F285" s="363"/>
      <c r="G285" s="363"/>
      <c r="H285" s="362"/>
      <c r="I285" s="362"/>
      <c r="J285" s="372"/>
      <c r="K285" s="376"/>
      <c r="L285" s="374"/>
      <c r="M285" s="362"/>
      <c r="N285" s="362"/>
      <c r="O285" s="368"/>
      <c r="P285" s="368"/>
      <c r="Q285" s="375"/>
      <c r="R285" s="381"/>
      <c r="S285" s="382"/>
      <c r="T285" s="382"/>
      <c r="U285" s="383"/>
      <c r="V285" s="388"/>
    </row>
    <row r="286" spans="1:22">
      <c r="A286" s="362"/>
      <c r="B286" s="363"/>
      <c r="C286" s="363"/>
      <c r="D286" s="363"/>
      <c r="E286" s="363"/>
      <c r="F286" s="363"/>
      <c r="G286" s="363"/>
      <c r="H286" s="362"/>
      <c r="I286" s="362"/>
      <c r="J286" s="372"/>
      <c r="K286" s="376"/>
      <c r="L286" s="374"/>
      <c r="M286" s="362"/>
      <c r="N286" s="362"/>
      <c r="O286" s="368"/>
      <c r="P286" s="368"/>
      <c r="Q286" s="375"/>
      <c r="R286" s="381"/>
      <c r="S286" s="382"/>
      <c r="T286" s="382"/>
      <c r="U286" s="383"/>
      <c r="V286" s="388"/>
    </row>
    <row r="287" spans="1:22">
      <c r="A287" s="362"/>
      <c r="B287" s="363"/>
      <c r="C287" s="363"/>
      <c r="D287" s="363"/>
      <c r="E287" s="363"/>
      <c r="F287" s="363"/>
      <c r="G287" s="363"/>
      <c r="H287" s="362"/>
      <c r="I287" s="362"/>
      <c r="J287" s="372"/>
      <c r="K287" s="376"/>
      <c r="L287" s="374"/>
      <c r="M287" s="362"/>
      <c r="N287" s="362"/>
      <c r="O287" s="368"/>
      <c r="P287" s="368"/>
      <c r="Q287" s="375"/>
      <c r="R287" s="381"/>
      <c r="S287" s="382"/>
      <c r="T287" s="382"/>
      <c r="U287" s="383"/>
      <c r="V287" s="388"/>
    </row>
    <row r="288" spans="1:22">
      <c r="A288" s="362"/>
      <c r="B288" s="363"/>
      <c r="C288" s="363"/>
      <c r="D288" s="363"/>
      <c r="E288" s="363"/>
      <c r="F288" s="363"/>
      <c r="G288" s="363"/>
      <c r="H288" s="362"/>
      <c r="I288" s="362"/>
      <c r="J288" s="372"/>
      <c r="K288" s="376"/>
      <c r="L288" s="374"/>
      <c r="M288" s="362"/>
      <c r="N288" s="362"/>
      <c r="O288" s="368"/>
      <c r="P288" s="368"/>
      <c r="Q288" s="375"/>
      <c r="R288" s="381"/>
      <c r="S288" s="382"/>
      <c r="T288" s="382"/>
      <c r="U288" s="383"/>
      <c r="V288" s="388"/>
    </row>
    <row r="289" spans="1:22">
      <c r="A289" s="362"/>
      <c r="B289" s="363"/>
      <c r="C289" s="363"/>
      <c r="D289" s="363"/>
      <c r="E289" s="363"/>
      <c r="F289" s="363"/>
      <c r="G289" s="363"/>
      <c r="H289" s="362"/>
      <c r="I289" s="362"/>
      <c r="J289" s="372"/>
      <c r="K289" s="376"/>
      <c r="L289" s="374"/>
      <c r="M289" s="362"/>
      <c r="N289" s="362"/>
      <c r="O289" s="368"/>
      <c r="P289" s="368"/>
      <c r="Q289" s="375"/>
      <c r="R289" s="381"/>
      <c r="S289" s="382"/>
      <c r="T289" s="382"/>
      <c r="U289" s="383"/>
      <c r="V289" s="388"/>
    </row>
    <row r="290" spans="1:22">
      <c r="A290" s="362"/>
      <c r="B290" s="363"/>
      <c r="C290" s="363"/>
      <c r="D290" s="363"/>
      <c r="E290" s="363"/>
      <c r="F290" s="363"/>
      <c r="G290" s="363"/>
      <c r="H290" s="362"/>
      <c r="I290" s="362"/>
      <c r="J290" s="372"/>
      <c r="K290" s="376"/>
      <c r="L290" s="374"/>
      <c r="M290" s="362"/>
      <c r="N290" s="362"/>
      <c r="O290" s="368"/>
      <c r="P290" s="368"/>
      <c r="Q290" s="375"/>
      <c r="R290" s="381"/>
      <c r="S290" s="382"/>
      <c r="T290" s="382"/>
      <c r="U290" s="383"/>
      <c r="V290" s="388"/>
    </row>
    <row r="291" spans="1:22">
      <c r="A291" s="362"/>
      <c r="B291" s="363"/>
      <c r="C291" s="363"/>
      <c r="D291" s="363"/>
      <c r="E291" s="363"/>
      <c r="F291" s="363"/>
      <c r="G291" s="363"/>
      <c r="H291" s="362"/>
      <c r="I291" s="362"/>
      <c r="J291" s="372"/>
      <c r="K291" s="376"/>
      <c r="L291" s="374"/>
      <c r="M291" s="362"/>
      <c r="N291" s="362"/>
      <c r="O291" s="368"/>
      <c r="P291" s="368"/>
      <c r="Q291" s="375"/>
      <c r="R291" s="381"/>
      <c r="S291" s="382"/>
      <c r="T291" s="382"/>
      <c r="U291" s="383"/>
      <c r="V291" s="388"/>
    </row>
    <row r="292" spans="1:22">
      <c r="A292" s="362"/>
      <c r="B292" s="363"/>
      <c r="C292" s="363"/>
      <c r="D292" s="363"/>
      <c r="E292" s="363"/>
      <c r="F292" s="363"/>
      <c r="G292" s="363"/>
      <c r="H292" s="362"/>
      <c r="I292" s="362"/>
      <c r="J292" s="372"/>
      <c r="K292" s="376"/>
      <c r="L292" s="374"/>
      <c r="M292" s="362"/>
      <c r="N292" s="362"/>
      <c r="O292" s="368"/>
      <c r="P292" s="368"/>
      <c r="Q292" s="375"/>
      <c r="R292" s="381"/>
      <c r="S292" s="382"/>
      <c r="T292" s="382"/>
      <c r="U292" s="383"/>
      <c r="V292" s="388"/>
    </row>
    <row r="293" spans="1:22">
      <c r="A293" s="362"/>
      <c r="B293" s="363"/>
      <c r="C293" s="363"/>
      <c r="D293" s="363"/>
      <c r="E293" s="363"/>
      <c r="F293" s="363"/>
      <c r="G293" s="363"/>
      <c r="H293" s="362"/>
      <c r="I293" s="362"/>
      <c r="J293" s="372"/>
      <c r="K293" s="376"/>
      <c r="L293" s="374"/>
      <c r="M293" s="362"/>
      <c r="N293" s="362"/>
      <c r="O293" s="368"/>
      <c r="P293" s="368"/>
      <c r="Q293" s="375"/>
      <c r="R293" s="381"/>
      <c r="S293" s="382"/>
      <c r="T293" s="382"/>
      <c r="U293" s="383"/>
      <c r="V293" s="388"/>
    </row>
    <row r="294" spans="1:22">
      <c r="A294" s="362"/>
      <c r="B294" s="363"/>
      <c r="C294" s="363"/>
      <c r="D294" s="363"/>
      <c r="E294" s="363"/>
      <c r="F294" s="363"/>
      <c r="G294" s="363"/>
      <c r="H294" s="362"/>
      <c r="I294" s="362"/>
      <c r="J294" s="372"/>
      <c r="K294" s="376"/>
      <c r="L294" s="374"/>
      <c r="M294" s="362"/>
      <c r="N294" s="362"/>
      <c r="O294" s="368"/>
      <c r="P294" s="368"/>
      <c r="Q294" s="375"/>
      <c r="R294" s="381"/>
      <c r="S294" s="382"/>
      <c r="T294" s="382"/>
      <c r="U294" s="383"/>
      <c r="V294" s="388"/>
    </row>
    <row r="295" spans="1:22">
      <c r="A295" s="362"/>
      <c r="B295" s="363"/>
      <c r="C295" s="363"/>
      <c r="D295" s="363"/>
      <c r="E295" s="363"/>
      <c r="F295" s="363"/>
      <c r="G295" s="363"/>
      <c r="H295" s="362"/>
      <c r="I295" s="362"/>
      <c r="J295" s="372"/>
      <c r="K295" s="376"/>
      <c r="L295" s="374"/>
      <c r="M295" s="362"/>
      <c r="N295" s="362"/>
      <c r="O295" s="368"/>
      <c r="P295" s="368"/>
      <c r="Q295" s="375"/>
      <c r="R295" s="381"/>
      <c r="S295" s="382"/>
      <c r="T295" s="382"/>
      <c r="U295" s="383"/>
      <c r="V295" s="388"/>
    </row>
    <row r="296" spans="1:22">
      <c r="A296" s="362"/>
      <c r="B296" s="363"/>
      <c r="C296" s="363"/>
      <c r="D296" s="363"/>
      <c r="E296" s="363"/>
      <c r="F296" s="363"/>
      <c r="G296" s="363"/>
      <c r="H296" s="362"/>
      <c r="I296" s="362"/>
      <c r="J296" s="372"/>
      <c r="K296" s="376"/>
      <c r="L296" s="374"/>
      <c r="M296" s="362"/>
      <c r="N296" s="362"/>
      <c r="O296" s="368"/>
      <c r="P296" s="368"/>
      <c r="Q296" s="375"/>
      <c r="R296" s="381"/>
      <c r="S296" s="382"/>
      <c r="T296" s="382"/>
      <c r="U296" s="383"/>
      <c r="V296" s="388"/>
    </row>
    <row r="297" spans="1:22">
      <c r="A297" s="362"/>
      <c r="B297" s="363"/>
      <c r="C297" s="363"/>
      <c r="D297" s="363"/>
      <c r="E297" s="363"/>
      <c r="F297" s="363"/>
      <c r="G297" s="363"/>
      <c r="H297" s="362"/>
      <c r="I297" s="362"/>
      <c r="J297" s="372"/>
      <c r="K297" s="376"/>
      <c r="L297" s="374"/>
      <c r="M297" s="362"/>
      <c r="N297" s="362"/>
      <c r="O297" s="368"/>
      <c r="P297" s="368"/>
      <c r="Q297" s="375"/>
      <c r="R297" s="381"/>
      <c r="S297" s="382"/>
      <c r="T297" s="382"/>
      <c r="U297" s="383"/>
      <c r="V297" s="388"/>
    </row>
    <row r="298" spans="1:22">
      <c r="A298" s="362"/>
      <c r="B298" s="363"/>
      <c r="C298" s="363"/>
      <c r="D298" s="363"/>
      <c r="E298" s="363"/>
      <c r="F298" s="363"/>
      <c r="G298" s="363"/>
      <c r="H298" s="362"/>
      <c r="I298" s="362"/>
      <c r="J298" s="372"/>
      <c r="K298" s="376"/>
      <c r="L298" s="374"/>
      <c r="M298" s="362"/>
      <c r="N298" s="362"/>
      <c r="O298" s="368"/>
      <c r="P298" s="368"/>
      <c r="Q298" s="375"/>
      <c r="R298" s="381"/>
      <c r="S298" s="382"/>
      <c r="T298" s="382"/>
      <c r="U298" s="383"/>
      <c r="V298" s="388"/>
    </row>
    <row r="299" spans="1:22">
      <c r="A299" s="362"/>
      <c r="B299" s="363"/>
      <c r="C299" s="363"/>
      <c r="D299" s="363"/>
      <c r="E299" s="363"/>
      <c r="F299" s="363"/>
      <c r="G299" s="363"/>
      <c r="H299" s="362"/>
      <c r="I299" s="362"/>
      <c r="J299" s="372"/>
      <c r="K299" s="376"/>
      <c r="L299" s="374"/>
      <c r="M299" s="362"/>
      <c r="N299" s="362"/>
      <c r="O299" s="368"/>
      <c r="P299" s="368"/>
      <c r="Q299" s="375"/>
      <c r="R299" s="381"/>
      <c r="S299" s="382"/>
      <c r="T299" s="382"/>
      <c r="U299" s="383"/>
      <c r="V299" s="388"/>
    </row>
    <row r="300" spans="1:22">
      <c r="A300" s="362"/>
      <c r="B300" s="363"/>
      <c r="C300" s="363"/>
      <c r="D300" s="363"/>
      <c r="E300" s="363"/>
      <c r="F300" s="363"/>
      <c r="G300" s="363"/>
      <c r="H300" s="362"/>
      <c r="I300" s="362"/>
      <c r="J300" s="372"/>
      <c r="K300" s="376"/>
      <c r="L300" s="374"/>
      <c r="M300" s="362"/>
      <c r="N300" s="362"/>
      <c r="O300" s="368"/>
      <c r="P300" s="368"/>
      <c r="Q300" s="375"/>
      <c r="R300" s="381"/>
      <c r="S300" s="382"/>
      <c r="T300" s="382"/>
      <c r="U300" s="383"/>
      <c r="V300" s="388"/>
    </row>
    <row r="301" spans="1:22">
      <c r="A301" s="362"/>
      <c r="B301" s="363"/>
      <c r="C301" s="363"/>
      <c r="D301" s="363"/>
      <c r="E301" s="363"/>
      <c r="F301" s="363"/>
      <c r="G301" s="363"/>
      <c r="H301" s="362"/>
      <c r="I301" s="362"/>
      <c r="J301" s="372"/>
      <c r="K301" s="376"/>
      <c r="L301" s="374"/>
      <c r="M301" s="362"/>
      <c r="N301" s="362"/>
      <c r="O301" s="368"/>
      <c r="P301" s="368"/>
      <c r="Q301" s="375"/>
      <c r="R301" s="381"/>
      <c r="S301" s="382"/>
      <c r="T301" s="382"/>
      <c r="U301" s="383"/>
      <c r="V301" s="388"/>
    </row>
    <row r="302" spans="1:22">
      <c r="A302" s="362"/>
      <c r="B302" s="363"/>
      <c r="C302" s="363"/>
      <c r="D302" s="363"/>
      <c r="E302" s="363"/>
      <c r="F302" s="363"/>
      <c r="G302" s="363"/>
      <c r="H302" s="362"/>
      <c r="I302" s="362"/>
      <c r="J302" s="372"/>
      <c r="K302" s="376"/>
      <c r="L302" s="374"/>
      <c r="M302" s="362"/>
      <c r="N302" s="362"/>
      <c r="O302" s="368"/>
      <c r="P302" s="368"/>
      <c r="Q302" s="375"/>
      <c r="R302" s="381"/>
      <c r="S302" s="382"/>
      <c r="T302" s="382"/>
      <c r="U302" s="383"/>
      <c r="V302" s="388"/>
    </row>
    <row r="303" spans="1:22">
      <c r="A303" s="362"/>
      <c r="B303" s="363"/>
      <c r="C303" s="363"/>
      <c r="D303" s="363"/>
      <c r="E303" s="363"/>
      <c r="F303" s="363"/>
      <c r="G303" s="363"/>
      <c r="H303" s="362"/>
      <c r="I303" s="362"/>
      <c r="J303" s="372"/>
      <c r="K303" s="376"/>
      <c r="L303" s="374"/>
      <c r="M303" s="362"/>
      <c r="N303" s="362"/>
      <c r="O303" s="368"/>
      <c r="P303" s="368"/>
      <c r="Q303" s="375"/>
      <c r="R303" s="381"/>
      <c r="S303" s="382"/>
      <c r="T303" s="382"/>
      <c r="U303" s="383"/>
      <c r="V303" s="388"/>
    </row>
    <row r="304" spans="1:22">
      <c r="A304" s="362"/>
      <c r="B304" s="363"/>
      <c r="C304" s="363"/>
      <c r="D304" s="363"/>
      <c r="E304" s="363"/>
      <c r="F304" s="363"/>
      <c r="G304" s="363"/>
      <c r="H304" s="362"/>
      <c r="I304" s="362"/>
      <c r="J304" s="372"/>
      <c r="K304" s="376"/>
      <c r="L304" s="374"/>
      <c r="M304" s="362"/>
      <c r="N304" s="362"/>
      <c r="O304" s="368"/>
      <c r="P304" s="368"/>
      <c r="Q304" s="375"/>
      <c r="R304" s="381"/>
      <c r="S304" s="382"/>
      <c r="T304" s="382"/>
      <c r="U304" s="383"/>
      <c r="V304" s="388"/>
    </row>
    <row r="305" spans="1:22">
      <c r="A305" s="362"/>
      <c r="B305" s="363"/>
      <c r="C305" s="363"/>
      <c r="D305" s="363"/>
      <c r="E305" s="363"/>
      <c r="F305" s="363"/>
      <c r="G305" s="363"/>
      <c r="H305" s="362"/>
      <c r="I305" s="362"/>
      <c r="J305" s="372"/>
      <c r="K305" s="376"/>
      <c r="L305" s="374"/>
      <c r="M305" s="362"/>
      <c r="N305" s="362"/>
      <c r="O305" s="368"/>
      <c r="P305" s="368"/>
      <c r="Q305" s="375"/>
      <c r="R305" s="381"/>
      <c r="S305" s="382"/>
      <c r="T305" s="382"/>
      <c r="U305" s="383"/>
      <c r="V305" s="388"/>
    </row>
    <row r="306" spans="1:22">
      <c r="A306" s="362"/>
      <c r="B306" s="363"/>
      <c r="C306" s="363"/>
      <c r="D306" s="363"/>
      <c r="E306" s="363"/>
      <c r="F306" s="363"/>
      <c r="G306" s="363"/>
      <c r="H306" s="362"/>
      <c r="I306" s="362"/>
      <c r="J306" s="372"/>
      <c r="K306" s="376"/>
      <c r="L306" s="374"/>
      <c r="M306" s="362"/>
      <c r="N306" s="362"/>
      <c r="O306" s="368"/>
      <c r="P306" s="368"/>
      <c r="Q306" s="375"/>
      <c r="R306" s="381"/>
      <c r="S306" s="382"/>
      <c r="T306" s="382"/>
      <c r="U306" s="383"/>
      <c r="V306" s="388"/>
    </row>
    <row r="307" spans="1:22">
      <c r="A307" s="362"/>
      <c r="B307" s="363"/>
      <c r="C307" s="363"/>
      <c r="D307" s="363"/>
      <c r="E307" s="363"/>
      <c r="F307" s="363"/>
      <c r="G307" s="363"/>
      <c r="H307" s="362"/>
      <c r="I307" s="362"/>
      <c r="J307" s="372"/>
      <c r="K307" s="376"/>
      <c r="L307" s="374"/>
      <c r="M307" s="362"/>
      <c r="N307" s="362"/>
      <c r="O307" s="368"/>
      <c r="P307" s="368"/>
      <c r="Q307" s="375"/>
      <c r="R307" s="381"/>
      <c r="S307" s="382"/>
      <c r="T307" s="382"/>
      <c r="U307" s="383"/>
      <c r="V307" s="388"/>
    </row>
    <row r="308" spans="1:22">
      <c r="A308" s="362"/>
      <c r="B308" s="363"/>
      <c r="C308" s="363"/>
      <c r="D308" s="363"/>
      <c r="E308" s="363"/>
      <c r="F308" s="363"/>
      <c r="G308" s="363"/>
      <c r="H308" s="362"/>
      <c r="I308" s="362"/>
      <c r="J308" s="372"/>
      <c r="K308" s="376"/>
      <c r="L308" s="374"/>
      <c r="M308" s="362"/>
      <c r="N308" s="362"/>
      <c r="O308" s="368"/>
      <c r="P308" s="368"/>
      <c r="Q308" s="375"/>
      <c r="R308" s="381"/>
      <c r="S308" s="382"/>
      <c r="T308" s="382"/>
      <c r="U308" s="383"/>
      <c r="V308" s="388"/>
    </row>
    <row r="309" spans="1:22">
      <c r="A309" s="362"/>
      <c r="B309" s="363"/>
      <c r="C309" s="363"/>
      <c r="D309" s="363"/>
      <c r="E309" s="363"/>
      <c r="F309" s="363"/>
      <c r="G309" s="363"/>
      <c r="H309" s="362"/>
      <c r="I309" s="362"/>
      <c r="J309" s="372"/>
      <c r="K309" s="376"/>
      <c r="L309" s="374"/>
      <c r="M309" s="362"/>
      <c r="N309" s="362"/>
      <c r="O309" s="368"/>
      <c r="P309" s="368"/>
      <c r="Q309" s="375"/>
      <c r="R309" s="381"/>
      <c r="S309" s="382"/>
      <c r="T309" s="382"/>
      <c r="U309" s="383"/>
      <c r="V309" s="388"/>
    </row>
    <row r="310" spans="1:22">
      <c r="A310" s="362"/>
      <c r="B310" s="363"/>
      <c r="C310" s="363"/>
      <c r="D310" s="363"/>
      <c r="E310" s="363"/>
      <c r="F310" s="363"/>
      <c r="G310" s="363"/>
      <c r="H310" s="362"/>
      <c r="I310" s="362"/>
      <c r="J310" s="372"/>
      <c r="K310" s="376"/>
      <c r="L310" s="374"/>
      <c r="M310" s="362"/>
      <c r="N310" s="362"/>
      <c r="O310" s="368"/>
      <c r="P310" s="368"/>
      <c r="Q310" s="375"/>
      <c r="R310" s="381"/>
      <c r="S310" s="382"/>
      <c r="T310" s="382"/>
      <c r="U310" s="383"/>
      <c r="V310" s="388"/>
    </row>
    <row r="311" spans="1:22">
      <c r="A311" s="362"/>
      <c r="B311" s="363"/>
      <c r="C311" s="363"/>
      <c r="D311" s="363"/>
      <c r="E311" s="363"/>
      <c r="F311" s="363"/>
      <c r="G311" s="363"/>
      <c r="H311" s="362"/>
      <c r="I311" s="362"/>
      <c r="J311" s="372"/>
      <c r="K311" s="376"/>
      <c r="L311" s="374"/>
      <c r="M311" s="362"/>
      <c r="N311" s="362"/>
      <c r="O311" s="368"/>
      <c r="P311" s="368"/>
      <c r="Q311" s="375"/>
      <c r="R311" s="381"/>
      <c r="S311" s="382"/>
      <c r="T311" s="382"/>
      <c r="U311" s="383"/>
      <c r="V311" s="388"/>
    </row>
    <row r="312" spans="1:22">
      <c r="A312" s="362"/>
      <c r="B312" s="363"/>
      <c r="C312" s="363"/>
      <c r="D312" s="363"/>
      <c r="E312" s="363"/>
      <c r="F312" s="363"/>
      <c r="G312" s="363"/>
      <c r="H312" s="362"/>
      <c r="I312" s="362"/>
      <c r="J312" s="372"/>
      <c r="K312" s="376"/>
      <c r="L312" s="374"/>
      <c r="M312" s="362"/>
      <c r="N312" s="362"/>
      <c r="O312" s="368"/>
      <c r="P312" s="368"/>
      <c r="Q312" s="375"/>
      <c r="R312" s="381"/>
      <c r="S312" s="382"/>
      <c r="T312" s="382"/>
      <c r="U312" s="383"/>
      <c r="V312" s="388"/>
    </row>
    <row r="313" spans="1:22">
      <c r="A313" s="362"/>
      <c r="B313" s="363"/>
      <c r="C313" s="363"/>
      <c r="D313" s="363"/>
      <c r="E313" s="363"/>
      <c r="F313" s="363"/>
      <c r="G313" s="363"/>
      <c r="H313" s="362"/>
      <c r="I313" s="362"/>
      <c r="J313" s="372"/>
      <c r="K313" s="376"/>
      <c r="L313" s="374"/>
      <c r="M313" s="362"/>
      <c r="N313" s="362"/>
      <c r="O313" s="368"/>
      <c r="P313" s="368"/>
      <c r="Q313" s="375"/>
      <c r="R313" s="381"/>
      <c r="S313" s="382"/>
      <c r="T313" s="382"/>
      <c r="U313" s="383"/>
      <c r="V313" s="388"/>
    </row>
    <row r="314" spans="1:22">
      <c r="A314" s="362"/>
      <c r="B314" s="363"/>
      <c r="C314" s="363"/>
      <c r="D314" s="363"/>
      <c r="E314" s="363"/>
      <c r="F314" s="363"/>
      <c r="G314" s="363"/>
      <c r="H314" s="362"/>
      <c r="I314" s="362"/>
      <c r="J314" s="372"/>
      <c r="K314" s="376"/>
      <c r="L314" s="374"/>
      <c r="M314" s="362"/>
      <c r="N314" s="362"/>
      <c r="O314" s="368"/>
      <c r="P314" s="368"/>
      <c r="Q314" s="375"/>
      <c r="R314" s="381"/>
      <c r="S314" s="382"/>
      <c r="T314" s="382"/>
      <c r="U314" s="383"/>
      <c r="V314" s="388"/>
    </row>
    <row r="315" spans="1:22">
      <c r="A315" s="362"/>
      <c r="B315" s="363"/>
      <c r="C315" s="363"/>
      <c r="D315" s="363"/>
      <c r="E315" s="363"/>
      <c r="F315" s="363"/>
      <c r="G315" s="363"/>
      <c r="H315" s="362"/>
      <c r="I315" s="362"/>
      <c r="J315" s="372"/>
      <c r="K315" s="376"/>
      <c r="L315" s="374"/>
      <c r="M315" s="362"/>
      <c r="N315" s="362"/>
      <c r="O315" s="368"/>
      <c r="P315" s="368"/>
      <c r="Q315" s="375"/>
      <c r="R315" s="381"/>
      <c r="S315" s="382"/>
      <c r="T315" s="382"/>
      <c r="U315" s="383"/>
      <c r="V315" s="388"/>
    </row>
    <row r="316" spans="1:22">
      <c r="A316" s="362"/>
      <c r="B316" s="363"/>
      <c r="C316" s="363"/>
      <c r="D316" s="363"/>
      <c r="E316" s="363"/>
      <c r="F316" s="363"/>
      <c r="G316" s="363"/>
      <c r="H316" s="362"/>
      <c r="I316" s="362"/>
      <c r="J316" s="372"/>
      <c r="K316" s="376"/>
      <c r="L316" s="374"/>
      <c r="M316" s="362"/>
      <c r="N316" s="362"/>
      <c r="O316" s="368"/>
      <c r="P316" s="368"/>
      <c r="Q316" s="375"/>
      <c r="R316" s="381"/>
      <c r="S316" s="382"/>
      <c r="T316" s="382"/>
      <c r="U316" s="383"/>
      <c r="V316" s="388"/>
    </row>
    <row r="317" spans="1:22">
      <c r="A317" s="362"/>
      <c r="B317" s="363"/>
      <c r="C317" s="363"/>
      <c r="D317" s="363"/>
      <c r="E317" s="363"/>
      <c r="F317" s="363"/>
      <c r="G317" s="363"/>
      <c r="H317" s="362"/>
      <c r="I317" s="362"/>
      <c r="J317" s="372"/>
      <c r="K317" s="376"/>
      <c r="L317" s="374"/>
      <c r="M317" s="362"/>
      <c r="N317" s="362"/>
      <c r="O317" s="368"/>
      <c r="P317" s="368"/>
      <c r="Q317" s="375"/>
      <c r="R317" s="381"/>
      <c r="S317" s="382"/>
      <c r="T317" s="382"/>
      <c r="U317" s="383"/>
      <c r="V317" s="388"/>
    </row>
    <row r="318" spans="1:22">
      <c r="A318" s="362"/>
      <c r="B318" s="363"/>
      <c r="C318" s="363"/>
      <c r="D318" s="363"/>
      <c r="E318" s="363"/>
      <c r="F318" s="363"/>
      <c r="G318" s="363"/>
      <c r="H318" s="362"/>
      <c r="I318" s="362"/>
      <c r="J318" s="372"/>
      <c r="K318" s="376"/>
      <c r="L318" s="374"/>
      <c r="M318" s="362"/>
      <c r="N318" s="362"/>
      <c r="O318" s="368"/>
      <c r="P318" s="368"/>
      <c r="Q318" s="375"/>
      <c r="R318" s="381"/>
      <c r="S318" s="382"/>
      <c r="T318" s="382"/>
      <c r="U318" s="383"/>
      <c r="V318" s="388"/>
    </row>
    <row r="319" spans="1:22">
      <c r="A319" s="362"/>
      <c r="B319" s="363"/>
      <c r="C319" s="363"/>
      <c r="D319" s="363"/>
      <c r="E319" s="363"/>
      <c r="F319" s="363"/>
      <c r="G319" s="363"/>
      <c r="H319" s="362"/>
      <c r="I319" s="362"/>
      <c r="J319" s="372"/>
      <c r="K319" s="376"/>
      <c r="L319" s="374"/>
      <c r="M319" s="362"/>
      <c r="N319" s="362"/>
      <c r="O319" s="368"/>
      <c r="P319" s="368"/>
      <c r="Q319" s="375"/>
      <c r="R319" s="381"/>
      <c r="S319" s="382"/>
      <c r="T319" s="382"/>
      <c r="U319" s="383"/>
      <c r="V319" s="388"/>
    </row>
    <row r="320" spans="1:22">
      <c r="A320" s="362"/>
      <c r="B320" s="363"/>
      <c r="C320" s="363"/>
      <c r="D320" s="363"/>
      <c r="E320" s="363"/>
      <c r="F320" s="363"/>
      <c r="G320" s="363"/>
      <c r="H320" s="362"/>
      <c r="I320" s="362"/>
      <c r="J320" s="372"/>
      <c r="K320" s="376"/>
      <c r="L320" s="374"/>
      <c r="M320" s="362"/>
      <c r="N320" s="362"/>
      <c r="O320" s="368"/>
      <c r="P320" s="368"/>
      <c r="Q320" s="375"/>
      <c r="R320" s="381"/>
      <c r="S320" s="382"/>
      <c r="T320" s="382"/>
      <c r="U320" s="383"/>
      <c r="V320" s="388"/>
    </row>
    <row r="321" spans="1:22">
      <c r="A321" s="362"/>
      <c r="B321" s="363"/>
      <c r="C321" s="363"/>
      <c r="D321" s="363"/>
      <c r="E321" s="363"/>
      <c r="F321" s="363"/>
      <c r="G321" s="363"/>
      <c r="H321" s="362"/>
      <c r="I321" s="362"/>
      <c r="J321" s="372"/>
      <c r="K321" s="376"/>
      <c r="L321" s="374"/>
      <c r="M321" s="362"/>
      <c r="N321" s="362"/>
      <c r="O321" s="368"/>
      <c r="P321" s="368"/>
      <c r="Q321" s="375"/>
      <c r="R321" s="381"/>
      <c r="S321" s="382"/>
      <c r="T321" s="382"/>
      <c r="U321" s="383"/>
      <c r="V321" s="388"/>
    </row>
    <row r="322" spans="1:22">
      <c r="A322" s="362"/>
      <c r="B322" s="363"/>
      <c r="C322" s="363"/>
      <c r="D322" s="363"/>
      <c r="E322" s="363"/>
      <c r="F322" s="363"/>
      <c r="G322" s="363"/>
      <c r="H322" s="362"/>
      <c r="I322" s="362"/>
      <c r="J322" s="372"/>
      <c r="K322" s="376"/>
      <c r="L322" s="374"/>
      <c r="M322" s="362"/>
      <c r="N322" s="362"/>
      <c r="O322" s="368"/>
      <c r="P322" s="368"/>
      <c r="Q322" s="375"/>
      <c r="R322" s="381"/>
      <c r="S322" s="382"/>
      <c r="T322" s="382"/>
      <c r="U322" s="383"/>
      <c r="V322" s="388"/>
    </row>
    <row r="323" spans="1:22">
      <c r="A323" s="362"/>
      <c r="B323" s="363"/>
      <c r="C323" s="363"/>
      <c r="D323" s="363"/>
      <c r="E323" s="363"/>
      <c r="F323" s="363"/>
      <c r="G323" s="363"/>
      <c r="H323" s="362"/>
      <c r="I323" s="362"/>
      <c r="J323" s="372"/>
      <c r="K323" s="376"/>
      <c r="L323" s="374"/>
      <c r="M323" s="362"/>
      <c r="N323" s="362"/>
      <c r="O323" s="368"/>
      <c r="P323" s="368"/>
      <c r="Q323" s="375"/>
      <c r="R323" s="381"/>
      <c r="S323" s="382"/>
      <c r="T323" s="382"/>
      <c r="U323" s="383"/>
      <c r="V323" s="388"/>
    </row>
    <row r="324" spans="1:22">
      <c r="A324" s="362"/>
      <c r="B324" s="363"/>
      <c r="C324" s="363"/>
      <c r="D324" s="363"/>
      <c r="E324" s="363"/>
      <c r="F324" s="363"/>
      <c r="G324" s="363"/>
      <c r="H324" s="362"/>
      <c r="I324" s="362"/>
      <c r="J324" s="372"/>
      <c r="K324" s="376"/>
      <c r="L324" s="374"/>
      <c r="M324" s="362"/>
      <c r="N324" s="362"/>
      <c r="O324" s="368"/>
      <c r="P324" s="368"/>
      <c r="Q324" s="375"/>
      <c r="R324" s="381"/>
      <c r="S324" s="382"/>
      <c r="T324" s="382"/>
      <c r="U324" s="383"/>
      <c r="V324" s="388"/>
    </row>
    <row r="325" spans="1:22">
      <c r="A325" s="362"/>
      <c r="B325" s="363"/>
      <c r="C325" s="363"/>
      <c r="D325" s="363"/>
      <c r="E325" s="363"/>
      <c r="F325" s="363"/>
      <c r="G325" s="363"/>
      <c r="H325" s="362"/>
      <c r="I325" s="362"/>
      <c r="J325" s="372"/>
      <c r="K325" s="376"/>
      <c r="L325" s="374"/>
      <c r="M325" s="362"/>
      <c r="N325" s="362"/>
      <c r="O325" s="368"/>
      <c r="P325" s="368"/>
      <c r="Q325" s="375"/>
      <c r="R325" s="381"/>
      <c r="S325" s="382"/>
      <c r="T325" s="382"/>
      <c r="U325" s="383"/>
      <c r="V325" s="388"/>
    </row>
    <row r="326" spans="1:22">
      <c r="A326" s="362"/>
      <c r="B326" s="363"/>
      <c r="C326" s="363"/>
      <c r="D326" s="363"/>
      <c r="E326" s="363"/>
      <c r="F326" s="363"/>
      <c r="G326" s="363"/>
      <c r="H326" s="362"/>
      <c r="I326" s="362"/>
      <c r="J326" s="372"/>
      <c r="K326" s="376"/>
      <c r="L326" s="374"/>
      <c r="M326" s="362"/>
      <c r="N326" s="362"/>
      <c r="O326" s="368"/>
      <c r="P326" s="368"/>
      <c r="Q326" s="375"/>
      <c r="R326" s="381"/>
      <c r="S326" s="382"/>
      <c r="T326" s="382"/>
      <c r="U326" s="383"/>
      <c r="V326" s="388"/>
    </row>
    <row r="327" spans="1:22">
      <c r="A327" s="362"/>
      <c r="B327" s="363"/>
      <c r="C327" s="363"/>
      <c r="D327" s="363"/>
      <c r="E327" s="363"/>
      <c r="F327" s="363"/>
      <c r="G327" s="363"/>
      <c r="H327" s="362"/>
      <c r="I327" s="362"/>
      <c r="J327" s="372"/>
      <c r="K327" s="376"/>
      <c r="L327" s="374"/>
      <c r="M327" s="362"/>
      <c r="N327" s="362"/>
      <c r="O327" s="368"/>
      <c r="P327" s="368"/>
      <c r="Q327" s="375"/>
      <c r="R327" s="381"/>
      <c r="S327" s="382"/>
      <c r="T327" s="382"/>
      <c r="U327" s="383"/>
      <c r="V327" s="388"/>
    </row>
    <row r="328" spans="1:22">
      <c r="A328" s="362"/>
      <c r="B328" s="363"/>
      <c r="C328" s="363"/>
      <c r="D328" s="363"/>
      <c r="E328" s="363"/>
      <c r="F328" s="363"/>
      <c r="G328" s="363"/>
      <c r="H328" s="362"/>
      <c r="I328" s="362"/>
      <c r="J328" s="372"/>
      <c r="K328" s="376"/>
      <c r="L328" s="374"/>
      <c r="M328" s="362"/>
      <c r="N328" s="362"/>
      <c r="O328" s="368"/>
      <c r="P328" s="368"/>
      <c r="Q328" s="375"/>
      <c r="R328" s="381"/>
      <c r="S328" s="382"/>
      <c r="T328" s="382"/>
      <c r="U328" s="383"/>
      <c r="V328" s="388"/>
    </row>
    <row r="329" spans="1:22">
      <c r="A329" s="362"/>
      <c r="B329" s="363"/>
      <c r="C329" s="363"/>
      <c r="D329" s="363"/>
      <c r="E329" s="363"/>
      <c r="F329" s="363"/>
      <c r="G329" s="363"/>
      <c r="H329" s="362"/>
      <c r="I329" s="362"/>
      <c r="J329" s="372"/>
      <c r="K329" s="376"/>
      <c r="L329" s="374"/>
      <c r="M329" s="362"/>
      <c r="N329" s="362"/>
      <c r="O329" s="368"/>
      <c r="P329" s="368"/>
      <c r="Q329" s="375"/>
      <c r="R329" s="381"/>
      <c r="S329" s="382"/>
      <c r="T329" s="382"/>
      <c r="U329" s="383"/>
      <c r="V329" s="388"/>
    </row>
    <row r="330" spans="1:22">
      <c r="A330" s="362"/>
      <c r="B330" s="363"/>
      <c r="C330" s="363"/>
      <c r="D330" s="363"/>
      <c r="E330" s="363"/>
      <c r="F330" s="363"/>
      <c r="G330" s="363"/>
      <c r="H330" s="362"/>
      <c r="I330" s="362"/>
      <c r="J330" s="372"/>
      <c r="K330" s="376"/>
      <c r="L330" s="374"/>
      <c r="M330" s="362"/>
      <c r="N330" s="362"/>
      <c r="O330" s="368"/>
      <c r="P330" s="368"/>
      <c r="Q330" s="375"/>
      <c r="R330" s="381"/>
      <c r="S330" s="382"/>
      <c r="T330" s="382"/>
      <c r="U330" s="383"/>
      <c r="V330" s="388"/>
    </row>
    <row r="331" spans="1:22">
      <c r="A331" s="362"/>
      <c r="B331" s="363"/>
      <c r="C331" s="363"/>
      <c r="D331" s="363"/>
      <c r="E331" s="363"/>
      <c r="F331" s="363"/>
      <c r="G331" s="363"/>
      <c r="H331" s="362"/>
      <c r="I331" s="362"/>
      <c r="J331" s="372"/>
      <c r="K331" s="376"/>
      <c r="L331" s="374"/>
      <c r="M331" s="362"/>
      <c r="N331" s="362"/>
      <c r="O331" s="368"/>
      <c r="P331" s="368"/>
      <c r="Q331" s="375"/>
      <c r="R331" s="381"/>
      <c r="S331" s="382"/>
      <c r="T331" s="382"/>
      <c r="U331" s="383"/>
      <c r="V331" s="388"/>
    </row>
    <row r="332" spans="1:22">
      <c r="A332" s="362"/>
      <c r="B332" s="363"/>
      <c r="C332" s="363"/>
      <c r="D332" s="363"/>
      <c r="E332" s="363"/>
      <c r="F332" s="363"/>
      <c r="G332" s="363"/>
      <c r="H332" s="362"/>
      <c r="I332" s="362"/>
      <c r="J332" s="372"/>
      <c r="K332" s="376"/>
      <c r="L332" s="374"/>
      <c r="M332" s="362"/>
      <c r="N332" s="362"/>
      <c r="O332" s="368"/>
      <c r="P332" s="368"/>
      <c r="Q332" s="375"/>
      <c r="R332" s="381"/>
      <c r="S332" s="382"/>
      <c r="T332" s="382"/>
      <c r="U332" s="383"/>
      <c r="V332" s="388"/>
    </row>
    <row r="333" spans="1:22">
      <c r="A333" s="362"/>
      <c r="B333" s="363"/>
      <c r="C333" s="363"/>
      <c r="D333" s="363"/>
      <c r="E333" s="363"/>
      <c r="F333" s="363"/>
      <c r="G333" s="363"/>
      <c r="H333" s="362"/>
      <c r="I333" s="362"/>
      <c r="J333" s="372"/>
      <c r="K333" s="376"/>
      <c r="L333" s="374"/>
      <c r="M333" s="362"/>
      <c r="N333" s="362"/>
      <c r="O333" s="368"/>
      <c r="P333" s="368"/>
      <c r="Q333" s="375"/>
      <c r="R333" s="381"/>
      <c r="S333" s="382"/>
      <c r="T333" s="382"/>
      <c r="U333" s="383"/>
      <c r="V333" s="388"/>
    </row>
    <row r="334" spans="1:22">
      <c r="A334" s="362"/>
      <c r="B334" s="363"/>
      <c r="C334" s="363"/>
      <c r="D334" s="363"/>
      <c r="E334" s="363"/>
      <c r="F334" s="363"/>
      <c r="G334" s="363"/>
      <c r="H334" s="362"/>
      <c r="I334" s="362"/>
      <c r="J334" s="372"/>
      <c r="K334" s="376"/>
      <c r="L334" s="374"/>
      <c r="M334" s="362"/>
      <c r="N334" s="362"/>
      <c r="O334" s="368"/>
      <c r="P334" s="368"/>
      <c r="Q334" s="375"/>
      <c r="R334" s="381"/>
      <c r="S334" s="382"/>
      <c r="T334" s="382"/>
      <c r="U334" s="383"/>
      <c r="V334" s="388"/>
    </row>
    <row r="335" spans="1:22">
      <c r="A335" s="362"/>
      <c r="B335" s="363"/>
      <c r="C335" s="363"/>
      <c r="D335" s="363"/>
      <c r="E335" s="363"/>
      <c r="F335" s="363"/>
      <c r="G335" s="363"/>
      <c r="H335" s="362"/>
      <c r="I335" s="362"/>
      <c r="J335" s="372"/>
      <c r="K335" s="376"/>
      <c r="L335" s="374"/>
      <c r="M335" s="362"/>
      <c r="N335" s="362"/>
      <c r="O335" s="368"/>
      <c r="P335" s="368"/>
      <c r="Q335" s="375"/>
      <c r="R335" s="381"/>
      <c r="S335" s="382"/>
      <c r="T335" s="382"/>
      <c r="U335" s="383"/>
      <c r="V335" s="388"/>
    </row>
    <row r="336" spans="1:22">
      <c r="A336" s="362"/>
      <c r="B336" s="363"/>
      <c r="C336" s="363"/>
      <c r="D336" s="363"/>
      <c r="E336" s="363"/>
      <c r="F336" s="363"/>
      <c r="G336" s="363"/>
      <c r="H336" s="362"/>
      <c r="I336" s="362"/>
      <c r="J336" s="372"/>
      <c r="K336" s="376"/>
      <c r="L336" s="374"/>
      <c r="M336" s="362"/>
      <c r="N336" s="362"/>
      <c r="O336" s="368"/>
      <c r="P336" s="368"/>
      <c r="Q336" s="375"/>
      <c r="R336" s="381"/>
      <c r="S336" s="382"/>
      <c r="T336" s="382"/>
      <c r="U336" s="383"/>
      <c r="V336" s="388"/>
    </row>
    <row r="337" spans="1:22">
      <c r="A337" s="362"/>
      <c r="B337" s="363"/>
      <c r="C337" s="363"/>
      <c r="D337" s="363"/>
      <c r="E337" s="363"/>
      <c r="F337" s="363"/>
      <c r="G337" s="363"/>
      <c r="H337" s="362"/>
      <c r="I337" s="362"/>
      <c r="J337" s="372"/>
      <c r="K337" s="376"/>
      <c r="L337" s="374"/>
      <c r="M337" s="362"/>
      <c r="N337" s="362"/>
      <c r="O337" s="368"/>
      <c r="P337" s="368"/>
      <c r="Q337" s="375"/>
      <c r="R337" s="381"/>
      <c r="S337" s="382"/>
      <c r="T337" s="382"/>
      <c r="U337" s="383"/>
      <c r="V337" s="388"/>
    </row>
    <row r="338" spans="1:22">
      <c r="A338" s="362"/>
      <c r="B338" s="363"/>
      <c r="C338" s="363"/>
      <c r="D338" s="363"/>
      <c r="E338" s="363"/>
      <c r="F338" s="363"/>
      <c r="G338" s="363"/>
      <c r="H338" s="362"/>
      <c r="I338" s="362"/>
      <c r="J338" s="372"/>
      <c r="K338" s="376"/>
      <c r="L338" s="374"/>
      <c r="M338" s="362"/>
      <c r="N338" s="362"/>
      <c r="O338" s="368"/>
      <c r="P338" s="368"/>
      <c r="Q338" s="375"/>
      <c r="R338" s="381"/>
      <c r="S338" s="382"/>
      <c r="T338" s="382"/>
      <c r="U338" s="383"/>
      <c r="V338" s="388"/>
    </row>
    <row r="339" spans="1:22">
      <c r="A339" s="362"/>
      <c r="B339" s="363"/>
      <c r="C339" s="363"/>
      <c r="D339" s="363"/>
      <c r="E339" s="363"/>
      <c r="F339" s="363"/>
      <c r="G339" s="363"/>
      <c r="H339" s="362"/>
      <c r="I339" s="362"/>
      <c r="J339" s="372"/>
      <c r="K339" s="376"/>
      <c r="L339" s="374"/>
      <c r="M339" s="362"/>
      <c r="N339" s="362"/>
      <c r="O339" s="368"/>
      <c r="P339" s="368"/>
      <c r="Q339" s="375"/>
      <c r="R339" s="381"/>
      <c r="S339" s="382"/>
      <c r="T339" s="382"/>
      <c r="U339" s="383"/>
      <c r="V339" s="388"/>
    </row>
    <row r="340" spans="1:22">
      <c r="A340" s="362"/>
      <c r="B340" s="363"/>
      <c r="C340" s="363"/>
      <c r="D340" s="363"/>
      <c r="E340" s="363"/>
      <c r="F340" s="363"/>
      <c r="G340" s="363"/>
      <c r="H340" s="362"/>
      <c r="I340" s="362"/>
      <c r="J340" s="372"/>
      <c r="K340" s="376"/>
      <c r="L340" s="374"/>
      <c r="M340" s="362"/>
      <c r="N340" s="362"/>
      <c r="O340" s="368"/>
      <c r="P340" s="368"/>
      <c r="Q340" s="375"/>
      <c r="R340" s="381"/>
      <c r="S340" s="382"/>
      <c r="T340" s="382"/>
      <c r="U340" s="383"/>
      <c r="V340" s="388"/>
    </row>
    <row r="341" spans="1:22">
      <c r="A341" s="362"/>
      <c r="B341" s="363"/>
      <c r="C341" s="363"/>
      <c r="D341" s="363"/>
      <c r="E341" s="363"/>
      <c r="F341" s="363"/>
      <c r="G341" s="363"/>
      <c r="H341" s="362"/>
      <c r="I341" s="362"/>
      <c r="J341" s="372"/>
      <c r="K341" s="376"/>
      <c r="L341" s="374"/>
      <c r="M341" s="362"/>
      <c r="N341" s="362"/>
      <c r="O341" s="368"/>
      <c r="P341" s="368"/>
      <c r="Q341" s="375"/>
      <c r="R341" s="381"/>
      <c r="S341" s="382"/>
      <c r="T341" s="382"/>
      <c r="U341" s="383"/>
      <c r="V341" s="388"/>
    </row>
    <row r="342" spans="1:22">
      <c r="A342" s="362"/>
      <c r="B342" s="363"/>
      <c r="C342" s="363"/>
      <c r="D342" s="363"/>
      <c r="E342" s="363"/>
      <c r="F342" s="363"/>
      <c r="G342" s="363"/>
      <c r="H342" s="362"/>
      <c r="I342" s="362"/>
      <c r="J342" s="372"/>
      <c r="K342" s="376"/>
      <c r="L342" s="374"/>
      <c r="M342" s="362"/>
      <c r="N342" s="362"/>
      <c r="O342" s="368"/>
      <c r="P342" s="368"/>
      <c r="Q342" s="375"/>
      <c r="R342" s="381"/>
      <c r="S342" s="382"/>
      <c r="T342" s="382"/>
      <c r="U342" s="383"/>
      <c r="V342" s="388"/>
    </row>
    <row r="343" spans="1:22">
      <c r="A343" s="362"/>
      <c r="B343" s="363"/>
      <c r="C343" s="363"/>
      <c r="D343" s="363"/>
      <c r="E343" s="363"/>
      <c r="F343" s="363"/>
      <c r="G343" s="363"/>
      <c r="H343" s="362"/>
      <c r="I343" s="362"/>
      <c r="J343" s="372"/>
      <c r="K343" s="376"/>
      <c r="L343" s="374"/>
      <c r="M343" s="362"/>
      <c r="N343" s="362"/>
      <c r="O343" s="368"/>
      <c r="P343" s="368"/>
      <c r="Q343" s="375"/>
      <c r="R343" s="381"/>
      <c r="S343" s="382"/>
      <c r="T343" s="382"/>
      <c r="U343" s="383"/>
      <c r="V343" s="388"/>
    </row>
    <row r="344" spans="1:22">
      <c r="A344" s="362"/>
      <c r="B344" s="363"/>
      <c r="C344" s="363"/>
      <c r="D344" s="363"/>
      <c r="E344" s="363"/>
      <c r="F344" s="363"/>
      <c r="G344" s="363"/>
      <c r="H344" s="362"/>
      <c r="I344" s="362"/>
      <c r="J344" s="372"/>
      <c r="K344" s="376"/>
      <c r="L344" s="374"/>
      <c r="M344" s="362"/>
      <c r="N344" s="362"/>
      <c r="O344" s="368"/>
      <c r="P344" s="368"/>
      <c r="Q344" s="375"/>
      <c r="R344" s="381"/>
      <c r="S344" s="382"/>
      <c r="T344" s="382"/>
      <c r="U344" s="383"/>
      <c r="V344" s="388"/>
    </row>
    <row r="345" spans="1:22">
      <c r="A345" s="362"/>
      <c r="B345" s="363"/>
      <c r="C345" s="363"/>
      <c r="D345" s="363"/>
      <c r="E345" s="363"/>
      <c r="F345" s="363"/>
      <c r="G345" s="363"/>
      <c r="H345" s="362"/>
      <c r="I345" s="362"/>
      <c r="J345" s="372"/>
      <c r="K345" s="376"/>
      <c r="L345" s="374"/>
      <c r="M345" s="362"/>
      <c r="N345" s="362"/>
      <c r="O345" s="368"/>
      <c r="P345" s="368"/>
      <c r="Q345" s="375"/>
      <c r="R345" s="381"/>
      <c r="S345" s="382"/>
      <c r="T345" s="382"/>
      <c r="U345" s="383"/>
      <c r="V345" s="388"/>
    </row>
    <row r="346" spans="1:22">
      <c r="A346" s="362"/>
      <c r="B346" s="363"/>
      <c r="C346" s="363"/>
      <c r="D346" s="363"/>
      <c r="E346" s="363"/>
      <c r="F346" s="363"/>
      <c r="G346" s="363"/>
      <c r="H346" s="362"/>
      <c r="I346" s="362"/>
      <c r="J346" s="372"/>
      <c r="K346" s="376"/>
      <c r="L346" s="374"/>
      <c r="M346" s="362"/>
      <c r="N346" s="362"/>
      <c r="O346" s="368"/>
      <c r="P346" s="368"/>
      <c r="Q346" s="375"/>
      <c r="R346" s="381"/>
      <c r="S346" s="382"/>
      <c r="T346" s="382"/>
      <c r="U346" s="383"/>
      <c r="V346" s="388"/>
    </row>
    <row r="347" spans="1:22">
      <c r="A347" s="362"/>
      <c r="B347" s="363"/>
      <c r="C347" s="363"/>
      <c r="D347" s="363"/>
      <c r="E347" s="363"/>
      <c r="F347" s="363"/>
      <c r="G347" s="363"/>
      <c r="H347" s="362"/>
      <c r="I347" s="362"/>
      <c r="J347" s="372"/>
      <c r="K347" s="376"/>
      <c r="L347" s="374"/>
      <c r="M347" s="362"/>
      <c r="N347" s="362"/>
      <c r="O347" s="368"/>
      <c r="P347" s="368"/>
      <c r="Q347" s="375"/>
      <c r="R347" s="381"/>
      <c r="S347" s="382"/>
      <c r="T347" s="382"/>
      <c r="U347" s="383"/>
      <c r="V347" s="388"/>
    </row>
    <row r="348" spans="1:22">
      <c r="A348" s="362"/>
      <c r="B348" s="363"/>
      <c r="C348" s="363"/>
      <c r="D348" s="363"/>
      <c r="E348" s="363"/>
      <c r="F348" s="363"/>
      <c r="G348" s="363"/>
      <c r="H348" s="362"/>
      <c r="I348" s="362"/>
      <c r="J348" s="372"/>
      <c r="K348" s="376"/>
      <c r="L348" s="374"/>
      <c r="M348" s="362"/>
      <c r="N348" s="362"/>
      <c r="O348" s="368"/>
      <c r="P348" s="368"/>
      <c r="Q348" s="375"/>
      <c r="R348" s="381"/>
      <c r="S348" s="382"/>
      <c r="T348" s="382"/>
      <c r="U348" s="383"/>
      <c r="V348" s="388"/>
    </row>
    <row r="349" spans="1:22">
      <c r="A349" s="362"/>
      <c r="B349" s="363"/>
      <c r="C349" s="363"/>
      <c r="D349" s="363"/>
      <c r="E349" s="363"/>
      <c r="F349" s="363"/>
      <c r="G349" s="363"/>
      <c r="H349" s="362"/>
      <c r="I349" s="362"/>
      <c r="J349" s="372"/>
      <c r="K349" s="376"/>
      <c r="L349" s="374"/>
      <c r="M349" s="362"/>
      <c r="N349" s="362"/>
      <c r="O349" s="368"/>
      <c r="P349" s="368"/>
      <c r="Q349" s="375"/>
      <c r="R349" s="381"/>
      <c r="S349" s="382"/>
      <c r="T349" s="382"/>
      <c r="U349" s="383"/>
      <c r="V349" s="388"/>
    </row>
    <row r="350" spans="1:22">
      <c r="A350" s="362"/>
      <c r="B350" s="363"/>
      <c r="C350" s="363"/>
      <c r="D350" s="363"/>
      <c r="E350" s="363"/>
      <c r="F350" s="363"/>
      <c r="G350" s="363"/>
      <c r="H350" s="362"/>
      <c r="I350" s="362"/>
      <c r="J350" s="372"/>
      <c r="K350" s="376"/>
      <c r="L350" s="374"/>
      <c r="M350" s="362"/>
      <c r="N350" s="362"/>
      <c r="O350" s="368"/>
      <c r="P350" s="368"/>
      <c r="Q350" s="375"/>
      <c r="R350" s="381"/>
      <c r="S350" s="382"/>
      <c r="T350" s="382"/>
      <c r="U350" s="383"/>
      <c r="V350" s="388"/>
    </row>
    <row r="351" spans="1:22">
      <c r="A351" s="362"/>
      <c r="B351" s="363"/>
      <c r="C351" s="363"/>
      <c r="D351" s="363"/>
      <c r="E351" s="363"/>
      <c r="F351" s="363"/>
      <c r="G351" s="363"/>
      <c r="H351" s="362"/>
      <c r="I351" s="362"/>
      <c r="J351" s="372"/>
      <c r="K351" s="376"/>
      <c r="L351" s="374"/>
      <c r="M351" s="362"/>
      <c r="N351" s="362"/>
      <c r="O351" s="368"/>
      <c r="P351" s="368"/>
      <c r="Q351" s="375"/>
      <c r="R351" s="381"/>
      <c r="S351" s="382"/>
      <c r="T351" s="382"/>
      <c r="U351" s="383"/>
      <c r="V351" s="388"/>
    </row>
    <row r="352" spans="1:22">
      <c r="A352" s="362"/>
      <c r="B352" s="363"/>
      <c r="C352" s="363"/>
      <c r="D352" s="363"/>
      <c r="E352" s="363"/>
      <c r="F352" s="363"/>
      <c r="G352" s="363"/>
      <c r="H352" s="362"/>
      <c r="I352" s="362"/>
      <c r="J352" s="372"/>
      <c r="K352" s="376"/>
      <c r="L352" s="374"/>
      <c r="M352" s="362"/>
      <c r="N352" s="362"/>
      <c r="O352" s="368"/>
      <c r="P352" s="368"/>
      <c r="Q352" s="375"/>
      <c r="R352" s="381"/>
      <c r="S352" s="382"/>
      <c r="T352" s="382"/>
      <c r="U352" s="383"/>
      <c r="V352" s="388"/>
    </row>
    <row r="353" spans="1:22">
      <c r="A353" s="362"/>
      <c r="B353" s="363"/>
      <c r="C353" s="363"/>
      <c r="D353" s="363"/>
      <c r="E353" s="363"/>
      <c r="F353" s="363"/>
      <c r="G353" s="363"/>
      <c r="H353" s="362"/>
      <c r="I353" s="362"/>
      <c r="J353" s="372"/>
      <c r="K353" s="376"/>
      <c r="L353" s="374"/>
      <c r="M353" s="362"/>
      <c r="N353" s="362"/>
      <c r="O353" s="368"/>
      <c r="P353" s="368"/>
      <c r="Q353" s="375"/>
      <c r="R353" s="381"/>
      <c r="S353" s="382"/>
      <c r="T353" s="382"/>
      <c r="U353" s="383"/>
      <c r="V353" s="388"/>
    </row>
    <row r="354" spans="1:22">
      <c r="A354" s="362"/>
      <c r="B354" s="363"/>
      <c r="C354" s="363"/>
      <c r="D354" s="363"/>
      <c r="E354" s="363"/>
      <c r="F354" s="363"/>
      <c r="G354" s="363"/>
      <c r="H354" s="362"/>
      <c r="I354" s="362"/>
      <c r="J354" s="372"/>
      <c r="K354" s="376"/>
      <c r="L354" s="374"/>
      <c r="M354" s="362"/>
      <c r="N354" s="362"/>
      <c r="O354" s="368"/>
      <c r="P354" s="368"/>
      <c r="Q354" s="375"/>
      <c r="R354" s="381"/>
      <c r="S354" s="382"/>
      <c r="T354" s="382"/>
      <c r="U354" s="383"/>
      <c r="V354" s="388"/>
    </row>
    <row r="355" spans="1:22">
      <c r="A355" s="362"/>
      <c r="B355" s="363"/>
      <c r="C355" s="363"/>
      <c r="D355" s="363"/>
      <c r="E355" s="363"/>
      <c r="F355" s="363"/>
      <c r="G355" s="363"/>
      <c r="H355" s="362"/>
      <c r="I355" s="362"/>
      <c r="J355" s="372"/>
      <c r="K355" s="376"/>
      <c r="L355" s="374"/>
      <c r="M355" s="362"/>
      <c r="N355" s="362"/>
      <c r="O355" s="368"/>
      <c r="P355" s="368"/>
      <c r="Q355" s="375"/>
      <c r="R355" s="381"/>
      <c r="S355" s="382"/>
      <c r="T355" s="382"/>
      <c r="U355" s="383"/>
      <c r="V355" s="388"/>
    </row>
    <row r="356" spans="1:22">
      <c r="A356" s="362"/>
      <c r="B356" s="363"/>
      <c r="C356" s="363"/>
      <c r="D356" s="363"/>
      <c r="E356" s="363"/>
      <c r="F356" s="363"/>
      <c r="G356" s="363"/>
      <c r="H356" s="362"/>
      <c r="I356" s="362"/>
      <c r="J356" s="372"/>
      <c r="K356" s="376"/>
      <c r="L356" s="374"/>
      <c r="M356" s="362"/>
      <c r="N356" s="362"/>
      <c r="O356" s="368"/>
      <c r="P356" s="368"/>
      <c r="Q356" s="375"/>
      <c r="R356" s="381"/>
      <c r="S356" s="382"/>
      <c r="T356" s="382"/>
      <c r="U356" s="383"/>
      <c r="V356" s="388"/>
    </row>
    <row r="357" spans="1:22">
      <c r="A357" s="362"/>
      <c r="B357" s="363"/>
      <c r="C357" s="363"/>
      <c r="D357" s="363"/>
      <c r="E357" s="363"/>
      <c r="F357" s="363"/>
      <c r="G357" s="363"/>
      <c r="H357" s="362"/>
      <c r="I357" s="362"/>
      <c r="J357" s="372"/>
      <c r="K357" s="376"/>
      <c r="L357" s="374"/>
      <c r="M357" s="362"/>
      <c r="N357" s="362"/>
      <c r="O357" s="368"/>
      <c r="P357" s="368"/>
      <c r="Q357" s="375"/>
      <c r="R357" s="381"/>
      <c r="S357" s="382"/>
      <c r="T357" s="382"/>
      <c r="U357" s="383"/>
      <c r="V357" s="388"/>
    </row>
    <row r="358" spans="1:22">
      <c r="A358" s="362"/>
      <c r="B358" s="363"/>
      <c r="C358" s="363"/>
      <c r="D358" s="363"/>
      <c r="E358" s="363"/>
      <c r="F358" s="363"/>
      <c r="G358" s="363"/>
      <c r="H358" s="362"/>
      <c r="I358" s="362"/>
      <c r="J358" s="372"/>
      <c r="K358" s="376"/>
      <c r="L358" s="374"/>
      <c r="M358" s="362"/>
      <c r="N358" s="362"/>
      <c r="O358" s="368"/>
      <c r="P358" s="368"/>
      <c r="Q358" s="375"/>
      <c r="R358" s="381"/>
      <c r="S358" s="382"/>
      <c r="T358" s="382"/>
      <c r="U358" s="383"/>
      <c r="V358" s="388"/>
    </row>
    <row r="359" spans="1:22">
      <c r="A359" s="362"/>
      <c r="B359" s="363"/>
      <c r="C359" s="363"/>
      <c r="D359" s="363"/>
      <c r="E359" s="363"/>
      <c r="F359" s="363"/>
      <c r="G359" s="363"/>
      <c r="H359" s="362"/>
      <c r="I359" s="362"/>
      <c r="J359" s="372"/>
      <c r="K359" s="376"/>
      <c r="L359" s="374"/>
      <c r="M359" s="362"/>
      <c r="N359" s="362"/>
      <c r="O359" s="368"/>
      <c r="P359" s="368"/>
      <c r="Q359" s="375"/>
      <c r="R359" s="381"/>
      <c r="S359" s="382"/>
      <c r="T359" s="382"/>
      <c r="U359" s="383"/>
      <c r="V359" s="388"/>
    </row>
    <row r="360" spans="1:22">
      <c r="A360" s="362"/>
      <c r="B360" s="363"/>
      <c r="C360" s="363"/>
      <c r="D360" s="363"/>
      <c r="E360" s="363"/>
      <c r="F360" s="363"/>
      <c r="G360" s="363"/>
      <c r="H360" s="362"/>
      <c r="I360" s="362"/>
      <c r="J360" s="372"/>
      <c r="K360" s="376"/>
      <c r="L360" s="374"/>
      <c r="M360" s="362"/>
      <c r="N360" s="362"/>
      <c r="O360" s="368"/>
      <c r="P360" s="368"/>
      <c r="Q360" s="375"/>
      <c r="R360" s="381"/>
      <c r="S360" s="382"/>
      <c r="T360" s="382"/>
      <c r="U360" s="383"/>
      <c r="V360" s="388"/>
    </row>
    <row r="361" spans="1:22">
      <c r="A361" s="362"/>
      <c r="B361" s="363"/>
      <c r="C361" s="363"/>
      <c r="D361" s="363"/>
      <c r="E361" s="363"/>
      <c r="F361" s="363"/>
      <c r="G361" s="363"/>
      <c r="H361" s="362"/>
      <c r="I361" s="362"/>
      <c r="J361" s="372"/>
      <c r="K361" s="376"/>
      <c r="L361" s="374"/>
      <c r="M361" s="362"/>
      <c r="N361" s="362"/>
      <c r="O361" s="368"/>
      <c r="P361" s="368"/>
      <c r="Q361" s="375"/>
      <c r="R361" s="381"/>
      <c r="S361" s="382"/>
      <c r="T361" s="382"/>
      <c r="U361" s="383"/>
      <c r="V361" s="388"/>
    </row>
    <row r="362" spans="1:22">
      <c r="A362" s="362"/>
      <c r="B362" s="363"/>
      <c r="C362" s="363"/>
      <c r="D362" s="363"/>
      <c r="E362" s="363"/>
      <c r="F362" s="363"/>
      <c r="G362" s="363"/>
      <c r="H362" s="362"/>
      <c r="I362" s="362"/>
      <c r="J362" s="372"/>
      <c r="K362" s="376"/>
      <c r="L362" s="374"/>
      <c r="M362" s="362"/>
      <c r="N362" s="362"/>
      <c r="O362" s="368"/>
      <c r="P362" s="368"/>
      <c r="Q362" s="375"/>
      <c r="R362" s="381"/>
      <c r="S362" s="382"/>
      <c r="T362" s="382"/>
      <c r="U362" s="383"/>
      <c r="V362" s="388"/>
    </row>
    <row r="363" spans="1:22">
      <c r="A363" s="362"/>
      <c r="B363" s="363"/>
      <c r="C363" s="363"/>
      <c r="D363" s="363"/>
      <c r="E363" s="363"/>
      <c r="F363" s="363"/>
      <c r="G363" s="363"/>
      <c r="H363" s="362"/>
      <c r="I363" s="362"/>
      <c r="J363" s="372"/>
      <c r="K363" s="376"/>
      <c r="L363" s="374"/>
      <c r="M363" s="362"/>
      <c r="N363" s="362"/>
      <c r="O363" s="368"/>
      <c r="P363" s="368"/>
      <c r="Q363" s="375"/>
      <c r="R363" s="381"/>
      <c r="S363" s="382"/>
      <c r="T363" s="382"/>
      <c r="U363" s="383"/>
      <c r="V363" s="388"/>
    </row>
    <row r="364" spans="1:22">
      <c r="A364" s="362"/>
      <c r="B364" s="363"/>
      <c r="C364" s="363"/>
      <c r="D364" s="363"/>
      <c r="E364" s="363"/>
      <c r="F364" s="363"/>
      <c r="G364" s="363"/>
      <c r="H364" s="362"/>
      <c r="I364" s="362"/>
      <c r="J364" s="372"/>
      <c r="K364" s="376"/>
      <c r="L364" s="374"/>
      <c r="M364" s="362"/>
      <c r="N364" s="362"/>
      <c r="O364" s="368"/>
      <c r="P364" s="368"/>
      <c r="Q364" s="375"/>
      <c r="R364" s="381"/>
      <c r="S364" s="382"/>
      <c r="T364" s="382"/>
      <c r="U364" s="383"/>
      <c r="V364" s="388"/>
    </row>
    <row r="365" spans="1:22">
      <c r="A365" s="362"/>
      <c r="B365" s="363"/>
      <c r="C365" s="363"/>
      <c r="D365" s="363"/>
      <c r="E365" s="363"/>
      <c r="F365" s="363"/>
      <c r="G365" s="363"/>
      <c r="H365" s="362"/>
      <c r="I365" s="362"/>
      <c r="J365" s="372"/>
      <c r="K365" s="376"/>
      <c r="L365" s="374"/>
      <c r="M365" s="362"/>
      <c r="N365" s="362"/>
      <c r="O365" s="368"/>
      <c r="P365" s="368"/>
      <c r="Q365" s="375"/>
      <c r="R365" s="381"/>
      <c r="S365" s="382"/>
      <c r="T365" s="382"/>
      <c r="U365" s="383"/>
      <c r="V365" s="388"/>
    </row>
    <row r="366" spans="1:22">
      <c r="A366" s="362"/>
      <c r="B366" s="363"/>
      <c r="C366" s="363"/>
      <c r="D366" s="363"/>
      <c r="E366" s="363"/>
      <c r="F366" s="363"/>
      <c r="G366" s="363"/>
      <c r="H366" s="362"/>
      <c r="I366" s="362"/>
      <c r="J366" s="372"/>
      <c r="K366" s="376"/>
      <c r="L366" s="374"/>
      <c r="M366" s="362"/>
      <c r="N366" s="362"/>
      <c r="O366" s="368"/>
      <c r="P366" s="368"/>
      <c r="Q366" s="375"/>
      <c r="R366" s="381"/>
      <c r="S366" s="382"/>
      <c r="T366" s="382"/>
      <c r="U366" s="383"/>
      <c r="V366" s="388"/>
    </row>
    <row r="367" spans="1:22">
      <c r="A367" s="362"/>
      <c r="B367" s="363"/>
      <c r="C367" s="363"/>
      <c r="D367" s="363"/>
      <c r="E367" s="363"/>
      <c r="F367" s="363"/>
      <c r="G367" s="363"/>
      <c r="H367" s="362"/>
      <c r="I367" s="362"/>
      <c r="J367" s="372"/>
      <c r="K367" s="376"/>
      <c r="L367" s="374"/>
      <c r="M367" s="362"/>
      <c r="N367" s="362"/>
      <c r="O367" s="368"/>
      <c r="P367" s="368"/>
      <c r="Q367" s="375"/>
      <c r="R367" s="381"/>
      <c r="S367" s="382"/>
      <c r="T367" s="382"/>
      <c r="U367" s="383"/>
      <c r="V367" s="388"/>
    </row>
    <row r="368" spans="1:22">
      <c r="A368" s="362"/>
      <c r="B368" s="363"/>
      <c r="C368" s="363"/>
      <c r="D368" s="363"/>
      <c r="E368" s="363"/>
      <c r="F368" s="363"/>
      <c r="G368" s="363"/>
      <c r="H368" s="362"/>
      <c r="I368" s="362"/>
      <c r="J368" s="372"/>
      <c r="K368" s="376"/>
      <c r="L368" s="374"/>
      <c r="M368" s="362"/>
      <c r="N368" s="362"/>
      <c r="O368" s="368"/>
      <c r="P368" s="368"/>
      <c r="Q368" s="375"/>
      <c r="R368" s="381"/>
      <c r="S368" s="382"/>
      <c r="T368" s="382"/>
      <c r="U368" s="383"/>
      <c r="V368" s="388"/>
    </row>
    <row r="369" spans="1:22">
      <c r="A369" s="362"/>
      <c r="B369" s="363"/>
      <c r="C369" s="363"/>
      <c r="D369" s="363"/>
      <c r="E369" s="363"/>
      <c r="F369" s="363"/>
      <c r="G369" s="363"/>
      <c r="H369" s="362"/>
      <c r="I369" s="362"/>
      <c r="J369" s="372"/>
      <c r="K369" s="376"/>
      <c r="L369" s="374"/>
      <c r="M369" s="362"/>
      <c r="N369" s="362"/>
      <c r="O369" s="368"/>
      <c r="P369" s="368"/>
      <c r="Q369" s="375"/>
      <c r="R369" s="381"/>
      <c r="S369" s="382"/>
      <c r="T369" s="382"/>
      <c r="U369" s="383"/>
      <c r="V369" s="388"/>
    </row>
    <row r="370" spans="1:22">
      <c r="A370" s="362"/>
      <c r="B370" s="363"/>
      <c r="C370" s="363"/>
      <c r="D370" s="363"/>
      <c r="E370" s="363"/>
      <c r="F370" s="363"/>
      <c r="G370" s="363"/>
      <c r="H370" s="362"/>
      <c r="I370" s="362"/>
      <c r="J370" s="372"/>
      <c r="K370" s="376"/>
      <c r="L370" s="374"/>
      <c r="M370" s="362"/>
      <c r="N370" s="362"/>
      <c r="O370" s="368"/>
      <c r="P370" s="368"/>
      <c r="Q370" s="375"/>
      <c r="R370" s="381"/>
      <c r="S370" s="382"/>
      <c r="T370" s="382"/>
      <c r="U370" s="383"/>
      <c r="V370" s="388"/>
    </row>
    <row r="371" spans="1:22">
      <c r="A371" s="362"/>
      <c r="B371" s="363"/>
      <c r="C371" s="363"/>
      <c r="D371" s="363"/>
      <c r="E371" s="363"/>
      <c r="F371" s="363"/>
      <c r="G371" s="363"/>
      <c r="H371" s="362"/>
      <c r="I371" s="362"/>
      <c r="J371" s="372"/>
      <c r="K371" s="376"/>
      <c r="L371" s="374"/>
      <c r="M371" s="362"/>
      <c r="N371" s="362"/>
      <c r="O371" s="368"/>
      <c r="P371" s="368"/>
      <c r="Q371" s="375"/>
      <c r="R371" s="381"/>
      <c r="S371" s="382"/>
      <c r="T371" s="382"/>
      <c r="U371" s="383"/>
      <c r="V371" s="388"/>
    </row>
    <row r="372" spans="1:22">
      <c r="A372" s="362"/>
      <c r="B372" s="363"/>
      <c r="C372" s="363"/>
      <c r="D372" s="363"/>
      <c r="E372" s="363"/>
      <c r="F372" s="363"/>
      <c r="G372" s="363"/>
      <c r="H372" s="362"/>
      <c r="I372" s="362"/>
      <c r="J372" s="372"/>
      <c r="K372" s="376"/>
      <c r="L372" s="374"/>
      <c r="M372" s="362"/>
      <c r="N372" s="362"/>
      <c r="O372" s="368"/>
      <c r="P372" s="368"/>
      <c r="Q372" s="375"/>
      <c r="R372" s="381"/>
      <c r="S372" s="382"/>
      <c r="T372" s="382"/>
      <c r="U372" s="383"/>
      <c r="V372" s="388"/>
    </row>
    <row r="373" spans="1:22">
      <c r="A373" s="362"/>
      <c r="B373" s="363"/>
      <c r="C373" s="363"/>
      <c r="D373" s="363"/>
      <c r="E373" s="363"/>
      <c r="F373" s="363"/>
      <c r="G373" s="363"/>
      <c r="H373" s="362"/>
      <c r="I373" s="362"/>
      <c r="J373" s="372"/>
      <c r="K373" s="376"/>
      <c r="L373" s="374"/>
      <c r="M373" s="362"/>
      <c r="N373" s="362"/>
      <c r="O373" s="368"/>
      <c r="P373" s="368"/>
      <c r="Q373" s="375"/>
      <c r="R373" s="381"/>
      <c r="S373" s="382"/>
      <c r="T373" s="382"/>
      <c r="U373" s="383"/>
      <c r="V373" s="388"/>
    </row>
    <row r="374" spans="1:22">
      <c r="A374" s="362"/>
      <c r="B374" s="363"/>
      <c r="C374" s="363"/>
      <c r="D374" s="363"/>
      <c r="E374" s="363"/>
      <c r="F374" s="363"/>
      <c r="G374" s="363"/>
      <c r="H374" s="362"/>
      <c r="I374" s="362"/>
      <c r="J374" s="372"/>
      <c r="K374" s="376"/>
      <c r="L374" s="374"/>
      <c r="M374" s="362"/>
      <c r="N374" s="362"/>
      <c r="O374" s="368"/>
      <c r="P374" s="368"/>
      <c r="Q374" s="375"/>
      <c r="R374" s="381"/>
      <c r="S374" s="382"/>
      <c r="T374" s="382"/>
      <c r="U374" s="383"/>
      <c r="V374" s="388"/>
    </row>
    <row r="375" spans="1:22">
      <c r="A375" s="362"/>
      <c r="B375" s="363"/>
      <c r="C375" s="363"/>
      <c r="D375" s="363"/>
      <c r="E375" s="363"/>
      <c r="F375" s="363"/>
      <c r="G375" s="363"/>
      <c r="H375" s="362"/>
      <c r="I375" s="362"/>
      <c r="J375" s="372"/>
      <c r="K375" s="376"/>
      <c r="L375" s="374"/>
      <c r="M375" s="362"/>
      <c r="N375" s="362"/>
      <c r="O375" s="368"/>
      <c r="P375" s="368"/>
      <c r="Q375" s="375"/>
      <c r="R375" s="381"/>
      <c r="S375" s="382"/>
      <c r="T375" s="382"/>
      <c r="U375" s="383"/>
      <c r="V375" s="388"/>
    </row>
    <row r="376" spans="1:22">
      <c r="A376" s="362"/>
      <c r="B376" s="363"/>
      <c r="C376" s="363"/>
      <c r="D376" s="363"/>
      <c r="E376" s="363"/>
      <c r="F376" s="363"/>
      <c r="G376" s="363"/>
      <c r="H376" s="362"/>
      <c r="I376" s="362"/>
      <c r="J376" s="372"/>
      <c r="K376" s="376"/>
      <c r="L376" s="374"/>
      <c r="M376" s="362"/>
      <c r="N376" s="362"/>
      <c r="O376" s="368"/>
      <c r="P376" s="368"/>
      <c r="Q376" s="375"/>
      <c r="R376" s="381"/>
      <c r="S376" s="382"/>
      <c r="T376" s="382"/>
      <c r="U376" s="383"/>
      <c r="V376" s="388"/>
    </row>
    <row r="377" spans="1:22">
      <c r="A377" s="362"/>
      <c r="B377" s="363"/>
      <c r="C377" s="363"/>
      <c r="D377" s="363"/>
      <c r="E377" s="363"/>
      <c r="F377" s="363"/>
      <c r="G377" s="363"/>
      <c r="H377" s="362"/>
      <c r="I377" s="362"/>
      <c r="J377" s="372"/>
      <c r="K377" s="376"/>
      <c r="L377" s="374"/>
      <c r="M377" s="362"/>
      <c r="N377" s="362"/>
      <c r="O377" s="368"/>
      <c r="P377" s="368"/>
      <c r="Q377" s="375"/>
      <c r="R377" s="381"/>
      <c r="S377" s="382"/>
      <c r="T377" s="382"/>
      <c r="U377" s="383"/>
      <c r="V377" s="388"/>
    </row>
    <row r="378" spans="1:22">
      <c r="A378" s="362"/>
      <c r="B378" s="363"/>
      <c r="C378" s="363"/>
      <c r="D378" s="363"/>
      <c r="E378" s="363"/>
      <c r="F378" s="363"/>
      <c r="G378" s="363"/>
      <c r="H378" s="362"/>
      <c r="I378" s="362"/>
      <c r="J378" s="372"/>
      <c r="K378" s="376"/>
      <c r="L378" s="374"/>
      <c r="M378" s="362"/>
      <c r="N378" s="362"/>
      <c r="O378" s="368"/>
      <c r="P378" s="368"/>
      <c r="Q378" s="375"/>
      <c r="R378" s="381"/>
      <c r="S378" s="382"/>
      <c r="T378" s="382"/>
      <c r="U378" s="383"/>
      <c r="V378" s="388"/>
    </row>
    <row r="379" spans="1:22">
      <c r="A379" s="362"/>
      <c r="B379" s="363"/>
      <c r="C379" s="363"/>
      <c r="D379" s="363"/>
      <c r="E379" s="363"/>
      <c r="F379" s="363"/>
      <c r="G379" s="363"/>
      <c r="H379" s="362"/>
      <c r="I379" s="362"/>
      <c r="J379" s="372"/>
      <c r="K379" s="376"/>
      <c r="L379" s="374"/>
      <c r="M379" s="362"/>
      <c r="N379" s="362"/>
      <c r="O379" s="368"/>
      <c r="P379" s="368"/>
      <c r="Q379" s="375"/>
      <c r="R379" s="381"/>
      <c r="S379" s="382"/>
      <c r="T379" s="382"/>
      <c r="U379" s="383"/>
      <c r="V379" s="388"/>
    </row>
    <row r="380" spans="1:22">
      <c r="A380" s="362"/>
      <c r="B380" s="363"/>
      <c r="C380" s="363"/>
      <c r="D380" s="363"/>
      <c r="E380" s="363"/>
      <c r="F380" s="363"/>
      <c r="G380" s="363"/>
      <c r="H380" s="362"/>
      <c r="I380" s="362"/>
      <c r="J380" s="372"/>
      <c r="K380" s="376"/>
      <c r="L380" s="374"/>
      <c r="M380" s="362"/>
      <c r="N380" s="362"/>
      <c r="O380" s="368"/>
      <c r="P380" s="368"/>
      <c r="Q380" s="375"/>
      <c r="R380" s="381"/>
      <c r="S380" s="382"/>
      <c r="T380" s="382"/>
      <c r="U380" s="383"/>
      <c r="V380" s="388"/>
    </row>
    <row r="381" spans="1:22">
      <c r="A381" s="362"/>
      <c r="B381" s="363"/>
      <c r="C381" s="363"/>
      <c r="D381" s="363"/>
      <c r="E381" s="363"/>
      <c r="F381" s="363"/>
      <c r="G381" s="363"/>
      <c r="H381" s="362"/>
      <c r="I381" s="362"/>
      <c r="J381" s="372"/>
      <c r="K381" s="376"/>
      <c r="L381" s="374"/>
      <c r="M381" s="362"/>
      <c r="N381" s="362"/>
      <c r="O381" s="368"/>
      <c r="P381" s="368"/>
      <c r="Q381" s="375"/>
      <c r="R381" s="381"/>
      <c r="S381" s="382"/>
      <c r="T381" s="382"/>
      <c r="U381" s="383"/>
      <c r="V381" s="388"/>
    </row>
    <row r="382" spans="1:22">
      <c r="A382" s="362"/>
      <c r="B382" s="363"/>
      <c r="C382" s="363"/>
      <c r="D382" s="363"/>
      <c r="E382" s="363"/>
      <c r="F382" s="363"/>
      <c r="G382" s="363"/>
      <c r="H382" s="362"/>
      <c r="I382" s="362"/>
      <c r="J382" s="372"/>
      <c r="K382" s="376"/>
      <c r="L382" s="374"/>
      <c r="M382" s="362"/>
      <c r="N382" s="362"/>
      <c r="O382" s="368"/>
      <c r="P382" s="368"/>
      <c r="Q382" s="375"/>
      <c r="R382" s="381"/>
      <c r="S382" s="382"/>
      <c r="T382" s="382"/>
      <c r="U382" s="383"/>
      <c r="V382" s="388"/>
    </row>
    <row r="383" spans="1:22">
      <c r="A383" s="362"/>
      <c r="B383" s="363"/>
      <c r="C383" s="363"/>
      <c r="D383" s="363"/>
      <c r="E383" s="363"/>
      <c r="F383" s="363"/>
      <c r="G383" s="363"/>
      <c r="H383" s="362"/>
      <c r="I383" s="362"/>
      <c r="J383" s="372"/>
      <c r="K383" s="376"/>
      <c r="L383" s="374"/>
      <c r="M383" s="362"/>
      <c r="N383" s="362"/>
      <c r="O383" s="368"/>
      <c r="P383" s="368"/>
      <c r="Q383" s="375"/>
      <c r="R383" s="381"/>
      <c r="S383" s="382"/>
      <c r="T383" s="382"/>
      <c r="U383" s="383"/>
      <c r="V383" s="388"/>
    </row>
    <row r="384" spans="1:22">
      <c r="A384" s="362"/>
      <c r="B384" s="363"/>
      <c r="C384" s="363"/>
      <c r="D384" s="363"/>
      <c r="E384" s="363"/>
      <c r="F384" s="363"/>
      <c r="G384" s="363"/>
      <c r="H384" s="362"/>
      <c r="I384" s="362"/>
      <c r="J384" s="372"/>
      <c r="K384" s="376"/>
      <c r="L384" s="374"/>
      <c r="M384" s="362"/>
      <c r="N384" s="362"/>
      <c r="O384" s="368"/>
      <c r="P384" s="368"/>
      <c r="Q384" s="375"/>
      <c r="R384" s="381"/>
      <c r="S384" s="382"/>
      <c r="T384" s="382"/>
      <c r="U384" s="383"/>
      <c r="V384" s="388"/>
    </row>
    <row r="385" spans="1:22">
      <c r="A385" s="362"/>
      <c r="B385" s="363"/>
      <c r="C385" s="363"/>
      <c r="D385" s="363"/>
      <c r="E385" s="363"/>
      <c r="F385" s="363"/>
      <c r="G385" s="363"/>
      <c r="H385" s="362"/>
      <c r="I385" s="362"/>
      <c r="J385" s="372"/>
      <c r="K385" s="376"/>
      <c r="L385" s="374"/>
      <c r="M385" s="362"/>
      <c r="N385" s="362"/>
      <c r="O385" s="368"/>
      <c r="P385" s="368"/>
      <c r="Q385" s="375"/>
      <c r="R385" s="381"/>
      <c r="S385" s="382"/>
      <c r="T385" s="382"/>
      <c r="U385" s="383"/>
      <c r="V385" s="388"/>
    </row>
    <row r="386" spans="1:22">
      <c r="A386" s="362"/>
      <c r="B386" s="363"/>
      <c r="C386" s="363"/>
      <c r="D386" s="363"/>
      <c r="E386" s="363"/>
      <c r="F386" s="363"/>
      <c r="G386" s="363"/>
      <c r="H386" s="362"/>
      <c r="I386" s="362"/>
      <c r="J386" s="372"/>
      <c r="K386" s="376"/>
      <c r="L386" s="374"/>
      <c r="M386" s="362"/>
      <c r="N386" s="362"/>
      <c r="O386" s="368"/>
      <c r="P386" s="368"/>
      <c r="Q386" s="375"/>
      <c r="R386" s="381"/>
      <c r="S386" s="382"/>
      <c r="T386" s="382"/>
      <c r="U386" s="383"/>
      <c r="V386" s="388"/>
    </row>
    <row r="387" spans="1:22">
      <c r="A387" s="362"/>
      <c r="B387" s="363"/>
      <c r="C387" s="363"/>
      <c r="D387" s="363"/>
      <c r="E387" s="363"/>
      <c r="F387" s="363"/>
      <c r="G387" s="363"/>
      <c r="H387" s="362"/>
      <c r="I387" s="362"/>
      <c r="J387" s="372"/>
      <c r="K387" s="376"/>
      <c r="L387" s="374"/>
      <c r="M387" s="362"/>
      <c r="N387" s="362"/>
      <c r="O387" s="368"/>
      <c r="P387" s="368"/>
      <c r="Q387" s="375"/>
      <c r="R387" s="381"/>
      <c r="S387" s="382"/>
      <c r="T387" s="382"/>
      <c r="U387" s="383"/>
      <c r="V387" s="388"/>
    </row>
    <row r="388" spans="1:22">
      <c r="A388" s="362"/>
      <c r="B388" s="363"/>
      <c r="C388" s="363"/>
      <c r="D388" s="363"/>
      <c r="E388" s="363"/>
      <c r="F388" s="363"/>
      <c r="G388" s="363"/>
      <c r="H388" s="362"/>
      <c r="I388" s="362"/>
      <c r="J388" s="372"/>
      <c r="K388" s="376"/>
      <c r="L388" s="374"/>
      <c r="M388" s="362"/>
      <c r="N388" s="362"/>
      <c r="O388" s="368"/>
      <c r="P388" s="368"/>
      <c r="Q388" s="375"/>
      <c r="R388" s="381"/>
      <c r="S388" s="382"/>
      <c r="T388" s="382"/>
      <c r="U388" s="383"/>
      <c r="V388" s="388"/>
    </row>
    <row r="389" spans="1:22">
      <c r="A389" s="362"/>
      <c r="B389" s="363"/>
      <c r="C389" s="363"/>
      <c r="D389" s="363"/>
      <c r="E389" s="363"/>
      <c r="F389" s="363"/>
      <c r="G389" s="363"/>
      <c r="H389" s="362"/>
      <c r="I389" s="362"/>
      <c r="J389" s="372"/>
      <c r="K389" s="376"/>
      <c r="L389" s="374"/>
      <c r="M389" s="362"/>
      <c r="N389" s="362"/>
      <c r="O389" s="368"/>
      <c r="P389" s="368"/>
      <c r="Q389" s="375"/>
      <c r="R389" s="381"/>
      <c r="S389" s="382"/>
      <c r="T389" s="382"/>
      <c r="U389" s="383"/>
      <c r="V389" s="388"/>
    </row>
    <row r="390" spans="1:22">
      <c r="A390" s="362"/>
      <c r="B390" s="363"/>
      <c r="C390" s="363"/>
      <c r="D390" s="363"/>
      <c r="E390" s="363"/>
      <c r="F390" s="363"/>
      <c r="G390" s="363"/>
      <c r="H390" s="362"/>
      <c r="I390" s="362"/>
      <c r="J390" s="372"/>
      <c r="K390" s="376"/>
      <c r="L390" s="374"/>
      <c r="M390" s="362"/>
      <c r="N390" s="362"/>
      <c r="O390" s="368"/>
      <c r="P390" s="368"/>
      <c r="Q390" s="375"/>
      <c r="R390" s="381"/>
      <c r="S390" s="382"/>
      <c r="T390" s="382"/>
      <c r="U390" s="383"/>
      <c r="V390" s="388"/>
    </row>
    <row r="391" spans="1:22">
      <c r="A391" s="362"/>
      <c r="B391" s="363"/>
      <c r="C391" s="363"/>
      <c r="D391" s="363"/>
      <c r="E391" s="363"/>
      <c r="F391" s="363"/>
      <c r="G391" s="363"/>
      <c r="H391" s="362"/>
      <c r="I391" s="362"/>
      <c r="J391" s="372"/>
      <c r="K391" s="376"/>
      <c r="L391" s="374"/>
      <c r="M391" s="362"/>
      <c r="N391" s="362"/>
      <c r="O391" s="368"/>
      <c r="P391" s="368"/>
      <c r="Q391" s="375"/>
      <c r="R391" s="381"/>
      <c r="S391" s="382"/>
      <c r="T391" s="382"/>
      <c r="U391" s="383"/>
      <c r="V391" s="388"/>
    </row>
    <row r="392" spans="1:22">
      <c r="A392" s="362"/>
      <c r="B392" s="363"/>
      <c r="C392" s="363"/>
      <c r="D392" s="363"/>
      <c r="E392" s="363"/>
      <c r="F392" s="363"/>
      <c r="G392" s="363"/>
      <c r="H392" s="362"/>
      <c r="I392" s="362"/>
      <c r="J392" s="372"/>
      <c r="K392" s="376"/>
      <c r="L392" s="374"/>
      <c r="M392" s="362"/>
      <c r="N392" s="362"/>
      <c r="O392" s="368"/>
      <c r="P392" s="368"/>
      <c r="Q392" s="375"/>
      <c r="R392" s="381"/>
      <c r="S392" s="382"/>
      <c r="T392" s="382"/>
      <c r="U392" s="383"/>
      <c r="V392" s="388"/>
    </row>
    <row r="393" spans="1:22">
      <c r="A393" s="362"/>
      <c r="B393" s="363"/>
      <c r="C393" s="363"/>
      <c r="D393" s="363"/>
      <c r="E393" s="363"/>
      <c r="F393" s="363"/>
      <c r="G393" s="363"/>
      <c r="H393" s="362"/>
      <c r="I393" s="362"/>
      <c r="J393" s="372"/>
      <c r="K393" s="376"/>
      <c r="L393" s="374"/>
      <c r="M393" s="362"/>
      <c r="N393" s="362"/>
      <c r="O393" s="368"/>
      <c r="P393" s="368"/>
      <c r="Q393" s="375"/>
      <c r="R393" s="381"/>
      <c r="S393" s="382"/>
      <c r="T393" s="382"/>
      <c r="U393" s="383"/>
      <c r="V393" s="388"/>
    </row>
    <row r="394" spans="1:22">
      <c r="A394" s="362"/>
      <c r="B394" s="363"/>
      <c r="C394" s="363"/>
      <c r="D394" s="363"/>
      <c r="E394" s="363"/>
      <c r="F394" s="363"/>
      <c r="G394" s="363"/>
      <c r="H394" s="362"/>
      <c r="I394" s="362"/>
      <c r="J394" s="372"/>
      <c r="K394" s="376"/>
      <c r="L394" s="374"/>
      <c r="M394" s="362"/>
      <c r="N394" s="362"/>
      <c r="O394" s="368"/>
      <c r="P394" s="368"/>
      <c r="Q394" s="375"/>
      <c r="R394" s="381"/>
      <c r="S394" s="382"/>
      <c r="T394" s="382"/>
      <c r="U394" s="383"/>
      <c r="V394" s="388"/>
    </row>
    <row r="395" spans="1:22">
      <c r="A395" s="362"/>
      <c r="B395" s="363"/>
      <c r="C395" s="363"/>
      <c r="D395" s="363"/>
      <c r="E395" s="363"/>
      <c r="F395" s="363"/>
      <c r="G395" s="363"/>
      <c r="H395" s="362"/>
      <c r="I395" s="362"/>
      <c r="J395" s="372"/>
      <c r="K395" s="376"/>
      <c r="L395" s="374"/>
      <c r="M395" s="362"/>
      <c r="N395" s="362"/>
      <c r="O395" s="368"/>
      <c r="P395" s="368"/>
      <c r="Q395" s="375"/>
      <c r="R395" s="381"/>
      <c r="S395" s="382"/>
      <c r="T395" s="382"/>
      <c r="U395" s="383"/>
      <c r="V395" s="388"/>
    </row>
    <row r="396" spans="1:22">
      <c r="A396" s="362"/>
      <c r="B396" s="363"/>
      <c r="C396" s="363"/>
      <c r="D396" s="363"/>
      <c r="E396" s="363"/>
      <c r="F396" s="363"/>
      <c r="G396" s="363"/>
      <c r="H396" s="362"/>
      <c r="I396" s="362"/>
      <c r="J396" s="372"/>
      <c r="K396" s="376"/>
      <c r="L396" s="374"/>
      <c r="M396" s="362"/>
      <c r="N396" s="362"/>
      <c r="O396" s="368"/>
      <c r="P396" s="368"/>
      <c r="Q396" s="375"/>
      <c r="R396" s="381"/>
      <c r="S396" s="382"/>
      <c r="T396" s="382"/>
      <c r="U396" s="383"/>
      <c r="V396" s="388"/>
    </row>
    <row r="397" spans="1:22">
      <c r="A397" s="362"/>
      <c r="B397" s="363"/>
      <c r="C397" s="363"/>
      <c r="D397" s="363"/>
      <c r="E397" s="363"/>
      <c r="F397" s="363"/>
      <c r="G397" s="363"/>
      <c r="H397" s="362"/>
      <c r="I397" s="362"/>
      <c r="J397" s="372"/>
      <c r="K397" s="376"/>
      <c r="L397" s="374"/>
      <c r="M397" s="362"/>
      <c r="N397" s="362"/>
      <c r="O397" s="368"/>
      <c r="P397" s="368"/>
      <c r="Q397" s="375"/>
      <c r="R397" s="381"/>
      <c r="S397" s="382"/>
      <c r="T397" s="382"/>
      <c r="U397" s="383"/>
      <c r="V397" s="388"/>
    </row>
    <row r="398" spans="1:22">
      <c r="A398" s="362"/>
      <c r="B398" s="363"/>
      <c r="C398" s="363"/>
      <c r="D398" s="363"/>
      <c r="E398" s="363"/>
      <c r="F398" s="363"/>
      <c r="G398" s="363"/>
      <c r="H398" s="362"/>
      <c r="I398" s="362"/>
      <c r="J398" s="372"/>
      <c r="K398" s="376"/>
      <c r="L398" s="374"/>
      <c r="M398" s="362"/>
      <c r="N398" s="362"/>
      <c r="O398" s="368"/>
      <c r="P398" s="368"/>
      <c r="Q398" s="375"/>
      <c r="R398" s="381"/>
      <c r="S398" s="382"/>
      <c r="T398" s="382"/>
      <c r="U398" s="383"/>
      <c r="V398" s="388"/>
    </row>
    <row r="399" spans="1:22">
      <c r="A399" s="362"/>
      <c r="B399" s="363"/>
      <c r="C399" s="363"/>
      <c r="D399" s="363"/>
      <c r="E399" s="363"/>
      <c r="F399" s="363"/>
      <c r="G399" s="363"/>
      <c r="H399" s="362"/>
      <c r="I399" s="362"/>
      <c r="J399" s="372"/>
      <c r="K399" s="376"/>
      <c r="L399" s="374"/>
      <c r="M399" s="362"/>
      <c r="N399" s="362"/>
      <c r="O399" s="368"/>
      <c r="P399" s="368"/>
      <c r="Q399" s="375"/>
      <c r="R399" s="381"/>
      <c r="S399" s="382"/>
      <c r="T399" s="382"/>
      <c r="U399" s="383"/>
      <c r="V399" s="388"/>
    </row>
    <row r="400" spans="1:22">
      <c r="A400" s="362"/>
      <c r="B400" s="363"/>
      <c r="C400" s="363"/>
      <c r="D400" s="363"/>
      <c r="E400" s="363"/>
      <c r="F400" s="363"/>
      <c r="G400" s="363"/>
      <c r="H400" s="362"/>
      <c r="I400" s="362"/>
      <c r="J400" s="372"/>
      <c r="K400" s="376"/>
      <c r="L400" s="374"/>
      <c r="M400" s="362"/>
      <c r="N400" s="362"/>
      <c r="O400" s="368"/>
      <c r="P400" s="368"/>
      <c r="Q400" s="375"/>
      <c r="R400" s="381"/>
      <c r="S400" s="382"/>
      <c r="T400" s="382"/>
      <c r="U400" s="383"/>
      <c r="V400" s="388"/>
    </row>
    <row r="401" spans="1:22">
      <c r="A401" s="362"/>
      <c r="B401" s="363"/>
      <c r="C401" s="363"/>
      <c r="D401" s="363"/>
      <c r="E401" s="363"/>
      <c r="F401" s="363"/>
      <c r="G401" s="363"/>
      <c r="H401" s="362"/>
      <c r="I401" s="362"/>
      <c r="J401" s="372"/>
      <c r="K401" s="376"/>
      <c r="L401" s="374"/>
      <c r="M401" s="362"/>
      <c r="N401" s="362"/>
      <c r="O401" s="368"/>
      <c r="P401" s="368"/>
      <c r="Q401" s="375"/>
      <c r="R401" s="381"/>
      <c r="S401" s="382"/>
      <c r="T401" s="382"/>
      <c r="U401" s="383"/>
      <c r="V401" s="388"/>
    </row>
    <row r="402" spans="1:22">
      <c r="A402" s="362"/>
      <c r="B402" s="363"/>
      <c r="C402" s="363"/>
      <c r="D402" s="363"/>
      <c r="E402" s="363"/>
      <c r="F402" s="363"/>
      <c r="G402" s="363"/>
      <c r="H402" s="362"/>
      <c r="I402" s="362"/>
      <c r="J402" s="372"/>
      <c r="K402" s="376"/>
      <c r="L402" s="374"/>
      <c r="M402" s="362"/>
      <c r="N402" s="362"/>
      <c r="O402" s="368"/>
      <c r="P402" s="368"/>
      <c r="Q402" s="375"/>
      <c r="R402" s="381"/>
      <c r="S402" s="382"/>
      <c r="T402" s="382"/>
      <c r="U402" s="383"/>
      <c r="V402" s="388"/>
    </row>
    <row r="403" spans="1:22">
      <c r="A403" s="362"/>
      <c r="B403" s="363"/>
      <c r="C403" s="363"/>
      <c r="D403" s="363"/>
      <c r="E403" s="363"/>
      <c r="F403" s="363"/>
      <c r="G403" s="363"/>
      <c r="H403" s="362"/>
      <c r="I403" s="362"/>
      <c r="J403" s="372"/>
      <c r="K403" s="376"/>
      <c r="L403" s="374"/>
      <c r="M403" s="362"/>
      <c r="N403" s="362"/>
      <c r="O403" s="368"/>
      <c r="P403" s="368"/>
      <c r="Q403" s="375"/>
      <c r="R403" s="381"/>
      <c r="S403" s="382"/>
      <c r="T403" s="382"/>
      <c r="U403" s="383"/>
      <c r="V403" s="388"/>
    </row>
    <row r="404" spans="1:22">
      <c r="A404" s="362"/>
      <c r="B404" s="363"/>
      <c r="C404" s="363"/>
      <c r="D404" s="363"/>
      <c r="E404" s="363"/>
      <c r="F404" s="363"/>
      <c r="G404" s="363"/>
      <c r="H404" s="362"/>
      <c r="I404" s="362"/>
      <c r="J404" s="372"/>
      <c r="K404" s="376"/>
      <c r="L404" s="374"/>
      <c r="M404" s="362"/>
      <c r="N404" s="362"/>
      <c r="O404" s="368"/>
      <c r="P404" s="368"/>
      <c r="Q404" s="375"/>
      <c r="R404" s="381"/>
      <c r="S404" s="382"/>
      <c r="T404" s="382"/>
      <c r="U404" s="383"/>
      <c r="V404" s="388"/>
    </row>
    <row r="405" spans="1:22">
      <c r="A405" s="362"/>
      <c r="B405" s="363"/>
      <c r="C405" s="363"/>
      <c r="D405" s="363"/>
      <c r="E405" s="363"/>
      <c r="F405" s="363"/>
      <c r="G405" s="363"/>
      <c r="H405" s="362"/>
      <c r="I405" s="362"/>
      <c r="J405" s="372"/>
      <c r="K405" s="376"/>
      <c r="L405" s="374"/>
      <c r="M405" s="362"/>
      <c r="N405" s="362"/>
      <c r="O405" s="368"/>
      <c r="P405" s="368"/>
      <c r="Q405" s="375"/>
      <c r="R405" s="381"/>
      <c r="S405" s="382"/>
      <c r="T405" s="382"/>
      <c r="U405" s="383"/>
      <c r="V405" s="388"/>
    </row>
    <row r="406" spans="1:22">
      <c r="A406" s="362"/>
      <c r="B406" s="363"/>
      <c r="C406" s="363"/>
      <c r="D406" s="363"/>
      <c r="E406" s="363"/>
      <c r="F406" s="363"/>
      <c r="G406" s="363"/>
      <c r="H406" s="362"/>
      <c r="I406" s="362"/>
      <c r="J406" s="372"/>
      <c r="K406" s="376"/>
      <c r="L406" s="374"/>
      <c r="M406" s="362"/>
      <c r="N406" s="362"/>
      <c r="O406" s="368"/>
      <c r="P406" s="368"/>
      <c r="Q406" s="375"/>
      <c r="R406" s="381"/>
      <c r="S406" s="382"/>
      <c r="T406" s="382"/>
      <c r="U406" s="383"/>
      <c r="V406" s="388"/>
    </row>
    <row r="407" spans="1:22">
      <c r="A407" s="362"/>
      <c r="B407" s="363"/>
      <c r="C407" s="363"/>
      <c r="D407" s="363"/>
      <c r="E407" s="363"/>
      <c r="F407" s="363"/>
      <c r="G407" s="363"/>
      <c r="H407" s="362"/>
      <c r="I407" s="362"/>
      <c r="J407" s="372"/>
      <c r="K407" s="376"/>
      <c r="L407" s="374"/>
      <c r="M407" s="362"/>
      <c r="N407" s="362"/>
      <c r="O407" s="368"/>
      <c r="P407" s="368"/>
      <c r="Q407" s="375"/>
      <c r="R407" s="381"/>
      <c r="S407" s="382"/>
      <c r="T407" s="382"/>
      <c r="U407" s="383"/>
      <c r="V407" s="388"/>
    </row>
    <row r="408" spans="1:22">
      <c r="A408" s="362"/>
      <c r="B408" s="363"/>
      <c r="C408" s="363"/>
      <c r="D408" s="363"/>
      <c r="E408" s="363"/>
      <c r="F408" s="363"/>
      <c r="G408" s="363"/>
      <c r="H408" s="362"/>
      <c r="I408" s="362"/>
      <c r="J408" s="372"/>
      <c r="K408" s="376"/>
      <c r="L408" s="374"/>
      <c r="M408" s="362"/>
      <c r="N408" s="362"/>
      <c r="O408" s="368"/>
      <c r="P408" s="368"/>
      <c r="Q408" s="375"/>
      <c r="R408" s="381"/>
      <c r="S408" s="382"/>
      <c r="T408" s="382"/>
      <c r="U408" s="383"/>
      <c r="V408" s="388"/>
    </row>
    <row r="409" spans="1:22">
      <c r="A409" s="362"/>
      <c r="B409" s="363"/>
      <c r="C409" s="363"/>
      <c r="D409" s="363"/>
      <c r="E409" s="363"/>
      <c r="F409" s="363"/>
      <c r="G409" s="363"/>
      <c r="H409" s="362"/>
      <c r="I409" s="362"/>
      <c r="J409" s="372"/>
      <c r="K409" s="376"/>
      <c r="L409" s="374"/>
      <c r="M409" s="362"/>
      <c r="N409" s="362"/>
      <c r="O409" s="368"/>
      <c r="P409" s="368"/>
      <c r="Q409" s="375"/>
      <c r="R409" s="381"/>
      <c r="S409" s="382"/>
      <c r="T409" s="382"/>
      <c r="U409" s="383"/>
      <c r="V409" s="388"/>
    </row>
    <row r="410" spans="1:22">
      <c r="A410" s="362"/>
      <c r="B410" s="363"/>
      <c r="C410" s="363"/>
      <c r="D410" s="363"/>
      <c r="E410" s="363"/>
      <c r="F410" s="363"/>
      <c r="G410" s="363"/>
      <c r="H410" s="362"/>
      <c r="I410" s="362"/>
      <c r="J410" s="372"/>
      <c r="K410" s="376"/>
      <c r="L410" s="374"/>
      <c r="M410" s="362"/>
      <c r="N410" s="362"/>
      <c r="O410" s="368"/>
      <c r="P410" s="368"/>
      <c r="Q410" s="375"/>
      <c r="R410" s="381"/>
      <c r="S410" s="382"/>
      <c r="T410" s="382"/>
      <c r="U410" s="383"/>
      <c r="V410" s="388"/>
    </row>
    <row r="411" spans="1:22">
      <c r="A411" s="362"/>
      <c r="B411" s="363"/>
      <c r="C411" s="363"/>
      <c r="D411" s="363"/>
      <c r="E411" s="363"/>
      <c r="F411" s="363"/>
      <c r="G411" s="363"/>
      <c r="H411" s="362"/>
      <c r="I411" s="362"/>
      <c r="J411" s="372"/>
      <c r="K411" s="376"/>
      <c r="L411" s="374"/>
      <c r="M411" s="362"/>
      <c r="N411" s="362"/>
      <c r="O411" s="368"/>
      <c r="P411" s="368"/>
      <c r="Q411" s="375"/>
      <c r="R411" s="381"/>
      <c r="S411" s="382"/>
      <c r="T411" s="382"/>
      <c r="U411" s="383"/>
      <c r="V411" s="388"/>
    </row>
    <row r="412" spans="1:22">
      <c r="A412" s="362"/>
      <c r="B412" s="363"/>
      <c r="C412" s="363"/>
      <c r="D412" s="363"/>
      <c r="E412" s="363"/>
      <c r="F412" s="363"/>
      <c r="G412" s="363"/>
      <c r="H412" s="362"/>
      <c r="I412" s="362"/>
      <c r="J412" s="372"/>
      <c r="K412" s="376"/>
      <c r="L412" s="374"/>
      <c r="M412" s="362"/>
      <c r="N412" s="362"/>
      <c r="O412" s="368"/>
      <c r="P412" s="368"/>
      <c r="Q412" s="375"/>
      <c r="R412" s="381"/>
      <c r="S412" s="382"/>
      <c r="T412" s="382"/>
      <c r="U412" s="383"/>
      <c r="V412" s="388"/>
    </row>
    <row r="413" spans="1:22">
      <c r="A413" s="362"/>
      <c r="B413" s="363"/>
      <c r="C413" s="363"/>
      <c r="D413" s="363"/>
      <c r="E413" s="363"/>
      <c r="F413" s="363"/>
      <c r="G413" s="363"/>
      <c r="H413" s="362"/>
      <c r="I413" s="362"/>
      <c r="J413" s="372"/>
      <c r="K413" s="376"/>
      <c r="L413" s="374"/>
      <c r="M413" s="362"/>
      <c r="N413" s="362"/>
      <c r="O413" s="368"/>
      <c r="P413" s="368"/>
      <c r="Q413" s="375"/>
      <c r="R413" s="381"/>
      <c r="S413" s="382"/>
      <c r="T413" s="382"/>
      <c r="U413" s="383"/>
      <c r="V413" s="388"/>
    </row>
    <row r="414" spans="1:22">
      <c r="A414" s="362"/>
      <c r="B414" s="363"/>
      <c r="C414" s="363"/>
      <c r="D414" s="363"/>
      <c r="E414" s="363"/>
      <c r="F414" s="363"/>
      <c r="G414" s="363"/>
      <c r="H414" s="362"/>
      <c r="I414" s="362"/>
      <c r="J414" s="372"/>
      <c r="K414" s="376"/>
      <c r="L414" s="374"/>
      <c r="M414" s="362"/>
      <c r="N414" s="362"/>
      <c r="O414" s="368"/>
      <c r="P414" s="368"/>
      <c r="Q414" s="375"/>
      <c r="R414" s="381"/>
      <c r="S414" s="382"/>
      <c r="T414" s="382"/>
      <c r="U414" s="383"/>
      <c r="V414" s="388"/>
    </row>
    <row r="415" spans="1:22">
      <c r="A415" s="362"/>
      <c r="B415" s="363"/>
      <c r="C415" s="363"/>
      <c r="D415" s="363"/>
      <c r="E415" s="363"/>
      <c r="F415" s="363"/>
      <c r="G415" s="363"/>
      <c r="H415" s="362"/>
      <c r="I415" s="362"/>
      <c r="J415" s="372"/>
      <c r="K415" s="376"/>
      <c r="L415" s="374"/>
      <c r="M415" s="362"/>
      <c r="N415" s="362"/>
      <c r="O415" s="368"/>
      <c r="P415" s="368"/>
      <c r="Q415" s="375"/>
      <c r="R415" s="381"/>
      <c r="S415" s="382"/>
      <c r="T415" s="382"/>
      <c r="U415" s="383"/>
      <c r="V415" s="388"/>
    </row>
    <row r="416" spans="1:22">
      <c r="A416" s="362"/>
      <c r="B416" s="363"/>
      <c r="C416" s="363"/>
      <c r="D416" s="363"/>
      <c r="E416" s="363"/>
      <c r="F416" s="363"/>
      <c r="G416" s="363"/>
      <c r="H416" s="362"/>
      <c r="I416" s="362"/>
      <c r="J416" s="372"/>
      <c r="K416" s="376"/>
      <c r="L416" s="374"/>
      <c r="M416" s="362"/>
      <c r="N416" s="362"/>
      <c r="O416" s="368"/>
      <c r="P416" s="368"/>
      <c r="Q416" s="375"/>
      <c r="R416" s="381"/>
      <c r="S416" s="382"/>
      <c r="T416" s="382"/>
      <c r="U416" s="383"/>
      <c r="V416" s="388"/>
    </row>
    <row r="417" spans="1:22">
      <c r="A417" s="362"/>
      <c r="B417" s="363"/>
      <c r="C417" s="363"/>
      <c r="D417" s="363"/>
      <c r="E417" s="363"/>
      <c r="F417" s="363"/>
      <c r="G417" s="363"/>
      <c r="H417" s="362"/>
      <c r="I417" s="362"/>
      <c r="J417" s="372"/>
      <c r="K417" s="376"/>
      <c r="L417" s="374"/>
      <c r="M417" s="362"/>
      <c r="N417" s="362"/>
      <c r="O417" s="368"/>
      <c r="P417" s="368"/>
      <c r="Q417" s="375"/>
      <c r="R417" s="381"/>
      <c r="S417" s="382"/>
      <c r="T417" s="382"/>
      <c r="U417" s="383"/>
      <c r="V417" s="388"/>
    </row>
    <row r="418" spans="1:22">
      <c r="A418" s="362"/>
      <c r="B418" s="363"/>
      <c r="C418" s="363"/>
      <c r="D418" s="363"/>
      <c r="E418" s="363"/>
      <c r="F418" s="363"/>
      <c r="G418" s="363"/>
      <c r="H418" s="362"/>
      <c r="I418" s="362"/>
      <c r="J418" s="372"/>
      <c r="K418" s="376"/>
      <c r="L418" s="374"/>
      <c r="M418" s="362"/>
      <c r="N418" s="362"/>
      <c r="O418" s="368"/>
      <c r="P418" s="368"/>
      <c r="Q418" s="375"/>
      <c r="R418" s="381"/>
      <c r="S418" s="382"/>
      <c r="T418" s="382"/>
      <c r="U418" s="383"/>
      <c r="V418" s="388"/>
    </row>
    <row r="419" spans="1:22">
      <c r="A419" s="362"/>
      <c r="B419" s="363"/>
      <c r="C419" s="363"/>
      <c r="D419" s="363"/>
      <c r="E419" s="363"/>
      <c r="F419" s="363"/>
      <c r="G419" s="363"/>
      <c r="H419" s="362"/>
      <c r="I419" s="362"/>
      <c r="J419" s="372"/>
      <c r="K419" s="376"/>
      <c r="L419" s="374"/>
      <c r="M419" s="362"/>
      <c r="N419" s="362"/>
      <c r="O419" s="368"/>
      <c r="P419" s="368"/>
      <c r="Q419" s="375"/>
      <c r="R419" s="381"/>
      <c r="S419" s="382"/>
      <c r="T419" s="382"/>
      <c r="U419" s="383"/>
      <c r="V419" s="388"/>
    </row>
    <row r="420" spans="1:22">
      <c r="A420" s="362"/>
      <c r="B420" s="363"/>
      <c r="C420" s="363"/>
      <c r="D420" s="363"/>
      <c r="E420" s="363"/>
      <c r="F420" s="363"/>
      <c r="G420" s="363"/>
      <c r="H420" s="362"/>
      <c r="I420" s="362"/>
      <c r="J420" s="372"/>
      <c r="K420" s="376"/>
      <c r="L420" s="374"/>
      <c r="M420" s="362"/>
      <c r="N420" s="362"/>
      <c r="O420" s="368"/>
      <c r="P420" s="368"/>
      <c r="Q420" s="375"/>
      <c r="R420" s="381"/>
      <c r="S420" s="382"/>
      <c r="T420" s="382"/>
      <c r="U420" s="383"/>
      <c r="V420" s="388"/>
    </row>
    <row r="421" spans="1:22">
      <c r="A421" s="362"/>
      <c r="B421" s="363"/>
      <c r="C421" s="363"/>
      <c r="D421" s="363"/>
      <c r="E421" s="363"/>
      <c r="F421" s="363"/>
      <c r="G421" s="363"/>
      <c r="H421" s="362"/>
      <c r="I421" s="362"/>
      <c r="J421" s="372"/>
      <c r="K421" s="376"/>
      <c r="L421" s="374"/>
      <c r="M421" s="362"/>
      <c r="N421" s="362"/>
      <c r="O421" s="368"/>
      <c r="P421" s="368"/>
      <c r="Q421" s="375"/>
      <c r="R421" s="381"/>
      <c r="S421" s="382"/>
      <c r="T421" s="382"/>
      <c r="U421" s="383"/>
      <c r="V421" s="388"/>
    </row>
    <row r="422" spans="1:22">
      <c r="A422" s="362"/>
      <c r="B422" s="363"/>
      <c r="C422" s="363"/>
      <c r="D422" s="363"/>
      <c r="E422" s="363"/>
      <c r="F422" s="363"/>
      <c r="G422" s="363"/>
      <c r="H422" s="362"/>
      <c r="I422" s="362"/>
      <c r="J422" s="372"/>
      <c r="K422" s="376"/>
      <c r="L422" s="374"/>
      <c r="M422" s="362"/>
      <c r="N422" s="362"/>
      <c r="O422" s="368"/>
      <c r="P422" s="368"/>
      <c r="Q422" s="375"/>
      <c r="R422" s="381"/>
      <c r="S422" s="382"/>
      <c r="T422" s="382"/>
      <c r="U422" s="383"/>
      <c r="V422" s="388"/>
    </row>
    <row r="423" spans="1:22">
      <c r="A423" s="362"/>
      <c r="B423" s="363"/>
      <c r="C423" s="363"/>
      <c r="D423" s="363"/>
      <c r="E423" s="363"/>
      <c r="F423" s="363"/>
      <c r="G423" s="363"/>
      <c r="H423" s="362"/>
      <c r="I423" s="362"/>
      <c r="J423" s="372"/>
      <c r="K423" s="376"/>
      <c r="L423" s="374"/>
      <c r="M423" s="362"/>
      <c r="N423" s="362"/>
      <c r="O423" s="368"/>
      <c r="P423" s="368"/>
      <c r="Q423" s="375"/>
      <c r="R423" s="381"/>
      <c r="S423" s="382"/>
      <c r="T423" s="382"/>
      <c r="U423" s="383"/>
      <c r="V423" s="388"/>
    </row>
    <row r="424" spans="1:22">
      <c r="A424" s="362"/>
      <c r="B424" s="363"/>
      <c r="C424" s="363"/>
      <c r="D424" s="363"/>
      <c r="E424" s="363"/>
      <c r="F424" s="363"/>
      <c r="G424" s="363"/>
      <c r="H424" s="362"/>
      <c r="I424" s="362"/>
      <c r="J424" s="372"/>
      <c r="K424" s="376"/>
      <c r="L424" s="374"/>
      <c r="M424" s="362"/>
      <c r="N424" s="362"/>
      <c r="O424" s="368"/>
      <c r="P424" s="368"/>
      <c r="Q424" s="375"/>
      <c r="R424" s="381"/>
      <c r="S424" s="382"/>
      <c r="T424" s="382"/>
      <c r="U424" s="383"/>
      <c r="V424" s="388"/>
    </row>
    <row r="425" spans="1:22">
      <c r="A425" s="362"/>
      <c r="B425" s="363"/>
      <c r="C425" s="363"/>
      <c r="D425" s="363"/>
      <c r="E425" s="363"/>
      <c r="F425" s="363"/>
      <c r="G425" s="363"/>
      <c r="H425" s="362"/>
      <c r="I425" s="362"/>
      <c r="J425" s="372"/>
      <c r="K425" s="376"/>
      <c r="L425" s="374"/>
      <c r="M425" s="362"/>
      <c r="N425" s="362"/>
      <c r="O425" s="368"/>
      <c r="P425" s="368"/>
      <c r="Q425" s="375"/>
      <c r="R425" s="381"/>
      <c r="S425" s="382"/>
      <c r="T425" s="382"/>
      <c r="U425" s="383"/>
      <c r="V425" s="388"/>
    </row>
    <row r="426" spans="1:22">
      <c r="A426" s="362"/>
      <c r="B426" s="363"/>
      <c r="C426" s="363"/>
      <c r="D426" s="363"/>
      <c r="E426" s="363"/>
      <c r="F426" s="363"/>
      <c r="G426" s="363"/>
      <c r="H426" s="362"/>
      <c r="I426" s="362"/>
      <c r="J426" s="372"/>
      <c r="K426" s="376"/>
      <c r="L426" s="374"/>
      <c r="M426" s="362"/>
      <c r="N426" s="362"/>
      <c r="O426" s="368"/>
      <c r="P426" s="368"/>
      <c r="Q426" s="375"/>
      <c r="R426" s="381"/>
      <c r="S426" s="382"/>
      <c r="T426" s="382"/>
      <c r="U426" s="383"/>
      <c r="V426" s="388"/>
    </row>
    <row r="427" spans="1:22">
      <c r="A427" s="362"/>
      <c r="B427" s="363"/>
      <c r="C427" s="363"/>
      <c r="D427" s="363"/>
      <c r="E427" s="363"/>
      <c r="F427" s="363"/>
      <c r="G427" s="363"/>
      <c r="H427" s="362"/>
      <c r="I427" s="362"/>
      <c r="J427" s="372"/>
      <c r="K427" s="376"/>
      <c r="L427" s="374"/>
      <c r="M427" s="362"/>
      <c r="N427" s="362"/>
      <c r="O427" s="368"/>
      <c r="P427" s="368"/>
      <c r="Q427" s="375"/>
      <c r="R427" s="381"/>
      <c r="S427" s="382"/>
      <c r="T427" s="382"/>
      <c r="U427" s="383"/>
      <c r="V427" s="388"/>
    </row>
    <row r="428" spans="1:22">
      <c r="A428" s="362"/>
      <c r="B428" s="363"/>
      <c r="C428" s="363"/>
      <c r="D428" s="363"/>
      <c r="E428" s="363"/>
      <c r="F428" s="363"/>
      <c r="G428" s="363"/>
      <c r="H428" s="362"/>
      <c r="I428" s="362"/>
      <c r="J428" s="372"/>
      <c r="K428" s="376"/>
      <c r="L428" s="374"/>
      <c r="M428" s="362"/>
      <c r="N428" s="362"/>
      <c r="O428" s="368"/>
      <c r="P428" s="368"/>
      <c r="Q428" s="375"/>
      <c r="R428" s="381"/>
      <c r="S428" s="382"/>
      <c r="T428" s="382"/>
      <c r="U428" s="383"/>
      <c r="V428" s="388"/>
    </row>
    <row r="429" spans="1:22">
      <c r="A429" s="362"/>
      <c r="B429" s="363"/>
      <c r="C429" s="363"/>
      <c r="D429" s="363"/>
      <c r="E429" s="363"/>
      <c r="F429" s="363"/>
      <c r="G429" s="363"/>
      <c r="H429" s="362"/>
      <c r="I429" s="362"/>
      <c r="J429" s="372"/>
      <c r="K429" s="376"/>
      <c r="L429" s="374"/>
      <c r="M429" s="362"/>
      <c r="N429" s="362"/>
      <c r="O429" s="368"/>
      <c r="P429" s="368"/>
      <c r="Q429" s="375"/>
      <c r="R429" s="381"/>
      <c r="S429" s="382"/>
      <c r="T429" s="382"/>
      <c r="U429" s="383"/>
      <c r="V429" s="388"/>
    </row>
    <row r="430" spans="1:22">
      <c r="A430" s="362"/>
      <c r="B430" s="363"/>
      <c r="C430" s="363"/>
      <c r="D430" s="363"/>
      <c r="E430" s="363"/>
      <c r="F430" s="363"/>
      <c r="G430" s="363"/>
      <c r="H430" s="362"/>
      <c r="I430" s="362"/>
      <c r="J430" s="372"/>
      <c r="K430" s="376"/>
      <c r="L430" s="374"/>
      <c r="M430" s="362"/>
      <c r="N430" s="362"/>
      <c r="O430" s="368"/>
      <c r="P430" s="368"/>
      <c r="Q430" s="375"/>
      <c r="R430" s="381"/>
      <c r="S430" s="382"/>
      <c r="T430" s="382"/>
      <c r="U430" s="383"/>
      <c r="V430" s="388"/>
    </row>
    <row r="431" spans="1:22">
      <c r="A431" s="362"/>
      <c r="B431" s="363"/>
      <c r="C431" s="363"/>
      <c r="D431" s="363"/>
      <c r="E431" s="363"/>
      <c r="F431" s="363"/>
      <c r="G431" s="363"/>
      <c r="H431" s="362"/>
      <c r="I431" s="362"/>
      <c r="J431" s="372"/>
      <c r="K431" s="376"/>
      <c r="L431" s="374"/>
      <c r="M431" s="362"/>
      <c r="N431" s="362"/>
      <c r="O431" s="368"/>
      <c r="P431" s="368"/>
      <c r="Q431" s="375"/>
      <c r="R431" s="381"/>
      <c r="S431" s="382"/>
      <c r="T431" s="382"/>
      <c r="U431" s="383"/>
      <c r="V431" s="388"/>
    </row>
    <row r="432" spans="1:22">
      <c r="A432" s="362"/>
      <c r="B432" s="363"/>
      <c r="C432" s="363"/>
      <c r="D432" s="363"/>
      <c r="E432" s="363"/>
      <c r="F432" s="363"/>
      <c r="G432" s="363"/>
      <c r="H432" s="362"/>
      <c r="I432" s="362"/>
      <c r="J432" s="372"/>
      <c r="K432" s="376"/>
      <c r="L432" s="374"/>
      <c r="M432" s="362"/>
      <c r="N432" s="362"/>
      <c r="O432" s="368"/>
      <c r="P432" s="368"/>
      <c r="Q432" s="375"/>
      <c r="R432" s="381"/>
      <c r="S432" s="382"/>
      <c r="T432" s="382"/>
      <c r="U432" s="383"/>
      <c r="V432" s="388"/>
    </row>
    <row r="433" spans="1:22">
      <c r="A433" s="362"/>
      <c r="B433" s="363"/>
      <c r="C433" s="363"/>
      <c r="D433" s="363"/>
      <c r="E433" s="363"/>
      <c r="F433" s="363"/>
      <c r="G433" s="363"/>
      <c r="H433" s="362"/>
      <c r="I433" s="362"/>
      <c r="J433" s="372"/>
      <c r="K433" s="376"/>
      <c r="L433" s="374"/>
      <c r="M433" s="362"/>
      <c r="N433" s="362"/>
      <c r="O433" s="368"/>
      <c r="P433" s="368"/>
      <c r="Q433" s="375"/>
      <c r="R433" s="381"/>
      <c r="S433" s="382"/>
      <c r="T433" s="382"/>
      <c r="U433" s="383"/>
      <c r="V433" s="388"/>
    </row>
    <row r="434" spans="1:22">
      <c r="A434" s="362"/>
      <c r="B434" s="363"/>
      <c r="C434" s="363"/>
      <c r="D434" s="363"/>
      <c r="E434" s="363"/>
      <c r="F434" s="363"/>
      <c r="G434" s="363"/>
      <c r="H434" s="362"/>
      <c r="I434" s="362"/>
      <c r="J434" s="372"/>
      <c r="K434" s="376"/>
      <c r="L434" s="374"/>
      <c r="M434" s="362"/>
      <c r="N434" s="362"/>
      <c r="O434" s="368"/>
      <c r="P434" s="368"/>
      <c r="Q434" s="375"/>
      <c r="R434" s="381"/>
      <c r="S434" s="382"/>
      <c r="T434" s="382"/>
      <c r="U434" s="383"/>
      <c r="V434" s="388"/>
    </row>
    <row r="435" spans="1:22">
      <c r="A435" s="362"/>
      <c r="B435" s="363"/>
      <c r="C435" s="363"/>
      <c r="D435" s="363"/>
      <c r="E435" s="363"/>
      <c r="F435" s="363"/>
      <c r="G435" s="363"/>
      <c r="H435" s="362"/>
      <c r="I435" s="362"/>
      <c r="J435" s="372"/>
      <c r="K435" s="376"/>
      <c r="L435" s="374"/>
      <c r="M435" s="362"/>
      <c r="N435" s="362"/>
      <c r="O435" s="368"/>
      <c r="P435" s="368"/>
      <c r="Q435" s="375"/>
      <c r="R435" s="381"/>
      <c r="S435" s="382"/>
      <c r="T435" s="382"/>
      <c r="U435" s="383"/>
      <c r="V435" s="388"/>
    </row>
    <row r="436" spans="1:22">
      <c r="A436" s="362"/>
      <c r="B436" s="363"/>
      <c r="C436" s="363"/>
      <c r="D436" s="363"/>
      <c r="E436" s="363"/>
      <c r="F436" s="363"/>
      <c r="G436" s="363"/>
      <c r="H436" s="362"/>
      <c r="I436" s="362"/>
      <c r="J436" s="372"/>
      <c r="K436" s="376"/>
      <c r="L436" s="374"/>
      <c r="M436" s="362"/>
      <c r="N436" s="362"/>
      <c r="O436" s="368"/>
      <c r="P436" s="368"/>
      <c r="Q436" s="375"/>
      <c r="R436" s="381"/>
      <c r="S436" s="382"/>
      <c r="T436" s="382"/>
      <c r="U436" s="383"/>
      <c r="V436" s="388"/>
    </row>
    <row r="437" spans="1:22">
      <c r="A437" s="362"/>
      <c r="B437" s="363"/>
      <c r="C437" s="363"/>
      <c r="D437" s="363"/>
      <c r="E437" s="363"/>
      <c r="F437" s="363"/>
      <c r="G437" s="363"/>
      <c r="H437" s="362"/>
      <c r="I437" s="362"/>
      <c r="J437" s="372"/>
      <c r="K437" s="376"/>
      <c r="L437" s="374"/>
      <c r="M437" s="362"/>
      <c r="N437" s="362"/>
      <c r="O437" s="368"/>
      <c r="P437" s="368"/>
      <c r="Q437" s="375"/>
      <c r="R437" s="381"/>
      <c r="S437" s="382"/>
      <c r="T437" s="382"/>
      <c r="U437" s="383"/>
      <c r="V437" s="388"/>
    </row>
    <row r="438" spans="1:22">
      <c r="A438" s="362"/>
      <c r="B438" s="363"/>
      <c r="C438" s="363"/>
      <c r="D438" s="363"/>
      <c r="E438" s="363"/>
      <c r="F438" s="363"/>
      <c r="G438" s="363"/>
      <c r="H438" s="362"/>
      <c r="I438" s="362"/>
      <c r="J438" s="372"/>
      <c r="K438" s="376"/>
      <c r="L438" s="374"/>
      <c r="M438" s="362"/>
      <c r="N438" s="362"/>
      <c r="O438" s="368"/>
      <c r="P438" s="368"/>
      <c r="Q438" s="375"/>
      <c r="R438" s="381"/>
      <c r="S438" s="382"/>
      <c r="T438" s="382"/>
      <c r="U438" s="383"/>
      <c r="V438" s="388"/>
    </row>
    <row r="439" spans="1:22">
      <c r="A439" s="362"/>
      <c r="B439" s="363"/>
      <c r="C439" s="363"/>
      <c r="D439" s="363"/>
      <c r="E439" s="363"/>
      <c r="F439" s="363"/>
      <c r="G439" s="363"/>
      <c r="H439" s="362"/>
      <c r="I439" s="362"/>
      <c r="J439" s="372"/>
      <c r="K439" s="376"/>
      <c r="L439" s="374"/>
      <c r="M439" s="362"/>
      <c r="N439" s="362"/>
      <c r="O439" s="368"/>
      <c r="P439" s="368"/>
      <c r="Q439" s="375"/>
      <c r="R439" s="381"/>
      <c r="S439" s="382"/>
      <c r="T439" s="382"/>
      <c r="U439" s="383"/>
      <c r="V439" s="388"/>
    </row>
    <row r="440" spans="1:22">
      <c r="A440" s="362"/>
      <c r="B440" s="363"/>
      <c r="C440" s="363"/>
      <c r="D440" s="363"/>
      <c r="E440" s="363"/>
      <c r="F440" s="363"/>
      <c r="G440" s="363"/>
      <c r="H440" s="362"/>
      <c r="I440" s="362"/>
      <c r="J440" s="372"/>
      <c r="K440" s="376"/>
      <c r="L440" s="374"/>
      <c r="M440" s="362"/>
      <c r="N440" s="362"/>
      <c r="O440" s="368"/>
      <c r="P440" s="368"/>
      <c r="Q440" s="375"/>
      <c r="R440" s="381"/>
      <c r="S440" s="382"/>
      <c r="T440" s="382"/>
      <c r="U440" s="383"/>
      <c r="V440" s="388"/>
    </row>
    <row r="441" spans="1:22">
      <c r="A441" s="362"/>
      <c r="B441" s="363"/>
      <c r="C441" s="363"/>
      <c r="D441" s="363"/>
      <c r="E441" s="363"/>
      <c r="F441" s="363"/>
      <c r="G441" s="363"/>
      <c r="H441" s="362"/>
      <c r="I441" s="362"/>
      <c r="J441" s="372"/>
      <c r="K441" s="376"/>
      <c r="L441" s="374"/>
      <c r="M441" s="362"/>
      <c r="N441" s="362"/>
      <c r="O441" s="368"/>
      <c r="P441" s="368"/>
      <c r="Q441" s="375"/>
      <c r="R441" s="381"/>
      <c r="S441" s="382"/>
      <c r="T441" s="382"/>
      <c r="U441" s="383"/>
      <c r="V441" s="388"/>
    </row>
    <row r="442" spans="1:22">
      <c r="A442" s="362"/>
      <c r="B442" s="363"/>
      <c r="C442" s="363"/>
      <c r="D442" s="363"/>
      <c r="E442" s="363"/>
      <c r="F442" s="363"/>
      <c r="G442" s="363"/>
      <c r="H442" s="362"/>
      <c r="I442" s="362"/>
      <c r="J442" s="372"/>
      <c r="K442" s="376"/>
      <c r="L442" s="374"/>
      <c r="M442" s="362"/>
      <c r="N442" s="362"/>
      <c r="O442" s="368"/>
      <c r="P442" s="368"/>
      <c r="Q442" s="375"/>
      <c r="R442" s="381"/>
      <c r="S442" s="382"/>
      <c r="T442" s="382"/>
      <c r="U442" s="383"/>
      <c r="V442" s="388"/>
    </row>
    <row r="443" spans="1:22">
      <c r="A443" s="362"/>
      <c r="B443" s="363"/>
      <c r="C443" s="363"/>
      <c r="D443" s="363"/>
      <c r="E443" s="363"/>
      <c r="F443" s="363"/>
      <c r="G443" s="363"/>
      <c r="H443" s="362"/>
      <c r="I443" s="362"/>
      <c r="J443" s="372"/>
      <c r="K443" s="376"/>
      <c r="L443" s="374"/>
      <c r="M443" s="362"/>
      <c r="N443" s="362"/>
      <c r="O443" s="368"/>
      <c r="P443" s="368"/>
      <c r="Q443" s="375"/>
      <c r="R443" s="381"/>
      <c r="S443" s="382"/>
      <c r="T443" s="382"/>
      <c r="U443" s="383"/>
      <c r="V443" s="388"/>
    </row>
    <row r="444" spans="1:22">
      <c r="A444" s="362"/>
      <c r="B444" s="363"/>
      <c r="C444" s="363"/>
      <c r="D444" s="363"/>
      <c r="E444" s="363"/>
      <c r="F444" s="363"/>
      <c r="G444" s="363"/>
      <c r="H444" s="362"/>
      <c r="I444" s="362"/>
      <c r="J444" s="372"/>
      <c r="K444" s="376"/>
      <c r="L444" s="374"/>
      <c r="M444" s="362"/>
      <c r="N444" s="362"/>
      <c r="O444" s="368"/>
      <c r="P444" s="368"/>
      <c r="Q444" s="375"/>
      <c r="R444" s="381"/>
      <c r="S444" s="382"/>
      <c r="T444" s="382"/>
      <c r="U444" s="383"/>
      <c r="V444" s="388"/>
    </row>
    <row r="445" spans="1:22">
      <c r="A445" s="362"/>
      <c r="B445" s="363"/>
      <c r="C445" s="363"/>
      <c r="D445" s="363"/>
      <c r="E445" s="363"/>
      <c r="F445" s="363"/>
      <c r="G445" s="363"/>
      <c r="H445" s="362"/>
      <c r="I445" s="362"/>
      <c r="J445" s="372"/>
      <c r="K445" s="376"/>
      <c r="L445" s="374"/>
      <c r="M445" s="362"/>
      <c r="N445" s="362"/>
      <c r="O445" s="368"/>
      <c r="P445" s="368"/>
      <c r="Q445" s="375"/>
      <c r="R445" s="381"/>
      <c r="S445" s="382"/>
      <c r="T445" s="382"/>
      <c r="U445" s="383"/>
      <c r="V445" s="388"/>
    </row>
    <row r="446" spans="1:22">
      <c r="A446" s="362"/>
      <c r="B446" s="363"/>
      <c r="C446" s="363"/>
      <c r="D446" s="363"/>
      <c r="E446" s="363"/>
      <c r="F446" s="363"/>
      <c r="G446" s="363"/>
      <c r="H446" s="362"/>
      <c r="I446" s="362"/>
      <c r="J446" s="372"/>
      <c r="K446" s="376"/>
      <c r="L446" s="374"/>
      <c r="M446" s="362"/>
      <c r="N446" s="362"/>
      <c r="O446" s="368"/>
      <c r="P446" s="368"/>
      <c r="Q446" s="375"/>
      <c r="R446" s="381"/>
      <c r="S446" s="382"/>
      <c r="T446" s="382"/>
      <c r="U446" s="383"/>
      <c r="V446" s="388"/>
    </row>
    <row r="447" spans="1:22">
      <c r="A447" s="362"/>
      <c r="B447" s="363"/>
      <c r="C447" s="363"/>
      <c r="D447" s="363"/>
      <c r="E447" s="363"/>
      <c r="F447" s="363"/>
      <c r="G447" s="363"/>
      <c r="H447" s="362"/>
      <c r="I447" s="362"/>
      <c r="J447" s="372"/>
      <c r="K447" s="376"/>
      <c r="L447" s="374"/>
      <c r="M447" s="362"/>
      <c r="N447" s="362"/>
      <c r="O447" s="368"/>
      <c r="P447" s="368"/>
      <c r="Q447" s="375"/>
      <c r="R447" s="381"/>
      <c r="S447" s="382"/>
      <c r="T447" s="382"/>
      <c r="U447" s="383"/>
      <c r="V447" s="388"/>
    </row>
    <row r="448" spans="1:22">
      <c r="A448" s="362"/>
      <c r="B448" s="363"/>
      <c r="C448" s="363"/>
      <c r="D448" s="363"/>
      <c r="E448" s="363"/>
      <c r="F448" s="363"/>
      <c r="G448" s="363"/>
      <c r="H448" s="362"/>
      <c r="I448" s="362"/>
      <c r="J448" s="372"/>
      <c r="K448" s="376"/>
      <c r="L448" s="374"/>
      <c r="M448" s="362"/>
      <c r="N448" s="362"/>
      <c r="O448" s="368"/>
      <c r="P448" s="368"/>
      <c r="Q448" s="375"/>
      <c r="R448" s="381"/>
      <c r="S448" s="382"/>
      <c r="T448" s="382"/>
      <c r="U448" s="383"/>
      <c r="V448" s="388"/>
    </row>
    <row r="449" spans="1:22">
      <c r="A449" s="362"/>
      <c r="B449" s="363"/>
      <c r="C449" s="363"/>
      <c r="D449" s="363"/>
      <c r="E449" s="363"/>
      <c r="F449" s="363"/>
      <c r="G449" s="363"/>
      <c r="H449" s="362"/>
      <c r="I449" s="362"/>
      <c r="J449" s="372"/>
      <c r="K449" s="376"/>
      <c r="L449" s="374"/>
      <c r="M449" s="362"/>
      <c r="N449" s="362"/>
      <c r="O449" s="368"/>
      <c r="P449" s="368"/>
      <c r="Q449" s="375"/>
      <c r="R449" s="381"/>
      <c r="S449" s="382"/>
      <c r="T449" s="382"/>
      <c r="U449" s="383"/>
      <c r="V449" s="388"/>
    </row>
    <row r="450" spans="1:22">
      <c r="A450" s="362"/>
      <c r="B450" s="363"/>
      <c r="C450" s="363"/>
      <c r="D450" s="363"/>
      <c r="E450" s="363"/>
      <c r="F450" s="363"/>
      <c r="G450" s="363"/>
      <c r="H450" s="362"/>
      <c r="I450" s="362"/>
      <c r="J450" s="372"/>
      <c r="K450" s="376"/>
      <c r="L450" s="374"/>
      <c r="M450" s="362"/>
      <c r="N450" s="362"/>
      <c r="O450" s="368"/>
      <c r="P450" s="368"/>
      <c r="Q450" s="375"/>
      <c r="R450" s="381"/>
      <c r="S450" s="382"/>
      <c r="T450" s="382"/>
      <c r="U450" s="383"/>
      <c r="V450" s="388"/>
    </row>
    <row r="451" spans="1:22">
      <c r="A451" s="362"/>
      <c r="B451" s="363"/>
      <c r="C451" s="363"/>
      <c r="D451" s="363"/>
      <c r="E451" s="363"/>
      <c r="F451" s="363"/>
      <c r="G451" s="363"/>
      <c r="H451" s="362"/>
      <c r="I451" s="362"/>
      <c r="J451" s="372"/>
      <c r="K451" s="376"/>
      <c r="L451" s="374"/>
      <c r="M451" s="362"/>
      <c r="N451" s="362"/>
      <c r="O451" s="368"/>
      <c r="P451" s="368"/>
      <c r="Q451" s="375"/>
      <c r="R451" s="381"/>
      <c r="S451" s="382"/>
      <c r="T451" s="382"/>
      <c r="U451" s="383"/>
      <c r="V451" s="388"/>
    </row>
    <row r="452" spans="1:22">
      <c r="A452" s="362"/>
      <c r="B452" s="363"/>
      <c r="C452" s="363"/>
      <c r="D452" s="363"/>
      <c r="E452" s="363"/>
      <c r="F452" s="363"/>
      <c r="G452" s="363"/>
      <c r="H452" s="362"/>
      <c r="I452" s="362"/>
      <c r="J452" s="372"/>
      <c r="K452" s="376"/>
      <c r="L452" s="374"/>
      <c r="M452" s="362"/>
      <c r="N452" s="362"/>
      <c r="O452" s="368"/>
      <c r="P452" s="368"/>
      <c r="Q452" s="375"/>
      <c r="R452" s="381"/>
      <c r="S452" s="382"/>
      <c r="T452" s="382"/>
      <c r="U452" s="383"/>
      <c r="V452" s="388"/>
    </row>
    <row r="453" spans="1:22">
      <c r="A453" s="362"/>
      <c r="B453" s="363"/>
      <c r="C453" s="363"/>
      <c r="D453" s="363"/>
      <c r="E453" s="363"/>
      <c r="F453" s="363"/>
      <c r="G453" s="363"/>
      <c r="H453" s="362"/>
      <c r="I453" s="362"/>
      <c r="J453" s="372"/>
      <c r="K453" s="376"/>
      <c r="L453" s="374"/>
      <c r="M453" s="362"/>
      <c r="N453" s="362"/>
      <c r="O453" s="368"/>
      <c r="P453" s="368"/>
      <c r="Q453" s="375"/>
      <c r="R453" s="381"/>
      <c r="S453" s="382"/>
      <c r="T453" s="382"/>
      <c r="U453" s="383"/>
      <c r="V453" s="388"/>
    </row>
    <row r="454" spans="1:22">
      <c r="A454" s="362"/>
      <c r="B454" s="363"/>
      <c r="C454" s="363"/>
      <c r="D454" s="363"/>
      <c r="E454" s="363"/>
      <c r="F454" s="363"/>
      <c r="G454" s="363"/>
      <c r="H454" s="362"/>
      <c r="I454" s="362"/>
      <c r="J454" s="372"/>
      <c r="K454" s="376"/>
      <c r="L454" s="374"/>
      <c r="M454" s="362"/>
      <c r="N454" s="362"/>
      <c r="O454" s="368"/>
      <c r="P454" s="368"/>
      <c r="Q454" s="375"/>
      <c r="R454" s="381"/>
      <c r="S454" s="382"/>
      <c r="T454" s="382"/>
      <c r="U454" s="383"/>
      <c r="V454" s="388"/>
    </row>
    <row r="455" spans="1:22">
      <c r="A455" s="362"/>
      <c r="B455" s="363"/>
      <c r="C455" s="363"/>
      <c r="D455" s="363"/>
      <c r="E455" s="363"/>
      <c r="F455" s="363"/>
      <c r="G455" s="363"/>
      <c r="H455" s="362"/>
      <c r="I455" s="362"/>
      <c r="J455" s="372"/>
      <c r="K455" s="376"/>
      <c r="L455" s="374"/>
      <c r="M455" s="362"/>
      <c r="N455" s="362"/>
      <c r="O455" s="368"/>
      <c r="P455" s="368"/>
      <c r="Q455" s="375"/>
      <c r="R455" s="381"/>
      <c r="S455" s="382"/>
      <c r="T455" s="382"/>
      <c r="U455" s="383"/>
      <c r="V455" s="388"/>
    </row>
    <row r="456" spans="1:22">
      <c r="A456" s="362"/>
      <c r="B456" s="363"/>
      <c r="C456" s="363"/>
      <c r="D456" s="363"/>
      <c r="E456" s="363"/>
      <c r="F456" s="363"/>
      <c r="G456" s="363"/>
      <c r="H456" s="362"/>
      <c r="I456" s="362"/>
      <c r="J456" s="372"/>
      <c r="K456" s="376"/>
      <c r="L456" s="374"/>
      <c r="M456" s="362"/>
      <c r="N456" s="362"/>
      <c r="O456" s="368"/>
      <c r="P456" s="368"/>
      <c r="Q456" s="375"/>
      <c r="R456" s="381"/>
      <c r="S456" s="382"/>
      <c r="T456" s="382"/>
      <c r="U456" s="383"/>
      <c r="V456" s="388"/>
    </row>
    <row r="457" spans="1:22">
      <c r="A457" s="362"/>
      <c r="B457" s="363"/>
      <c r="C457" s="363"/>
      <c r="D457" s="363"/>
      <c r="E457" s="363"/>
      <c r="F457" s="363"/>
      <c r="G457" s="363"/>
      <c r="H457" s="362"/>
      <c r="I457" s="362"/>
      <c r="J457" s="372"/>
      <c r="K457" s="376"/>
      <c r="L457" s="374"/>
      <c r="M457" s="362"/>
      <c r="N457" s="362"/>
      <c r="O457" s="368"/>
      <c r="P457" s="368"/>
      <c r="Q457" s="375"/>
      <c r="R457" s="381"/>
      <c r="S457" s="382"/>
      <c r="T457" s="382"/>
      <c r="U457" s="383"/>
      <c r="V457" s="388"/>
    </row>
    <row r="458" spans="1:22">
      <c r="A458" s="362"/>
      <c r="B458" s="363"/>
      <c r="C458" s="363"/>
      <c r="D458" s="363"/>
      <c r="E458" s="363"/>
      <c r="F458" s="363"/>
      <c r="G458" s="363"/>
      <c r="H458" s="362"/>
      <c r="I458" s="362"/>
      <c r="J458" s="372"/>
      <c r="K458" s="376"/>
      <c r="L458" s="374"/>
      <c r="M458" s="362"/>
      <c r="N458" s="362"/>
      <c r="O458" s="368"/>
      <c r="P458" s="368"/>
      <c r="Q458" s="375"/>
      <c r="R458" s="381"/>
      <c r="S458" s="382"/>
      <c r="T458" s="382"/>
      <c r="U458" s="383"/>
      <c r="V458" s="388"/>
    </row>
    <row r="459" spans="1:22">
      <c r="A459" s="362"/>
      <c r="B459" s="363"/>
      <c r="C459" s="363"/>
      <c r="D459" s="363"/>
      <c r="E459" s="363"/>
      <c r="F459" s="363"/>
      <c r="G459" s="363"/>
      <c r="H459" s="362"/>
      <c r="I459" s="362"/>
      <c r="J459" s="372"/>
      <c r="K459" s="376"/>
      <c r="L459" s="374"/>
      <c r="M459" s="362"/>
      <c r="N459" s="362"/>
      <c r="O459" s="368"/>
      <c r="P459" s="368"/>
      <c r="Q459" s="375"/>
      <c r="R459" s="381"/>
      <c r="S459" s="382"/>
      <c r="T459" s="382"/>
      <c r="U459" s="383"/>
      <c r="V459" s="388"/>
    </row>
    <row r="460" spans="1:22">
      <c r="A460" s="362"/>
      <c r="B460" s="363"/>
      <c r="C460" s="363"/>
      <c r="D460" s="363"/>
      <c r="E460" s="363"/>
      <c r="F460" s="363"/>
      <c r="G460" s="363"/>
      <c r="H460" s="362"/>
      <c r="I460" s="362"/>
      <c r="J460" s="372"/>
      <c r="K460" s="376"/>
      <c r="L460" s="374"/>
      <c r="M460" s="362"/>
      <c r="N460" s="362"/>
      <c r="O460" s="368"/>
      <c r="P460" s="368"/>
      <c r="Q460" s="375"/>
      <c r="R460" s="381"/>
      <c r="S460" s="382"/>
      <c r="T460" s="382"/>
      <c r="U460" s="383"/>
      <c r="V460" s="388"/>
    </row>
    <row r="461" spans="1:22">
      <c r="A461" s="362"/>
      <c r="B461" s="363"/>
      <c r="C461" s="363"/>
      <c r="D461" s="363"/>
      <c r="E461" s="363"/>
      <c r="F461" s="363"/>
      <c r="G461" s="363"/>
      <c r="H461" s="362"/>
      <c r="I461" s="362"/>
      <c r="J461" s="372"/>
      <c r="K461" s="376"/>
      <c r="L461" s="374"/>
      <c r="M461" s="362"/>
      <c r="N461" s="362"/>
      <c r="O461" s="368"/>
      <c r="P461" s="368"/>
      <c r="Q461" s="375"/>
      <c r="R461" s="381"/>
      <c r="S461" s="382"/>
      <c r="T461" s="382"/>
      <c r="U461" s="383"/>
      <c r="V461" s="388"/>
    </row>
    <row r="462" spans="1:22">
      <c r="A462" s="362"/>
      <c r="B462" s="363"/>
      <c r="C462" s="363"/>
      <c r="D462" s="363"/>
      <c r="E462" s="363"/>
      <c r="F462" s="363"/>
      <c r="G462" s="363"/>
      <c r="H462" s="362"/>
      <c r="I462" s="362"/>
      <c r="J462" s="372"/>
      <c r="K462" s="376"/>
      <c r="L462" s="374"/>
      <c r="M462" s="362"/>
      <c r="N462" s="362"/>
      <c r="O462" s="368"/>
      <c r="P462" s="368"/>
      <c r="Q462" s="375"/>
      <c r="R462" s="381"/>
      <c r="S462" s="382"/>
      <c r="T462" s="382"/>
      <c r="U462" s="383"/>
      <c r="V462" s="388"/>
    </row>
    <row r="463" spans="1:22">
      <c r="A463" s="362"/>
      <c r="B463" s="363"/>
      <c r="C463" s="363"/>
      <c r="D463" s="363"/>
      <c r="E463" s="363"/>
      <c r="F463" s="363"/>
      <c r="G463" s="363"/>
      <c r="H463" s="362"/>
      <c r="I463" s="362"/>
      <c r="J463" s="372"/>
      <c r="K463" s="376"/>
      <c r="L463" s="374"/>
      <c r="M463" s="362"/>
      <c r="N463" s="362"/>
      <c r="O463" s="368"/>
      <c r="P463" s="368"/>
      <c r="Q463" s="375"/>
      <c r="R463" s="381"/>
      <c r="S463" s="382"/>
      <c r="T463" s="382"/>
      <c r="U463" s="383"/>
      <c r="V463" s="388"/>
    </row>
    <row r="464" spans="1:22">
      <c r="A464" s="362"/>
      <c r="B464" s="363"/>
      <c r="C464" s="363"/>
      <c r="D464" s="363"/>
      <c r="E464" s="363"/>
      <c r="F464" s="363"/>
      <c r="G464" s="363"/>
      <c r="H464" s="362"/>
      <c r="I464" s="362"/>
      <c r="J464" s="372"/>
      <c r="K464" s="376"/>
      <c r="L464" s="374"/>
      <c r="M464" s="362"/>
      <c r="N464" s="362"/>
      <c r="O464" s="368"/>
      <c r="P464" s="368"/>
      <c r="Q464" s="375"/>
      <c r="R464" s="381"/>
      <c r="S464" s="382"/>
      <c r="T464" s="382"/>
      <c r="U464" s="383"/>
      <c r="V464" s="388"/>
    </row>
    <row r="465" spans="1:22">
      <c r="A465" s="362"/>
      <c r="B465" s="363"/>
      <c r="C465" s="363"/>
      <c r="D465" s="363"/>
      <c r="E465" s="363"/>
      <c r="F465" s="363"/>
      <c r="G465" s="363"/>
      <c r="H465" s="362"/>
      <c r="I465" s="362"/>
      <c r="J465" s="372"/>
      <c r="K465" s="376"/>
      <c r="L465" s="374"/>
      <c r="M465" s="362"/>
      <c r="N465" s="362"/>
      <c r="O465" s="368"/>
      <c r="P465" s="368"/>
      <c r="Q465" s="375"/>
      <c r="R465" s="381"/>
      <c r="S465" s="382"/>
      <c r="T465" s="382"/>
      <c r="U465" s="383"/>
      <c r="V465" s="388"/>
    </row>
    <row r="466" spans="1:22">
      <c r="A466" s="362"/>
      <c r="B466" s="363"/>
      <c r="C466" s="363"/>
      <c r="D466" s="363"/>
      <c r="E466" s="363"/>
      <c r="F466" s="363"/>
      <c r="G466" s="363"/>
      <c r="H466" s="362"/>
      <c r="I466" s="362"/>
      <c r="J466" s="372"/>
      <c r="K466" s="376"/>
      <c r="L466" s="374"/>
      <c r="M466" s="362"/>
      <c r="N466" s="362"/>
      <c r="O466" s="368"/>
      <c r="P466" s="368"/>
      <c r="Q466" s="375"/>
      <c r="R466" s="381"/>
      <c r="S466" s="382"/>
      <c r="T466" s="382"/>
      <c r="U466" s="383"/>
      <c r="V466" s="388"/>
    </row>
    <row r="467" spans="1:22">
      <c r="A467" s="362"/>
      <c r="B467" s="363"/>
      <c r="C467" s="363"/>
      <c r="D467" s="363"/>
      <c r="E467" s="363"/>
      <c r="F467" s="363"/>
      <c r="G467" s="363"/>
      <c r="H467" s="362"/>
      <c r="I467" s="362"/>
      <c r="J467" s="372"/>
      <c r="K467" s="376"/>
      <c r="L467" s="374"/>
      <c r="M467" s="362"/>
      <c r="N467" s="362"/>
      <c r="O467" s="368"/>
      <c r="P467" s="368"/>
      <c r="Q467" s="375"/>
      <c r="R467" s="381"/>
      <c r="S467" s="382"/>
      <c r="T467" s="382"/>
      <c r="U467" s="383"/>
      <c r="V467" s="388"/>
    </row>
    <row r="468" spans="1:22">
      <c r="A468" s="362"/>
      <c r="B468" s="363"/>
      <c r="C468" s="363"/>
      <c r="D468" s="363"/>
      <c r="E468" s="363"/>
      <c r="F468" s="363"/>
      <c r="G468" s="363"/>
      <c r="H468" s="362"/>
      <c r="I468" s="362"/>
      <c r="J468" s="372"/>
      <c r="K468" s="376"/>
      <c r="L468" s="374"/>
      <c r="M468" s="362"/>
      <c r="N468" s="362"/>
      <c r="O468" s="368"/>
      <c r="P468" s="368"/>
      <c r="Q468" s="375"/>
      <c r="R468" s="381"/>
      <c r="S468" s="382"/>
      <c r="T468" s="382"/>
      <c r="U468" s="383"/>
      <c r="V468" s="388"/>
    </row>
    <row r="469" spans="1:22">
      <c r="A469" s="362"/>
      <c r="B469" s="363"/>
      <c r="C469" s="363"/>
      <c r="D469" s="363"/>
      <c r="E469" s="363"/>
      <c r="F469" s="363"/>
      <c r="G469" s="363"/>
      <c r="H469" s="362"/>
      <c r="I469" s="362"/>
      <c r="J469" s="372"/>
      <c r="K469" s="376"/>
      <c r="L469" s="374"/>
      <c r="M469" s="362"/>
      <c r="N469" s="362"/>
      <c r="O469" s="368"/>
      <c r="P469" s="368"/>
      <c r="Q469" s="375"/>
      <c r="R469" s="381"/>
      <c r="S469" s="382"/>
      <c r="T469" s="382"/>
      <c r="U469" s="383"/>
      <c r="V469" s="388"/>
    </row>
    <row r="470" spans="1:22">
      <c r="A470" s="362"/>
      <c r="B470" s="363"/>
      <c r="C470" s="363"/>
      <c r="D470" s="363"/>
      <c r="E470" s="363"/>
      <c r="F470" s="363"/>
      <c r="G470" s="363"/>
      <c r="H470" s="362"/>
      <c r="I470" s="362"/>
      <c r="J470" s="372"/>
      <c r="K470" s="376"/>
      <c r="L470" s="374"/>
      <c r="M470" s="362"/>
      <c r="N470" s="362"/>
      <c r="O470" s="368"/>
      <c r="P470" s="368"/>
      <c r="Q470" s="375"/>
      <c r="R470" s="381"/>
      <c r="S470" s="382"/>
      <c r="T470" s="382"/>
      <c r="U470" s="383"/>
      <c r="V470" s="388"/>
    </row>
    <row r="471" spans="1:22">
      <c r="A471" s="362"/>
      <c r="B471" s="363"/>
      <c r="C471" s="363"/>
      <c r="D471" s="363"/>
      <c r="E471" s="363"/>
      <c r="F471" s="363"/>
      <c r="G471" s="363"/>
      <c r="H471" s="362"/>
      <c r="I471" s="362"/>
      <c r="J471" s="372"/>
      <c r="K471" s="376"/>
      <c r="L471" s="374"/>
      <c r="M471" s="362"/>
      <c r="N471" s="362"/>
      <c r="O471" s="368"/>
      <c r="P471" s="368"/>
      <c r="Q471" s="375"/>
      <c r="R471" s="381"/>
      <c r="S471" s="382"/>
      <c r="T471" s="382"/>
      <c r="U471" s="383"/>
      <c r="V471" s="388"/>
    </row>
    <row r="472" spans="1:22">
      <c r="A472" s="362"/>
      <c r="B472" s="363"/>
      <c r="C472" s="363"/>
      <c r="D472" s="363"/>
      <c r="E472" s="363"/>
      <c r="F472" s="363"/>
      <c r="G472" s="363"/>
      <c r="H472" s="362"/>
      <c r="I472" s="362"/>
      <c r="J472" s="372"/>
      <c r="K472" s="376"/>
      <c r="L472" s="374"/>
      <c r="M472" s="362"/>
      <c r="N472" s="362"/>
      <c r="O472" s="368"/>
      <c r="P472" s="368"/>
      <c r="Q472" s="375"/>
      <c r="R472" s="381"/>
      <c r="S472" s="382"/>
      <c r="T472" s="382"/>
      <c r="U472" s="383"/>
      <c r="V472" s="388"/>
    </row>
    <row r="473" spans="1:22">
      <c r="A473" s="362"/>
      <c r="B473" s="363"/>
      <c r="C473" s="363"/>
      <c r="D473" s="363"/>
      <c r="E473" s="363"/>
      <c r="F473" s="363"/>
      <c r="G473" s="363"/>
      <c r="H473" s="362"/>
      <c r="I473" s="362"/>
      <c r="J473" s="372"/>
      <c r="K473" s="376"/>
      <c r="L473" s="374"/>
      <c r="M473" s="362"/>
      <c r="N473" s="362"/>
      <c r="O473" s="368"/>
      <c r="P473" s="368"/>
      <c r="Q473" s="375"/>
      <c r="R473" s="381"/>
      <c r="S473" s="382"/>
      <c r="T473" s="382"/>
      <c r="U473" s="383"/>
      <c r="V473" s="388"/>
    </row>
    <row r="474" spans="1:22">
      <c r="A474" s="362"/>
      <c r="B474" s="363"/>
      <c r="C474" s="363"/>
      <c r="D474" s="363"/>
      <c r="E474" s="363"/>
      <c r="F474" s="363"/>
      <c r="G474" s="363"/>
      <c r="H474" s="362"/>
      <c r="I474" s="362"/>
      <c r="J474" s="372"/>
      <c r="K474" s="376"/>
      <c r="L474" s="374"/>
      <c r="M474" s="362"/>
      <c r="N474" s="362"/>
      <c r="O474" s="368"/>
      <c r="P474" s="368"/>
      <c r="Q474" s="375"/>
      <c r="R474" s="381"/>
      <c r="S474" s="382"/>
      <c r="T474" s="382"/>
      <c r="U474" s="383"/>
      <c r="V474" s="388"/>
    </row>
    <row r="475" spans="1:22">
      <c r="A475" s="362"/>
      <c r="B475" s="363"/>
      <c r="C475" s="363"/>
      <c r="D475" s="363"/>
      <c r="E475" s="363"/>
      <c r="F475" s="363"/>
      <c r="G475" s="363"/>
      <c r="H475" s="362"/>
      <c r="I475" s="362"/>
      <c r="J475" s="372"/>
      <c r="K475" s="376"/>
      <c r="L475" s="374"/>
      <c r="M475" s="362"/>
      <c r="N475" s="362"/>
      <c r="O475" s="368"/>
      <c r="P475" s="368"/>
      <c r="Q475" s="375"/>
      <c r="R475" s="381"/>
      <c r="S475" s="382"/>
      <c r="T475" s="382"/>
      <c r="U475" s="383"/>
      <c r="V475" s="388"/>
    </row>
    <row r="476" spans="1:22">
      <c r="A476" s="362"/>
      <c r="B476" s="363"/>
      <c r="C476" s="363"/>
      <c r="D476" s="363"/>
      <c r="E476" s="363"/>
      <c r="F476" s="363"/>
      <c r="G476" s="363"/>
      <c r="H476" s="362"/>
      <c r="I476" s="362"/>
      <c r="J476" s="372"/>
      <c r="K476" s="376"/>
      <c r="L476" s="374"/>
      <c r="M476" s="362"/>
      <c r="N476" s="362"/>
      <c r="O476" s="368"/>
      <c r="P476" s="368"/>
      <c r="Q476" s="375"/>
      <c r="R476" s="381"/>
      <c r="S476" s="382"/>
      <c r="T476" s="382"/>
      <c r="U476" s="383"/>
      <c r="V476" s="388"/>
    </row>
    <row r="477" spans="1:22">
      <c r="A477" s="362"/>
      <c r="B477" s="363"/>
      <c r="C477" s="363"/>
      <c r="D477" s="363"/>
      <c r="E477" s="363"/>
      <c r="F477" s="363"/>
      <c r="G477" s="363"/>
      <c r="H477" s="362"/>
      <c r="I477" s="362"/>
      <c r="J477" s="372"/>
      <c r="K477" s="376"/>
      <c r="L477" s="374"/>
      <c r="M477" s="362"/>
      <c r="N477" s="362"/>
      <c r="O477" s="368"/>
      <c r="P477" s="368"/>
      <c r="Q477" s="375"/>
      <c r="R477" s="381"/>
      <c r="S477" s="382"/>
      <c r="T477" s="382"/>
      <c r="U477" s="383"/>
      <c r="V477" s="388"/>
    </row>
    <row r="478" spans="1:22">
      <c r="A478" s="362"/>
      <c r="B478" s="363"/>
      <c r="C478" s="363"/>
      <c r="D478" s="363"/>
      <c r="E478" s="363"/>
      <c r="F478" s="363"/>
      <c r="G478" s="363"/>
      <c r="H478" s="362"/>
      <c r="I478" s="362"/>
      <c r="J478" s="372"/>
      <c r="K478" s="376"/>
      <c r="L478" s="374"/>
      <c r="M478" s="362"/>
      <c r="N478" s="362"/>
      <c r="O478" s="368"/>
      <c r="P478" s="368"/>
      <c r="Q478" s="375"/>
      <c r="R478" s="381"/>
      <c r="S478" s="382"/>
      <c r="T478" s="382"/>
      <c r="U478" s="383"/>
      <c r="V478" s="388"/>
    </row>
    <row r="479" spans="1:22">
      <c r="A479" s="362"/>
      <c r="B479" s="363"/>
      <c r="C479" s="363"/>
      <c r="D479" s="363"/>
      <c r="E479" s="363"/>
      <c r="F479" s="363"/>
      <c r="G479" s="363"/>
      <c r="H479" s="362"/>
      <c r="I479" s="362"/>
      <c r="J479" s="372"/>
      <c r="K479" s="376"/>
      <c r="L479" s="374"/>
      <c r="M479" s="362"/>
      <c r="N479" s="362"/>
      <c r="O479" s="368"/>
      <c r="P479" s="368"/>
      <c r="Q479" s="375"/>
      <c r="R479" s="381"/>
      <c r="S479" s="382"/>
      <c r="T479" s="382"/>
      <c r="U479" s="383"/>
      <c r="V479" s="388"/>
    </row>
    <row r="480" spans="1:22">
      <c r="A480" s="362"/>
      <c r="B480" s="363"/>
      <c r="C480" s="363"/>
      <c r="D480" s="363"/>
      <c r="E480" s="363"/>
      <c r="F480" s="363"/>
      <c r="G480" s="363"/>
      <c r="H480" s="362"/>
      <c r="I480" s="362"/>
      <c r="J480" s="372"/>
      <c r="K480" s="376"/>
      <c r="L480" s="374"/>
      <c r="M480" s="362"/>
      <c r="N480" s="362"/>
      <c r="O480" s="368"/>
      <c r="P480" s="368"/>
      <c r="Q480" s="375"/>
      <c r="R480" s="381"/>
      <c r="S480" s="382"/>
      <c r="T480" s="382"/>
      <c r="U480" s="383"/>
      <c r="V480" s="388"/>
    </row>
    <row r="481" spans="1:22">
      <c r="A481" s="362"/>
      <c r="B481" s="363"/>
      <c r="C481" s="363"/>
      <c r="D481" s="363"/>
      <c r="E481" s="363"/>
      <c r="F481" s="363"/>
      <c r="G481" s="363"/>
      <c r="H481" s="362"/>
      <c r="I481" s="362"/>
      <c r="J481" s="372"/>
      <c r="K481" s="376"/>
      <c r="L481" s="374"/>
      <c r="M481" s="362"/>
      <c r="N481" s="362"/>
      <c r="O481" s="368"/>
      <c r="P481" s="368"/>
      <c r="Q481" s="375"/>
      <c r="R481" s="381"/>
      <c r="S481" s="382"/>
      <c r="T481" s="382"/>
      <c r="U481" s="383"/>
      <c r="V481" s="388"/>
    </row>
    <row r="482" spans="1:22">
      <c r="A482" s="362"/>
      <c r="B482" s="363"/>
      <c r="C482" s="363"/>
      <c r="D482" s="363"/>
      <c r="E482" s="363"/>
      <c r="F482" s="363"/>
      <c r="G482" s="363"/>
      <c r="H482" s="362"/>
      <c r="I482" s="362"/>
      <c r="J482" s="372"/>
      <c r="K482" s="376"/>
      <c r="L482" s="374"/>
      <c r="M482" s="362"/>
      <c r="N482" s="362"/>
      <c r="O482" s="368"/>
      <c r="P482" s="368"/>
      <c r="Q482" s="375"/>
      <c r="R482" s="381"/>
      <c r="S482" s="382"/>
      <c r="T482" s="382"/>
      <c r="U482" s="383"/>
      <c r="V482" s="388"/>
    </row>
    <row r="483" spans="1:22">
      <c r="A483" s="362"/>
      <c r="B483" s="363"/>
      <c r="C483" s="363"/>
      <c r="D483" s="363"/>
      <c r="E483" s="363"/>
      <c r="F483" s="363"/>
      <c r="G483" s="363"/>
      <c r="H483" s="362"/>
      <c r="I483" s="362"/>
      <c r="J483" s="372"/>
      <c r="K483" s="376"/>
      <c r="L483" s="374"/>
      <c r="M483" s="362"/>
      <c r="N483" s="362"/>
      <c r="O483" s="368"/>
      <c r="P483" s="368"/>
      <c r="Q483" s="375"/>
      <c r="R483" s="381"/>
      <c r="S483" s="382"/>
      <c r="T483" s="382"/>
      <c r="U483" s="383"/>
      <c r="V483" s="388"/>
    </row>
    <row r="484" spans="1:22">
      <c r="A484" s="362"/>
      <c r="B484" s="363"/>
      <c r="C484" s="363"/>
      <c r="D484" s="363"/>
      <c r="E484" s="363"/>
      <c r="F484" s="363"/>
      <c r="G484" s="363"/>
      <c r="H484" s="362"/>
      <c r="I484" s="362"/>
      <c r="J484" s="372"/>
      <c r="K484" s="376"/>
      <c r="L484" s="374"/>
      <c r="M484" s="362"/>
      <c r="N484" s="362"/>
      <c r="O484" s="368"/>
      <c r="P484" s="368"/>
      <c r="Q484" s="375"/>
      <c r="R484" s="381"/>
      <c r="S484" s="382"/>
      <c r="T484" s="382"/>
      <c r="U484" s="383"/>
      <c r="V484" s="388"/>
    </row>
    <row r="485" spans="1:22">
      <c r="A485" s="362"/>
      <c r="B485" s="363"/>
      <c r="C485" s="363"/>
      <c r="D485" s="363"/>
      <c r="E485" s="363"/>
      <c r="F485" s="363"/>
      <c r="G485" s="363"/>
      <c r="H485" s="362"/>
      <c r="I485" s="362"/>
      <c r="J485" s="372"/>
      <c r="K485" s="376"/>
      <c r="L485" s="374"/>
      <c r="M485" s="362"/>
      <c r="N485" s="362"/>
      <c r="O485" s="368"/>
      <c r="P485" s="368"/>
      <c r="Q485" s="375"/>
      <c r="R485" s="381"/>
      <c r="S485" s="382"/>
      <c r="T485" s="382"/>
      <c r="U485" s="383"/>
      <c r="V485" s="388"/>
    </row>
    <row r="486" spans="1:22">
      <c r="A486" s="362"/>
      <c r="B486" s="363"/>
      <c r="C486" s="363"/>
      <c r="D486" s="363"/>
      <c r="E486" s="363"/>
      <c r="F486" s="363"/>
      <c r="G486" s="363"/>
      <c r="H486" s="362"/>
      <c r="I486" s="362"/>
      <c r="J486" s="372"/>
      <c r="K486" s="376"/>
      <c r="L486" s="374"/>
      <c r="M486" s="362"/>
      <c r="N486" s="362"/>
      <c r="O486" s="368"/>
      <c r="P486" s="368"/>
      <c r="Q486" s="375"/>
      <c r="R486" s="381"/>
      <c r="S486" s="382"/>
      <c r="T486" s="382"/>
      <c r="U486" s="383"/>
      <c r="V486" s="388"/>
    </row>
  </sheetData>
  <sheetProtection selectLockedCells="1"/>
  <pageMargins left="0.699305555555556" right="0.699305555555556" top="0.75" bottom="0.75" header="0.3" footer="0.3"/>
  <pageSetup paperSize="9" orientation="portrait"/>
  <headerFooter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2:R157"/>
  <sheetViews>
    <sheetView showGridLines="0" zoomScale="70" zoomScaleNormal="70" topLeftCell="A34" workbookViewId="0">
      <selection activeCell="H46" sqref="H46"/>
    </sheetView>
  </sheetViews>
  <sheetFormatPr defaultColWidth="9" defaultRowHeight="21" customHeight="1"/>
  <cols>
    <col min="1" max="1" width="3.85185185185185" style="262" customWidth="1"/>
    <col min="2" max="2" width="4" style="263" customWidth="1"/>
    <col min="3" max="3" width="16.4259259259259" customWidth="1"/>
    <col min="4" max="4" width="12" customWidth="1"/>
    <col min="5" max="16" width="17.5740740740741" customWidth="1"/>
    <col min="17" max="17" width="3.57407407407407" customWidth="1"/>
    <col min="18" max="18" width="10.712962962963" style="3" customWidth="1"/>
  </cols>
  <sheetData>
    <row r="2" customHeight="1" spans="2:16">
      <c r="B2" s="264" t="s">
        <v>54</v>
      </c>
      <c r="C2" s="264"/>
      <c r="D2" s="265"/>
      <c r="E2" s="266" t="s">
        <v>12</v>
      </c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</row>
    <row r="3" customHeight="1" spans="2:16">
      <c r="B3" s="267"/>
      <c r="C3" s="265"/>
      <c r="D3" s="265"/>
      <c r="E3" s="266" t="s">
        <v>31</v>
      </c>
      <c r="F3" s="266" t="s">
        <v>35</v>
      </c>
      <c r="G3" s="266" t="s">
        <v>36</v>
      </c>
      <c r="H3" s="266" t="s">
        <v>37</v>
      </c>
      <c r="I3" s="266" t="s">
        <v>38</v>
      </c>
      <c r="J3" s="266" t="s">
        <v>39</v>
      </c>
      <c r="K3" s="266" t="s">
        <v>40</v>
      </c>
      <c r="L3" s="266" t="s">
        <v>41</v>
      </c>
      <c r="M3" s="266" t="s">
        <v>42</v>
      </c>
      <c r="N3" s="266" t="s">
        <v>43</v>
      </c>
      <c r="O3" s="266" t="s">
        <v>44</v>
      </c>
      <c r="P3" s="266" t="s">
        <v>45</v>
      </c>
    </row>
    <row r="4" customHeight="1" spans="2:16">
      <c r="B4" s="268" t="s">
        <v>55</v>
      </c>
      <c r="C4" s="269" t="str">
        <f>Info!C4</f>
        <v>Barrel</v>
      </c>
      <c r="D4" s="266"/>
      <c r="E4" s="270">
        <v>432349</v>
      </c>
      <c r="F4" s="270">
        <v>503742</v>
      </c>
      <c r="G4" s="270">
        <v>412524</v>
      </c>
      <c r="H4" s="270">
        <v>367590</v>
      </c>
      <c r="I4" s="270">
        <v>328160.64</v>
      </c>
      <c r="J4" s="270">
        <v>325088.53</v>
      </c>
      <c r="K4" s="270">
        <v>405352.12</v>
      </c>
      <c r="L4" s="270">
        <v>305003.32</v>
      </c>
      <c r="M4" s="270">
        <v>372788.16</v>
      </c>
      <c r="N4" s="270">
        <v>360686.77</v>
      </c>
      <c r="O4" s="270">
        <v>402163.89</v>
      </c>
      <c r="P4" s="270">
        <v>526016.24</v>
      </c>
    </row>
    <row r="5" customHeight="1" spans="2:16">
      <c r="B5" s="271"/>
      <c r="C5" s="269" t="str">
        <f>Info!C5</f>
        <v>Ceramic</v>
      </c>
      <c r="D5" s="266"/>
      <c r="E5" s="270">
        <v>47011</v>
      </c>
      <c r="F5" s="270">
        <v>54431</v>
      </c>
      <c r="G5" s="270">
        <v>45056</v>
      </c>
      <c r="H5" s="270">
        <v>69229</v>
      </c>
      <c r="I5" s="270">
        <v>69039.97</v>
      </c>
      <c r="J5" s="270">
        <v>68650.36</v>
      </c>
      <c r="K5" s="270">
        <v>75270.41</v>
      </c>
      <c r="L5" s="270">
        <v>80562.22</v>
      </c>
      <c r="M5" s="270">
        <v>96168.07</v>
      </c>
      <c r="N5" s="270">
        <v>91311.68</v>
      </c>
      <c r="O5" s="270">
        <v>55403.94</v>
      </c>
      <c r="P5" s="270">
        <v>42908.9</v>
      </c>
    </row>
    <row r="6" customHeight="1" spans="2:16">
      <c r="B6" s="271"/>
      <c r="C6" s="269" t="str">
        <f>Info!C6</f>
        <v>IG</v>
      </c>
      <c r="D6" s="266"/>
      <c r="E6" s="270">
        <v>964173</v>
      </c>
      <c r="F6" s="270">
        <v>1065037</v>
      </c>
      <c r="G6" s="270">
        <v>1030576</v>
      </c>
      <c r="H6" s="270">
        <v>1018317</v>
      </c>
      <c r="I6" s="270">
        <v>1127423.3</v>
      </c>
      <c r="J6" s="270">
        <v>1180154.24</v>
      </c>
      <c r="K6" s="270">
        <v>1047474.1</v>
      </c>
      <c r="L6" s="270">
        <v>1190137.4</v>
      </c>
      <c r="M6" s="270">
        <v>1101885.66</v>
      </c>
      <c r="N6" s="270">
        <v>1006206.78</v>
      </c>
      <c r="O6" s="270">
        <v>832229.61</v>
      </c>
      <c r="P6" s="270">
        <v>1059325.67</v>
      </c>
    </row>
    <row r="7" customHeight="1" spans="2:16">
      <c r="B7" s="271"/>
      <c r="C7" s="269" t="str">
        <f>Info!C7</f>
        <v>ME</v>
      </c>
      <c r="D7" s="266"/>
      <c r="E7" s="270">
        <v>139418</v>
      </c>
      <c r="F7" s="270">
        <v>190090</v>
      </c>
      <c r="G7" s="270">
        <v>181039</v>
      </c>
      <c r="H7" s="270">
        <v>186382</v>
      </c>
      <c r="I7" s="270">
        <v>272375.43</v>
      </c>
      <c r="J7" s="270">
        <v>200958.81</v>
      </c>
      <c r="K7" s="270">
        <v>336655.07</v>
      </c>
      <c r="L7" s="270">
        <v>274252.42</v>
      </c>
      <c r="M7" s="270">
        <v>299812.14</v>
      </c>
      <c r="N7" s="270">
        <v>286221.03</v>
      </c>
      <c r="O7" s="270">
        <v>257622.41</v>
      </c>
      <c r="P7" s="270">
        <v>295686.62</v>
      </c>
    </row>
    <row r="8" customHeight="1" spans="2:16">
      <c r="B8" s="271"/>
      <c r="C8" s="269" t="str">
        <f>Info!C8</f>
        <v>PVD</v>
      </c>
      <c r="D8" s="266"/>
      <c r="E8" s="270">
        <f>SUM(E9:E11)</f>
        <v>610737</v>
      </c>
      <c r="F8" s="270">
        <f t="shared" ref="F8:P8" si="0">SUM(F9:F11)</f>
        <v>552925</v>
      </c>
      <c r="G8" s="270">
        <f t="shared" si="0"/>
        <v>718503</v>
      </c>
      <c r="H8" s="270">
        <f t="shared" si="0"/>
        <v>749468</v>
      </c>
      <c r="I8" s="270">
        <f t="shared" si="0"/>
        <v>860674.88</v>
      </c>
      <c r="J8" s="270">
        <f t="shared" si="0"/>
        <v>838382.63</v>
      </c>
      <c r="K8" s="270">
        <f t="shared" si="0"/>
        <v>790191.11</v>
      </c>
      <c r="L8" s="270">
        <f t="shared" si="0"/>
        <v>919308.83</v>
      </c>
      <c r="M8" s="270">
        <f t="shared" si="0"/>
        <v>797373.57</v>
      </c>
      <c r="N8" s="270">
        <f t="shared" si="0"/>
        <v>767596.12</v>
      </c>
      <c r="O8" s="270">
        <f t="shared" si="0"/>
        <v>823835.67</v>
      </c>
      <c r="P8" s="270">
        <f t="shared" si="0"/>
        <v>889485.26</v>
      </c>
    </row>
    <row r="9" s="4" customFormat="1" customHeight="1" outlineLevel="1" spans="1:18">
      <c r="A9" s="272"/>
      <c r="B9" s="271"/>
      <c r="C9" s="273" t="s">
        <v>56</v>
      </c>
      <c r="D9" s="274"/>
      <c r="E9" s="275">
        <v>610737</v>
      </c>
      <c r="F9" s="275">
        <v>552925</v>
      </c>
      <c r="G9" s="275">
        <v>718503</v>
      </c>
      <c r="H9" s="275">
        <v>749468</v>
      </c>
      <c r="I9" s="275">
        <v>860674.88</v>
      </c>
      <c r="J9" s="275">
        <v>838382.63</v>
      </c>
      <c r="K9" s="275">
        <v>790191.11</v>
      </c>
      <c r="L9" s="275">
        <v>919308.83</v>
      </c>
      <c r="M9" s="275">
        <v>797373.57</v>
      </c>
      <c r="N9" s="275">
        <v>767596.12</v>
      </c>
      <c r="O9" s="275">
        <v>823835.67</v>
      </c>
      <c r="P9" s="275">
        <v>889485.26</v>
      </c>
      <c r="R9" s="292"/>
    </row>
    <row r="10" s="4" customFormat="1" customHeight="1" outlineLevel="1" spans="1:18">
      <c r="A10" s="272"/>
      <c r="B10" s="271"/>
      <c r="C10" s="273" t="s">
        <v>57</v>
      </c>
      <c r="D10" s="274"/>
      <c r="E10" s="275"/>
      <c r="F10" s="275"/>
      <c r="G10" s="275"/>
      <c r="H10" s="275"/>
      <c r="I10" s="275"/>
      <c r="J10" s="275"/>
      <c r="K10" s="275"/>
      <c r="L10" s="275"/>
      <c r="M10" s="275"/>
      <c r="N10" s="275"/>
      <c r="O10" s="275"/>
      <c r="P10" s="275"/>
      <c r="R10" s="292"/>
    </row>
    <row r="11" s="4" customFormat="1" customHeight="1" outlineLevel="1" spans="1:18">
      <c r="A11" s="272"/>
      <c r="B11" s="271"/>
      <c r="C11" s="273" t="s">
        <v>58</v>
      </c>
      <c r="D11" s="274"/>
      <c r="E11" s="275"/>
      <c r="F11" s="275"/>
      <c r="G11" s="275"/>
      <c r="H11" s="275"/>
      <c r="I11" s="275"/>
      <c r="J11" s="275"/>
      <c r="K11" s="275"/>
      <c r="L11" s="275"/>
      <c r="M11" s="275"/>
      <c r="N11" s="275"/>
      <c r="O11" s="275"/>
      <c r="P11" s="275"/>
      <c r="R11" s="292"/>
    </row>
    <row r="12" customHeight="1" spans="2:16">
      <c r="B12" s="271"/>
      <c r="C12" s="269" t="str">
        <f>Info!C9</f>
        <v>RFP</v>
      </c>
      <c r="D12" s="266"/>
      <c r="E12" s="270">
        <v>795134</v>
      </c>
      <c r="F12" s="270">
        <v>883707</v>
      </c>
      <c r="G12" s="270">
        <v>922604</v>
      </c>
      <c r="H12" s="270">
        <v>487894</v>
      </c>
      <c r="I12" s="270">
        <v>88282.21</v>
      </c>
      <c r="J12" s="270">
        <v>70739.11</v>
      </c>
      <c r="K12" s="270">
        <v>226995.62</v>
      </c>
      <c r="L12" s="270">
        <v>229327.86</v>
      </c>
      <c r="M12" s="270">
        <v>273454.38</v>
      </c>
      <c r="N12" s="270">
        <v>187790.65</v>
      </c>
      <c r="O12" s="270">
        <v>194768.64</v>
      </c>
      <c r="P12" s="270">
        <v>467996.86</v>
      </c>
    </row>
    <row r="13" customHeight="1" spans="2:16">
      <c r="B13" s="271"/>
      <c r="C13" s="269" t="str">
        <f>Info!C10</f>
        <v>Semicom</v>
      </c>
      <c r="D13" s="266"/>
      <c r="E13" s="270">
        <f t="shared" ref="E13:P13" si="1">SUM(E14:E15)</f>
        <v>1721366</v>
      </c>
      <c r="F13" s="270">
        <f t="shared" si="1"/>
        <v>1840197</v>
      </c>
      <c r="G13" s="270">
        <f t="shared" si="1"/>
        <v>2007607</v>
      </c>
      <c r="H13" s="270">
        <f t="shared" si="1"/>
        <v>2216102</v>
      </c>
      <c r="I13" s="270">
        <f t="shared" si="1"/>
        <v>2103904.66</v>
      </c>
      <c r="J13" s="270">
        <f t="shared" si="1"/>
        <v>2285618.49</v>
      </c>
      <c r="K13" s="270">
        <f t="shared" si="1"/>
        <v>1899963.37</v>
      </c>
      <c r="L13" s="270">
        <f t="shared" si="1"/>
        <v>2211292.15</v>
      </c>
      <c r="M13" s="270">
        <f t="shared" si="1"/>
        <v>2138161.41</v>
      </c>
      <c r="N13" s="270">
        <f t="shared" si="1"/>
        <v>1781178.18</v>
      </c>
      <c r="O13" s="270">
        <f t="shared" si="1"/>
        <v>2023747.09</v>
      </c>
      <c r="P13" s="270">
        <f t="shared" si="1"/>
        <v>2097753.32</v>
      </c>
    </row>
    <row r="14" s="259" customFormat="1" customHeight="1" outlineLevel="1" spans="1:18">
      <c r="A14" s="276"/>
      <c r="B14" s="271"/>
      <c r="C14" s="277" t="str">
        <f>Info!C11</f>
        <v>CSSP</v>
      </c>
      <c r="D14" s="278"/>
      <c r="E14" s="279">
        <v>376197</v>
      </c>
      <c r="F14" s="279">
        <v>283422</v>
      </c>
      <c r="G14" s="279">
        <v>286595</v>
      </c>
      <c r="H14" s="279">
        <v>416984</v>
      </c>
      <c r="I14" s="279">
        <v>265062.06</v>
      </c>
      <c r="J14" s="279">
        <v>469261.97</v>
      </c>
      <c r="K14" s="279">
        <v>418053.94</v>
      </c>
      <c r="L14" s="279">
        <v>495885.59</v>
      </c>
      <c r="M14" s="279">
        <v>439290.36</v>
      </c>
      <c r="N14" s="279">
        <v>242621.15</v>
      </c>
      <c r="O14" s="279">
        <v>277364.93</v>
      </c>
      <c r="P14" s="279">
        <v>417206.45</v>
      </c>
      <c r="R14" s="293"/>
    </row>
    <row r="15" s="259" customFormat="1" customHeight="1" outlineLevel="1" spans="1:18">
      <c r="A15" s="276"/>
      <c r="B15" s="271"/>
      <c r="C15" s="277" t="str">
        <f>Info!C12</f>
        <v>CuFrame</v>
      </c>
      <c r="D15" s="278"/>
      <c r="E15" s="279">
        <v>1345169</v>
      </c>
      <c r="F15" s="279">
        <v>1556775</v>
      </c>
      <c r="G15" s="279">
        <v>1721012</v>
      </c>
      <c r="H15" s="279">
        <v>1799118</v>
      </c>
      <c r="I15" s="279">
        <v>1838842.6</v>
      </c>
      <c r="J15" s="279">
        <v>1816356.52</v>
      </c>
      <c r="K15" s="279">
        <v>1481909.43</v>
      </c>
      <c r="L15" s="279">
        <v>1715406.56</v>
      </c>
      <c r="M15" s="279">
        <v>1698871.05</v>
      </c>
      <c r="N15" s="279">
        <v>1538557.03</v>
      </c>
      <c r="O15" s="279">
        <v>1746382.16</v>
      </c>
      <c r="P15" s="279">
        <v>1680546.87</v>
      </c>
      <c r="R15" s="293"/>
    </row>
    <row r="16" customHeight="1" spans="2:16">
      <c r="B16" s="271"/>
      <c r="C16" s="280" t="str">
        <f>Info!C13</f>
        <v>Watch</v>
      </c>
      <c r="D16" s="269"/>
      <c r="E16" s="270">
        <f t="shared" ref="E16:P16" si="2">SUM(E17:E18)</f>
        <v>705724</v>
      </c>
      <c r="F16" s="270">
        <f t="shared" si="2"/>
        <v>714483</v>
      </c>
      <c r="G16" s="270">
        <f t="shared" si="2"/>
        <v>751823</v>
      </c>
      <c r="H16" s="270">
        <f t="shared" si="2"/>
        <v>593328</v>
      </c>
      <c r="I16" s="270">
        <f t="shared" si="2"/>
        <v>532970.36</v>
      </c>
      <c r="J16" s="270">
        <f t="shared" si="2"/>
        <v>583328.61</v>
      </c>
      <c r="K16" s="270">
        <f t="shared" si="2"/>
        <v>447539.24</v>
      </c>
      <c r="L16" s="270">
        <f t="shared" si="2"/>
        <v>388652.48</v>
      </c>
      <c r="M16" s="270">
        <f t="shared" si="2"/>
        <v>349759.87</v>
      </c>
      <c r="N16" s="270">
        <f t="shared" si="2"/>
        <v>405732.23</v>
      </c>
      <c r="O16" s="270">
        <f t="shared" si="2"/>
        <v>458929.34</v>
      </c>
      <c r="P16" s="270">
        <f t="shared" si="2"/>
        <v>708906.23</v>
      </c>
    </row>
    <row r="17" s="259" customFormat="1" customHeight="1" outlineLevel="1" spans="1:18">
      <c r="A17" s="276"/>
      <c r="B17" s="271"/>
      <c r="C17" s="277" t="str">
        <f>Info!C14</f>
        <v>CASE</v>
      </c>
      <c r="D17" s="278"/>
      <c r="E17" s="279">
        <v>33480</v>
      </c>
      <c r="F17" s="279">
        <v>52385</v>
      </c>
      <c r="G17" s="279">
        <v>47272</v>
      </c>
      <c r="H17" s="279">
        <v>41351</v>
      </c>
      <c r="I17" s="279">
        <v>32708.96</v>
      </c>
      <c r="J17" s="279">
        <v>38041.65</v>
      </c>
      <c r="K17" s="279">
        <v>41117.46</v>
      </c>
      <c r="L17" s="279">
        <v>16748.63</v>
      </c>
      <c r="M17" s="279">
        <v>33093.72</v>
      </c>
      <c r="N17" s="279">
        <v>22816.47</v>
      </c>
      <c r="O17" s="279">
        <v>27606.42</v>
      </c>
      <c r="P17" s="279">
        <v>20666.11</v>
      </c>
      <c r="R17" s="293"/>
    </row>
    <row r="18" s="259" customFormat="1" customHeight="1" outlineLevel="1" spans="1:18">
      <c r="A18" s="276"/>
      <c r="B18" s="271"/>
      <c r="C18" s="277" t="str">
        <f>Info!C15</f>
        <v>PPT</v>
      </c>
      <c r="D18" s="278"/>
      <c r="E18" s="279">
        <v>672244</v>
      </c>
      <c r="F18" s="279">
        <v>662098</v>
      </c>
      <c r="G18" s="279">
        <v>704551</v>
      </c>
      <c r="H18" s="279">
        <v>551977</v>
      </c>
      <c r="I18" s="279">
        <v>500261.4</v>
      </c>
      <c r="J18" s="279">
        <v>545286.96</v>
      </c>
      <c r="K18" s="279">
        <v>406421.78</v>
      </c>
      <c r="L18" s="279">
        <v>371903.85</v>
      </c>
      <c r="M18" s="279">
        <v>316666.15</v>
      </c>
      <c r="N18" s="279">
        <v>382915.76</v>
      </c>
      <c r="O18" s="279">
        <v>431322.92</v>
      </c>
      <c r="P18" s="279">
        <v>688240.12</v>
      </c>
      <c r="R18" s="293"/>
    </row>
    <row r="19" customFormat="1" customHeight="1" spans="1:18">
      <c r="A19" s="262"/>
      <c r="B19" s="271"/>
      <c r="C19" s="280" t="s">
        <v>59</v>
      </c>
      <c r="D19" s="269"/>
      <c r="E19" s="270"/>
      <c r="F19" s="270"/>
      <c r="G19" s="270"/>
      <c r="H19" s="270"/>
      <c r="I19" s="270"/>
      <c r="J19" s="270"/>
      <c r="K19" s="270"/>
      <c r="L19" s="270"/>
      <c r="M19" s="270"/>
      <c r="N19" s="270"/>
      <c r="O19" s="270"/>
      <c r="P19" s="270"/>
      <c r="R19" s="3"/>
    </row>
    <row r="20" customFormat="1" customHeight="1" spans="1:18">
      <c r="A20" s="262"/>
      <c r="B20" s="281"/>
      <c r="C20" s="280" t="s">
        <v>29</v>
      </c>
      <c r="D20" s="269"/>
      <c r="E20" s="270">
        <f>SUM(E4:E8,E12:E13,E16,E19)</f>
        <v>5415912</v>
      </c>
      <c r="F20" s="270">
        <f t="shared" ref="F20:P20" si="3">SUM(F4:F8,F12:F13,F16,F19)</f>
        <v>5804612</v>
      </c>
      <c r="G20" s="270">
        <f t="shared" si="3"/>
        <v>6069732</v>
      </c>
      <c r="H20" s="270">
        <f t="shared" si="3"/>
        <v>5688310</v>
      </c>
      <c r="I20" s="270">
        <f t="shared" si="3"/>
        <v>5382831.45</v>
      </c>
      <c r="J20" s="270">
        <f t="shared" si="3"/>
        <v>5552920.78</v>
      </c>
      <c r="K20" s="270">
        <f t="shared" si="3"/>
        <v>5229441.04</v>
      </c>
      <c r="L20" s="270">
        <f t="shared" si="3"/>
        <v>5598536.68</v>
      </c>
      <c r="M20" s="270">
        <f t="shared" si="3"/>
        <v>5429403.26</v>
      </c>
      <c r="N20" s="270">
        <f t="shared" si="3"/>
        <v>4886723.44</v>
      </c>
      <c r="O20" s="270">
        <f t="shared" si="3"/>
        <v>5048700.59</v>
      </c>
      <c r="P20" s="270">
        <f t="shared" si="3"/>
        <v>6088079.1</v>
      </c>
      <c r="R20" s="3"/>
    </row>
    <row r="22" customHeight="1" spans="2:16">
      <c r="B22" s="264" t="s">
        <v>60</v>
      </c>
      <c r="C22" s="264"/>
      <c r="D22" s="265"/>
      <c r="E22" s="266" t="s">
        <v>12</v>
      </c>
      <c r="F22" s="266"/>
      <c r="G22" s="266"/>
      <c r="H22" s="266"/>
      <c r="I22" s="266"/>
      <c r="J22" s="266"/>
      <c r="K22" s="266"/>
      <c r="L22" s="266"/>
      <c r="M22" s="266"/>
      <c r="N22" s="266"/>
      <c r="O22" s="266"/>
      <c r="P22" s="266"/>
    </row>
    <row r="23" customHeight="1" spans="2:16">
      <c r="B23" s="267"/>
      <c r="C23" s="265"/>
      <c r="D23" s="265"/>
      <c r="E23" s="266" t="s">
        <v>31</v>
      </c>
      <c r="F23" s="266" t="s">
        <v>35</v>
      </c>
      <c r="G23" s="266" t="s">
        <v>36</v>
      </c>
      <c r="H23" s="266" t="s">
        <v>37</v>
      </c>
      <c r="I23" s="266" t="s">
        <v>38</v>
      </c>
      <c r="J23" s="266" t="s">
        <v>39</v>
      </c>
      <c r="K23" s="266" t="s">
        <v>40</v>
      </c>
      <c r="L23" s="266" t="s">
        <v>41</v>
      </c>
      <c r="M23" s="266" t="s">
        <v>42</v>
      </c>
      <c r="N23" s="266" t="s">
        <v>43</v>
      </c>
      <c r="O23" s="266" t="s">
        <v>44</v>
      </c>
      <c r="P23" s="266" t="s">
        <v>45</v>
      </c>
    </row>
    <row r="24" customHeight="1" spans="1:16">
      <c r="A24" s="262" t="str">
        <f>C24&amp;"Internal"</f>
        <v>BarrelInternal</v>
      </c>
      <c r="B24" s="268" t="s">
        <v>55</v>
      </c>
      <c r="C24" s="269" t="str">
        <f>Info!C4</f>
        <v>Barrel</v>
      </c>
      <c r="D24" s="282" t="s">
        <v>61</v>
      </c>
      <c r="E24" s="283">
        <v>0</v>
      </c>
      <c r="F24" s="283">
        <v>0</v>
      </c>
      <c r="G24" s="283">
        <v>0</v>
      </c>
      <c r="H24" s="283">
        <v>0</v>
      </c>
      <c r="I24" s="283">
        <v>1</v>
      </c>
      <c r="J24" s="283">
        <v>0</v>
      </c>
      <c r="K24" s="283">
        <v>0</v>
      </c>
      <c r="L24" s="283">
        <v>0</v>
      </c>
      <c r="M24" s="283">
        <v>0</v>
      </c>
      <c r="N24" s="283">
        <v>0</v>
      </c>
      <c r="O24" s="283">
        <v>0</v>
      </c>
      <c r="P24" s="283">
        <v>0</v>
      </c>
    </row>
    <row r="25" customHeight="1" spans="1:16">
      <c r="A25" s="262" t="str">
        <f>C24&amp;"External"</f>
        <v>BarrelExternal</v>
      </c>
      <c r="B25" s="271"/>
      <c r="C25" s="269"/>
      <c r="D25" s="284" t="s">
        <v>62</v>
      </c>
      <c r="E25" s="285">
        <v>0</v>
      </c>
      <c r="F25" s="285">
        <v>0</v>
      </c>
      <c r="G25" s="285">
        <v>0</v>
      </c>
      <c r="H25" s="285">
        <v>0</v>
      </c>
      <c r="I25" s="285">
        <v>4382.847</v>
      </c>
      <c r="J25" s="285">
        <v>0</v>
      </c>
      <c r="K25" s="285">
        <v>0</v>
      </c>
      <c r="L25" s="285">
        <v>0</v>
      </c>
      <c r="M25" s="285">
        <v>0</v>
      </c>
      <c r="N25" s="285">
        <v>0</v>
      </c>
      <c r="O25" s="285">
        <v>0</v>
      </c>
      <c r="P25" s="285">
        <v>0</v>
      </c>
    </row>
    <row r="26" customHeight="1" spans="1:16">
      <c r="A26" s="262" t="str">
        <f t="shared" ref="A26" si="4">C26&amp;"Internal"</f>
        <v>CeramicInternal</v>
      </c>
      <c r="B26" s="271"/>
      <c r="C26" s="269" t="str">
        <f>Info!C5</f>
        <v>Ceramic</v>
      </c>
      <c r="D26" s="282" t="s">
        <v>61</v>
      </c>
      <c r="E26" s="283">
        <v>0</v>
      </c>
      <c r="F26" s="283">
        <v>0</v>
      </c>
      <c r="G26" s="283">
        <v>0</v>
      </c>
      <c r="H26" s="283">
        <v>0</v>
      </c>
      <c r="I26" s="283">
        <v>0</v>
      </c>
      <c r="J26" s="283">
        <v>0</v>
      </c>
      <c r="K26" s="283">
        <v>0</v>
      </c>
      <c r="L26" s="283">
        <v>0</v>
      </c>
      <c r="M26" s="283">
        <v>0</v>
      </c>
      <c r="N26" s="283">
        <v>0</v>
      </c>
      <c r="O26" s="283">
        <v>0</v>
      </c>
      <c r="P26" s="283">
        <v>0</v>
      </c>
    </row>
    <row r="27" customHeight="1" spans="1:16">
      <c r="A27" s="262" t="str">
        <f t="shared" ref="A27" si="5">C26&amp;"External"</f>
        <v>CeramicExternal</v>
      </c>
      <c r="B27" s="271"/>
      <c r="C27" s="269"/>
      <c r="D27" s="284" t="s">
        <v>62</v>
      </c>
      <c r="E27" s="285">
        <v>0</v>
      </c>
      <c r="F27" s="285">
        <v>0</v>
      </c>
      <c r="G27" s="285">
        <v>0</v>
      </c>
      <c r="H27" s="285">
        <v>0</v>
      </c>
      <c r="I27" s="285">
        <v>0</v>
      </c>
      <c r="J27" s="285">
        <v>0</v>
      </c>
      <c r="K27" s="285">
        <v>0</v>
      </c>
      <c r="L27" s="285">
        <v>0</v>
      </c>
      <c r="M27" s="285">
        <v>0</v>
      </c>
      <c r="N27" s="285">
        <v>0</v>
      </c>
      <c r="O27" s="285">
        <v>0</v>
      </c>
      <c r="P27" s="285">
        <v>0</v>
      </c>
    </row>
    <row r="28" customHeight="1" spans="1:16">
      <c r="A28" s="262" t="str">
        <f t="shared" ref="A28" si="6">C28&amp;"Internal"</f>
        <v>IGInternal</v>
      </c>
      <c r="B28" s="271"/>
      <c r="C28" s="269" t="str">
        <f>Info!C6</f>
        <v>IG</v>
      </c>
      <c r="D28" s="282" t="s">
        <v>61</v>
      </c>
      <c r="E28" s="283">
        <v>0</v>
      </c>
      <c r="F28" s="283">
        <v>0</v>
      </c>
      <c r="G28" s="283">
        <v>0</v>
      </c>
      <c r="H28" s="283">
        <v>0</v>
      </c>
      <c r="I28" s="283">
        <v>0</v>
      </c>
      <c r="J28" s="283">
        <v>0</v>
      </c>
      <c r="K28" s="283">
        <v>0</v>
      </c>
      <c r="L28" s="283">
        <v>0</v>
      </c>
      <c r="M28" s="283">
        <v>0</v>
      </c>
      <c r="N28" s="283">
        <v>0</v>
      </c>
      <c r="O28" s="283">
        <v>0</v>
      </c>
      <c r="P28" s="283">
        <v>0</v>
      </c>
    </row>
    <row r="29" customHeight="1" spans="1:16">
      <c r="A29" s="262" t="str">
        <f t="shared" ref="A29" si="7">C28&amp;"External"</f>
        <v>IGExternal</v>
      </c>
      <c r="B29" s="271"/>
      <c r="C29" s="269"/>
      <c r="D29" s="284" t="s">
        <v>62</v>
      </c>
      <c r="E29" s="285">
        <v>0</v>
      </c>
      <c r="F29" s="285">
        <v>0</v>
      </c>
      <c r="G29" s="285">
        <v>0</v>
      </c>
      <c r="H29" s="285">
        <v>0</v>
      </c>
      <c r="I29" s="285">
        <v>0</v>
      </c>
      <c r="J29" s="285">
        <v>0</v>
      </c>
      <c r="K29" s="285">
        <v>0</v>
      </c>
      <c r="L29" s="285">
        <v>0</v>
      </c>
      <c r="M29" s="285">
        <v>0</v>
      </c>
      <c r="N29" s="285">
        <v>0</v>
      </c>
      <c r="O29" s="285">
        <v>0</v>
      </c>
      <c r="P29" s="285">
        <v>0</v>
      </c>
    </row>
    <row r="30" customHeight="1" spans="1:16">
      <c r="A30" s="262" t="str">
        <f t="shared" ref="A30" si="8">C30&amp;"Internal"</f>
        <v>MEInternal</v>
      </c>
      <c r="B30" s="271"/>
      <c r="C30" s="269" t="str">
        <f>Info!C7</f>
        <v>ME</v>
      </c>
      <c r="D30" s="282" t="s">
        <v>61</v>
      </c>
      <c r="E30" s="283">
        <v>0</v>
      </c>
      <c r="F30" s="283">
        <v>0</v>
      </c>
      <c r="G30" s="283">
        <v>0</v>
      </c>
      <c r="H30" s="283">
        <v>0</v>
      </c>
      <c r="I30" s="283">
        <v>0</v>
      </c>
      <c r="J30" s="283">
        <v>0</v>
      </c>
      <c r="K30" s="283">
        <v>0</v>
      </c>
      <c r="L30" s="283">
        <v>0</v>
      </c>
      <c r="M30" s="283">
        <v>0</v>
      </c>
      <c r="N30" s="283">
        <v>0</v>
      </c>
      <c r="O30" s="283">
        <v>0</v>
      </c>
      <c r="P30" s="283">
        <v>0</v>
      </c>
    </row>
    <row r="31" customHeight="1" spans="1:16">
      <c r="A31" s="262" t="str">
        <f t="shared" ref="A31" si="9">C30&amp;"External"</f>
        <v>MEExternal</v>
      </c>
      <c r="B31" s="271"/>
      <c r="C31" s="269"/>
      <c r="D31" s="284" t="s">
        <v>62</v>
      </c>
      <c r="E31" s="285">
        <v>0</v>
      </c>
      <c r="F31" s="285">
        <v>0</v>
      </c>
      <c r="G31" s="285">
        <v>0</v>
      </c>
      <c r="H31" s="285">
        <v>0</v>
      </c>
      <c r="I31" s="285">
        <v>0</v>
      </c>
      <c r="J31" s="285">
        <v>0</v>
      </c>
      <c r="K31" s="285">
        <v>0</v>
      </c>
      <c r="L31" s="285">
        <v>0</v>
      </c>
      <c r="M31" s="285">
        <v>0</v>
      </c>
      <c r="N31" s="285">
        <v>0</v>
      </c>
      <c r="O31" s="285">
        <v>0</v>
      </c>
      <c r="P31" s="285">
        <v>0</v>
      </c>
    </row>
    <row r="32" customHeight="1" spans="1:16">
      <c r="A32" s="262" t="str">
        <f t="shared" ref="A32" si="10">C32&amp;"Internal"</f>
        <v>PVDInternal</v>
      </c>
      <c r="B32" s="271"/>
      <c r="C32" s="269" t="str">
        <f>Info!C8</f>
        <v>PVD</v>
      </c>
      <c r="D32" s="282" t="s">
        <v>61</v>
      </c>
      <c r="E32" s="283">
        <v>0</v>
      </c>
      <c r="F32" s="283">
        <v>0</v>
      </c>
      <c r="G32" s="283">
        <v>0</v>
      </c>
      <c r="H32" s="283">
        <v>0</v>
      </c>
      <c r="I32" s="283">
        <v>0</v>
      </c>
      <c r="J32" s="283">
        <v>0</v>
      </c>
      <c r="K32" s="283">
        <v>0</v>
      </c>
      <c r="L32" s="283">
        <v>0</v>
      </c>
      <c r="M32" s="283">
        <v>0</v>
      </c>
      <c r="N32" s="283">
        <v>0</v>
      </c>
      <c r="O32" s="283">
        <v>0</v>
      </c>
      <c r="P32" s="283">
        <v>0</v>
      </c>
    </row>
    <row r="33" customHeight="1" spans="1:16">
      <c r="A33" s="262" t="str">
        <f t="shared" ref="A33" si="11">C32&amp;"External"</f>
        <v>PVDExternal</v>
      </c>
      <c r="B33" s="271"/>
      <c r="C33" s="269"/>
      <c r="D33" s="284" t="s">
        <v>62</v>
      </c>
      <c r="E33" s="285">
        <v>0</v>
      </c>
      <c r="F33" s="285">
        <v>0</v>
      </c>
      <c r="G33" s="285">
        <v>0</v>
      </c>
      <c r="H33" s="285">
        <v>0</v>
      </c>
      <c r="I33" s="285">
        <v>0</v>
      </c>
      <c r="J33" s="285">
        <v>0</v>
      </c>
      <c r="K33" s="285">
        <v>0</v>
      </c>
      <c r="L33" s="285">
        <v>0</v>
      </c>
      <c r="M33" s="285">
        <v>0</v>
      </c>
      <c r="N33" s="285">
        <v>0</v>
      </c>
      <c r="O33" s="285">
        <v>0</v>
      </c>
      <c r="P33" s="285">
        <v>0</v>
      </c>
    </row>
    <row r="34" customFormat="1" customHeight="1" spans="1:18">
      <c r="A34" s="262"/>
      <c r="B34" s="271"/>
      <c r="C34" s="273" t="s">
        <v>56</v>
      </c>
      <c r="D34" s="286" t="s">
        <v>63</v>
      </c>
      <c r="E34" s="287">
        <v>0</v>
      </c>
      <c r="F34" s="287">
        <v>0</v>
      </c>
      <c r="G34" s="287">
        <v>0</v>
      </c>
      <c r="H34" s="287">
        <v>0</v>
      </c>
      <c r="I34" s="287">
        <v>0</v>
      </c>
      <c r="J34" s="287">
        <v>0</v>
      </c>
      <c r="K34" s="287">
        <v>0</v>
      </c>
      <c r="L34" s="287">
        <v>0</v>
      </c>
      <c r="M34" s="287">
        <v>0</v>
      </c>
      <c r="N34" s="287">
        <v>0</v>
      </c>
      <c r="O34" s="287">
        <v>0</v>
      </c>
      <c r="P34" s="287">
        <v>0</v>
      </c>
      <c r="R34" s="3"/>
    </row>
    <row r="35" customFormat="1" customHeight="1" spans="1:18">
      <c r="A35" s="262"/>
      <c r="B35" s="271"/>
      <c r="C35" s="273"/>
      <c r="D35" s="288" t="s">
        <v>64</v>
      </c>
      <c r="E35" s="285">
        <v>0</v>
      </c>
      <c r="F35" s="285">
        <v>0</v>
      </c>
      <c r="G35" s="285">
        <v>0</v>
      </c>
      <c r="H35" s="285">
        <v>0</v>
      </c>
      <c r="I35" s="285">
        <v>0</v>
      </c>
      <c r="J35" s="285">
        <v>0</v>
      </c>
      <c r="K35" s="285">
        <v>0</v>
      </c>
      <c r="L35" s="285">
        <v>0</v>
      </c>
      <c r="M35" s="285">
        <v>0</v>
      </c>
      <c r="N35" s="285">
        <v>0</v>
      </c>
      <c r="O35" s="285">
        <v>0</v>
      </c>
      <c r="P35" s="285">
        <v>0</v>
      </c>
      <c r="R35" s="3"/>
    </row>
    <row r="36" customFormat="1" customHeight="1" spans="1:18">
      <c r="A36" s="262"/>
      <c r="B36" s="271"/>
      <c r="C36" s="273" t="s">
        <v>57</v>
      </c>
      <c r="D36" s="286" t="s">
        <v>63</v>
      </c>
      <c r="E36" s="287">
        <v>0</v>
      </c>
      <c r="F36" s="287">
        <v>0</v>
      </c>
      <c r="G36" s="287">
        <v>0</v>
      </c>
      <c r="H36" s="287">
        <v>0</v>
      </c>
      <c r="I36" s="287">
        <v>0</v>
      </c>
      <c r="J36" s="287">
        <v>0</v>
      </c>
      <c r="K36" s="287">
        <v>0</v>
      </c>
      <c r="L36" s="287">
        <v>0</v>
      </c>
      <c r="M36" s="287">
        <v>0</v>
      </c>
      <c r="N36" s="287">
        <v>0</v>
      </c>
      <c r="O36" s="287">
        <v>0</v>
      </c>
      <c r="P36" s="287">
        <v>0</v>
      </c>
      <c r="R36" s="3"/>
    </row>
    <row r="37" customFormat="1" customHeight="1" spans="1:18">
      <c r="A37" s="262"/>
      <c r="B37" s="271"/>
      <c r="C37" s="273"/>
      <c r="D37" s="288" t="s">
        <v>64</v>
      </c>
      <c r="E37" s="285">
        <v>0</v>
      </c>
      <c r="F37" s="285">
        <v>0</v>
      </c>
      <c r="G37" s="285">
        <v>0</v>
      </c>
      <c r="H37" s="285">
        <v>0</v>
      </c>
      <c r="I37" s="285">
        <v>0</v>
      </c>
      <c r="J37" s="285">
        <v>0</v>
      </c>
      <c r="K37" s="285">
        <v>0</v>
      </c>
      <c r="L37" s="285">
        <v>0</v>
      </c>
      <c r="M37" s="285">
        <v>0</v>
      </c>
      <c r="N37" s="285">
        <v>0</v>
      </c>
      <c r="O37" s="285">
        <v>0</v>
      </c>
      <c r="P37" s="285">
        <v>0</v>
      </c>
      <c r="R37" s="3"/>
    </row>
    <row r="38" customFormat="1" customHeight="1" spans="1:18">
      <c r="A38" s="262"/>
      <c r="B38" s="271"/>
      <c r="C38" s="273" t="s">
        <v>65</v>
      </c>
      <c r="D38" s="286" t="s">
        <v>63</v>
      </c>
      <c r="E38" s="287">
        <v>0</v>
      </c>
      <c r="F38" s="287">
        <v>0</v>
      </c>
      <c r="G38" s="287">
        <v>0</v>
      </c>
      <c r="H38" s="287">
        <v>0</v>
      </c>
      <c r="I38" s="287">
        <v>0</v>
      </c>
      <c r="J38" s="287">
        <v>0</v>
      </c>
      <c r="K38" s="287">
        <v>0</v>
      </c>
      <c r="L38" s="287">
        <v>0</v>
      </c>
      <c r="M38" s="287">
        <v>0</v>
      </c>
      <c r="N38" s="287">
        <v>0</v>
      </c>
      <c r="O38" s="287">
        <v>0</v>
      </c>
      <c r="P38" s="287">
        <v>0</v>
      </c>
      <c r="R38" s="3"/>
    </row>
    <row r="39" customFormat="1" customHeight="1" spans="1:18">
      <c r="A39" s="262"/>
      <c r="B39" s="271"/>
      <c r="C39" s="273"/>
      <c r="D39" s="288" t="s">
        <v>64</v>
      </c>
      <c r="E39" s="285">
        <v>0</v>
      </c>
      <c r="F39" s="285">
        <v>0</v>
      </c>
      <c r="G39" s="285">
        <v>0</v>
      </c>
      <c r="H39" s="285">
        <v>0</v>
      </c>
      <c r="I39" s="285">
        <v>0</v>
      </c>
      <c r="J39" s="285">
        <v>0</v>
      </c>
      <c r="K39" s="285">
        <v>0</v>
      </c>
      <c r="L39" s="285">
        <v>0</v>
      </c>
      <c r="M39" s="285">
        <v>0</v>
      </c>
      <c r="N39" s="285">
        <v>0</v>
      </c>
      <c r="O39" s="285">
        <v>0</v>
      </c>
      <c r="P39" s="285">
        <v>0</v>
      </c>
      <c r="R39" s="3"/>
    </row>
    <row r="40" customHeight="1" spans="1:16">
      <c r="A40" s="262" t="str">
        <f t="shared" ref="A40" si="12">C40&amp;"Internal"</f>
        <v>RFPInternal</v>
      </c>
      <c r="B40" s="271"/>
      <c r="C40" s="269" t="str">
        <f>Info!C9</f>
        <v>RFP</v>
      </c>
      <c r="D40" s="282" t="s">
        <v>61</v>
      </c>
      <c r="E40" s="283">
        <v>0</v>
      </c>
      <c r="F40" s="283">
        <v>0</v>
      </c>
      <c r="G40" s="283">
        <v>0</v>
      </c>
      <c r="H40" s="283">
        <v>0</v>
      </c>
      <c r="I40" s="283">
        <v>0</v>
      </c>
      <c r="J40" s="283">
        <v>0</v>
      </c>
      <c r="K40" s="283">
        <v>0</v>
      </c>
      <c r="L40" s="283">
        <v>0</v>
      </c>
      <c r="M40" s="283">
        <v>0</v>
      </c>
      <c r="N40" s="283">
        <v>0</v>
      </c>
      <c r="O40" s="283">
        <v>0</v>
      </c>
      <c r="P40" s="283">
        <v>0</v>
      </c>
    </row>
    <row r="41" customHeight="1" spans="1:16">
      <c r="A41" s="262" t="str">
        <f t="shared" ref="A41" si="13">C40&amp;"External"</f>
        <v>RFPExternal</v>
      </c>
      <c r="B41" s="271"/>
      <c r="C41" s="269"/>
      <c r="D41" s="284" t="s">
        <v>62</v>
      </c>
      <c r="E41" s="285">
        <v>0</v>
      </c>
      <c r="F41" s="285">
        <v>0</v>
      </c>
      <c r="G41" s="285">
        <v>0</v>
      </c>
      <c r="H41" s="285">
        <v>0</v>
      </c>
      <c r="I41" s="285">
        <v>0</v>
      </c>
      <c r="J41" s="285">
        <v>0</v>
      </c>
      <c r="K41" s="285">
        <v>0</v>
      </c>
      <c r="L41" s="285">
        <v>0</v>
      </c>
      <c r="M41" s="285">
        <v>0</v>
      </c>
      <c r="N41" s="285">
        <v>0</v>
      </c>
      <c r="O41" s="285">
        <v>0</v>
      </c>
      <c r="P41" s="285">
        <v>0</v>
      </c>
    </row>
    <row r="42" customHeight="1" spans="1:16">
      <c r="A42" s="262" t="str">
        <f t="shared" ref="A42" si="14">C42&amp;"Internal"</f>
        <v>SemicomInternal</v>
      </c>
      <c r="B42" s="271"/>
      <c r="C42" s="269" t="str">
        <f>Info!C10</f>
        <v>Semicom</v>
      </c>
      <c r="D42" s="282" t="s">
        <v>61</v>
      </c>
      <c r="E42" s="283">
        <f>E44+E46</f>
        <v>0</v>
      </c>
      <c r="F42" s="283">
        <f t="shared" ref="F42:P42" si="15">F44+F46</f>
        <v>0</v>
      </c>
      <c r="G42" s="283">
        <f t="shared" si="15"/>
        <v>0</v>
      </c>
      <c r="H42" s="283">
        <f t="shared" si="15"/>
        <v>0</v>
      </c>
      <c r="I42" s="283">
        <f t="shared" si="15"/>
        <v>0</v>
      </c>
      <c r="J42" s="283">
        <f t="shared" si="15"/>
        <v>0</v>
      </c>
      <c r="K42" s="283">
        <f t="shared" si="15"/>
        <v>0</v>
      </c>
      <c r="L42" s="283">
        <f t="shared" si="15"/>
        <v>0</v>
      </c>
      <c r="M42" s="283">
        <f t="shared" si="15"/>
        <v>0</v>
      </c>
      <c r="N42" s="283">
        <f t="shared" si="15"/>
        <v>0</v>
      </c>
      <c r="O42" s="283">
        <f t="shared" si="15"/>
        <v>0</v>
      </c>
      <c r="P42" s="283">
        <f t="shared" si="15"/>
        <v>0</v>
      </c>
    </row>
    <row r="43" customHeight="1" spans="1:16">
      <c r="A43" s="262" t="str">
        <f t="shared" ref="A43" si="16">C42&amp;"External"</f>
        <v>SemicomExternal</v>
      </c>
      <c r="B43" s="271"/>
      <c r="C43" s="269"/>
      <c r="D43" s="284" t="s">
        <v>62</v>
      </c>
      <c r="E43" s="285">
        <f>E45+E47</f>
        <v>0</v>
      </c>
      <c r="F43" s="285">
        <f t="shared" ref="F43:P43" si="17">F45+F47</f>
        <v>0</v>
      </c>
      <c r="G43" s="285">
        <f t="shared" si="17"/>
        <v>0</v>
      </c>
      <c r="H43" s="285">
        <f t="shared" si="17"/>
        <v>0</v>
      </c>
      <c r="I43" s="285">
        <f t="shared" si="17"/>
        <v>0</v>
      </c>
      <c r="J43" s="285">
        <f t="shared" si="17"/>
        <v>0</v>
      </c>
      <c r="K43" s="285">
        <f t="shared" si="17"/>
        <v>0</v>
      </c>
      <c r="L43" s="285">
        <f t="shared" si="17"/>
        <v>0</v>
      </c>
      <c r="M43" s="285">
        <f t="shared" si="17"/>
        <v>0</v>
      </c>
      <c r="N43" s="285">
        <f t="shared" si="17"/>
        <v>0</v>
      </c>
      <c r="O43" s="285">
        <f t="shared" si="17"/>
        <v>0</v>
      </c>
      <c r="P43" s="285">
        <f t="shared" si="17"/>
        <v>0</v>
      </c>
    </row>
    <row r="44" s="4" customFormat="1" customHeight="1" outlineLevel="1" spans="1:18">
      <c r="A44" s="262" t="str">
        <f t="shared" ref="A44" si="18">C44&amp;"Internal"</f>
        <v>CSSPInternal</v>
      </c>
      <c r="B44" s="271"/>
      <c r="C44" s="273" t="str">
        <f>Info!C11</f>
        <v>CSSP</v>
      </c>
      <c r="D44" s="286" t="s">
        <v>63</v>
      </c>
      <c r="E44" s="287">
        <v>0</v>
      </c>
      <c r="F44" s="287">
        <v>0</v>
      </c>
      <c r="G44" s="287">
        <v>0</v>
      </c>
      <c r="H44" s="287">
        <v>0</v>
      </c>
      <c r="I44" s="287">
        <v>0</v>
      </c>
      <c r="J44" s="287">
        <v>0</v>
      </c>
      <c r="K44" s="287">
        <v>0</v>
      </c>
      <c r="L44" s="287">
        <v>0</v>
      </c>
      <c r="M44" s="287">
        <v>0</v>
      </c>
      <c r="N44" s="287">
        <v>0</v>
      </c>
      <c r="O44" s="287">
        <v>0</v>
      </c>
      <c r="P44" s="287">
        <v>0</v>
      </c>
      <c r="R44" s="292"/>
    </row>
    <row r="45" s="4" customFormat="1" customHeight="1" outlineLevel="1" spans="1:18">
      <c r="A45" s="262" t="str">
        <f t="shared" ref="A45" si="19">C44&amp;"External"</f>
        <v>CSSPExternal</v>
      </c>
      <c r="B45" s="271"/>
      <c r="C45" s="273"/>
      <c r="D45" s="288" t="s">
        <v>64</v>
      </c>
      <c r="E45" s="285">
        <v>0</v>
      </c>
      <c r="F45" s="285">
        <v>0</v>
      </c>
      <c r="G45" s="285">
        <v>0</v>
      </c>
      <c r="H45" s="285">
        <v>0</v>
      </c>
      <c r="I45" s="285">
        <v>0</v>
      </c>
      <c r="J45" s="285">
        <v>0</v>
      </c>
      <c r="K45" s="285">
        <v>0</v>
      </c>
      <c r="L45" s="285">
        <v>0</v>
      </c>
      <c r="M45" s="285">
        <v>0</v>
      </c>
      <c r="N45" s="285">
        <v>0</v>
      </c>
      <c r="O45" s="285">
        <v>0</v>
      </c>
      <c r="P45" s="285">
        <v>0</v>
      </c>
      <c r="R45" s="292"/>
    </row>
    <row r="46" s="4" customFormat="1" customHeight="1" outlineLevel="1" spans="1:18">
      <c r="A46" s="262" t="str">
        <f t="shared" ref="A46" si="20">C46&amp;"Internal"</f>
        <v>CuFrameInternal</v>
      </c>
      <c r="B46" s="271"/>
      <c r="C46" s="273" t="str">
        <f>Info!C12</f>
        <v>CuFrame</v>
      </c>
      <c r="D46" s="286" t="s">
        <v>63</v>
      </c>
      <c r="E46" s="287">
        <v>0</v>
      </c>
      <c r="F46" s="287">
        <v>0</v>
      </c>
      <c r="G46" s="287">
        <v>0</v>
      </c>
      <c r="H46" s="287">
        <v>0</v>
      </c>
      <c r="I46" s="287">
        <v>0</v>
      </c>
      <c r="J46" s="287">
        <v>0</v>
      </c>
      <c r="K46" s="287">
        <v>0</v>
      </c>
      <c r="L46" s="287">
        <v>0</v>
      </c>
      <c r="M46" s="287">
        <v>0</v>
      </c>
      <c r="N46" s="287">
        <v>0</v>
      </c>
      <c r="O46" s="287">
        <v>0</v>
      </c>
      <c r="P46" s="287">
        <v>0</v>
      </c>
      <c r="R46" s="292"/>
    </row>
    <row r="47" s="4" customFormat="1" customHeight="1" outlineLevel="1" spans="1:18">
      <c r="A47" s="262" t="str">
        <f t="shared" ref="A47" si="21">C46&amp;"External"</f>
        <v>CuFrameExternal</v>
      </c>
      <c r="B47" s="271"/>
      <c r="C47" s="273"/>
      <c r="D47" s="288" t="s">
        <v>64</v>
      </c>
      <c r="E47" s="285">
        <v>0</v>
      </c>
      <c r="F47" s="285">
        <v>0</v>
      </c>
      <c r="G47" s="285">
        <v>0</v>
      </c>
      <c r="H47" s="285">
        <v>0</v>
      </c>
      <c r="I47" s="285">
        <v>0</v>
      </c>
      <c r="J47" s="285">
        <v>0</v>
      </c>
      <c r="K47" s="285">
        <v>0</v>
      </c>
      <c r="L47" s="285">
        <v>0</v>
      </c>
      <c r="M47" s="285">
        <v>0</v>
      </c>
      <c r="N47" s="285">
        <v>0</v>
      </c>
      <c r="O47" s="285">
        <v>0</v>
      </c>
      <c r="P47" s="285">
        <v>0</v>
      </c>
      <c r="R47" s="292"/>
    </row>
    <row r="48" customHeight="1" spans="1:16">
      <c r="A48" s="262" t="str">
        <f t="shared" ref="A48" si="22">C48&amp;"Internal"</f>
        <v>WatchInternal</v>
      </c>
      <c r="B48" s="271"/>
      <c r="C48" s="269" t="str">
        <f>Info!C13</f>
        <v>Watch</v>
      </c>
      <c r="D48" s="282" t="s">
        <v>61</v>
      </c>
      <c r="E48" s="283">
        <f>E50+E52</f>
        <v>0</v>
      </c>
      <c r="F48" s="283">
        <f t="shared" ref="F48:P48" si="23">F50+F52</f>
        <v>0</v>
      </c>
      <c r="G48" s="283">
        <f t="shared" si="23"/>
        <v>0</v>
      </c>
      <c r="H48" s="283">
        <f t="shared" si="23"/>
        <v>0</v>
      </c>
      <c r="I48" s="283">
        <f t="shared" si="23"/>
        <v>0</v>
      </c>
      <c r="J48" s="283">
        <f t="shared" si="23"/>
        <v>0</v>
      </c>
      <c r="K48" s="283">
        <f t="shared" si="23"/>
        <v>0</v>
      </c>
      <c r="L48" s="283">
        <f t="shared" si="23"/>
        <v>0</v>
      </c>
      <c r="M48" s="283">
        <f t="shared" si="23"/>
        <v>0</v>
      </c>
      <c r="N48" s="283">
        <f t="shared" si="23"/>
        <v>0</v>
      </c>
      <c r="O48" s="283">
        <f t="shared" si="23"/>
        <v>0</v>
      </c>
      <c r="P48" s="283">
        <f t="shared" si="23"/>
        <v>0</v>
      </c>
    </row>
    <row r="49" customHeight="1" spans="1:16">
      <c r="A49" s="262" t="str">
        <f t="shared" ref="A49" si="24">C48&amp;"External"</f>
        <v>WatchExternal</v>
      </c>
      <c r="B49" s="271"/>
      <c r="C49" s="269"/>
      <c r="D49" s="284" t="s">
        <v>62</v>
      </c>
      <c r="E49" s="285">
        <f t="shared" ref="E49:P49" si="25">E51+E53</f>
        <v>0</v>
      </c>
      <c r="F49" s="285">
        <f t="shared" si="25"/>
        <v>0</v>
      </c>
      <c r="G49" s="285">
        <f t="shared" si="25"/>
        <v>0</v>
      </c>
      <c r="H49" s="285">
        <f t="shared" si="25"/>
        <v>0</v>
      </c>
      <c r="I49" s="285">
        <f t="shared" si="25"/>
        <v>0</v>
      </c>
      <c r="J49" s="285">
        <f t="shared" si="25"/>
        <v>0</v>
      </c>
      <c r="K49" s="285">
        <f t="shared" si="25"/>
        <v>0</v>
      </c>
      <c r="L49" s="285">
        <f t="shared" si="25"/>
        <v>0</v>
      </c>
      <c r="M49" s="285">
        <f t="shared" si="25"/>
        <v>0</v>
      </c>
      <c r="N49" s="285">
        <f t="shared" si="25"/>
        <v>0</v>
      </c>
      <c r="O49" s="285">
        <f t="shared" si="25"/>
        <v>0</v>
      </c>
      <c r="P49" s="285">
        <f t="shared" si="25"/>
        <v>0</v>
      </c>
    </row>
    <row r="50" s="4" customFormat="1" customHeight="1" outlineLevel="1" spans="1:18">
      <c r="A50" s="262" t="str">
        <f t="shared" ref="A50" si="26">C50&amp;"Internal"</f>
        <v>CASEInternal</v>
      </c>
      <c r="B50" s="271"/>
      <c r="C50" s="273" t="str">
        <f>Info!C14</f>
        <v>CASE</v>
      </c>
      <c r="D50" s="286" t="s">
        <v>63</v>
      </c>
      <c r="E50" s="287">
        <v>0</v>
      </c>
      <c r="F50" s="287">
        <v>0</v>
      </c>
      <c r="G50" s="287">
        <v>0</v>
      </c>
      <c r="H50" s="287">
        <v>0</v>
      </c>
      <c r="I50" s="287">
        <v>0</v>
      </c>
      <c r="J50" s="287">
        <v>0</v>
      </c>
      <c r="K50" s="287">
        <v>0</v>
      </c>
      <c r="L50" s="287">
        <v>0</v>
      </c>
      <c r="M50" s="287">
        <v>0</v>
      </c>
      <c r="N50" s="287">
        <v>0</v>
      </c>
      <c r="O50" s="287">
        <v>0</v>
      </c>
      <c r="P50" s="287">
        <v>0</v>
      </c>
      <c r="R50" s="292"/>
    </row>
    <row r="51" s="4" customFormat="1" customHeight="1" outlineLevel="1" spans="1:18">
      <c r="A51" s="262" t="str">
        <f t="shared" ref="A51" si="27">C50&amp;"External"</f>
        <v>CASEExternal</v>
      </c>
      <c r="B51" s="271"/>
      <c r="C51" s="273"/>
      <c r="D51" s="288" t="s">
        <v>64</v>
      </c>
      <c r="E51" s="285"/>
      <c r="F51" s="285">
        <v>0</v>
      </c>
      <c r="G51" s="285">
        <v>0</v>
      </c>
      <c r="H51" s="285">
        <v>0</v>
      </c>
      <c r="I51" s="285">
        <v>0</v>
      </c>
      <c r="J51" s="285">
        <v>0</v>
      </c>
      <c r="K51" s="285">
        <v>0</v>
      </c>
      <c r="L51" s="285">
        <v>0</v>
      </c>
      <c r="M51" s="285">
        <v>0</v>
      </c>
      <c r="N51" s="285">
        <v>0</v>
      </c>
      <c r="O51" s="285">
        <v>0</v>
      </c>
      <c r="P51" s="285">
        <v>0</v>
      </c>
      <c r="R51" s="292"/>
    </row>
    <row r="52" s="4" customFormat="1" customHeight="1" outlineLevel="1" spans="1:18">
      <c r="A52" s="262" t="str">
        <f t="shared" ref="A52" si="28">C52&amp;"Internal"</f>
        <v>PPTInternal</v>
      </c>
      <c r="B52" s="271"/>
      <c r="C52" s="273" t="str">
        <f>Info!C15</f>
        <v>PPT</v>
      </c>
      <c r="D52" s="286" t="s">
        <v>63</v>
      </c>
      <c r="E52" s="287"/>
      <c r="F52" s="287">
        <v>0</v>
      </c>
      <c r="G52" s="287">
        <v>0</v>
      </c>
      <c r="H52" s="287">
        <v>0</v>
      </c>
      <c r="I52" s="287">
        <v>0</v>
      </c>
      <c r="J52" s="287">
        <v>0</v>
      </c>
      <c r="K52" s="287">
        <v>0</v>
      </c>
      <c r="L52" s="287">
        <v>0</v>
      </c>
      <c r="M52" s="287">
        <v>0</v>
      </c>
      <c r="N52" s="287">
        <v>0</v>
      </c>
      <c r="O52" s="287">
        <v>0</v>
      </c>
      <c r="P52" s="287">
        <v>0</v>
      </c>
      <c r="R52" s="292"/>
    </row>
    <row r="53" s="4" customFormat="1" customHeight="1" outlineLevel="1" spans="1:18">
      <c r="A53" s="262" t="str">
        <f t="shared" ref="A53" si="29">C52&amp;"External"</f>
        <v>PPTExternal</v>
      </c>
      <c r="B53" s="271"/>
      <c r="C53" s="273"/>
      <c r="D53" s="288" t="s">
        <v>64</v>
      </c>
      <c r="E53" s="285"/>
      <c r="F53" s="285">
        <v>0</v>
      </c>
      <c r="G53" s="285">
        <v>0</v>
      </c>
      <c r="H53" s="285">
        <v>0</v>
      </c>
      <c r="I53" s="285">
        <v>0</v>
      </c>
      <c r="J53" s="285">
        <v>0</v>
      </c>
      <c r="K53" s="285">
        <v>0</v>
      </c>
      <c r="L53" s="285">
        <v>0</v>
      </c>
      <c r="M53" s="285">
        <v>0</v>
      </c>
      <c r="N53" s="285">
        <v>0</v>
      </c>
      <c r="O53" s="285">
        <v>0</v>
      </c>
      <c r="P53" s="285">
        <v>0</v>
      </c>
      <c r="R53" s="292"/>
    </row>
    <row r="54" customFormat="1" customHeight="1" spans="1:18">
      <c r="A54" s="262" t="str">
        <f t="shared" ref="A54" si="30">C54&amp;"Internal"</f>
        <v>TotalInternal</v>
      </c>
      <c r="B54" s="271"/>
      <c r="C54" s="269" t="s">
        <v>29</v>
      </c>
      <c r="D54" s="282" t="s">
        <v>61</v>
      </c>
      <c r="E54" s="283">
        <f>SUMIF($D$24:$D$53,$D54,E$24:E$53)</f>
        <v>0</v>
      </c>
      <c r="F54" s="283">
        <f>SUMIF($D$24:$D$53,$D54,F$24:F$53)</f>
        <v>0</v>
      </c>
      <c r="G54" s="283">
        <f>SUMIF($D$24:$D$53,$D54,G$24:G$53)</f>
        <v>0</v>
      </c>
      <c r="H54" s="283">
        <f>SUMIF($D$24:$D$53,$D54,H$24:H$53)</f>
        <v>0</v>
      </c>
      <c r="I54" s="283">
        <f>SUMIF($D$24:$D$53,$D54,I$24:I$53)</f>
        <v>1</v>
      </c>
      <c r="J54" s="283">
        <f>SUMIF($D$24:$D$53,$D54,J$24:J$53)</f>
        <v>0</v>
      </c>
      <c r="K54" s="283">
        <f>SUMIF($D$24:$D$53,$D54,K$24:K$53)</f>
        <v>0</v>
      </c>
      <c r="L54" s="283">
        <f>SUMIF($D$24:$D$53,$D54,L$24:L$53)</f>
        <v>0</v>
      </c>
      <c r="M54" s="283">
        <f>SUMIF($D$24:$D$53,$D54,M$24:M$53)</f>
        <v>0</v>
      </c>
      <c r="N54" s="283">
        <f>SUMIF($D$24:$D$53,$D54,N$24:N$53)</f>
        <v>0</v>
      </c>
      <c r="O54" s="283">
        <f>SUMIF($D$24:$D$53,$D54,O$24:O$53)</f>
        <v>0</v>
      </c>
      <c r="P54" s="283">
        <f>SUMIF($D$24:$D$53,$D54,P$24:P$53)</f>
        <v>0</v>
      </c>
      <c r="R54" s="3"/>
    </row>
    <row r="55" customFormat="1" customHeight="1" spans="1:18">
      <c r="A55" s="262" t="str">
        <f t="shared" ref="A55" si="31">C54&amp;"External"</f>
        <v>TotalExternal</v>
      </c>
      <c r="B55" s="281"/>
      <c r="C55" s="269"/>
      <c r="D55" s="284" t="s">
        <v>62</v>
      </c>
      <c r="E55" s="285">
        <f>SUMIF($D$24:$D$53,$D55,E$24:E$53)</f>
        <v>0</v>
      </c>
      <c r="F55" s="285">
        <f>SUMIF($D$24:$D$53,$D55,F$24:F$53)</f>
        <v>0</v>
      </c>
      <c r="G55" s="285">
        <f>SUMIF($D$24:$D$53,$D55,G$24:G$53)</f>
        <v>0</v>
      </c>
      <c r="H55" s="285">
        <f>SUMIF($D$24:$D$53,$D55,H$24:H$53)</f>
        <v>0</v>
      </c>
      <c r="I55" s="285">
        <f>SUMIF($D$24:$D$53,$D55,I$24:I$53)</f>
        <v>4382.847</v>
      </c>
      <c r="J55" s="285">
        <f>SUMIF($D$24:$D$53,$D55,J$24:J$53)</f>
        <v>0</v>
      </c>
      <c r="K55" s="285">
        <f>SUMIF($D$24:$D$53,$D55,K$24:K$53)</f>
        <v>0</v>
      </c>
      <c r="L55" s="285">
        <f>SUMIF($D$24:$D$53,$D55,L$24:L$53)</f>
        <v>0</v>
      </c>
      <c r="M55" s="285">
        <f>SUMIF($D$24:$D$53,$D55,M$24:M$53)</f>
        <v>0</v>
      </c>
      <c r="N55" s="285">
        <f>SUMIF($D$24:$D$53,$D55,N$24:N$53)</f>
        <v>0</v>
      </c>
      <c r="O55" s="285">
        <f>SUMIF($D$24:$D$53,$D55,O$24:O$53)</f>
        <v>0</v>
      </c>
      <c r="P55" s="285">
        <f>SUMIF($D$24:$D$53,$D55,P$24:P$53)</f>
        <v>0</v>
      </c>
      <c r="R55" s="3"/>
    </row>
    <row r="57" customHeight="1" spans="2:16">
      <c r="B57" s="264" t="s">
        <v>66</v>
      </c>
      <c r="C57" s="264"/>
      <c r="D57" s="265"/>
      <c r="E57" s="266" t="s">
        <v>12</v>
      </c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</row>
    <row r="58" customHeight="1" spans="2:16">
      <c r="B58" s="265"/>
      <c r="C58" s="265"/>
      <c r="D58" s="265"/>
      <c r="E58" s="266" t="s">
        <v>31</v>
      </c>
      <c r="F58" s="266" t="s">
        <v>35</v>
      </c>
      <c r="G58" s="266" t="s">
        <v>36</v>
      </c>
      <c r="H58" s="266" t="s">
        <v>37</v>
      </c>
      <c r="I58" s="266" t="s">
        <v>38</v>
      </c>
      <c r="J58" s="266" t="s">
        <v>39</v>
      </c>
      <c r="K58" s="266" t="s">
        <v>40</v>
      </c>
      <c r="L58" s="266" t="s">
        <v>41</v>
      </c>
      <c r="M58" s="266" t="s">
        <v>42</v>
      </c>
      <c r="N58" s="266" t="s">
        <v>43</v>
      </c>
      <c r="O58" s="266" t="s">
        <v>44</v>
      </c>
      <c r="P58" s="266" t="s">
        <v>45</v>
      </c>
    </row>
    <row r="59" customHeight="1" spans="1:16">
      <c r="A59" s="262" t="str">
        <f>C59&amp;"Internal"</f>
        <v>BarrelInternal</v>
      </c>
      <c r="B59" s="289" t="s">
        <v>55</v>
      </c>
      <c r="C59" s="266" t="str">
        <f>Info!C4</f>
        <v>Barrel</v>
      </c>
      <c r="D59" s="282" t="s">
        <v>67</v>
      </c>
      <c r="E59" s="290">
        <v>0</v>
      </c>
      <c r="F59" s="290">
        <v>1</v>
      </c>
      <c r="G59" s="290">
        <v>1</v>
      </c>
      <c r="H59" s="290">
        <v>1</v>
      </c>
      <c r="I59" s="290">
        <v>0</v>
      </c>
      <c r="J59" s="290">
        <v>1</v>
      </c>
      <c r="K59" s="290">
        <v>1</v>
      </c>
      <c r="L59" s="290">
        <v>1</v>
      </c>
      <c r="M59" s="290">
        <v>0</v>
      </c>
      <c r="N59" s="290">
        <v>0</v>
      </c>
      <c r="O59" s="290">
        <v>0</v>
      </c>
      <c r="P59" s="290">
        <v>0</v>
      </c>
    </row>
    <row r="60" customHeight="1" spans="1:16">
      <c r="A60" s="262" t="str">
        <f>C59&amp;"External"</f>
        <v>BarrelExternal</v>
      </c>
      <c r="B60" s="289"/>
      <c r="C60" s="266"/>
      <c r="D60" s="284" t="s">
        <v>68</v>
      </c>
      <c r="E60" s="291">
        <v>3</v>
      </c>
      <c r="F60" s="291">
        <v>0</v>
      </c>
      <c r="G60" s="291">
        <v>1</v>
      </c>
      <c r="H60" s="291">
        <v>0</v>
      </c>
      <c r="I60" s="291">
        <v>1</v>
      </c>
      <c r="J60" s="291">
        <v>1</v>
      </c>
      <c r="K60" s="291">
        <v>0</v>
      </c>
      <c r="L60" s="291">
        <v>0</v>
      </c>
      <c r="M60" s="291">
        <v>0</v>
      </c>
      <c r="N60" s="291">
        <v>1</v>
      </c>
      <c r="O60" s="291">
        <v>1</v>
      </c>
      <c r="P60" s="291">
        <v>1</v>
      </c>
    </row>
    <row r="61" customHeight="1" spans="1:16">
      <c r="A61" s="262" t="str">
        <f t="shared" ref="A61" si="32">C61&amp;"Internal"</f>
        <v>CeramicInternal</v>
      </c>
      <c r="B61" s="289"/>
      <c r="C61" s="266" t="str">
        <f>Info!C5</f>
        <v>Ceramic</v>
      </c>
      <c r="D61" s="282" t="s">
        <v>67</v>
      </c>
      <c r="E61" s="290">
        <v>0</v>
      </c>
      <c r="F61" s="290">
        <v>0</v>
      </c>
      <c r="G61" s="290">
        <v>0</v>
      </c>
      <c r="H61" s="290">
        <v>0</v>
      </c>
      <c r="I61" s="290">
        <v>0</v>
      </c>
      <c r="J61" s="290">
        <v>0</v>
      </c>
      <c r="K61" s="290">
        <v>0</v>
      </c>
      <c r="L61" s="290">
        <v>0</v>
      </c>
      <c r="M61" s="290">
        <v>1</v>
      </c>
      <c r="N61" s="290">
        <v>0</v>
      </c>
      <c r="O61" s="290">
        <v>1</v>
      </c>
      <c r="P61" s="290">
        <v>0</v>
      </c>
    </row>
    <row r="62" customHeight="1" spans="1:16">
      <c r="A62" s="262" t="str">
        <f t="shared" ref="A62" si="33">C61&amp;"External"</f>
        <v>CeramicExternal</v>
      </c>
      <c r="B62" s="289"/>
      <c r="C62" s="266"/>
      <c r="D62" s="284" t="s">
        <v>68</v>
      </c>
      <c r="E62" s="291">
        <v>0</v>
      </c>
      <c r="F62" s="291">
        <v>0</v>
      </c>
      <c r="G62" s="291">
        <v>0</v>
      </c>
      <c r="H62" s="291">
        <v>0</v>
      </c>
      <c r="I62" s="291">
        <v>0</v>
      </c>
      <c r="J62" s="291">
        <v>0</v>
      </c>
      <c r="K62" s="291">
        <v>0</v>
      </c>
      <c r="L62" s="291">
        <v>0</v>
      </c>
      <c r="M62" s="291">
        <v>0</v>
      </c>
      <c r="N62" s="291">
        <v>0</v>
      </c>
      <c r="O62" s="291">
        <v>0</v>
      </c>
      <c r="P62" s="291">
        <v>0</v>
      </c>
    </row>
    <row r="63" customHeight="1" spans="1:16">
      <c r="A63" s="262" t="str">
        <f t="shared" ref="A63" si="34">C63&amp;"Internal"</f>
        <v>IGInternal</v>
      </c>
      <c r="B63" s="289"/>
      <c r="C63" s="266" t="str">
        <f>Info!C6</f>
        <v>IG</v>
      </c>
      <c r="D63" s="282" t="s">
        <v>67</v>
      </c>
      <c r="E63" s="290">
        <v>0</v>
      </c>
      <c r="F63" s="290">
        <v>0</v>
      </c>
      <c r="G63" s="290">
        <v>0</v>
      </c>
      <c r="H63" s="290">
        <v>0</v>
      </c>
      <c r="I63" s="290">
        <v>0</v>
      </c>
      <c r="J63" s="290">
        <v>0</v>
      </c>
      <c r="K63" s="290">
        <v>0</v>
      </c>
      <c r="L63" s="290">
        <v>0</v>
      </c>
      <c r="M63" s="290">
        <v>0</v>
      </c>
      <c r="N63" s="290">
        <v>0</v>
      </c>
      <c r="O63" s="290">
        <v>0</v>
      </c>
      <c r="P63" s="290">
        <v>0</v>
      </c>
    </row>
    <row r="64" customHeight="1" spans="1:16">
      <c r="A64" s="262" t="str">
        <f t="shared" ref="A64" si="35">C63&amp;"External"</f>
        <v>IGExternal</v>
      </c>
      <c r="B64" s="289"/>
      <c r="C64" s="266"/>
      <c r="D64" s="284" t="s">
        <v>68</v>
      </c>
      <c r="E64" s="291">
        <v>0</v>
      </c>
      <c r="F64" s="291">
        <v>0</v>
      </c>
      <c r="G64" s="291">
        <v>0</v>
      </c>
      <c r="H64" s="291">
        <v>0</v>
      </c>
      <c r="I64" s="291">
        <v>0</v>
      </c>
      <c r="J64" s="291">
        <v>0</v>
      </c>
      <c r="K64" s="291">
        <v>1</v>
      </c>
      <c r="L64" s="291">
        <v>0</v>
      </c>
      <c r="M64" s="291">
        <v>0</v>
      </c>
      <c r="N64" s="291">
        <v>0</v>
      </c>
      <c r="O64" s="291">
        <v>0</v>
      </c>
      <c r="P64" s="291">
        <v>0</v>
      </c>
    </row>
    <row r="65" customHeight="1" spans="1:16">
      <c r="A65" s="262" t="str">
        <f t="shared" ref="A65" si="36">C65&amp;"Internal"</f>
        <v>MEInternal</v>
      </c>
      <c r="B65" s="289"/>
      <c r="C65" s="266" t="str">
        <f>Info!C7</f>
        <v>ME</v>
      </c>
      <c r="D65" s="282" t="s">
        <v>67</v>
      </c>
      <c r="E65" s="290">
        <v>1</v>
      </c>
      <c r="F65" s="290">
        <v>1</v>
      </c>
      <c r="G65" s="290">
        <v>0</v>
      </c>
      <c r="H65" s="290">
        <v>0</v>
      </c>
      <c r="I65" s="290">
        <v>0</v>
      </c>
      <c r="J65" s="290">
        <v>0</v>
      </c>
      <c r="K65" s="290">
        <v>0</v>
      </c>
      <c r="L65" s="290">
        <v>0</v>
      </c>
      <c r="M65" s="290">
        <v>0</v>
      </c>
      <c r="N65" s="290">
        <v>0</v>
      </c>
      <c r="O65" s="290">
        <v>0</v>
      </c>
      <c r="P65" s="290">
        <v>0</v>
      </c>
    </row>
    <row r="66" customHeight="1" spans="1:16">
      <c r="A66" s="262" t="str">
        <f t="shared" ref="A66" si="37">C65&amp;"External"</f>
        <v>MEExternal</v>
      </c>
      <c r="B66" s="289"/>
      <c r="C66" s="266"/>
      <c r="D66" s="284" t="s">
        <v>68</v>
      </c>
      <c r="E66" s="291">
        <v>0</v>
      </c>
      <c r="F66" s="291">
        <v>0</v>
      </c>
      <c r="G66" s="291">
        <v>0</v>
      </c>
      <c r="H66" s="291">
        <v>1</v>
      </c>
      <c r="I66" s="291">
        <v>0</v>
      </c>
      <c r="J66" s="291">
        <v>0</v>
      </c>
      <c r="K66" s="291">
        <v>0</v>
      </c>
      <c r="L66" s="291">
        <v>0</v>
      </c>
      <c r="M66" s="291">
        <v>0</v>
      </c>
      <c r="N66" s="291">
        <v>0</v>
      </c>
      <c r="O66" s="291">
        <v>0</v>
      </c>
      <c r="P66" s="291">
        <v>0</v>
      </c>
    </row>
    <row r="67" customHeight="1" spans="1:16">
      <c r="A67" s="262" t="str">
        <f t="shared" ref="A67" si="38">C67&amp;"Internal"</f>
        <v>PVDInternal</v>
      </c>
      <c r="B67" s="289"/>
      <c r="C67" s="266" t="str">
        <f>Info!C8</f>
        <v>PVD</v>
      </c>
      <c r="D67" s="282" t="s">
        <v>67</v>
      </c>
      <c r="E67" s="290">
        <v>0</v>
      </c>
      <c r="F67" s="290">
        <v>1</v>
      </c>
      <c r="G67" s="290">
        <v>0</v>
      </c>
      <c r="H67" s="290">
        <v>0</v>
      </c>
      <c r="I67" s="290">
        <v>0</v>
      </c>
      <c r="J67" s="290">
        <v>0</v>
      </c>
      <c r="K67" s="290">
        <v>0</v>
      </c>
      <c r="L67" s="290">
        <v>0</v>
      </c>
      <c r="M67" s="290">
        <v>0</v>
      </c>
      <c r="N67" s="290">
        <v>0</v>
      </c>
      <c r="O67" s="290">
        <v>0</v>
      </c>
      <c r="P67" s="290">
        <v>0</v>
      </c>
    </row>
    <row r="68" customHeight="1" spans="1:16">
      <c r="A68" s="262" t="str">
        <f t="shared" ref="A68" si="39">C67&amp;"External"</f>
        <v>PVDExternal</v>
      </c>
      <c r="B68" s="289"/>
      <c r="C68" s="266"/>
      <c r="D68" s="284" t="s">
        <v>68</v>
      </c>
      <c r="E68" s="291">
        <v>0</v>
      </c>
      <c r="F68" s="291">
        <v>0</v>
      </c>
      <c r="G68" s="291">
        <v>0</v>
      </c>
      <c r="H68" s="291">
        <v>0</v>
      </c>
      <c r="I68" s="291">
        <v>0</v>
      </c>
      <c r="J68" s="291">
        <v>0</v>
      </c>
      <c r="K68" s="291">
        <v>0</v>
      </c>
      <c r="L68" s="291">
        <v>0</v>
      </c>
      <c r="M68" s="291">
        <v>0</v>
      </c>
      <c r="N68" s="291">
        <v>0</v>
      </c>
      <c r="O68" s="291">
        <v>0</v>
      </c>
      <c r="P68" s="291">
        <v>0</v>
      </c>
    </row>
    <row r="69" s="4" customFormat="1" customHeight="1" outlineLevel="1" spans="1:18">
      <c r="A69" s="262" t="str">
        <f t="shared" ref="A69" si="40">C69&amp;"Internal"</f>
        <v>PVD - ARInternal</v>
      </c>
      <c r="B69" s="289"/>
      <c r="C69" s="294" t="s">
        <v>69</v>
      </c>
      <c r="D69" s="286" t="s">
        <v>67</v>
      </c>
      <c r="E69" s="295">
        <v>0</v>
      </c>
      <c r="F69" s="295">
        <v>0</v>
      </c>
      <c r="G69" s="295">
        <v>0</v>
      </c>
      <c r="H69" s="295">
        <v>0</v>
      </c>
      <c r="I69" s="295">
        <v>0</v>
      </c>
      <c r="J69" s="295">
        <v>0</v>
      </c>
      <c r="K69" s="295">
        <v>0</v>
      </c>
      <c r="L69" s="295">
        <v>0</v>
      </c>
      <c r="M69" s="295">
        <v>0</v>
      </c>
      <c r="N69" s="295">
        <v>0</v>
      </c>
      <c r="O69" s="295">
        <v>0</v>
      </c>
      <c r="P69" s="295">
        <v>0</v>
      </c>
      <c r="R69" s="292"/>
    </row>
    <row r="70" s="4" customFormat="1" customHeight="1" outlineLevel="1" spans="1:18">
      <c r="A70" s="262" t="str">
        <f t="shared" ref="A70" si="41">C69&amp;"External"</f>
        <v>PVD - ARExternal</v>
      </c>
      <c r="B70" s="289"/>
      <c r="C70" s="294"/>
      <c r="D70" s="288" t="s">
        <v>68</v>
      </c>
      <c r="E70" s="296">
        <v>0</v>
      </c>
      <c r="F70" s="296">
        <v>0</v>
      </c>
      <c r="G70" s="296">
        <v>0</v>
      </c>
      <c r="H70" s="296">
        <v>0</v>
      </c>
      <c r="I70" s="296">
        <v>0</v>
      </c>
      <c r="J70" s="296">
        <v>0</v>
      </c>
      <c r="K70" s="296">
        <v>0</v>
      </c>
      <c r="L70" s="296">
        <v>0</v>
      </c>
      <c r="M70" s="296">
        <v>0</v>
      </c>
      <c r="N70" s="296">
        <v>0</v>
      </c>
      <c r="O70" s="296">
        <v>0</v>
      </c>
      <c r="P70" s="296">
        <v>0</v>
      </c>
      <c r="R70" s="292"/>
    </row>
    <row r="71" customFormat="1" customHeight="1" outlineLevel="1" spans="1:18">
      <c r="A71" s="262"/>
      <c r="B71" s="289"/>
      <c r="C71" s="294" t="s">
        <v>56</v>
      </c>
      <c r="D71" s="286" t="s">
        <v>67</v>
      </c>
      <c r="E71" s="295">
        <v>0</v>
      </c>
      <c r="F71" s="295">
        <v>0</v>
      </c>
      <c r="G71" s="295">
        <v>0</v>
      </c>
      <c r="H71" s="295">
        <v>0</v>
      </c>
      <c r="I71" s="295">
        <v>0</v>
      </c>
      <c r="J71" s="295">
        <v>0</v>
      </c>
      <c r="K71" s="295">
        <v>0</v>
      </c>
      <c r="L71" s="295">
        <v>0</v>
      </c>
      <c r="M71" s="295">
        <v>0</v>
      </c>
      <c r="N71" s="295">
        <v>0</v>
      </c>
      <c r="O71" s="295">
        <v>0</v>
      </c>
      <c r="P71" s="295">
        <v>0</v>
      </c>
      <c r="R71" s="3"/>
    </row>
    <row r="72" customFormat="1" customHeight="1" outlineLevel="1" spans="1:18">
      <c r="A72" s="262"/>
      <c r="B72" s="289"/>
      <c r="C72" s="294"/>
      <c r="D72" s="288" t="s">
        <v>68</v>
      </c>
      <c r="E72" s="296">
        <v>0</v>
      </c>
      <c r="F72" s="296">
        <v>0</v>
      </c>
      <c r="G72" s="296">
        <v>0</v>
      </c>
      <c r="H72" s="296">
        <v>0</v>
      </c>
      <c r="I72" s="296">
        <v>0</v>
      </c>
      <c r="J72" s="296">
        <v>0</v>
      </c>
      <c r="K72" s="296">
        <v>0</v>
      </c>
      <c r="L72" s="296">
        <v>0</v>
      </c>
      <c r="M72" s="296">
        <v>0</v>
      </c>
      <c r="N72" s="296">
        <v>0</v>
      </c>
      <c r="O72" s="296">
        <v>0</v>
      </c>
      <c r="P72" s="296">
        <v>0</v>
      </c>
      <c r="R72" s="3"/>
    </row>
    <row r="73" customFormat="1" customHeight="1" outlineLevel="1" spans="1:18">
      <c r="A73" s="262"/>
      <c r="B73" s="289"/>
      <c r="C73" s="294" t="s">
        <v>70</v>
      </c>
      <c r="D73" s="286" t="s">
        <v>67</v>
      </c>
      <c r="E73" s="295">
        <v>0</v>
      </c>
      <c r="F73" s="295">
        <v>0</v>
      </c>
      <c r="G73" s="295">
        <v>0</v>
      </c>
      <c r="H73" s="295">
        <v>0</v>
      </c>
      <c r="I73" s="295">
        <v>0</v>
      </c>
      <c r="J73" s="295">
        <v>0</v>
      </c>
      <c r="K73" s="295">
        <v>0</v>
      </c>
      <c r="L73" s="295">
        <v>0</v>
      </c>
      <c r="M73" s="295">
        <v>0</v>
      </c>
      <c r="N73" s="295">
        <v>0</v>
      </c>
      <c r="O73" s="295">
        <v>0</v>
      </c>
      <c r="P73" s="295">
        <v>0</v>
      </c>
      <c r="R73" s="3"/>
    </row>
    <row r="74" customFormat="1" customHeight="1" outlineLevel="1" spans="1:18">
      <c r="A74" s="262"/>
      <c r="B74" s="289"/>
      <c r="C74" s="294"/>
      <c r="D74" s="288" t="s">
        <v>68</v>
      </c>
      <c r="E74" s="296">
        <v>0</v>
      </c>
      <c r="F74" s="296">
        <v>0</v>
      </c>
      <c r="G74" s="296">
        <v>0</v>
      </c>
      <c r="H74" s="296">
        <v>0</v>
      </c>
      <c r="I74" s="296">
        <v>0</v>
      </c>
      <c r="J74" s="296">
        <v>0</v>
      </c>
      <c r="K74" s="296">
        <v>0</v>
      </c>
      <c r="L74" s="296">
        <v>0</v>
      </c>
      <c r="M74" s="296">
        <v>0</v>
      </c>
      <c r="N74" s="296">
        <v>0</v>
      </c>
      <c r="O74" s="296">
        <v>0</v>
      </c>
      <c r="P74" s="296">
        <v>0</v>
      </c>
      <c r="R74" s="3"/>
    </row>
    <row r="75" customHeight="1" spans="1:16">
      <c r="A75" s="262" t="str">
        <f t="shared" ref="A75" si="42">C75&amp;"Internal"</f>
        <v>RFPInternal</v>
      </c>
      <c r="B75" s="289"/>
      <c r="C75" s="266" t="str">
        <f>Info!C9</f>
        <v>RFP</v>
      </c>
      <c r="D75" s="282" t="s">
        <v>67</v>
      </c>
      <c r="E75" s="290">
        <v>0</v>
      </c>
      <c r="F75" s="290">
        <v>0</v>
      </c>
      <c r="G75" s="290">
        <v>0</v>
      </c>
      <c r="H75" s="290">
        <v>0</v>
      </c>
      <c r="I75" s="290">
        <v>0</v>
      </c>
      <c r="J75" s="290">
        <v>0</v>
      </c>
      <c r="K75" s="290">
        <v>0</v>
      </c>
      <c r="L75" s="290">
        <v>0</v>
      </c>
      <c r="M75" s="290">
        <v>0</v>
      </c>
      <c r="N75" s="290">
        <v>0</v>
      </c>
      <c r="O75" s="290">
        <v>0</v>
      </c>
      <c r="P75" s="290">
        <v>0</v>
      </c>
    </row>
    <row r="76" customHeight="1" spans="1:16">
      <c r="A76" s="262" t="str">
        <f t="shared" ref="A76" si="43">C75&amp;"External"</f>
        <v>RFPExternal</v>
      </c>
      <c r="B76" s="289"/>
      <c r="C76" s="266"/>
      <c r="D76" s="284" t="s">
        <v>68</v>
      </c>
      <c r="E76" s="291">
        <v>0</v>
      </c>
      <c r="F76" s="291">
        <v>0</v>
      </c>
      <c r="G76" s="291">
        <v>0</v>
      </c>
      <c r="H76" s="291">
        <v>0</v>
      </c>
      <c r="I76" s="291">
        <v>0</v>
      </c>
      <c r="J76" s="291">
        <v>0</v>
      </c>
      <c r="K76" s="291">
        <v>0</v>
      </c>
      <c r="L76" s="291">
        <v>0</v>
      </c>
      <c r="M76" s="291">
        <v>0</v>
      </c>
      <c r="N76" s="291">
        <v>0</v>
      </c>
      <c r="O76" s="291">
        <v>0</v>
      </c>
      <c r="P76" s="291">
        <v>0</v>
      </c>
    </row>
    <row r="77" customHeight="1" spans="1:16">
      <c r="A77" s="262" t="str">
        <f t="shared" ref="A77" si="44">C77&amp;"Internal"</f>
        <v>SemicomInternal</v>
      </c>
      <c r="B77" s="289"/>
      <c r="C77" s="266" t="str">
        <f>Info!C10</f>
        <v>Semicom</v>
      </c>
      <c r="D77" s="282" t="s">
        <v>67</v>
      </c>
      <c r="E77" s="290">
        <f>E79+E81</f>
        <v>1</v>
      </c>
      <c r="F77" s="290">
        <f t="shared" ref="F77:P78" si="45">F79+F81</f>
        <v>0</v>
      </c>
      <c r="G77" s="290">
        <f t="shared" si="45"/>
        <v>0</v>
      </c>
      <c r="H77" s="290">
        <f t="shared" si="45"/>
        <v>0</v>
      </c>
      <c r="I77" s="290">
        <f t="shared" si="45"/>
        <v>0</v>
      </c>
      <c r="J77" s="290">
        <f t="shared" si="45"/>
        <v>0</v>
      </c>
      <c r="K77" s="290">
        <f t="shared" si="45"/>
        <v>0</v>
      </c>
      <c r="L77" s="290">
        <f t="shared" si="45"/>
        <v>0</v>
      </c>
      <c r="M77" s="290">
        <f t="shared" si="45"/>
        <v>0</v>
      </c>
      <c r="N77" s="290">
        <f t="shared" si="45"/>
        <v>0</v>
      </c>
      <c r="O77" s="290">
        <f t="shared" si="45"/>
        <v>0</v>
      </c>
      <c r="P77" s="290">
        <f t="shared" si="45"/>
        <v>0</v>
      </c>
    </row>
    <row r="78" customHeight="1" spans="1:16">
      <c r="A78" s="262" t="str">
        <f t="shared" ref="A78" si="46">C77&amp;"External"</f>
        <v>SemicomExternal</v>
      </c>
      <c r="B78" s="289"/>
      <c r="C78" s="266"/>
      <c r="D78" s="284" t="s">
        <v>68</v>
      </c>
      <c r="E78" s="291">
        <f>E80+E82</f>
        <v>0</v>
      </c>
      <c r="F78" s="291">
        <f t="shared" si="45"/>
        <v>0</v>
      </c>
      <c r="G78" s="291">
        <f t="shared" si="45"/>
        <v>0</v>
      </c>
      <c r="H78" s="291">
        <f t="shared" si="45"/>
        <v>0</v>
      </c>
      <c r="I78" s="291">
        <f t="shared" si="45"/>
        <v>0</v>
      </c>
      <c r="J78" s="291">
        <f t="shared" si="45"/>
        <v>0</v>
      </c>
      <c r="K78" s="291">
        <f t="shared" si="45"/>
        <v>0</v>
      </c>
      <c r="L78" s="291">
        <f t="shared" si="45"/>
        <v>0</v>
      </c>
      <c r="M78" s="291">
        <f t="shared" si="45"/>
        <v>0</v>
      </c>
      <c r="N78" s="291">
        <f t="shared" si="45"/>
        <v>0</v>
      </c>
      <c r="O78" s="291">
        <f t="shared" si="45"/>
        <v>0</v>
      </c>
      <c r="P78" s="291">
        <f t="shared" si="45"/>
        <v>0</v>
      </c>
    </row>
    <row r="79" s="4" customFormat="1" customHeight="1" outlineLevel="1" spans="1:18">
      <c r="A79" s="262" t="str">
        <f t="shared" ref="A79" si="47">C79&amp;"Internal"</f>
        <v>CSSPInternal</v>
      </c>
      <c r="B79" s="289"/>
      <c r="C79" s="294" t="str">
        <f>Info!C11</f>
        <v>CSSP</v>
      </c>
      <c r="D79" s="286" t="s">
        <v>67</v>
      </c>
      <c r="E79" s="295">
        <v>0</v>
      </c>
      <c r="F79" s="295">
        <v>0</v>
      </c>
      <c r="G79" s="295">
        <v>0</v>
      </c>
      <c r="H79" s="295">
        <v>0</v>
      </c>
      <c r="I79" s="295">
        <v>0</v>
      </c>
      <c r="J79" s="295">
        <v>0</v>
      </c>
      <c r="K79" s="295">
        <v>0</v>
      </c>
      <c r="L79" s="295">
        <v>0</v>
      </c>
      <c r="M79" s="295">
        <v>0</v>
      </c>
      <c r="N79" s="295">
        <v>0</v>
      </c>
      <c r="O79" s="295">
        <v>0</v>
      </c>
      <c r="P79" s="295">
        <v>0</v>
      </c>
      <c r="R79" s="292"/>
    </row>
    <row r="80" s="4" customFormat="1" customHeight="1" outlineLevel="1" spans="1:18">
      <c r="A80" s="262" t="str">
        <f t="shared" ref="A80" si="48">C79&amp;"External"</f>
        <v>CSSPExternal</v>
      </c>
      <c r="B80" s="289"/>
      <c r="C80" s="294"/>
      <c r="D80" s="288" t="s">
        <v>68</v>
      </c>
      <c r="E80" s="296">
        <v>0</v>
      </c>
      <c r="F80" s="296">
        <v>0</v>
      </c>
      <c r="G80" s="296">
        <v>0</v>
      </c>
      <c r="H80" s="296">
        <v>0</v>
      </c>
      <c r="I80" s="296">
        <v>0</v>
      </c>
      <c r="J80" s="296">
        <v>0</v>
      </c>
      <c r="K80" s="296">
        <v>0</v>
      </c>
      <c r="L80" s="296">
        <v>0</v>
      </c>
      <c r="M80" s="296">
        <v>0</v>
      </c>
      <c r="N80" s="296">
        <v>0</v>
      </c>
      <c r="O80" s="296">
        <v>0</v>
      </c>
      <c r="P80" s="296">
        <v>0</v>
      </c>
      <c r="R80" s="292"/>
    </row>
    <row r="81" s="4" customFormat="1" customHeight="1" outlineLevel="1" spans="1:18">
      <c r="A81" s="262" t="str">
        <f t="shared" ref="A81" si="49">C81&amp;"Internal"</f>
        <v>CuFrameInternal</v>
      </c>
      <c r="B81" s="289"/>
      <c r="C81" s="294" t="str">
        <f>Info!C12</f>
        <v>CuFrame</v>
      </c>
      <c r="D81" s="286" t="s">
        <v>67</v>
      </c>
      <c r="E81" s="295">
        <v>1</v>
      </c>
      <c r="F81" s="295">
        <v>0</v>
      </c>
      <c r="G81" s="295">
        <v>0</v>
      </c>
      <c r="H81" s="295">
        <v>0</v>
      </c>
      <c r="I81" s="295">
        <v>0</v>
      </c>
      <c r="J81" s="295">
        <v>0</v>
      </c>
      <c r="K81" s="295">
        <v>0</v>
      </c>
      <c r="L81" s="295">
        <v>0</v>
      </c>
      <c r="M81" s="295">
        <v>0</v>
      </c>
      <c r="N81" s="295">
        <v>0</v>
      </c>
      <c r="O81" s="295">
        <v>0</v>
      </c>
      <c r="P81" s="295">
        <v>0</v>
      </c>
      <c r="R81" s="292"/>
    </row>
    <row r="82" s="4" customFormat="1" customHeight="1" outlineLevel="1" spans="1:18">
      <c r="A82" s="262" t="str">
        <f t="shared" ref="A82" si="50">C81&amp;"External"</f>
        <v>CuFrameExternal</v>
      </c>
      <c r="B82" s="289"/>
      <c r="C82" s="294"/>
      <c r="D82" s="288" t="s">
        <v>68</v>
      </c>
      <c r="E82" s="296">
        <v>0</v>
      </c>
      <c r="F82" s="296">
        <v>0</v>
      </c>
      <c r="G82" s="296">
        <v>0</v>
      </c>
      <c r="H82" s="296">
        <v>0</v>
      </c>
      <c r="I82" s="296">
        <v>0</v>
      </c>
      <c r="J82" s="296">
        <v>0</v>
      </c>
      <c r="K82" s="296">
        <v>0</v>
      </c>
      <c r="L82" s="296">
        <v>0</v>
      </c>
      <c r="M82" s="296">
        <v>0</v>
      </c>
      <c r="N82" s="296">
        <v>0</v>
      </c>
      <c r="O82" s="296">
        <v>0</v>
      </c>
      <c r="P82" s="296">
        <v>0</v>
      </c>
      <c r="R82" s="292"/>
    </row>
    <row r="83" customHeight="1" spans="1:16">
      <c r="A83" s="262" t="str">
        <f t="shared" ref="A83" si="51">C83&amp;"Internal"</f>
        <v>WatchInternal</v>
      </c>
      <c r="B83" s="289"/>
      <c r="C83" s="266" t="str">
        <f>Info!C13</f>
        <v>Watch</v>
      </c>
      <c r="D83" s="282" t="s">
        <v>67</v>
      </c>
      <c r="E83" s="290">
        <v>0</v>
      </c>
      <c r="F83" s="290">
        <v>0</v>
      </c>
      <c r="G83" s="290">
        <v>0</v>
      </c>
      <c r="H83" s="290">
        <v>0</v>
      </c>
      <c r="I83" s="290">
        <v>0</v>
      </c>
      <c r="J83" s="290">
        <v>0</v>
      </c>
      <c r="K83" s="290">
        <v>0</v>
      </c>
      <c r="L83" s="290">
        <v>0</v>
      </c>
      <c r="M83" s="290">
        <v>0</v>
      </c>
      <c r="N83" s="290">
        <v>0</v>
      </c>
      <c r="O83" s="290">
        <v>0</v>
      </c>
      <c r="P83" s="290">
        <v>0</v>
      </c>
    </row>
    <row r="84" customHeight="1" spans="1:16">
      <c r="A84" s="262" t="str">
        <f t="shared" ref="A84" si="52">C83&amp;"External"</f>
        <v>WatchExternal</v>
      </c>
      <c r="B84" s="289"/>
      <c r="C84" s="266"/>
      <c r="D84" s="284" t="s">
        <v>68</v>
      </c>
      <c r="E84" s="291">
        <v>0</v>
      </c>
      <c r="F84" s="291">
        <v>0</v>
      </c>
      <c r="G84" s="291">
        <v>0</v>
      </c>
      <c r="H84" s="291">
        <v>0</v>
      </c>
      <c r="I84" s="291">
        <v>0</v>
      </c>
      <c r="J84" s="291">
        <v>0</v>
      </c>
      <c r="K84" s="291">
        <v>0</v>
      </c>
      <c r="L84" s="291">
        <v>0</v>
      </c>
      <c r="M84" s="291">
        <v>0</v>
      </c>
      <c r="N84" s="291">
        <v>0</v>
      </c>
      <c r="O84" s="291">
        <v>0</v>
      </c>
      <c r="P84" s="291">
        <v>0</v>
      </c>
    </row>
    <row r="85" s="4" customFormat="1" customHeight="1" outlineLevel="1" spans="1:18">
      <c r="A85" s="262" t="str">
        <f t="shared" ref="A85" si="53">C85&amp;"Internal"</f>
        <v>CASEInternal</v>
      </c>
      <c r="B85" s="289"/>
      <c r="C85" s="294" t="str">
        <f>Info!C14</f>
        <v>CASE</v>
      </c>
      <c r="D85" s="286" t="s">
        <v>67</v>
      </c>
      <c r="E85" s="295">
        <v>0</v>
      </c>
      <c r="F85" s="295">
        <v>0</v>
      </c>
      <c r="G85" s="295">
        <v>0</v>
      </c>
      <c r="H85" s="295">
        <v>0</v>
      </c>
      <c r="I85" s="295">
        <v>0</v>
      </c>
      <c r="J85" s="295">
        <v>0</v>
      </c>
      <c r="K85" s="295">
        <v>0</v>
      </c>
      <c r="L85" s="295">
        <v>0</v>
      </c>
      <c r="M85" s="295">
        <v>0</v>
      </c>
      <c r="N85" s="295">
        <v>0</v>
      </c>
      <c r="O85" s="295">
        <v>0</v>
      </c>
      <c r="P85" s="295">
        <v>0</v>
      </c>
      <c r="R85" s="292"/>
    </row>
    <row r="86" s="4" customFormat="1" customHeight="1" outlineLevel="1" spans="1:18">
      <c r="A86" s="262" t="str">
        <f t="shared" ref="A86" si="54">C85&amp;"External"</f>
        <v>CASEExternal</v>
      </c>
      <c r="B86" s="289"/>
      <c r="C86" s="294"/>
      <c r="D86" s="288" t="s">
        <v>68</v>
      </c>
      <c r="E86" s="296">
        <v>0</v>
      </c>
      <c r="F86" s="296">
        <v>0</v>
      </c>
      <c r="G86" s="296">
        <v>0</v>
      </c>
      <c r="H86" s="296">
        <v>0</v>
      </c>
      <c r="I86" s="296">
        <v>0</v>
      </c>
      <c r="J86" s="296">
        <v>0</v>
      </c>
      <c r="K86" s="296">
        <v>0</v>
      </c>
      <c r="L86" s="296">
        <v>0</v>
      </c>
      <c r="M86" s="296">
        <v>0</v>
      </c>
      <c r="N86" s="296">
        <v>0</v>
      </c>
      <c r="O86" s="296">
        <v>0</v>
      </c>
      <c r="P86" s="296">
        <v>0</v>
      </c>
      <c r="R86" s="292"/>
    </row>
    <row r="87" s="4" customFormat="1" customHeight="1" outlineLevel="1" spans="1:18">
      <c r="A87" s="262" t="str">
        <f t="shared" ref="A87" si="55">C87&amp;"Internal"</f>
        <v>PPTInternal</v>
      </c>
      <c r="B87" s="289"/>
      <c r="C87" s="294" t="str">
        <f>Info!C15</f>
        <v>PPT</v>
      </c>
      <c r="D87" s="286" t="s">
        <v>67</v>
      </c>
      <c r="E87" s="295">
        <v>0</v>
      </c>
      <c r="F87" s="295">
        <v>0</v>
      </c>
      <c r="G87" s="295">
        <v>1</v>
      </c>
      <c r="H87" s="295">
        <v>0</v>
      </c>
      <c r="I87" s="295">
        <v>0</v>
      </c>
      <c r="J87" s="295">
        <v>0</v>
      </c>
      <c r="K87" s="295">
        <v>1</v>
      </c>
      <c r="L87" s="295">
        <v>1</v>
      </c>
      <c r="M87" s="295">
        <v>1</v>
      </c>
      <c r="N87" s="295">
        <v>0</v>
      </c>
      <c r="O87" s="295">
        <v>0</v>
      </c>
      <c r="P87" s="295">
        <v>0</v>
      </c>
      <c r="R87" s="292"/>
    </row>
    <row r="88" s="4" customFormat="1" customHeight="1" outlineLevel="1" spans="1:18">
      <c r="A88" s="262" t="str">
        <f t="shared" ref="A88" si="56">C87&amp;"External"</f>
        <v>PPTExternal</v>
      </c>
      <c r="B88" s="289"/>
      <c r="C88" s="294"/>
      <c r="D88" s="288" t="s">
        <v>68</v>
      </c>
      <c r="E88" s="296">
        <v>0</v>
      </c>
      <c r="F88" s="296">
        <v>0</v>
      </c>
      <c r="G88" s="296">
        <v>0</v>
      </c>
      <c r="H88" s="296">
        <v>0</v>
      </c>
      <c r="I88" s="296">
        <v>0</v>
      </c>
      <c r="J88" s="296">
        <v>0</v>
      </c>
      <c r="K88" s="296">
        <v>0</v>
      </c>
      <c r="L88" s="296">
        <v>0</v>
      </c>
      <c r="M88" s="296">
        <v>0</v>
      </c>
      <c r="N88" s="296">
        <v>0</v>
      </c>
      <c r="O88" s="296">
        <v>0</v>
      </c>
      <c r="P88" s="296">
        <v>0</v>
      </c>
      <c r="R88" s="292"/>
    </row>
    <row r="90" customHeight="1" spans="2:16">
      <c r="B90" s="264" t="s">
        <v>71</v>
      </c>
      <c r="C90" s="264"/>
      <c r="D90" s="265"/>
      <c r="E90" s="266" t="s">
        <v>12</v>
      </c>
      <c r="F90" s="266"/>
      <c r="G90" s="266"/>
      <c r="H90" s="266"/>
      <c r="I90" s="266"/>
      <c r="J90" s="266"/>
      <c r="K90" s="266"/>
      <c r="L90" s="266"/>
      <c r="M90" s="266"/>
      <c r="N90" s="266"/>
      <c r="O90" s="266"/>
      <c r="P90" s="266"/>
    </row>
    <row r="91" customHeight="1" spans="2:16">
      <c r="B91" s="267"/>
      <c r="C91" s="265"/>
      <c r="D91" s="265"/>
      <c r="E91" s="266" t="s">
        <v>31</v>
      </c>
      <c r="F91" s="266" t="s">
        <v>35</v>
      </c>
      <c r="G91" s="266" t="s">
        <v>36</v>
      </c>
      <c r="H91" s="266" t="s">
        <v>37</v>
      </c>
      <c r="I91" s="266" t="s">
        <v>38</v>
      </c>
      <c r="J91" s="266" t="s">
        <v>39</v>
      </c>
      <c r="K91" s="266" t="s">
        <v>40</v>
      </c>
      <c r="L91" s="266" t="s">
        <v>41</v>
      </c>
      <c r="M91" s="266" t="s">
        <v>42</v>
      </c>
      <c r="N91" s="266" t="s">
        <v>43</v>
      </c>
      <c r="O91" s="266" t="s">
        <v>44</v>
      </c>
      <c r="P91" s="266" t="s">
        <v>45</v>
      </c>
    </row>
    <row r="92" customHeight="1" spans="2:16">
      <c r="B92" s="268" t="s">
        <v>55</v>
      </c>
      <c r="C92" s="269" t="str">
        <f>Info!C4</f>
        <v>Barrel</v>
      </c>
      <c r="D92" s="282" t="s">
        <v>72</v>
      </c>
      <c r="E92" s="290">
        <v>0</v>
      </c>
      <c r="F92" s="290">
        <v>0</v>
      </c>
      <c r="G92" s="290">
        <v>0</v>
      </c>
      <c r="H92" s="290">
        <v>0</v>
      </c>
      <c r="I92" s="290">
        <v>481239</v>
      </c>
      <c r="J92" s="290">
        <v>0</v>
      </c>
      <c r="K92" s="290">
        <v>0</v>
      </c>
      <c r="L92" s="290">
        <v>0</v>
      </c>
      <c r="M92" s="290">
        <v>0</v>
      </c>
      <c r="N92" s="290">
        <v>0</v>
      </c>
      <c r="O92" s="290">
        <v>0</v>
      </c>
      <c r="P92" s="290">
        <v>0</v>
      </c>
    </row>
    <row r="93" customHeight="1" spans="2:16">
      <c r="B93" s="271"/>
      <c r="C93" s="269"/>
      <c r="D93" s="297" t="s">
        <v>73</v>
      </c>
      <c r="E93" s="298">
        <v>57349323</v>
      </c>
      <c r="F93" s="298">
        <v>57476671.97</v>
      </c>
      <c r="G93" s="298">
        <v>45462936.28</v>
      </c>
      <c r="H93" s="298">
        <v>56674934</v>
      </c>
      <c r="I93" s="298">
        <v>63021022</v>
      </c>
      <c r="J93" s="298">
        <v>63418516</v>
      </c>
      <c r="K93" s="298">
        <v>59192187</v>
      </c>
      <c r="L93" s="298">
        <v>61332198</v>
      </c>
      <c r="M93" s="298">
        <v>61773658</v>
      </c>
      <c r="N93" s="298">
        <v>61824313</v>
      </c>
      <c r="O93" s="298">
        <v>45082786</v>
      </c>
      <c r="P93" s="298">
        <v>56608739</v>
      </c>
    </row>
    <row r="94" customHeight="1" spans="2:16">
      <c r="B94" s="271"/>
      <c r="C94" s="269"/>
      <c r="D94" s="299" t="s">
        <v>74</v>
      </c>
      <c r="E94" s="300">
        <f>1-(E92/E93)</f>
        <v>1</v>
      </c>
      <c r="F94" s="300">
        <f t="shared" ref="F94:P94" si="57">1-(F92/F93)</f>
        <v>1</v>
      </c>
      <c r="G94" s="300">
        <f t="shared" si="57"/>
        <v>1</v>
      </c>
      <c r="H94" s="300">
        <f t="shared" si="57"/>
        <v>1</v>
      </c>
      <c r="I94" s="300">
        <f t="shared" si="57"/>
        <v>0.992363833769627</v>
      </c>
      <c r="J94" s="300">
        <f t="shared" si="57"/>
        <v>1</v>
      </c>
      <c r="K94" s="300">
        <f t="shared" si="57"/>
        <v>1</v>
      </c>
      <c r="L94" s="300">
        <f t="shared" si="57"/>
        <v>1</v>
      </c>
      <c r="M94" s="300">
        <f t="shared" si="57"/>
        <v>1</v>
      </c>
      <c r="N94" s="300">
        <f t="shared" si="57"/>
        <v>1</v>
      </c>
      <c r="O94" s="300">
        <f t="shared" si="57"/>
        <v>1</v>
      </c>
      <c r="P94" s="300">
        <f t="shared" si="57"/>
        <v>1</v>
      </c>
    </row>
    <row r="95" customHeight="1" spans="2:16">
      <c r="B95" s="271"/>
      <c r="C95" s="269" t="str">
        <f>Info!C5</f>
        <v>Ceramic</v>
      </c>
      <c r="D95" s="282" t="s">
        <v>72</v>
      </c>
      <c r="E95" s="290">
        <v>0</v>
      </c>
      <c r="F95" s="290">
        <v>0</v>
      </c>
      <c r="G95" s="290">
        <v>0</v>
      </c>
      <c r="H95" s="290">
        <v>0</v>
      </c>
      <c r="I95" s="290">
        <v>0</v>
      </c>
      <c r="J95" s="290">
        <v>0</v>
      </c>
      <c r="K95" s="290">
        <v>0</v>
      </c>
      <c r="L95" s="290">
        <v>0</v>
      </c>
      <c r="M95" s="290">
        <v>0</v>
      </c>
      <c r="N95" s="290">
        <v>0</v>
      </c>
      <c r="O95" s="290">
        <v>0</v>
      </c>
      <c r="P95" s="290">
        <v>0</v>
      </c>
    </row>
    <row r="96" customHeight="1" spans="2:16">
      <c r="B96" s="271"/>
      <c r="C96" s="269"/>
      <c r="D96" s="297" t="s">
        <v>73</v>
      </c>
      <c r="E96" s="298">
        <v>4410576</v>
      </c>
      <c r="F96" s="298">
        <v>18892</v>
      </c>
      <c r="G96" s="298">
        <v>14948</v>
      </c>
      <c r="H96" s="298">
        <v>19676</v>
      </c>
      <c r="I96" s="298">
        <v>22646</v>
      </c>
      <c r="J96" s="298">
        <v>21206</v>
      </c>
      <c r="K96" s="298">
        <v>22952</v>
      </c>
      <c r="L96" s="298">
        <v>25227</v>
      </c>
      <c r="M96" s="298">
        <v>26644</v>
      </c>
      <c r="N96" s="298">
        <v>23688</v>
      </c>
      <c r="O96" s="298">
        <v>13916</v>
      </c>
      <c r="P96" s="298">
        <v>13246</v>
      </c>
    </row>
    <row r="97" customHeight="1" spans="2:16">
      <c r="B97" s="271"/>
      <c r="C97" s="269"/>
      <c r="D97" s="299" t="s">
        <v>74</v>
      </c>
      <c r="E97" s="300">
        <f>1-(E95/E96)</f>
        <v>1</v>
      </c>
      <c r="F97" s="300">
        <f t="shared" ref="F97" si="58">1-(F95/F96)</f>
        <v>1</v>
      </c>
      <c r="G97" s="300">
        <f t="shared" ref="G97" si="59">1-(G95/G96)</f>
        <v>1</v>
      </c>
      <c r="H97" s="300">
        <f t="shared" ref="H97" si="60">1-(H95/H96)</f>
        <v>1</v>
      </c>
      <c r="I97" s="300">
        <f t="shared" ref="I97" si="61">1-(I95/I96)</f>
        <v>1</v>
      </c>
      <c r="J97" s="300">
        <f t="shared" ref="J97" si="62">1-(J95/J96)</f>
        <v>1</v>
      </c>
      <c r="K97" s="300">
        <f t="shared" ref="K97" si="63">1-(K95/K96)</f>
        <v>1</v>
      </c>
      <c r="L97" s="300">
        <f t="shared" ref="L97" si="64">1-(L95/L96)</f>
        <v>1</v>
      </c>
      <c r="M97" s="300">
        <f t="shared" ref="M97" si="65">1-(M95/M96)</f>
        <v>1</v>
      </c>
      <c r="N97" s="300">
        <f t="shared" ref="N97" si="66">1-(N95/N96)</f>
        <v>1</v>
      </c>
      <c r="O97" s="300">
        <f t="shared" ref="O97" si="67">1-(O95/O96)</f>
        <v>1</v>
      </c>
      <c r="P97" s="300">
        <f t="shared" ref="P97" si="68">1-(P95/P96)</f>
        <v>1</v>
      </c>
    </row>
    <row r="98" customHeight="1" spans="2:16">
      <c r="B98" s="271"/>
      <c r="C98" s="269" t="str">
        <f>Info!C6</f>
        <v>IG</v>
      </c>
      <c r="D98" s="282" t="s">
        <v>72</v>
      </c>
      <c r="E98" s="290">
        <v>0</v>
      </c>
      <c r="F98" s="290">
        <v>0</v>
      </c>
      <c r="G98" s="290">
        <v>0</v>
      </c>
      <c r="H98" s="290">
        <v>0</v>
      </c>
      <c r="I98" s="290">
        <v>0</v>
      </c>
      <c r="J98" s="290">
        <v>0</v>
      </c>
      <c r="K98" s="290">
        <v>0</v>
      </c>
      <c r="L98" s="290">
        <v>0</v>
      </c>
      <c r="M98" s="290">
        <v>0</v>
      </c>
      <c r="N98" s="290">
        <v>0</v>
      </c>
      <c r="O98" s="290">
        <v>0</v>
      </c>
      <c r="P98" s="290">
        <v>0</v>
      </c>
    </row>
    <row r="99" customHeight="1" spans="2:16">
      <c r="B99" s="271"/>
      <c r="C99" s="269"/>
      <c r="D99" s="297" t="s">
        <v>73</v>
      </c>
      <c r="E99" s="298">
        <v>47969578</v>
      </c>
      <c r="F99" s="298">
        <v>50215130</v>
      </c>
      <c r="G99" s="298">
        <v>50219690</v>
      </c>
      <c r="H99" s="298">
        <v>47539322</v>
      </c>
      <c r="I99" s="298">
        <v>49456590</v>
      </c>
      <c r="J99" s="298">
        <v>53105082</v>
      </c>
      <c r="K99" s="298">
        <v>45950619</v>
      </c>
      <c r="L99" s="298">
        <v>56633008</v>
      </c>
      <c r="M99" s="298">
        <v>51280537</v>
      </c>
      <c r="N99" s="298">
        <v>48081818</v>
      </c>
      <c r="O99" s="298">
        <v>40966919</v>
      </c>
      <c r="P99" s="298">
        <v>51771344</v>
      </c>
    </row>
    <row r="100" customHeight="1" spans="2:16">
      <c r="B100" s="271"/>
      <c r="C100" s="269"/>
      <c r="D100" s="299" t="s">
        <v>74</v>
      </c>
      <c r="E100" s="300">
        <f>1-(E98/E99)</f>
        <v>1</v>
      </c>
      <c r="F100" s="300">
        <f t="shared" ref="F100" si="69">1-(F98/F99)</f>
        <v>1</v>
      </c>
      <c r="G100" s="300">
        <f t="shared" ref="G100" si="70">1-(G98/G99)</f>
        <v>1</v>
      </c>
      <c r="H100" s="300">
        <f t="shared" ref="H100" si="71">1-(H98/H99)</f>
        <v>1</v>
      </c>
      <c r="I100" s="300">
        <f t="shared" ref="I100" si="72">1-(I98/I99)</f>
        <v>1</v>
      </c>
      <c r="J100" s="300">
        <f t="shared" ref="J100" si="73">1-(J98/J99)</f>
        <v>1</v>
      </c>
      <c r="K100" s="300">
        <f t="shared" ref="K100" si="74">1-(K98/K99)</f>
        <v>1</v>
      </c>
      <c r="L100" s="300">
        <f t="shared" ref="L100" si="75">1-(L98/L99)</f>
        <v>1</v>
      </c>
      <c r="M100" s="300">
        <f t="shared" ref="M100" si="76">1-(M98/M99)</f>
        <v>1</v>
      </c>
      <c r="N100" s="300">
        <f t="shared" ref="N100" si="77">1-(N98/N99)</f>
        <v>1</v>
      </c>
      <c r="O100" s="300">
        <f t="shared" ref="O100" si="78">1-(O98/O99)</f>
        <v>1</v>
      </c>
      <c r="P100" s="300">
        <f t="shared" ref="P100" si="79">1-(P98/P99)</f>
        <v>1</v>
      </c>
    </row>
    <row r="101" customHeight="1" spans="2:16">
      <c r="B101" s="271"/>
      <c r="C101" s="269" t="str">
        <f>Info!C7</f>
        <v>ME</v>
      </c>
      <c r="D101" s="282" t="s">
        <v>72</v>
      </c>
      <c r="E101" s="290">
        <v>0</v>
      </c>
      <c r="F101" s="290">
        <v>0</v>
      </c>
      <c r="G101" s="290">
        <v>0</v>
      </c>
      <c r="H101" s="290">
        <v>0</v>
      </c>
      <c r="I101" s="290">
        <v>0</v>
      </c>
      <c r="J101" s="290">
        <v>0</v>
      </c>
      <c r="K101" s="290">
        <v>0</v>
      </c>
      <c r="L101" s="290">
        <v>0</v>
      </c>
      <c r="M101" s="290">
        <v>0</v>
      </c>
      <c r="N101" s="290">
        <v>0</v>
      </c>
      <c r="O101" s="290">
        <v>0</v>
      </c>
      <c r="P101" s="290">
        <v>0</v>
      </c>
    </row>
    <row r="102" customHeight="1" spans="2:16">
      <c r="B102" s="271"/>
      <c r="C102" s="269"/>
      <c r="D102" s="297" t="s">
        <v>73</v>
      </c>
      <c r="E102" s="298">
        <v>2800513</v>
      </c>
      <c r="F102" s="298">
        <v>2388121</v>
      </c>
      <c r="G102" s="298">
        <v>2677105</v>
      </c>
      <c r="H102" s="298">
        <v>2686395</v>
      </c>
      <c r="I102" s="298">
        <v>1966964</v>
      </c>
      <c r="J102" s="298">
        <v>3119301</v>
      </c>
      <c r="K102" s="298">
        <v>2611943</v>
      </c>
      <c r="L102" s="298">
        <v>1970875</v>
      </c>
      <c r="M102" s="298">
        <v>3151319</v>
      </c>
      <c r="N102" s="298">
        <v>3281466</v>
      </c>
      <c r="O102" s="298">
        <v>2134148</v>
      </c>
      <c r="P102" s="298">
        <v>2946969</v>
      </c>
    </row>
    <row r="103" customHeight="1" spans="2:16">
      <c r="B103" s="271"/>
      <c r="C103" s="269"/>
      <c r="D103" s="299" t="s">
        <v>74</v>
      </c>
      <c r="E103" s="300">
        <f>1-(E101/E102)</f>
        <v>1</v>
      </c>
      <c r="F103" s="300">
        <f t="shared" ref="F103" si="80">1-(F101/F102)</f>
        <v>1</v>
      </c>
      <c r="G103" s="300">
        <f t="shared" ref="G103" si="81">1-(G101/G102)</f>
        <v>1</v>
      </c>
      <c r="H103" s="300">
        <f t="shared" ref="H103" si="82">1-(H101/H102)</f>
        <v>1</v>
      </c>
      <c r="I103" s="300">
        <f t="shared" ref="I103" si="83">1-(I101/I102)</f>
        <v>1</v>
      </c>
      <c r="J103" s="300">
        <f t="shared" ref="J103" si="84">1-(J101/J102)</f>
        <v>1</v>
      </c>
      <c r="K103" s="300">
        <f t="shared" ref="K103" si="85">1-(K101/K102)</f>
        <v>1</v>
      </c>
      <c r="L103" s="300">
        <f t="shared" ref="L103" si="86">1-(L101/L102)</f>
        <v>1</v>
      </c>
      <c r="M103" s="300">
        <f t="shared" ref="M103" si="87">1-(M101/M102)</f>
        <v>1</v>
      </c>
      <c r="N103" s="300">
        <f t="shared" ref="N103" si="88">1-(N101/N102)</f>
        <v>1</v>
      </c>
      <c r="O103" s="300">
        <f t="shared" ref="O103" si="89">1-(O101/O102)</f>
        <v>1</v>
      </c>
      <c r="P103" s="300">
        <f t="shared" ref="P103" si="90">1-(P101/P102)</f>
        <v>1</v>
      </c>
    </row>
    <row r="104" customHeight="1" spans="2:16">
      <c r="B104" s="271"/>
      <c r="C104" s="269" t="str">
        <f>Info!C8</f>
        <v>PVD</v>
      </c>
      <c r="D104" s="282" t="s">
        <v>72</v>
      </c>
      <c r="E104" s="290">
        <v>0</v>
      </c>
      <c r="F104" s="290">
        <v>0</v>
      </c>
      <c r="G104" s="290">
        <v>0</v>
      </c>
      <c r="H104" s="290">
        <v>0</v>
      </c>
      <c r="I104" s="290">
        <v>0</v>
      </c>
      <c r="J104" s="290">
        <v>0</v>
      </c>
      <c r="K104" s="290">
        <v>0</v>
      </c>
      <c r="L104" s="290">
        <v>0</v>
      </c>
      <c r="M104" s="290">
        <v>0</v>
      </c>
      <c r="N104" s="290">
        <v>0</v>
      </c>
      <c r="O104" s="290">
        <v>0</v>
      </c>
      <c r="P104" s="290">
        <v>0</v>
      </c>
    </row>
    <row r="105" customHeight="1" spans="2:16">
      <c r="B105" s="271"/>
      <c r="C105" s="269"/>
      <c r="D105" s="297" t="s">
        <v>73</v>
      </c>
      <c r="E105" s="298">
        <v>177921</v>
      </c>
      <c r="F105" s="298">
        <v>212774</v>
      </c>
      <c r="G105" s="298">
        <v>224120</v>
      </c>
      <c r="H105" s="298">
        <v>214005</v>
      </c>
      <c r="I105" s="298">
        <v>236016</v>
      </c>
      <c r="J105" s="298">
        <v>7605322</v>
      </c>
      <c r="K105" s="298">
        <v>12483603</v>
      </c>
      <c r="L105" s="298">
        <v>15689121</v>
      </c>
      <c r="M105" s="298">
        <v>12160724</v>
      </c>
      <c r="N105" s="298">
        <v>3585296</v>
      </c>
      <c r="O105" s="298">
        <v>6217521</v>
      </c>
      <c r="P105" s="298">
        <v>13585872</v>
      </c>
    </row>
    <row r="106" customHeight="1" spans="2:16">
      <c r="B106" s="271"/>
      <c r="C106" s="269"/>
      <c r="D106" s="299" t="s">
        <v>74</v>
      </c>
      <c r="E106" s="300">
        <f>1-(E104/E105)</f>
        <v>1</v>
      </c>
      <c r="F106" s="300">
        <f t="shared" ref="F106" si="91">1-(F104/F105)</f>
        <v>1</v>
      </c>
      <c r="G106" s="300">
        <f t="shared" ref="G106" si="92">1-(G104/G105)</f>
        <v>1</v>
      </c>
      <c r="H106" s="300">
        <f t="shared" ref="H106" si="93">1-(H104/H105)</f>
        <v>1</v>
      </c>
      <c r="I106" s="300">
        <f t="shared" ref="I106" si="94">1-(I104/I105)</f>
        <v>1</v>
      </c>
      <c r="J106" s="300">
        <f t="shared" ref="J106" si="95">1-(J104/J105)</f>
        <v>1</v>
      </c>
      <c r="K106" s="300">
        <f t="shared" ref="K106" si="96">1-(K104/K105)</f>
        <v>1</v>
      </c>
      <c r="L106" s="300">
        <f t="shared" ref="L106" si="97">1-(L104/L105)</f>
        <v>1</v>
      </c>
      <c r="M106" s="300">
        <f t="shared" ref="M106" si="98">1-(M104/M105)</f>
        <v>1</v>
      </c>
      <c r="N106" s="300">
        <f t="shared" ref="N106" si="99">1-(N104/N105)</f>
        <v>1</v>
      </c>
      <c r="O106" s="300">
        <f t="shared" ref="O106" si="100">1-(O104/O105)</f>
        <v>1</v>
      </c>
      <c r="P106" s="300">
        <f t="shared" ref="P106" si="101">1-(P104/P105)</f>
        <v>1</v>
      </c>
    </row>
    <row r="107" s="4" customFormat="1" customHeight="1" spans="1:18">
      <c r="A107" s="272"/>
      <c r="B107" s="271"/>
      <c r="C107" s="273"/>
      <c r="D107" s="286" t="s">
        <v>72</v>
      </c>
      <c r="E107" s="295">
        <v>0</v>
      </c>
      <c r="F107" s="295">
        <v>0</v>
      </c>
      <c r="G107" s="295">
        <v>0</v>
      </c>
      <c r="H107" s="295">
        <v>0</v>
      </c>
      <c r="I107" s="295">
        <v>0</v>
      </c>
      <c r="J107" s="295">
        <v>0</v>
      </c>
      <c r="K107" s="295">
        <v>0</v>
      </c>
      <c r="L107" s="295">
        <v>0</v>
      </c>
      <c r="M107" s="295">
        <v>0</v>
      </c>
      <c r="N107" s="295">
        <v>0</v>
      </c>
      <c r="O107" s="295">
        <v>0</v>
      </c>
      <c r="P107" s="295">
        <v>0</v>
      </c>
      <c r="R107" s="292"/>
    </row>
    <row r="108" s="4" customFormat="1" customHeight="1" spans="1:18">
      <c r="A108" s="272"/>
      <c r="B108" s="271"/>
      <c r="C108" s="273"/>
      <c r="D108" s="301" t="s">
        <v>73</v>
      </c>
      <c r="E108" s="302">
        <v>177921</v>
      </c>
      <c r="F108" s="302">
        <v>212774</v>
      </c>
      <c r="G108" s="302">
        <v>224120</v>
      </c>
      <c r="H108" s="302">
        <v>214005</v>
      </c>
      <c r="I108" s="302">
        <v>236016</v>
      </c>
      <c r="J108" s="302">
        <v>7605322</v>
      </c>
      <c r="K108" s="302">
        <v>12483603</v>
      </c>
      <c r="L108" s="302">
        <v>15689121</v>
      </c>
      <c r="M108" s="302">
        <v>12160724</v>
      </c>
      <c r="N108" s="302">
        <v>3585296</v>
      </c>
      <c r="O108" s="302">
        <v>6217521</v>
      </c>
      <c r="P108" s="302">
        <v>13585872</v>
      </c>
      <c r="R108" s="292"/>
    </row>
    <row r="109" s="4" customFormat="1" customHeight="1" spans="1:18">
      <c r="A109" s="272"/>
      <c r="B109" s="271"/>
      <c r="C109" s="273"/>
      <c r="D109" s="303" t="s">
        <v>74</v>
      </c>
      <c r="E109" s="304">
        <f t="shared" ref="E109:P115" si="102">1-(E107/E108)</f>
        <v>1</v>
      </c>
      <c r="F109" s="304">
        <f t="shared" si="102"/>
        <v>1</v>
      </c>
      <c r="G109" s="304">
        <f t="shared" si="102"/>
        <v>1</v>
      </c>
      <c r="H109" s="304">
        <f t="shared" si="102"/>
        <v>1</v>
      </c>
      <c r="I109" s="304">
        <f t="shared" si="102"/>
        <v>1</v>
      </c>
      <c r="J109" s="304">
        <f t="shared" si="102"/>
        <v>1</v>
      </c>
      <c r="K109" s="304">
        <f t="shared" si="102"/>
        <v>1</v>
      </c>
      <c r="L109" s="304">
        <f t="shared" si="102"/>
        <v>1</v>
      </c>
      <c r="M109" s="304">
        <f t="shared" si="102"/>
        <v>1</v>
      </c>
      <c r="N109" s="304">
        <f t="shared" si="102"/>
        <v>1</v>
      </c>
      <c r="O109" s="304">
        <f t="shared" si="102"/>
        <v>1</v>
      </c>
      <c r="P109" s="304">
        <f t="shared" si="102"/>
        <v>1</v>
      </c>
      <c r="R109" s="292"/>
    </row>
    <row r="110" s="4" customFormat="1" customHeight="1" spans="1:18">
      <c r="A110" s="272"/>
      <c r="B110" s="271"/>
      <c r="C110" s="273"/>
      <c r="D110" s="286" t="s">
        <v>72</v>
      </c>
      <c r="E110" s="295">
        <v>0</v>
      </c>
      <c r="F110" s="295">
        <v>0</v>
      </c>
      <c r="G110" s="295">
        <v>0</v>
      </c>
      <c r="H110" s="295">
        <v>0</v>
      </c>
      <c r="I110" s="295">
        <v>0</v>
      </c>
      <c r="J110" s="295">
        <v>0</v>
      </c>
      <c r="K110" s="295">
        <v>0</v>
      </c>
      <c r="L110" s="295">
        <v>0</v>
      </c>
      <c r="M110" s="295">
        <v>0</v>
      </c>
      <c r="N110" s="295">
        <v>0</v>
      </c>
      <c r="O110" s="295">
        <v>0</v>
      </c>
      <c r="P110" s="295">
        <v>0</v>
      </c>
      <c r="R110" s="292"/>
    </row>
    <row r="111" s="4" customFormat="1" customHeight="1" spans="1:18">
      <c r="A111" s="272"/>
      <c r="B111" s="271"/>
      <c r="C111" s="273"/>
      <c r="D111" s="301" t="s">
        <v>73</v>
      </c>
      <c r="E111" s="302">
        <v>177921</v>
      </c>
      <c r="F111" s="302">
        <v>212774</v>
      </c>
      <c r="G111" s="302">
        <v>224120</v>
      </c>
      <c r="H111" s="302">
        <v>214005</v>
      </c>
      <c r="I111" s="302">
        <v>236016</v>
      </c>
      <c r="J111" s="302">
        <v>7605322</v>
      </c>
      <c r="K111" s="302">
        <v>12483603</v>
      </c>
      <c r="L111" s="302">
        <v>15689121</v>
      </c>
      <c r="M111" s="302">
        <v>12160724</v>
      </c>
      <c r="N111" s="302">
        <v>3585296</v>
      </c>
      <c r="O111" s="302">
        <v>6217521</v>
      </c>
      <c r="P111" s="302">
        <v>13585872</v>
      </c>
      <c r="R111" s="292"/>
    </row>
    <row r="112" s="4" customFormat="1" customHeight="1" spans="1:18">
      <c r="A112" s="272"/>
      <c r="B112" s="271"/>
      <c r="C112" s="273"/>
      <c r="D112" s="303" t="s">
        <v>74</v>
      </c>
      <c r="E112" s="304">
        <f t="shared" ref="E112" si="103">1-(E110/E111)</f>
        <v>1</v>
      </c>
      <c r="F112" s="304">
        <f t="shared" si="102"/>
        <v>1</v>
      </c>
      <c r="G112" s="304">
        <f t="shared" si="102"/>
        <v>1</v>
      </c>
      <c r="H112" s="304">
        <f t="shared" si="102"/>
        <v>1</v>
      </c>
      <c r="I112" s="304">
        <f t="shared" si="102"/>
        <v>1</v>
      </c>
      <c r="J112" s="304">
        <f t="shared" si="102"/>
        <v>1</v>
      </c>
      <c r="K112" s="304">
        <f t="shared" si="102"/>
        <v>1</v>
      </c>
      <c r="L112" s="304">
        <f t="shared" si="102"/>
        <v>1</v>
      </c>
      <c r="M112" s="304">
        <f t="shared" si="102"/>
        <v>1</v>
      </c>
      <c r="N112" s="304">
        <f t="shared" si="102"/>
        <v>1</v>
      </c>
      <c r="O112" s="304">
        <f t="shared" si="102"/>
        <v>1</v>
      </c>
      <c r="P112" s="304">
        <f t="shared" si="102"/>
        <v>1</v>
      </c>
      <c r="R112" s="292"/>
    </row>
    <row r="113" s="4" customFormat="1" customHeight="1" spans="1:18">
      <c r="A113" s="272"/>
      <c r="B113" s="271"/>
      <c r="C113" s="273"/>
      <c r="D113" s="286" t="s">
        <v>72</v>
      </c>
      <c r="E113" s="295">
        <v>0</v>
      </c>
      <c r="F113" s="295">
        <v>0</v>
      </c>
      <c r="G113" s="295">
        <v>0</v>
      </c>
      <c r="H113" s="295">
        <v>0</v>
      </c>
      <c r="I113" s="295">
        <v>0</v>
      </c>
      <c r="J113" s="295">
        <v>0</v>
      </c>
      <c r="K113" s="295">
        <v>0</v>
      </c>
      <c r="L113" s="295">
        <v>0</v>
      </c>
      <c r="M113" s="295">
        <v>0</v>
      </c>
      <c r="N113" s="295">
        <v>0</v>
      </c>
      <c r="O113" s="295">
        <v>0</v>
      </c>
      <c r="P113" s="295">
        <v>0</v>
      </c>
      <c r="R113" s="292"/>
    </row>
    <row r="114" s="4" customFormat="1" customHeight="1" spans="1:18">
      <c r="A114" s="272"/>
      <c r="B114" s="271"/>
      <c r="C114" s="273"/>
      <c r="D114" s="301" t="s">
        <v>73</v>
      </c>
      <c r="E114" s="302">
        <v>177921</v>
      </c>
      <c r="F114" s="302">
        <v>212774</v>
      </c>
      <c r="G114" s="302">
        <v>224120</v>
      </c>
      <c r="H114" s="302">
        <v>214005</v>
      </c>
      <c r="I114" s="302">
        <v>236016</v>
      </c>
      <c r="J114" s="302">
        <v>7605322</v>
      </c>
      <c r="K114" s="302">
        <v>12483603</v>
      </c>
      <c r="L114" s="302">
        <v>15689121</v>
      </c>
      <c r="M114" s="302">
        <v>12160724</v>
      </c>
      <c r="N114" s="302">
        <v>3585296</v>
      </c>
      <c r="O114" s="302">
        <v>6217521</v>
      </c>
      <c r="P114" s="302">
        <v>13585872</v>
      </c>
      <c r="R114" s="292"/>
    </row>
    <row r="115" s="4" customFormat="1" customHeight="1" spans="1:18">
      <c r="A115" s="272"/>
      <c r="B115" s="271"/>
      <c r="C115" s="273"/>
      <c r="D115" s="303" t="s">
        <v>74</v>
      </c>
      <c r="E115" s="304">
        <f t="shared" ref="E115" si="104">1-(E113/E114)</f>
        <v>1</v>
      </c>
      <c r="F115" s="304">
        <f t="shared" si="102"/>
        <v>1</v>
      </c>
      <c r="G115" s="304">
        <f t="shared" si="102"/>
        <v>1</v>
      </c>
      <c r="H115" s="304">
        <f t="shared" si="102"/>
        <v>1</v>
      </c>
      <c r="I115" s="304">
        <f t="shared" si="102"/>
        <v>1</v>
      </c>
      <c r="J115" s="304">
        <f t="shared" si="102"/>
        <v>1</v>
      </c>
      <c r="K115" s="304">
        <f t="shared" si="102"/>
        <v>1</v>
      </c>
      <c r="L115" s="304">
        <f t="shared" si="102"/>
        <v>1</v>
      </c>
      <c r="M115" s="304">
        <f t="shared" si="102"/>
        <v>1</v>
      </c>
      <c r="N115" s="304">
        <f t="shared" si="102"/>
        <v>1</v>
      </c>
      <c r="O115" s="304">
        <f t="shared" si="102"/>
        <v>1</v>
      </c>
      <c r="P115" s="304">
        <f t="shared" si="102"/>
        <v>1</v>
      </c>
      <c r="R115" s="292"/>
    </row>
    <row r="116" customHeight="1" spans="2:16">
      <c r="B116" s="271"/>
      <c r="C116" s="269" t="str">
        <f>Info!C9</f>
        <v>RFP</v>
      </c>
      <c r="D116" s="282" t="s">
        <v>72</v>
      </c>
      <c r="E116" s="290">
        <v>0</v>
      </c>
      <c r="F116" s="290">
        <v>0</v>
      </c>
      <c r="G116" s="290">
        <v>0</v>
      </c>
      <c r="H116" s="290">
        <v>0</v>
      </c>
      <c r="I116" s="290">
        <v>0</v>
      </c>
      <c r="J116" s="290">
        <v>0</v>
      </c>
      <c r="K116" s="290">
        <v>0</v>
      </c>
      <c r="L116" s="290">
        <v>0</v>
      </c>
      <c r="M116" s="290">
        <v>0</v>
      </c>
      <c r="N116" s="290">
        <v>0</v>
      </c>
      <c r="O116" s="290">
        <v>0</v>
      </c>
      <c r="P116" s="290">
        <v>0</v>
      </c>
    </row>
    <row r="117" customHeight="1" spans="2:16">
      <c r="B117" s="271"/>
      <c r="C117" s="269"/>
      <c r="D117" s="297" t="s">
        <v>73</v>
      </c>
      <c r="E117" s="298">
        <v>323497</v>
      </c>
      <c r="F117" s="298">
        <v>255810</v>
      </c>
      <c r="G117" s="298">
        <v>356828</v>
      </c>
      <c r="H117" s="298">
        <v>125593</v>
      </c>
      <c r="I117" s="298">
        <v>21794</v>
      </c>
      <c r="J117" s="298">
        <v>27493</v>
      </c>
      <c r="K117" s="298">
        <v>90837</v>
      </c>
      <c r="L117" s="298">
        <v>88887</v>
      </c>
      <c r="M117" s="298">
        <v>130963</v>
      </c>
      <c r="N117" s="298">
        <v>73094</v>
      </c>
      <c r="O117" s="298">
        <v>92931</v>
      </c>
      <c r="P117" s="298">
        <v>183174</v>
      </c>
    </row>
    <row r="118" customHeight="1" spans="2:16">
      <c r="B118" s="271"/>
      <c r="C118" s="269"/>
      <c r="D118" s="299" t="s">
        <v>74</v>
      </c>
      <c r="E118" s="300">
        <f>1-(E116/E117)</f>
        <v>1</v>
      </c>
      <c r="F118" s="300">
        <f t="shared" ref="F118" si="105">1-(F116/F117)</f>
        <v>1</v>
      </c>
      <c r="G118" s="300">
        <f t="shared" ref="G118" si="106">1-(G116/G117)</f>
        <v>1</v>
      </c>
      <c r="H118" s="300">
        <f t="shared" ref="H118" si="107">1-(H116/H117)</f>
        <v>1</v>
      </c>
      <c r="I118" s="300">
        <f t="shared" ref="I118" si="108">1-(I116/I117)</f>
        <v>1</v>
      </c>
      <c r="J118" s="300">
        <f t="shared" ref="J118" si="109">1-(J116/J117)</f>
        <v>1</v>
      </c>
      <c r="K118" s="300">
        <f t="shared" ref="K118" si="110">1-(K116/K117)</f>
        <v>1</v>
      </c>
      <c r="L118" s="300">
        <f t="shared" ref="L118" si="111">1-(L116/L117)</f>
        <v>1</v>
      </c>
      <c r="M118" s="300">
        <f t="shared" ref="M118" si="112">1-(M116/M117)</f>
        <v>1</v>
      </c>
      <c r="N118" s="300">
        <f t="shared" ref="N118" si="113">1-(N116/N117)</f>
        <v>1</v>
      </c>
      <c r="O118" s="300">
        <f t="shared" ref="O118" si="114">1-(O116/O117)</f>
        <v>1</v>
      </c>
      <c r="P118" s="300">
        <f t="shared" ref="P118" si="115">1-(P116/P117)</f>
        <v>1</v>
      </c>
    </row>
    <row r="119" customHeight="1" spans="2:16">
      <c r="B119" s="271"/>
      <c r="C119" s="269" t="str">
        <f>Info!C10</f>
        <v>Semicom</v>
      </c>
      <c r="D119" s="282" t="s">
        <v>72</v>
      </c>
      <c r="E119" s="290">
        <f t="shared" ref="E119:P119" si="116">E122+E125</f>
        <v>0</v>
      </c>
      <c r="F119" s="290">
        <f t="shared" si="116"/>
        <v>0</v>
      </c>
      <c r="G119" s="290">
        <f t="shared" si="116"/>
        <v>0</v>
      </c>
      <c r="H119" s="290">
        <f t="shared" si="116"/>
        <v>0</v>
      </c>
      <c r="I119" s="290">
        <f t="shared" si="116"/>
        <v>0</v>
      </c>
      <c r="J119" s="290">
        <f t="shared" si="116"/>
        <v>0</v>
      </c>
      <c r="K119" s="290">
        <f t="shared" si="116"/>
        <v>0</v>
      </c>
      <c r="L119" s="290">
        <f t="shared" si="116"/>
        <v>0</v>
      </c>
      <c r="M119" s="290">
        <f t="shared" si="116"/>
        <v>0</v>
      </c>
      <c r="N119" s="290">
        <f t="shared" si="116"/>
        <v>0</v>
      </c>
      <c r="O119" s="290">
        <f t="shared" si="116"/>
        <v>0</v>
      </c>
      <c r="P119" s="290">
        <f t="shared" si="116"/>
        <v>0</v>
      </c>
    </row>
    <row r="120" customHeight="1" spans="2:16">
      <c r="B120" s="271"/>
      <c r="C120" s="269"/>
      <c r="D120" s="297" t="s">
        <v>73</v>
      </c>
      <c r="E120" s="298">
        <f t="shared" ref="E120:P120" si="117">E123+E126</f>
        <v>108475</v>
      </c>
      <c r="F120" s="298">
        <f t="shared" si="117"/>
        <v>52888</v>
      </c>
      <c r="G120" s="298">
        <f t="shared" si="117"/>
        <v>61744</v>
      </c>
      <c r="H120" s="298">
        <f t="shared" si="117"/>
        <v>68137</v>
      </c>
      <c r="I120" s="298">
        <f t="shared" si="117"/>
        <v>79856</v>
      </c>
      <c r="J120" s="298">
        <f t="shared" si="117"/>
        <v>7444296</v>
      </c>
      <c r="K120" s="298">
        <f t="shared" si="117"/>
        <v>12325257</v>
      </c>
      <c r="L120" s="298">
        <f t="shared" si="117"/>
        <v>15502354</v>
      </c>
      <c r="M120" s="298">
        <f t="shared" si="117"/>
        <v>11986054</v>
      </c>
      <c r="N120" s="298">
        <f t="shared" si="117"/>
        <v>3323993</v>
      </c>
      <c r="O120" s="298">
        <f t="shared" si="117"/>
        <v>5876353</v>
      </c>
      <c r="P120" s="298">
        <f t="shared" si="117"/>
        <v>13335005</v>
      </c>
    </row>
    <row r="121" customHeight="1" spans="2:16">
      <c r="B121" s="271"/>
      <c r="C121" s="269"/>
      <c r="D121" s="299" t="s">
        <v>74</v>
      </c>
      <c r="E121" s="300">
        <f>1-(E119/E120)</f>
        <v>1</v>
      </c>
      <c r="F121" s="300">
        <f t="shared" ref="F121" si="118">1-(F119/F120)</f>
        <v>1</v>
      </c>
      <c r="G121" s="300">
        <f t="shared" ref="G121" si="119">1-(G119/G120)</f>
        <v>1</v>
      </c>
      <c r="H121" s="300">
        <f t="shared" ref="H121" si="120">1-(H119/H120)</f>
        <v>1</v>
      </c>
      <c r="I121" s="300">
        <f t="shared" ref="I121" si="121">1-(I119/I120)</f>
        <v>1</v>
      </c>
      <c r="J121" s="300">
        <f t="shared" ref="J121" si="122">1-(J119/J120)</f>
        <v>1</v>
      </c>
      <c r="K121" s="300">
        <f t="shared" ref="K121" si="123">1-(K119/K120)</f>
        <v>1</v>
      </c>
      <c r="L121" s="300">
        <f t="shared" ref="L121" si="124">1-(L119/L120)</f>
        <v>1</v>
      </c>
      <c r="M121" s="300">
        <f t="shared" ref="M121" si="125">1-(M119/M120)</f>
        <v>1</v>
      </c>
      <c r="N121" s="300">
        <f t="shared" ref="N121" si="126">1-(N119/N120)</f>
        <v>1</v>
      </c>
      <c r="O121" s="300">
        <f t="shared" ref="O121" si="127">1-(O119/O120)</f>
        <v>1</v>
      </c>
      <c r="P121" s="300">
        <f t="shared" ref="P121" si="128">1-(P119/P120)</f>
        <v>1</v>
      </c>
    </row>
    <row r="122" s="259" customFormat="1" customHeight="1" outlineLevel="1" spans="1:18">
      <c r="A122" s="276"/>
      <c r="B122" s="271"/>
      <c r="C122" s="305" t="str">
        <f>Info!C11</f>
        <v>CSSP</v>
      </c>
      <c r="D122" s="306" t="s">
        <v>72</v>
      </c>
      <c r="E122" s="307">
        <v>0</v>
      </c>
      <c r="F122" s="307">
        <v>0</v>
      </c>
      <c r="G122" s="307">
        <v>0</v>
      </c>
      <c r="H122" s="307">
        <v>0</v>
      </c>
      <c r="I122" s="307">
        <v>0</v>
      </c>
      <c r="J122" s="307">
        <v>0</v>
      </c>
      <c r="K122" s="307">
        <v>0</v>
      </c>
      <c r="L122" s="307">
        <v>0</v>
      </c>
      <c r="M122" s="307">
        <v>0</v>
      </c>
      <c r="N122" s="307">
        <v>0</v>
      </c>
      <c r="O122" s="307">
        <v>0</v>
      </c>
      <c r="P122" s="307">
        <v>0</v>
      </c>
      <c r="R122" s="293"/>
    </row>
    <row r="123" s="259" customFormat="1" customHeight="1" outlineLevel="1" spans="1:18">
      <c r="A123" s="276"/>
      <c r="B123" s="271"/>
      <c r="C123" s="305"/>
      <c r="D123" s="308" t="s">
        <v>73</v>
      </c>
      <c r="E123" s="309">
        <v>31322</v>
      </c>
      <c r="F123" s="309">
        <v>21821</v>
      </c>
      <c r="G123" s="309">
        <v>21464</v>
      </c>
      <c r="H123" s="309">
        <v>27857</v>
      </c>
      <c r="I123" s="309">
        <v>38213</v>
      </c>
      <c r="J123" s="309">
        <v>7394533</v>
      </c>
      <c r="K123" s="309">
        <v>12284711</v>
      </c>
      <c r="L123" s="309">
        <v>15455322</v>
      </c>
      <c r="M123" s="309">
        <v>11940567</v>
      </c>
      <c r="N123" s="309">
        <v>3282214</v>
      </c>
      <c r="O123" s="309">
        <v>5828739</v>
      </c>
      <c r="P123" s="309">
        <v>13286908</v>
      </c>
      <c r="R123" s="293"/>
    </row>
    <row r="124" s="259" customFormat="1" customHeight="1" outlineLevel="1" spans="1:18">
      <c r="A124" s="276"/>
      <c r="B124" s="271"/>
      <c r="C124" s="305"/>
      <c r="D124" s="310" t="s">
        <v>74</v>
      </c>
      <c r="E124" s="311">
        <f>1-(E122/E123)</f>
        <v>1</v>
      </c>
      <c r="F124" s="311">
        <f t="shared" ref="F124" si="129">1-(F122/F123)</f>
        <v>1</v>
      </c>
      <c r="G124" s="311">
        <f t="shared" ref="G124" si="130">1-(G122/G123)</f>
        <v>1</v>
      </c>
      <c r="H124" s="311">
        <f t="shared" ref="H124" si="131">1-(H122/H123)</f>
        <v>1</v>
      </c>
      <c r="I124" s="311">
        <f t="shared" ref="I124" si="132">1-(I122/I123)</f>
        <v>1</v>
      </c>
      <c r="J124" s="311">
        <f t="shared" ref="J124" si="133">1-(J122/J123)</f>
        <v>1</v>
      </c>
      <c r="K124" s="311">
        <f t="shared" ref="K124" si="134">1-(K122/K123)</f>
        <v>1</v>
      </c>
      <c r="L124" s="311">
        <f t="shared" ref="L124" si="135">1-(L122/L123)</f>
        <v>1</v>
      </c>
      <c r="M124" s="311">
        <f t="shared" ref="M124" si="136">1-(M122/M123)</f>
        <v>1</v>
      </c>
      <c r="N124" s="311">
        <f t="shared" ref="N124" si="137">1-(N122/N123)</f>
        <v>1</v>
      </c>
      <c r="O124" s="311">
        <f t="shared" ref="O124" si="138">1-(O122/O123)</f>
        <v>1</v>
      </c>
      <c r="P124" s="311">
        <f t="shared" ref="P124" si="139">1-(P122/P123)</f>
        <v>1</v>
      </c>
      <c r="R124" s="293"/>
    </row>
    <row r="125" s="259" customFormat="1" customHeight="1" outlineLevel="1" spans="1:18">
      <c r="A125" s="276"/>
      <c r="B125" s="271"/>
      <c r="C125" s="305" t="str">
        <f>Info!C12</f>
        <v>CuFrame</v>
      </c>
      <c r="D125" s="306" t="s">
        <v>72</v>
      </c>
      <c r="E125" s="307">
        <v>0</v>
      </c>
      <c r="F125" s="307">
        <v>0</v>
      </c>
      <c r="G125" s="307">
        <v>0</v>
      </c>
      <c r="H125" s="307">
        <v>0</v>
      </c>
      <c r="I125" s="307">
        <v>0</v>
      </c>
      <c r="J125" s="307">
        <v>0</v>
      </c>
      <c r="K125" s="307">
        <v>0</v>
      </c>
      <c r="L125" s="307">
        <v>0</v>
      </c>
      <c r="M125" s="307">
        <v>0</v>
      </c>
      <c r="N125" s="307">
        <v>0</v>
      </c>
      <c r="O125" s="307">
        <v>0</v>
      </c>
      <c r="P125" s="307">
        <v>0</v>
      </c>
      <c r="R125" s="293"/>
    </row>
    <row r="126" s="259" customFormat="1" customHeight="1" outlineLevel="1" spans="1:18">
      <c r="A126" s="276"/>
      <c r="B126" s="271"/>
      <c r="C126" s="305"/>
      <c r="D126" s="308" t="s">
        <v>73</v>
      </c>
      <c r="E126" s="309">
        <v>77153</v>
      </c>
      <c r="F126" s="309">
        <v>31067</v>
      </c>
      <c r="G126" s="309">
        <v>40280</v>
      </c>
      <c r="H126" s="309">
        <v>40280</v>
      </c>
      <c r="I126" s="309">
        <v>41643</v>
      </c>
      <c r="J126" s="309">
        <v>49763</v>
      </c>
      <c r="K126" s="309">
        <v>40546</v>
      </c>
      <c r="L126" s="309">
        <v>47032</v>
      </c>
      <c r="M126" s="309">
        <v>45487</v>
      </c>
      <c r="N126" s="309">
        <v>41779</v>
      </c>
      <c r="O126" s="309">
        <v>47614</v>
      </c>
      <c r="P126" s="309">
        <v>48097</v>
      </c>
      <c r="R126" s="293"/>
    </row>
    <row r="127" s="259" customFormat="1" customHeight="1" outlineLevel="1" spans="1:18">
      <c r="A127" s="276"/>
      <c r="B127" s="271"/>
      <c r="C127" s="305"/>
      <c r="D127" s="310" t="s">
        <v>74</v>
      </c>
      <c r="E127" s="311">
        <f>1-(E125/E126)</f>
        <v>1</v>
      </c>
      <c r="F127" s="311">
        <f t="shared" ref="F127" si="140">1-(F125/F126)</f>
        <v>1</v>
      </c>
      <c r="G127" s="311">
        <f t="shared" ref="G127" si="141">1-(G125/G126)</f>
        <v>1</v>
      </c>
      <c r="H127" s="311">
        <f t="shared" ref="H127" si="142">1-(H125/H126)</f>
        <v>1</v>
      </c>
      <c r="I127" s="311">
        <f t="shared" ref="I127" si="143">1-(I125/I126)</f>
        <v>1</v>
      </c>
      <c r="J127" s="311">
        <f t="shared" ref="J127" si="144">1-(J125/J126)</f>
        <v>1</v>
      </c>
      <c r="K127" s="311">
        <f t="shared" ref="K127" si="145">1-(K125/K126)</f>
        <v>1</v>
      </c>
      <c r="L127" s="311">
        <f t="shared" ref="L127" si="146">1-(L125/L126)</f>
        <v>1</v>
      </c>
      <c r="M127" s="311">
        <f t="shared" ref="M127" si="147">1-(M125/M126)</f>
        <v>1</v>
      </c>
      <c r="N127" s="311">
        <f t="shared" ref="N127" si="148">1-(N125/N126)</f>
        <v>1</v>
      </c>
      <c r="O127" s="311">
        <f t="shared" ref="O127" si="149">1-(O125/O126)</f>
        <v>1</v>
      </c>
      <c r="P127" s="311">
        <f t="shared" ref="P127" si="150">1-(P125/P126)</f>
        <v>1</v>
      </c>
      <c r="R127" s="293"/>
    </row>
    <row r="128" customHeight="1" spans="2:16">
      <c r="B128" s="271"/>
      <c r="C128" s="269" t="str">
        <f>Info!C13</f>
        <v>Watch</v>
      </c>
      <c r="D128" s="282" t="s">
        <v>72</v>
      </c>
      <c r="E128" s="290">
        <f>E131+E134</f>
        <v>72595.8849377467</v>
      </c>
      <c r="F128" s="290">
        <f t="shared" ref="F128:P128" si="151">F131+F134</f>
        <v>54583.8645552561</v>
      </c>
      <c r="G128" s="290">
        <f t="shared" si="151"/>
        <v>67969.634973822</v>
      </c>
      <c r="H128" s="290">
        <f t="shared" si="151"/>
        <v>2070.0388657845</v>
      </c>
      <c r="I128" s="290">
        <f t="shared" si="151"/>
        <v>40557.2154218534</v>
      </c>
      <c r="J128" s="290">
        <f t="shared" si="151"/>
        <v>50975.5416892153</v>
      </c>
      <c r="K128" s="290">
        <f t="shared" si="151"/>
        <v>95230.3972276742</v>
      </c>
      <c r="L128" s="290">
        <f t="shared" si="151"/>
        <v>176036.228689371</v>
      </c>
      <c r="M128" s="290">
        <f t="shared" si="151"/>
        <v>52421.8659767141</v>
      </c>
      <c r="N128" s="290">
        <f t="shared" si="151"/>
        <v>27935.6547125668</v>
      </c>
      <c r="O128" s="290">
        <f t="shared" si="151"/>
        <v>93529.8837826453</v>
      </c>
      <c r="P128" s="290">
        <f t="shared" si="151"/>
        <v>72416.9039188244</v>
      </c>
    </row>
    <row r="129" customHeight="1" spans="2:16">
      <c r="B129" s="271"/>
      <c r="C129" s="269"/>
      <c r="D129" s="297" t="s">
        <v>73</v>
      </c>
      <c r="E129" s="298">
        <f t="shared" ref="E129:P129" si="152">E132+E135</f>
        <v>82441430</v>
      </c>
      <c r="F129" s="298">
        <f t="shared" si="152"/>
        <v>81010330</v>
      </c>
      <c r="G129" s="298">
        <f t="shared" si="152"/>
        <v>92737714</v>
      </c>
      <c r="H129" s="298">
        <f t="shared" si="152"/>
        <v>54758581</v>
      </c>
      <c r="I129" s="298">
        <f t="shared" si="152"/>
        <v>51003863</v>
      </c>
      <c r="J129" s="298">
        <f t="shared" si="152"/>
        <v>64334326</v>
      </c>
      <c r="K129" s="298">
        <f t="shared" si="152"/>
        <v>50412443</v>
      </c>
      <c r="L129" s="298">
        <f t="shared" si="152"/>
        <v>51861951</v>
      </c>
      <c r="M129" s="298">
        <f t="shared" si="152"/>
        <v>31178095</v>
      </c>
      <c r="N129" s="298">
        <f t="shared" si="152"/>
        <v>36346063</v>
      </c>
      <c r="O129" s="298">
        <f t="shared" si="152"/>
        <v>56939856</v>
      </c>
      <c r="P129" s="298">
        <f t="shared" si="152"/>
        <v>79607630</v>
      </c>
    </row>
    <row r="130" customHeight="1" spans="2:16">
      <c r="B130" s="271"/>
      <c r="C130" s="269"/>
      <c r="D130" s="299" t="s">
        <v>74</v>
      </c>
      <c r="E130" s="300">
        <f>1-(E128/E129)</f>
        <v>0.999119424724465</v>
      </c>
      <c r="F130" s="300">
        <f t="shared" ref="F130" si="153">1-(F128/F129)</f>
        <v>0.999326211057834</v>
      </c>
      <c r="G130" s="300">
        <f t="shared" ref="G130" si="154">1-(G128/G129)</f>
        <v>0.99926707666124</v>
      </c>
      <c r="H130" s="300">
        <f t="shared" ref="H130" si="155">1-(H128/H129)</f>
        <v>0.999962196995832</v>
      </c>
      <c r="I130" s="300">
        <f t="shared" ref="I130" si="156">1-(I128/I129)</f>
        <v>0.999204820712858</v>
      </c>
      <c r="J130" s="300">
        <f t="shared" ref="J130" si="157">1-(J128/J129)</f>
        <v>0.999207646293066</v>
      </c>
      <c r="K130" s="300">
        <f t="shared" ref="K130" si="158">1-(K128/K129)</f>
        <v>0.998110974363459</v>
      </c>
      <c r="L130" s="300">
        <f t="shared" ref="L130" si="159">1-(L128/L129)</f>
        <v>0.996605676699487</v>
      </c>
      <c r="M130" s="300">
        <f t="shared" ref="M130" si="160">1-(M128/M129)</f>
        <v>0.998318631527144</v>
      </c>
      <c r="N130" s="300">
        <f t="shared" ref="N130" si="161">1-(N128/N129)</f>
        <v>0.999231398055064</v>
      </c>
      <c r="O130" s="300">
        <f t="shared" ref="O130" si="162">1-(O128/O129)</f>
        <v>0.998357391634734</v>
      </c>
      <c r="P130" s="300">
        <f t="shared" ref="P130" si="163">1-(P128/P129)</f>
        <v>0.999090327096551</v>
      </c>
    </row>
    <row r="131" s="259" customFormat="1" customHeight="1" outlineLevel="1" spans="1:18">
      <c r="A131" s="276"/>
      <c r="B131" s="271"/>
      <c r="C131" s="305" t="str">
        <f>Info!C14</f>
        <v>CASE</v>
      </c>
      <c r="D131" s="306" t="s">
        <v>72</v>
      </c>
      <c r="E131" s="307">
        <v>0</v>
      </c>
      <c r="F131" s="307">
        <v>0</v>
      </c>
      <c r="G131" s="307">
        <v>0</v>
      </c>
      <c r="H131" s="307">
        <v>0</v>
      </c>
      <c r="I131" s="307">
        <v>0</v>
      </c>
      <c r="J131" s="307">
        <v>0</v>
      </c>
      <c r="K131" s="307">
        <v>16</v>
      </c>
      <c r="L131" s="307">
        <v>0</v>
      </c>
      <c r="M131" s="307">
        <v>0</v>
      </c>
      <c r="N131" s="307">
        <v>0</v>
      </c>
      <c r="O131" s="307">
        <v>0</v>
      </c>
      <c r="P131" s="307">
        <v>0</v>
      </c>
      <c r="R131" s="293"/>
    </row>
    <row r="132" s="259" customFormat="1" customHeight="1" outlineLevel="1" spans="1:18">
      <c r="A132" s="276"/>
      <c r="B132" s="271"/>
      <c r="C132" s="305"/>
      <c r="D132" s="308" t="s">
        <v>73</v>
      </c>
      <c r="E132" s="309">
        <v>7551</v>
      </c>
      <c r="F132" s="309">
        <v>7875</v>
      </c>
      <c r="G132" s="309">
        <v>7712</v>
      </c>
      <c r="H132" s="309">
        <v>6053</v>
      </c>
      <c r="I132" s="309">
        <v>7573</v>
      </c>
      <c r="J132" s="309">
        <v>5679</v>
      </c>
      <c r="K132" s="309">
        <v>10640</v>
      </c>
      <c r="L132" s="309">
        <v>6023</v>
      </c>
      <c r="M132" s="309">
        <v>7247</v>
      </c>
      <c r="N132" s="309">
        <v>5420</v>
      </c>
      <c r="O132" s="309">
        <v>6537</v>
      </c>
      <c r="P132" s="309">
        <v>4741</v>
      </c>
      <c r="R132" s="293"/>
    </row>
    <row r="133" s="259" customFormat="1" customHeight="1" outlineLevel="1" spans="1:18">
      <c r="A133" s="276"/>
      <c r="B133" s="271"/>
      <c r="C133" s="305"/>
      <c r="D133" s="310" t="s">
        <v>74</v>
      </c>
      <c r="E133" s="311">
        <f>1-(E131/E132)</f>
        <v>1</v>
      </c>
      <c r="F133" s="311">
        <f t="shared" ref="F133" si="164">1-(F131/F132)</f>
        <v>1</v>
      </c>
      <c r="G133" s="311">
        <f t="shared" ref="G133" si="165">1-(G131/G132)</f>
        <v>1</v>
      </c>
      <c r="H133" s="311">
        <f t="shared" ref="H133" si="166">1-(H131/H132)</f>
        <v>1</v>
      </c>
      <c r="I133" s="311">
        <f t="shared" ref="I133" si="167">1-(I131/I132)</f>
        <v>1</v>
      </c>
      <c r="J133" s="311">
        <f t="shared" ref="J133" si="168">1-(J131/J132)</f>
        <v>1</v>
      </c>
      <c r="K133" s="311">
        <f t="shared" ref="K133" si="169">1-(K131/K132)</f>
        <v>0.998496240601504</v>
      </c>
      <c r="L133" s="311">
        <f t="shared" ref="L133" si="170">1-(L131/L132)</f>
        <v>1</v>
      </c>
      <c r="M133" s="311">
        <f t="shared" ref="M133" si="171">1-(M131/M132)</f>
        <v>1</v>
      </c>
      <c r="N133" s="311">
        <f t="shared" ref="N133" si="172">1-(N131/N132)</f>
        <v>1</v>
      </c>
      <c r="O133" s="311">
        <f t="shared" ref="O133" si="173">1-(O131/O132)</f>
        <v>1</v>
      </c>
      <c r="P133" s="311">
        <f t="shared" ref="P133" si="174">1-(P131/P132)</f>
        <v>1</v>
      </c>
      <c r="R133" s="293"/>
    </row>
    <row r="134" s="259" customFormat="1" customHeight="1" outlineLevel="1" spans="1:18">
      <c r="A134" s="276"/>
      <c r="B134" s="271"/>
      <c r="C134" s="305" t="str">
        <f>Info!C15</f>
        <v>PPT</v>
      </c>
      <c r="D134" s="306" t="s">
        <v>72</v>
      </c>
      <c r="E134" s="307">
        <v>72595.8849377467</v>
      </c>
      <c r="F134" s="307">
        <v>54583.8645552561</v>
      </c>
      <c r="G134" s="307">
        <v>67969.634973822</v>
      </c>
      <c r="H134" s="307">
        <v>2070.0388657845</v>
      </c>
      <c r="I134" s="307">
        <v>40557.2154218534</v>
      </c>
      <c r="J134" s="307">
        <v>50975.5416892153</v>
      </c>
      <c r="K134" s="307">
        <v>95214.3972276742</v>
      </c>
      <c r="L134" s="307">
        <v>176036.228689371</v>
      </c>
      <c r="M134" s="307">
        <v>52421.8659767141</v>
      </c>
      <c r="N134" s="307">
        <v>27935.6547125668</v>
      </c>
      <c r="O134" s="307">
        <v>93529.8837826453</v>
      </c>
      <c r="P134" s="307">
        <v>72416.9039188244</v>
      </c>
      <c r="R134" s="293"/>
    </row>
    <row r="135" s="259" customFormat="1" customHeight="1" outlineLevel="1" spans="1:18">
      <c r="A135" s="276"/>
      <c r="B135" s="271"/>
      <c r="C135" s="305"/>
      <c r="D135" s="308" t="s">
        <v>73</v>
      </c>
      <c r="E135" s="309">
        <v>82433879</v>
      </c>
      <c r="F135" s="309">
        <v>81002455</v>
      </c>
      <c r="G135" s="309">
        <v>92730002</v>
      </c>
      <c r="H135" s="309">
        <v>54752528</v>
      </c>
      <c r="I135" s="309">
        <v>50996290</v>
      </c>
      <c r="J135" s="309">
        <v>64328647</v>
      </c>
      <c r="K135" s="309">
        <v>50401803</v>
      </c>
      <c r="L135" s="309">
        <v>51855928</v>
      </c>
      <c r="M135" s="309">
        <v>31170848</v>
      </c>
      <c r="N135" s="309">
        <v>36340643</v>
      </c>
      <c r="O135" s="309">
        <v>56933319</v>
      </c>
      <c r="P135" s="309">
        <v>79602889</v>
      </c>
      <c r="R135" s="293"/>
    </row>
    <row r="136" s="259" customFormat="1" customHeight="1" outlineLevel="1" spans="1:18">
      <c r="A136" s="276"/>
      <c r="B136" s="271"/>
      <c r="C136" s="305"/>
      <c r="D136" s="310" t="s">
        <v>74</v>
      </c>
      <c r="E136" s="311">
        <f>1-(E134/E135)</f>
        <v>0.999119344063164</v>
      </c>
      <c r="F136" s="311">
        <f t="shared" ref="F136" si="175">1-(F134/F135)</f>
        <v>0.999326145552561</v>
      </c>
      <c r="G136" s="311">
        <f t="shared" ref="G136" si="176">1-(G134/G135)</f>
        <v>0.999267015706806</v>
      </c>
      <c r="H136" s="311">
        <f t="shared" ref="H136" si="177">1-(H134/H135)</f>
        <v>0.999962192816635</v>
      </c>
      <c r="I136" s="311">
        <f t="shared" ref="I136" si="178">1-(I134/I135)</f>
        <v>0.999204702627939</v>
      </c>
      <c r="J136" s="311">
        <f t="shared" ref="J136" si="179">1-(J134/J135)</f>
        <v>0.999207576343255</v>
      </c>
      <c r="K136" s="311">
        <f t="shared" ref="K136" si="180">1-(K134/K135)</f>
        <v>0.998110893032385</v>
      </c>
      <c r="L136" s="311">
        <f t="shared" ref="L136" si="181">1-(L134/L135)</f>
        <v>0.996605282453158</v>
      </c>
      <c r="M136" s="311">
        <f t="shared" ref="M136" si="182">1-(M134/M135)</f>
        <v>0.998318240620957</v>
      </c>
      <c r="N136" s="311">
        <f t="shared" ref="N136" si="183">1-(N134/N135)</f>
        <v>0.99923128342246</v>
      </c>
      <c r="O136" s="311">
        <f t="shared" ref="O136" si="184">1-(O134/O135)</f>
        <v>0.998357203032856</v>
      </c>
      <c r="P136" s="311">
        <f t="shared" ref="P136" si="185">1-(P134/P135)</f>
        <v>0.999090272918125</v>
      </c>
      <c r="R136" s="293"/>
    </row>
    <row r="137" s="260" customFormat="1" customHeight="1" outlineLevel="1" spans="1:18">
      <c r="A137" s="312"/>
      <c r="B137" s="271"/>
      <c r="C137" s="313" t="s">
        <v>29</v>
      </c>
      <c r="D137" s="314" t="s">
        <v>72</v>
      </c>
      <c r="E137" s="315">
        <f>SUM(E92,E95,E98,E101,E104,E116,E119,E128)</f>
        <v>72595.8849377467</v>
      </c>
      <c r="F137" s="315">
        <f t="shared" ref="F137:P137" si="186">SUM(F92,F95,F98,F101,F104,F116,F119,F128)</f>
        <v>54583.8645552561</v>
      </c>
      <c r="G137" s="315">
        <f t="shared" si="186"/>
        <v>67969.634973822</v>
      </c>
      <c r="H137" s="315">
        <f t="shared" si="186"/>
        <v>2070.0388657845</v>
      </c>
      <c r="I137" s="315">
        <f t="shared" si="186"/>
        <v>521796.215421853</v>
      </c>
      <c r="J137" s="315">
        <f t="shared" si="186"/>
        <v>50975.5416892153</v>
      </c>
      <c r="K137" s="315">
        <f t="shared" si="186"/>
        <v>95230.3972276742</v>
      </c>
      <c r="L137" s="315">
        <f t="shared" si="186"/>
        <v>176036.228689371</v>
      </c>
      <c r="M137" s="315">
        <f t="shared" si="186"/>
        <v>52421.8659767141</v>
      </c>
      <c r="N137" s="315">
        <f t="shared" si="186"/>
        <v>27935.6547125668</v>
      </c>
      <c r="O137" s="315">
        <f t="shared" si="186"/>
        <v>93529.8837826453</v>
      </c>
      <c r="P137" s="315">
        <f t="shared" si="186"/>
        <v>72416.9039188244</v>
      </c>
      <c r="R137" s="351"/>
    </row>
    <row r="138" s="260" customFormat="1" customHeight="1" outlineLevel="1" spans="1:18">
      <c r="A138" s="312"/>
      <c r="B138" s="271"/>
      <c r="C138" s="313"/>
      <c r="D138" s="316" t="s">
        <v>73</v>
      </c>
      <c r="E138" s="317">
        <f t="shared" ref="E138:P138" si="187">SUM(E93,E96,E99,E102,E105,E117,E120,E129)</f>
        <v>195581313</v>
      </c>
      <c r="F138" s="317">
        <f t="shared" si="187"/>
        <v>191630616.97</v>
      </c>
      <c r="G138" s="317">
        <f t="shared" si="187"/>
        <v>191755085.28</v>
      </c>
      <c r="H138" s="317">
        <f t="shared" si="187"/>
        <v>162086643</v>
      </c>
      <c r="I138" s="317">
        <f t="shared" si="187"/>
        <v>165808751</v>
      </c>
      <c r="J138" s="317">
        <f t="shared" si="187"/>
        <v>199075542</v>
      </c>
      <c r="K138" s="317">
        <f t="shared" si="187"/>
        <v>183089841</v>
      </c>
      <c r="L138" s="317">
        <f t="shared" si="187"/>
        <v>203103621</v>
      </c>
      <c r="M138" s="317">
        <f t="shared" si="187"/>
        <v>171687994</v>
      </c>
      <c r="N138" s="317">
        <f t="shared" si="187"/>
        <v>156539731</v>
      </c>
      <c r="O138" s="317">
        <f t="shared" si="187"/>
        <v>157324430</v>
      </c>
      <c r="P138" s="317">
        <f t="shared" si="187"/>
        <v>218051979</v>
      </c>
      <c r="R138" s="351"/>
    </row>
    <row r="139" s="260" customFormat="1" customHeight="1" outlineLevel="1" spans="1:18">
      <c r="A139" s="312"/>
      <c r="B139" s="281"/>
      <c r="C139" s="313"/>
      <c r="D139" s="318" t="s">
        <v>74</v>
      </c>
      <c r="E139" s="319">
        <f>1-(E137/E138)</f>
        <v>0.999628819932619</v>
      </c>
      <c r="F139" s="319">
        <f t="shared" ref="F139:P139" si="188">1-(F137/F138)</f>
        <v>0.99971516104567</v>
      </c>
      <c r="G139" s="319">
        <f t="shared" si="188"/>
        <v>0.999645539335374</v>
      </c>
      <c r="H139" s="319">
        <f t="shared" si="188"/>
        <v>0.999987228812767</v>
      </c>
      <c r="I139" s="319">
        <f t="shared" si="188"/>
        <v>0.99685302366567</v>
      </c>
      <c r="J139" s="319">
        <f t="shared" si="188"/>
        <v>0.999743938701977</v>
      </c>
      <c r="K139" s="319">
        <f t="shared" si="188"/>
        <v>0.999479870665092</v>
      </c>
      <c r="L139" s="319">
        <f t="shared" si="188"/>
        <v>0.999133268881064</v>
      </c>
      <c r="M139" s="319">
        <f t="shared" si="188"/>
        <v>0.999694667840451</v>
      </c>
      <c r="N139" s="319">
        <f t="shared" si="188"/>
        <v>0.99982154271932</v>
      </c>
      <c r="O139" s="319">
        <f t="shared" si="188"/>
        <v>0.999405496757353</v>
      </c>
      <c r="P139" s="319">
        <f t="shared" si="188"/>
        <v>0.999667891553881</v>
      </c>
      <c r="R139" s="351"/>
    </row>
    <row r="141" customHeight="1" spans="2:18">
      <c r="B141" s="320" t="s">
        <v>75</v>
      </c>
      <c r="C141" s="320"/>
      <c r="D141" s="321"/>
      <c r="E141" s="266" t="s">
        <v>12</v>
      </c>
      <c r="F141" s="266"/>
      <c r="G141" s="266"/>
      <c r="H141" s="266"/>
      <c r="I141" s="266"/>
      <c r="J141" s="266"/>
      <c r="K141" s="266"/>
      <c r="L141" s="266"/>
      <c r="M141" s="266"/>
      <c r="N141" s="266"/>
      <c r="O141" s="266"/>
      <c r="P141" s="266"/>
      <c r="R141" s="352" t="s">
        <v>76</v>
      </c>
    </row>
    <row r="142" customHeight="1" spans="2:18">
      <c r="B142" s="322"/>
      <c r="C142" s="321"/>
      <c r="D142" s="322"/>
      <c r="E142" s="323" t="s">
        <v>31</v>
      </c>
      <c r="F142" s="323" t="s">
        <v>35</v>
      </c>
      <c r="G142" s="323" t="s">
        <v>36</v>
      </c>
      <c r="H142" s="323" t="s">
        <v>37</v>
      </c>
      <c r="I142" s="323" t="s">
        <v>38</v>
      </c>
      <c r="J142" s="323" t="s">
        <v>39</v>
      </c>
      <c r="K142" s="323" t="s">
        <v>40</v>
      </c>
      <c r="L142" s="323" t="s">
        <v>41</v>
      </c>
      <c r="M142" s="323" t="s">
        <v>42</v>
      </c>
      <c r="N142" s="323" t="s">
        <v>43</v>
      </c>
      <c r="O142" s="323" t="s">
        <v>44</v>
      </c>
      <c r="P142" s="323" t="s">
        <v>45</v>
      </c>
      <c r="R142" s="352"/>
    </row>
    <row r="143" customHeight="1" spans="2:16">
      <c r="B143" s="324" t="s">
        <v>77</v>
      </c>
      <c r="C143" s="325" t="s">
        <v>78</v>
      </c>
      <c r="D143" s="326" t="s">
        <v>79</v>
      </c>
      <c r="E143" s="327">
        <f>SUM(E144:E147)</f>
        <v>0</v>
      </c>
      <c r="F143" s="327">
        <f t="shared" ref="F143:P143" si="189">SUM(F144:F147)</f>
        <v>0</v>
      </c>
      <c r="G143" s="327">
        <f t="shared" si="189"/>
        <v>0</v>
      </c>
      <c r="H143" s="327">
        <f t="shared" si="189"/>
        <v>0</v>
      </c>
      <c r="I143" s="327">
        <f t="shared" si="189"/>
        <v>0</v>
      </c>
      <c r="J143" s="327">
        <f t="shared" si="189"/>
        <v>0</v>
      </c>
      <c r="K143" s="327">
        <f t="shared" si="189"/>
        <v>0</v>
      </c>
      <c r="L143" s="327">
        <f t="shared" si="189"/>
        <v>0</v>
      </c>
      <c r="M143" s="327">
        <f t="shared" si="189"/>
        <v>0</v>
      </c>
      <c r="N143" s="327">
        <f t="shared" si="189"/>
        <v>0</v>
      </c>
      <c r="O143" s="327">
        <f t="shared" si="189"/>
        <v>0</v>
      </c>
      <c r="P143" s="348">
        <f t="shared" si="189"/>
        <v>15058</v>
      </c>
    </row>
    <row r="144" s="4" customFormat="1" customHeight="1" outlineLevel="1" spans="1:18">
      <c r="A144" s="272"/>
      <c r="B144" s="324"/>
      <c r="C144" s="269"/>
      <c r="D144" s="328" t="s">
        <v>80</v>
      </c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>
        <v>10350</v>
      </c>
      <c r="R144" s="3" t="e">
        <f>COUNTIF(#REF!,"DP*")</f>
        <v>#REF!</v>
      </c>
    </row>
    <row r="145" s="4" customFormat="1" customHeight="1" outlineLevel="1" spans="1:18">
      <c r="A145" s="272"/>
      <c r="B145" s="324"/>
      <c r="C145" s="269"/>
      <c r="D145" s="328" t="s">
        <v>81</v>
      </c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>
        <v>2309</v>
      </c>
      <c r="R145" s="292"/>
    </row>
    <row r="146" s="4" customFormat="1" customHeight="1" outlineLevel="1" spans="1:18">
      <c r="A146" s="272"/>
      <c r="B146" s="324"/>
      <c r="C146" s="269"/>
      <c r="D146" s="328" t="s">
        <v>47</v>
      </c>
      <c r="E146" s="329"/>
      <c r="F146" s="329"/>
      <c r="G146" s="329"/>
      <c r="H146" s="329"/>
      <c r="I146" s="329"/>
      <c r="J146" s="329"/>
      <c r="K146" s="329"/>
      <c r="L146" s="329"/>
      <c r="M146" s="329"/>
      <c r="N146" s="329"/>
      <c r="O146" s="329"/>
      <c r="P146" s="329">
        <v>1564</v>
      </c>
      <c r="R146" s="292"/>
    </row>
    <row r="147" s="4" customFormat="1" customHeight="1" outlineLevel="1" spans="1:18">
      <c r="A147" s="272"/>
      <c r="B147" s="324"/>
      <c r="C147" s="269"/>
      <c r="D147" s="330" t="s">
        <v>82</v>
      </c>
      <c r="E147" s="331"/>
      <c r="F147" s="331"/>
      <c r="G147" s="331"/>
      <c r="H147" s="331"/>
      <c r="I147" s="331"/>
      <c r="J147" s="331"/>
      <c r="K147" s="331"/>
      <c r="L147" s="331"/>
      <c r="M147" s="331"/>
      <c r="N147" s="331"/>
      <c r="O147" s="331"/>
      <c r="P147" s="331">
        <v>835</v>
      </c>
      <c r="R147" s="292"/>
    </row>
    <row r="148" s="261" customFormat="1" customHeight="1" spans="1:18">
      <c r="A148" s="332"/>
      <c r="B148" s="324"/>
      <c r="C148" s="280"/>
      <c r="D148" s="333" t="s">
        <v>83</v>
      </c>
      <c r="E148" s="334"/>
      <c r="F148" s="334"/>
      <c r="G148" s="334"/>
      <c r="H148" s="334"/>
      <c r="I148" s="334"/>
      <c r="J148" s="334"/>
      <c r="K148" s="334"/>
      <c r="L148" s="334"/>
      <c r="M148" s="334"/>
      <c r="N148" s="334"/>
      <c r="O148" s="334"/>
      <c r="P148" s="349">
        <v>16</v>
      </c>
      <c r="R148" s="353"/>
    </row>
    <row r="149" customHeight="1" outlineLevel="1" spans="2:18">
      <c r="B149" s="324"/>
      <c r="C149" s="269"/>
      <c r="D149" s="328" t="s">
        <v>84</v>
      </c>
      <c r="E149" s="329"/>
      <c r="F149" s="329"/>
      <c r="G149" s="329"/>
      <c r="H149" s="329"/>
      <c r="I149" s="329"/>
      <c r="J149" s="329"/>
      <c r="K149" s="329"/>
      <c r="L149" s="329"/>
      <c r="M149" s="329"/>
      <c r="N149" s="329"/>
      <c r="O149" s="329"/>
      <c r="P149" s="329">
        <v>411</v>
      </c>
      <c r="R149" s="3" t="e">
        <f>COUNTIF(#REF!,"FC*")</f>
        <v>#REF!</v>
      </c>
    </row>
    <row r="150" s="261" customFormat="1" customHeight="1" outlineLevel="1" spans="1:18">
      <c r="A150" s="332"/>
      <c r="B150" s="324"/>
      <c r="C150" s="269"/>
      <c r="D150" s="335" t="s">
        <v>85</v>
      </c>
      <c r="E150" s="336"/>
      <c r="F150" s="336"/>
      <c r="G150" s="336"/>
      <c r="H150" s="336"/>
      <c r="I150" s="336"/>
      <c r="J150" s="336"/>
      <c r="K150" s="336"/>
      <c r="L150" s="336"/>
      <c r="M150" s="336"/>
      <c r="N150" s="336"/>
      <c r="O150" s="336"/>
      <c r="P150" s="336">
        <v>65</v>
      </c>
      <c r="R150" s="353" t="e">
        <f>COUNTIF(#REF!,"*@")</f>
        <v>#REF!</v>
      </c>
    </row>
    <row r="151" customHeight="1" spans="2:16">
      <c r="B151" s="324"/>
      <c r="C151" s="337"/>
      <c r="D151" s="338" t="s">
        <v>86</v>
      </c>
      <c r="E151" s="339" t="str">
        <f t="shared" ref="E151:O151" si="190">IFERROR(1-((E149-E150)/E143),"-")</f>
        <v>-</v>
      </c>
      <c r="F151" s="339" t="str">
        <f t="shared" si="190"/>
        <v>-</v>
      </c>
      <c r="G151" s="339" t="str">
        <f t="shared" si="190"/>
        <v>-</v>
      </c>
      <c r="H151" s="339" t="str">
        <f t="shared" si="190"/>
        <v>-</v>
      </c>
      <c r="I151" s="339" t="str">
        <f t="shared" si="190"/>
        <v>-</v>
      </c>
      <c r="J151" s="339" t="str">
        <f t="shared" si="190"/>
        <v>-</v>
      </c>
      <c r="K151" s="339" t="str">
        <f t="shared" si="190"/>
        <v>-</v>
      </c>
      <c r="L151" s="339" t="str">
        <f t="shared" si="190"/>
        <v>-</v>
      </c>
      <c r="M151" s="339" t="str">
        <f t="shared" si="190"/>
        <v>-</v>
      </c>
      <c r="N151" s="339" t="str">
        <f t="shared" si="190"/>
        <v>-</v>
      </c>
      <c r="O151" s="339" t="str">
        <f t="shared" si="190"/>
        <v>-</v>
      </c>
      <c r="P151" s="350">
        <f>IFERROR(1-((P148)/P143),"-")</f>
        <v>0.998937441891353</v>
      </c>
    </row>
    <row r="152" customHeight="1" spans="2:16">
      <c r="B152" s="324"/>
      <c r="C152" s="340" t="s">
        <v>87</v>
      </c>
      <c r="D152" s="341" t="s">
        <v>88</v>
      </c>
      <c r="E152" s="342">
        <v>116</v>
      </c>
      <c r="F152" s="342">
        <v>106</v>
      </c>
      <c r="G152" s="342">
        <v>145</v>
      </c>
      <c r="H152" s="342">
        <v>110</v>
      </c>
      <c r="I152" s="342">
        <v>156</v>
      </c>
      <c r="J152" s="342">
        <v>93</v>
      </c>
      <c r="K152" s="342">
        <v>86</v>
      </c>
      <c r="L152" s="342">
        <v>120</v>
      </c>
      <c r="M152" s="342">
        <v>110</v>
      </c>
      <c r="N152" s="342">
        <v>95</v>
      </c>
      <c r="O152" s="342">
        <v>139</v>
      </c>
      <c r="P152" s="342">
        <v>109</v>
      </c>
    </row>
    <row r="153" customHeight="1" spans="2:16">
      <c r="B153" s="324"/>
      <c r="C153" s="343"/>
      <c r="D153" s="341" t="s">
        <v>72</v>
      </c>
      <c r="E153" s="342">
        <v>116</v>
      </c>
      <c r="F153" s="342">
        <v>106</v>
      </c>
      <c r="G153" s="342">
        <v>145</v>
      </c>
      <c r="H153" s="342">
        <v>110</v>
      </c>
      <c r="I153" s="342">
        <v>156</v>
      </c>
      <c r="J153" s="342">
        <v>93</v>
      </c>
      <c r="K153" s="342">
        <v>86</v>
      </c>
      <c r="L153" s="342">
        <v>120</v>
      </c>
      <c r="M153" s="342">
        <v>110</v>
      </c>
      <c r="N153" s="342">
        <v>95</v>
      </c>
      <c r="O153" s="342">
        <v>139</v>
      </c>
      <c r="P153" s="342">
        <v>109</v>
      </c>
    </row>
    <row r="154" customFormat="1" customHeight="1" spans="1:18">
      <c r="A154" s="262"/>
      <c r="B154" s="324"/>
      <c r="C154" s="344"/>
      <c r="D154" s="338" t="s">
        <v>86</v>
      </c>
      <c r="E154" s="339">
        <f>IFERROR(E153/E152,"-")</f>
        <v>1</v>
      </c>
      <c r="F154" s="339">
        <f t="shared" ref="F154:P154" si="191">IFERROR(F153/F152,"-")</f>
        <v>1</v>
      </c>
      <c r="G154" s="339">
        <f t="shared" si="191"/>
        <v>1</v>
      </c>
      <c r="H154" s="339">
        <f t="shared" si="191"/>
        <v>1</v>
      </c>
      <c r="I154" s="339">
        <f t="shared" si="191"/>
        <v>1</v>
      </c>
      <c r="J154" s="339">
        <f t="shared" si="191"/>
        <v>1</v>
      </c>
      <c r="K154" s="339">
        <f t="shared" si="191"/>
        <v>1</v>
      </c>
      <c r="L154" s="339">
        <f t="shared" si="191"/>
        <v>1</v>
      </c>
      <c r="M154" s="339">
        <f t="shared" si="191"/>
        <v>1</v>
      </c>
      <c r="N154" s="339">
        <f t="shared" si="191"/>
        <v>1</v>
      </c>
      <c r="O154" s="339">
        <f t="shared" si="191"/>
        <v>1</v>
      </c>
      <c r="P154" s="339">
        <f t="shared" si="191"/>
        <v>1</v>
      </c>
      <c r="R154" s="3"/>
    </row>
    <row r="155" customFormat="1" customHeight="1" spans="1:18">
      <c r="A155" s="262"/>
      <c r="B155" s="324"/>
      <c r="C155" s="345" t="s">
        <v>89</v>
      </c>
      <c r="D155" s="341" t="s">
        <v>88</v>
      </c>
      <c r="E155" s="342">
        <v>4348</v>
      </c>
      <c r="F155" s="342">
        <v>4340</v>
      </c>
      <c r="G155" s="342">
        <v>4907</v>
      </c>
      <c r="H155" s="342">
        <v>3372</v>
      </c>
      <c r="I155" s="342">
        <v>3192</v>
      </c>
      <c r="J155" s="342">
        <v>3620</v>
      </c>
      <c r="K155" s="342">
        <v>3066</v>
      </c>
      <c r="L155" s="342">
        <v>2503</v>
      </c>
      <c r="M155" s="342">
        <v>1759</v>
      </c>
      <c r="N155" s="342">
        <v>2091</v>
      </c>
      <c r="O155" s="342">
        <v>2529</v>
      </c>
      <c r="P155" s="342">
        <v>3641</v>
      </c>
      <c r="R155" s="3"/>
    </row>
    <row r="156" customFormat="1" customHeight="1" spans="1:18">
      <c r="A156" s="262"/>
      <c r="B156" s="324"/>
      <c r="C156" s="345"/>
      <c r="D156" s="341" t="s">
        <v>72</v>
      </c>
      <c r="E156" s="342">
        <v>4348</v>
      </c>
      <c r="F156" s="342">
        <v>4340</v>
      </c>
      <c r="G156" s="342">
        <v>4907</v>
      </c>
      <c r="H156" s="342">
        <v>3372</v>
      </c>
      <c r="I156" s="342">
        <v>3192</v>
      </c>
      <c r="J156" s="342">
        <v>3620</v>
      </c>
      <c r="K156" s="342">
        <v>3066</v>
      </c>
      <c r="L156" s="342">
        <v>2503</v>
      </c>
      <c r="M156" s="342">
        <v>1759</v>
      </c>
      <c r="N156" s="342">
        <v>2091</v>
      </c>
      <c r="O156" s="342">
        <v>2529</v>
      </c>
      <c r="P156" s="342">
        <v>3641</v>
      </c>
      <c r="R156" s="3"/>
    </row>
    <row r="157" customFormat="1" customHeight="1" spans="1:18">
      <c r="A157" s="262"/>
      <c r="B157" s="324"/>
      <c r="C157" s="345"/>
      <c r="D157" s="346" t="s">
        <v>86</v>
      </c>
      <c r="E157" s="347">
        <f>IFERROR(E156/E155,"-")</f>
        <v>1</v>
      </c>
      <c r="F157" s="347">
        <f t="shared" ref="F157:P157" si="192">IFERROR(F156/F155,"-")</f>
        <v>1</v>
      </c>
      <c r="G157" s="347">
        <f t="shared" si="192"/>
        <v>1</v>
      </c>
      <c r="H157" s="347">
        <f t="shared" si="192"/>
        <v>1</v>
      </c>
      <c r="I157" s="347">
        <f t="shared" si="192"/>
        <v>1</v>
      </c>
      <c r="J157" s="347">
        <f t="shared" si="192"/>
        <v>1</v>
      </c>
      <c r="K157" s="347">
        <f t="shared" si="192"/>
        <v>1</v>
      </c>
      <c r="L157" s="347">
        <f t="shared" si="192"/>
        <v>1</v>
      </c>
      <c r="M157" s="347">
        <f t="shared" si="192"/>
        <v>1</v>
      </c>
      <c r="N157" s="347">
        <f t="shared" si="192"/>
        <v>1</v>
      </c>
      <c r="O157" s="347">
        <f t="shared" si="192"/>
        <v>1</v>
      </c>
      <c r="P157" s="347">
        <f t="shared" si="192"/>
        <v>1</v>
      </c>
      <c r="R157" s="3"/>
    </row>
  </sheetData>
  <mergeCells count="83">
    <mergeCell ref="E2:P2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E22:P22"/>
    <mergeCell ref="E57:P57"/>
    <mergeCell ref="E90:P90"/>
    <mergeCell ref="E141:P141"/>
    <mergeCell ref="B4:B20"/>
    <mergeCell ref="B24:B55"/>
    <mergeCell ref="B59:B88"/>
    <mergeCell ref="B92:B139"/>
    <mergeCell ref="B143:B157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92:C94"/>
    <mergeCell ref="C95:C97"/>
    <mergeCell ref="C98:C100"/>
    <mergeCell ref="C101:C103"/>
    <mergeCell ref="C104:C106"/>
    <mergeCell ref="C107:C109"/>
    <mergeCell ref="C110:C112"/>
    <mergeCell ref="C113:C115"/>
    <mergeCell ref="C116:C118"/>
    <mergeCell ref="C119:C121"/>
    <mergeCell ref="C122:C124"/>
    <mergeCell ref="C125:C127"/>
    <mergeCell ref="C128:C130"/>
    <mergeCell ref="C131:C133"/>
    <mergeCell ref="C134:C136"/>
    <mergeCell ref="C137:C139"/>
    <mergeCell ref="C143:C151"/>
    <mergeCell ref="C152:C154"/>
    <mergeCell ref="C155:C157"/>
    <mergeCell ref="R141:R142"/>
    <mergeCell ref="B141:D142"/>
    <mergeCell ref="B2:D3"/>
    <mergeCell ref="B57:D58"/>
    <mergeCell ref="B22:D23"/>
    <mergeCell ref="B90:D9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34"/>
  <sheetViews>
    <sheetView showGridLines="0" zoomScale="90" zoomScaleNormal="90" workbookViewId="0">
      <pane xSplit="4" topLeftCell="E1" activePane="topRight" state="frozen"/>
      <selection/>
      <selection pane="topRight" activeCell="E6" sqref="E6"/>
    </sheetView>
  </sheetViews>
  <sheetFormatPr defaultColWidth="8.71296296296296" defaultRowHeight="15.95" customHeight="1"/>
  <cols>
    <col min="1" max="2" width="8.71296296296296" style="182" customWidth="1"/>
    <col min="3" max="3" width="19.1388888888889" style="182" customWidth="1"/>
    <col min="4" max="4" width="10.287037037037" style="183" hidden="1" customWidth="1"/>
    <col min="5" max="5" width="10.712962962963" style="184" customWidth="1"/>
    <col min="6" max="16" width="10.712962962963" style="185" customWidth="1"/>
    <col min="17" max="17" width="8.71296296296296" style="182"/>
    <col min="18" max="18" width="28.712962962963" style="186" customWidth="1"/>
    <col min="19" max="16384" width="8.71296296296296" style="182"/>
  </cols>
  <sheetData>
    <row r="1" customHeight="1" spans="1:6">
      <c r="A1" s="400" t="s">
        <v>90</v>
      </c>
      <c r="F1" s="401" t="s">
        <v>91</v>
      </c>
    </row>
    <row r="2" customHeight="1" spans="1:5">
      <c r="A2" s="189"/>
      <c r="E2" s="402" t="s">
        <v>92</v>
      </c>
    </row>
    <row r="3" customHeight="1" spans="4:16">
      <c r="D3" s="191" t="s">
        <v>93</v>
      </c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</row>
    <row r="4" s="180" customFormat="1" customHeight="1" spans="1:18">
      <c r="A4" s="403" t="s">
        <v>94</v>
      </c>
      <c r="B4" s="194"/>
      <c r="C4" s="195"/>
      <c r="D4" s="196"/>
      <c r="E4" s="197">
        <v>42461</v>
      </c>
      <c r="F4" s="197">
        <v>42491</v>
      </c>
      <c r="G4" s="197">
        <v>42522</v>
      </c>
      <c r="H4" s="197">
        <v>42552</v>
      </c>
      <c r="I4" s="197">
        <v>42583</v>
      </c>
      <c r="J4" s="197">
        <v>42614</v>
      </c>
      <c r="K4" s="197">
        <v>42644</v>
      </c>
      <c r="L4" s="197">
        <v>42675</v>
      </c>
      <c r="M4" s="197">
        <v>42705</v>
      </c>
      <c r="N4" s="197">
        <v>42736</v>
      </c>
      <c r="O4" s="197">
        <v>42767</v>
      </c>
      <c r="P4" s="197">
        <v>42795</v>
      </c>
      <c r="R4" s="186"/>
    </row>
    <row r="5" customHeight="1" spans="1:18">
      <c r="A5" s="198" t="s">
        <v>95</v>
      </c>
      <c r="B5" s="199"/>
      <c r="C5" s="200"/>
      <c r="D5" s="201"/>
      <c r="E5" s="202">
        <f>Table!E54</f>
        <v>0</v>
      </c>
      <c r="F5" s="202">
        <f>Table!F54</f>
        <v>0</v>
      </c>
      <c r="G5" s="202">
        <f>Table!G54</f>
        <v>0</v>
      </c>
      <c r="H5" s="202">
        <f>Table!H54</f>
        <v>0</v>
      </c>
      <c r="I5" s="202">
        <f>Table!I54</f>
        <v>1</v>
      </c>
      <c r="J5" s="202">
        <f>Table!J54</f>
        <v>0</v>
      </c>
      <c r="K5" s="202">
        <f>Table!K54</f>
        <v>0</v>
      </c>
      <c r="L5" s="202">
        <f>Table!L54</f>
        <v>0</v>
      </c>
      <c r="M5" s="202">
        <f>Table!M54</f>
        <v>0</v>
      </c>
      <c r="N5" s="202">
        <f>Table!N54</f>
        <v>0</v>
      </c>
      <c r="O5" s="202">
        <f>Table!O54</f>
        <v>0</v>
      </c>
      <c r="P5" s="202">
        <f>Table!P54</f>
        <v>0</v>
      </c>
      <c r="R5" s="186" t="s">
        <v>96</v>
      </c>
    </row>
    <row r="6" customHeight="1" spans="1:18">
      <c r="A6" s="203" t="s">
        <v>97</v>
      </c>
      <c r="B6" s="199"/>
      <c r="C6" s="200"/>
      <c r="D6" s="204"/>
      <c r="E6" s="205" t="e">
        <f>1-E8</f>
        <v>#VALUE!</v>
      </c>
      <c r="F6" s="205" t="e">
        <f t="shared" ref="F6:P6" si="0">1-F8</f>
        <v>#VALUE!</v>
      </c>
      <c r="G6" s="205" t="e">
        <f t="shared" si="0"/>
        <v>#VALUE!</v>
      </c>
      <c r="H6" s="205" t="e">
        <f t="shared" si="0"/>
        <v>#VALUE!</v>
      </c>
      <c r="I6" s="205" t="e">
        <f t="shared" si="0"/>
        <v>#VALUE!</v>
      </c>
      <c r="J6" s="205" t="e">
        <f t="shared" si="0"/>
        <v>#VALUE!</v>
      </c>
      <c r="K6" s="205" t="e">
        <f t="shared" si="0"/>
        <v>#VALUE!</v>
      </c>
      <c r="L6" s="205" t="e">
        <f t="shared" si="0"/>
        <v>#VALUE!</v>
      </c>
      <c r="M6" s="205" t="e">
        <f t="shared" si="0"/>
        <v>#VALUE!</v>
      </c>
      <c r="N6" s="205" t="e">
        <f t="shared" si="0"/>
        <v>#VALUE!</v>
      </c>
      <c r="O6" s="205" t="e">
        <f t="shared" si="0"/>
        <v>#VALUE!</v>
      </c>
      <c r="P6" s="205">
        <f t="shared" si="0"/>
        <v>0.00106255810864653</v>
      </c>
      <c r="R6" s="186" t="s">
        <v>98</v>
      </c>
    </row>
    <row r="7" customHeight="1" spans="1:18">
      <c r="A7" s="203" t="s">
        <v>99</v>
      </c>
      <c r="B7" s="199"/>
      <c r="C7" s="200"/>
      <c r="D7" s="204"/>
      <c r="E7" s="205">
        <f>Table!E139</f>
        <v>0.999628819932619</v>
      </c>
      <c r="F7" s="205">
        <f>Table!F139</f>
        <v>0.99971516104567</v>
      </c>
      <c r="G7" s="205">
        <f>Table!G139</f>
        <v>0.999645539335374</v>
      </c>
      <c r="H7" s="205">
        <f>Table!H139</f>
        <v>0.999987228812767</v>
      </c>
      <c r="I7" s="205">
        <f>Table!I139</f>
        <v>0.99685302366567</v>
      </c>
      <c r="J7" s="205">
        <f>Table!J139</f>
        <v>0.999743938701977</v>
      </c>
      <c r="K7" s="205">
        <f>Table!K139</f>
        <v>0.999479870665092</v>
      </c>
      <c r="L7" s="205">
        <f>Table!L139</f>
        <v>0.999133268881064</v>
      </c>
      <c r="M7" s="205">
        <f>Table!M139</f>
        <v>0.999694667840451</v>
      </c>
      <c r="N7" s="205">
        <f>Table!N139</f>
        <v>0.99982154271932</v>
      </c>
      <c r="O7" s="205">
        <f>Table!O139</f>
        <v>0.999405496757353</v>
      </c>
      <c r="P7" s="205">
        <f>Table!P139</f>
        <v>0.999667891553881</v>
      </c>
      <c r="R7" s="186" t="s">
        <v>100</v>
      </c>
    </row>
    <row r="8" customHeight="1" spans="1:18">
      <c r="A8" s="203" t="s">
        <v>101</v>
      </c>
      <c r="B8" s="199"/>
      <c r="C8" s="206"/>
      <c r="D8" s="204"/>
      <c r="E8" s="207" t="str">
        <f>Table!E151</f>
        <v>-</v>
      </c>
      <c r="F8" s="207" t="str">
        <f>Table!F151</f>
        <v>-</v>
      </c>
      <c r="G8" s="207" t="str">
        <f>Table!G151</f>
        <v>-</v>
      </c>
      <c r="H8" s="207" t="str">
        <f>Table!H151</f>
        <v>-</v>
      </c>
      <c r="I8" s="207" t="str">
        <f>Table!I151</f>
        <v>-</v>
      </c>
      <c r="J8" s="207" t="str">
        <f>Table!J151</f>
        <v>-</v>
      </c>
      <c r="K8" s="207" t="str">
        <f>Table!K151</f>
        <v>-</v>
      </c>
      <c r="L8" s="207" t="str">
        <f>Table!L151</f>
        <v>-</v>
      </c>
      <c r="M8" s="207" t="str">
        <f>Table!M151</f>
        <v>-</v>
      </c>
      <c r="N8" s="207" t="str">
        <f>Table!N151</f>
        <v>-</v>
      </c>
      <c r="O8" s="207" t="str">
        <f>Table!O151</f>
        <v>-</v>
      </c>
      <c r="P8" s="207">
        <f>Table!P151</f>
        <v>0.998937441891353</v>
      </c>
      <c r="R8" s="186" t="s">
        <v>102</v>
      </c>
    </row>
    <row r="9" customHeight="1" spans="1:16">
      <c r="A9" s="208"/>
      <c r="B9" s="209"/>
      <c r="C9" s="181"/>
      <c r="D9" s="210"/>
      <c r="E9" s="211"/>
      <c r="F9" s="211"/>
      <c r="G9" s="212"/>
      <c r="H9" s="212"/>
      <c r="I9" s="212"/>
      <c r="J9" s="192"/>
      <c r="K9" s="192"/>
      <c r="L9" s="192"/>
      <c r="M9" s="211"/>
      <c r="N9" s="211"/>
      <c r="O9" s="192"/>
      <c r="P9" s="254"/>
    </row>
    <row r="10" customHeight="1" spans="1:16">
      <c r="A10" s="404" t="s">
        <v>103</v>
      </c>
      <c r="B10" s="213"/>
      <c r="C10" s="200"/>
      <c r="D10" s="196"/>
      <c r="E10" s="197">
        <f t="shared" ref="E10:P10" si="1">E4</f>
        <v>42461</v>
      </c>
      <c r="F10" s="197">
        <f t="shared" si="1"/>
        <v>42491</v>
      </c>
      <c r="G10" s="197">
        <f t="shared" si="1"/>
        <v>42522</v>
      </c>
      <c r="H10" s="197">
        <f t="shared" si="1"/>
        <v>42552</v>
      </c>
      <c r="I10" s="197">
        <f t="shared" si="1"/>
        <v>42583</v>
      </c>
      <c r="J10" s="197">
        <f t="shared" si="1"/>
        <v>42614</v>
      </c>
      <c r="K10" s="197">
        <f t="shared" si="1"/>
        <v>42644</v>
      </c>
      <c r="L10" s="197">
        <f t="shared" si="1"/>
        <v>42675</v>
      </c>
      <c r="M10" s="197">
        <f t="shared" si="1"/>
        <v>42705</v>
      </c>
      <c r="N10" s="197">
        <f t="shared" si="1"/>
        <v>42736</v>
      </c>
      <c r="O10" s="197">
        <f t="shared" si="1"/>
        <v>42767</v>
      </c>
      <c r="P10" s="197">
        <f t="shared" si="1"/>
        <v>42795</v>
      </c>
    </row>
    <row r="11" customHeight="1" spans="1:16">
      <c r="A11" s="214" t="s">
        <v>104</v>
      </c>
      <c r="B11" s="215"/>
      <c r="C11" s="200"/>
      <c r="D11" s="201"/>
      <c r="E11" s="202">
        <f>Table!E48</f>
        <v>0</v>
      </c>
      <c r="F11" s="202">
        <f>Table!F48</f>
        <v>0</v>
      </c>
      <c r="G11" s="202">
        <f>Table!G48</f>
        <v>0</v>
      </c>
      <c r="H11" s="202">
        <f>Table!H48</f>
        <v>0</v>
      </c>
      <c r="I11" s="202">
        <f>Table!I48</f>
        <v>0</v>
      </c>
      <c r="J11" s="202">
        <f>Table!J48</f>
        <v>0</v>
      </c>
      <c r="K11" s="202">
        <f>Table!K48</f>
        <v>0</v>
      </c>
      <c r="L11" s="202">
        <f>Table!L48</f>
        <v>0</v>
      </c>
      <c r="M11" s="202">
        <f>Table!M48</f>
        <v>0</v>
      </c>
      <c r="N11" s="202">
        <f>Table!N48</f>
        <v>0</v>
      </c>
      <c r="O11" s="202">
        <f>Table!O48</f>
        <v>0</v>
      </c>
      <c r="P11" s="202">
        <f>Table!P48</f>
        <v>0</v>
      </c>
    </row>
    <row r="12" customHeight="1" spans="1:18">
      <c r="A12" s="203" t="s">
        <v>105</v>
      </c>
      <c r="B12" s="215"/>
      <c r="C12" s="200"/>
      <c r="D12" s="204"/>
      <c r="E12" s="216">
        <f>Table!E154</f>
        <v>1</v>
      </c>
      <c r="F12" s="216">
        <f>Table!F154</f>
        <v>1</v>
      </c>
      <c r="G12" s="216">
        <f>Table!G154</f>
        <v>1</v>
      </c>
      <c r="H12" s="216">
        <f>Table!H154</f>
        <v>1</v>
      </c>
      <c r="I12" s="216">
        <f>Table!I154</f>
        <v>1</v>
      </c>
      <c r="J12" s="216">
        <f>Table!J154</f>
        <v>1</v>
      </c>
      <c r="K12" s="216">
        <f>Table!K154</f>
        <v>1</v>
      </c>
      <c r="L12" s="216">
        <f>Table!L154</f>
        <v>1</v>
      </c>
      <c r="M12" s="216">
        <f>Table!M154</f>
        <v>1</v>
      </c>
      <c r="N12" s="216">
        <f>Table!N154</f>
        <v>1</v>
      </c>
      <c r="O12" s="216">
        <f>Table!O154</f>
        <v>1</v>
      </c>
      <c r="P12" s="216">
        <f>Table!P154</f>
        <v>1</v>
      </c>
      <c r="R12" s="186" t="s">
        <v>86</v>
      </c>
    </row>
    <row r="13" customHeight="1" spans="1:18">
      <c r="A13" s="214" t="s">
        <v>106</v>
      </c>
      <c r="B13" s="213"/>
      <c r="C13" s="200"/>
      <c r="D13" s="204"/>
      <c r="E13" s="217">
        <f>Table!E157</f>
        <v>1</v>
      </c>
      <c r="F13" s="217">
        <f>Table!F157</f>
        <v>1</v>
      </c>
      <c r="G13" s="217">
        <f>Table!G157</f>
        <v>1</v>
      </c>
      <c r="H13" s="217">
        <f>Table!H157</f>
        <v>1</v>
      </c>
      <c r="I13" s="217">
        <f>Table!I157</f>
        <v>1</v>
      </c>
      <c r="J13" s="217">
        <f>Table!J157</f>
        <v>1</v>
      </c>
      <c r="K13" s="217">
        <f>Table!K157</f>
        <v>1</v>
      </c>
      <c r="L13" s="217">
        <f>Table!L157</f>
        <v>1</v>
      </c>
      <c r="M13" s="217">
        <f>Table!M157</f>
        <v>1</v>
      </c>
      <c r="N13" s="217">
        <f>Table!N157</f>
        <v>1</v>
      </c>
      <c r="O13" s="217">
        <f>Table!O157</f>
        <v>1</v>
      </c>
      <c r="P13" s="217">
        <f>Table!P157</f>
        <v>1</v>
      </c>
      <c r="R13" s="186" t="s">
        <v>86</v>
      </c>
    </row>
    <row r="14" customHeight="1" spans="1:16">
      <c r="A14" s="218"/>
      <c r="B14" s="219"/>
      <c r="D14" s="210"/>
      <c r="E14" s="220"/>
      <c r="F14" s="211"/>
      <c r="G14" s="211"/>
      <c r="H14" s="211"/>
      <c r="I14" s="255"/>
      <c r="J14" s="211"/>
      <c r="K14" s="211"/>
      <c r="L14" s="211"/>
      <c r="M14" s="211"/>
      <c r="N14" s="211"/>
      <c r="O14" s="192"/>
      <c r="P14" s="254"/>
    </row>
    <row r="15" customHeight="1" spans="1:16">
      <c r="A15" s="405" t="s">
        <v>107</v>
      </c>
      <c r="B15" s="206"/>
      <c r="C15" s="200"/>
      <c r="D15" s="196"/>
      <c r="E15" s="197">
        <f t="shared" ref="E15:P15" si="2">E4</f>
        <v>42461</v>
      </c>
      <c r="F15" s="197">
        <f t="shared" si="2"/>
        <v>42491</v>
      </c>
      <c r="G15" s="197">
        <f t="shared" si="2"/>
        <v>42522</v>
      </c>
      <c r="H15" s="197">
        <f t="shared" si="2"/>
        <v>42552</v>
      </c>
      <c r="I15" s="197">
        <f t="shared" si="2"/>
        <v>42583</v>
      </c>
      <c r="J15" s="197">
        <f t="shared" si="2"/>
        <v>42614</v>
      </c>
      <c r="K15" s="197">
        <f t="shared" si="2"/>
        <v>42644</v>
      </c>
      <c r="L15" s="197">
        <f t="shared" si="2"/>
        <v>42675</v>
      </c>
      <c r="M15" s="197">
        <f t="shared" si="2"/>
        <v>42705</v>
      </c>
      <c r="N15" s="197">
        <f t="shared" si="2"/>
        <v>42736</v>
      </c>
      <c r="O15" s="197">
        <f t="shared" si="2"/>
        <v>42767</v>
      </c>
      <c r="P15" s="197">
        <f t="shared" si="2"/>
        <v>42795</v>
      </c>
    </row>
    <row r="16" customHeight="1" spans="1:18">
      <c r="A16" s="222" t="s">
        <v>108</v>
      </c>
      <c r="B16" s="223"/>
      <c r="C16" s="200"/>
      <c r="D16" s="224"/>
      <c r="E16" s="225"/>
      <c r="F16" s="225"/>
      <c r="G16" s="225"/>
      <c r="H16" s="225"/>
      <c r="I16" s="225"/>
      <c r="J16" s="225"/>
      <c r="K16" s="256"/>
      <c r="L16" s="256"/>
      <c r="M16" s="256"/>
      <c r="N16" s="256"/>
      <c r="O16" s="256"/>
      <c r="P16" s="256"/>
      <c r="R16" s="186" t="s">
        <v>109</v>
      </c>
    </row>
    <row r="17" customHeight="1" spans="1:16">
      <c r="A17" s="218"/>
      <c r="B17" s="219"/>
      <c r="D17" s="210"/>
      <c r="E17" s="220"/>
      <c r="F17" s="211"/>
      <c r="G17" s="211"/>
      <c r="H17" s="211"/>
      <c r="I17" s="255"/>
      <c r="J17" s="211"/>
      <c r="K17" s="211"/>
      <c r="L17" s="211"/>
      <c r="M17" s="211"/>
      <c r="N17" s="211"/>
      <c r="O17" s="192"/>
      <c r="P17" s="254"/>
    </row>
    <row r="18" customHeight="1" spans="1:16">
      <c r="A18" s="221" t="s">
        <v>110</v>
      </c>
      <c r="B18" s="206"/>
      <c r="C18" s="200"/>
      <c r="D18" s="196"/>
      <c r="E18" s="197">
        <f t="shared" ref="E18:P18" si="3">E4</f>
        <v>42461</v>
      </c>
      <c r="F18" s="197">
        <f t="shared" si="3"/>
        <v>42491</v>
      </c>
      <c r="G18" s="197">
        <f t="shared" si="3"/>
        <v>42522</v>
      </c>
      <c r="H18" s="197">
        <f t="shared" si="3"/>
        <v>42552</v>
      </c>
      <c r="I18" s="197">
        <f t="shared" si="3"/>
        <v>42583</v>
      </c>
      <c r="J18" s="197">
        <f t="shared" si="3"/>
        <v>42614</v>
      </c>
      <c r="K18" s="197">
        <f t="shared" si="3"/>
        <v>42644</v>
      </c>
      <c r="L18" s="197">
        <f t="shared" si="3"/>
        <v>42675</v>
      </c>
      <c r="M18" s="197">
        <f t="shared" si="3"/>
        <v>42705</v>
      </c>
      <c r="N18" s="197">
        <f t="shared" si="3"/>
        <v>42736</v>
      </c>
      <c r="O18" s="197">
        <f t="shared" si="3"/>
        <v>42767</v>
      </c>
      <c r="P18" s="197">
        <f t="shared" si="3"/>
        <v>42795</v>
      </c>
    </row>
    <row r="19" customHeight="1" spans="1:16">
      <c r="A19" s="226" t="s">
        <v>111</v>
      </c>
      <c r="B19" s="227"/>
      <c r="C19" s="200"/>
      <c r="D19" s="228"/>
      <c r="E19" s="229">
        <v>6.265</v>
      </c>
      <c r="F19" s="230">
        <v>5.009</v>
      </c>
      <c r="G19" s="230">
        <v>16.416</v>
      </c>
      <c r="H19" s="230">
        <v>3.1</v>
      </c>
      <c r="I19" s="257">
        <v>7.909</v>
      </c>
      <c r="J19" s="230">
        <v>4.197</v>
      </c>
      <c r="K19" s="230">
        <v>4.417</v>
      </c>
      <c r="L19" s="230">
        <v>8.922</v>
      </c>
      <c r="M19" s="230">
        <v>3.101</v>
      </c>
      <c r="N19" s="230">
        <v>2.808</v>
      </c>
      <c r="O19" s="230">
        <v>2.573</v>
      </c>
      <c r="P19" s="230">
        <v>3.448</v>
      </c>
    </row>
    <row r="20" customHeight="1" spans="1:16">
      <c r="A20" s="218"/>
      <c r="B20" s="219"/>
      <c r="D20" s="210"/>
      <c r="E20" s="231"/>
      <c r="F20" s="211"/>
      <c r="G20" s="211"/>
      <c r="H20" s="211"/>
      <c r="I20" s="255"/>
      <c r="J20" s="211"/>
      <c r="K20" s="211"/>
      <c r="L20" s="211"/>
      <c r="M20" s="211"/>
      <c r="N20" s="211"/>
      <c r="O20" s="192"/>
      <c r="P20" s="254"/>
    </row>
    <row r="21" s="181" customFormat="1" customHeight="1" spans="4:18">
      <c r="D21" s="210"/>
      <c r="E21" s="232"/>
      <c r="F21" s="233"/>
      <c r="G21" s="233"/>
      <c r="H21" s="233"/>
      <c r="I21" s="233"/>
      <c r="J21" s="233"/>
      <c r="K21" s="192"/>
      <c r="L21" s="192"/>
      <c r="M21" s="192"/>
      <c r="N21" s="192"/>
      <c r="O21" s="192"/>
      <c r="P21" s="254"/>
      <c r="R21" s="258"/>
    </row>
    <row r="22" customHeight="1" spans="1:16">
      <c r="A22" s="406" t="s">
        <v>112</v>
      </c>
      <c r="B22" s="235"/>
      <c r="C22" s="236"/>
      <c r="D22" s="196"/>
      <c r="E22" s="197">
        <f t="shared" ref="E22:P22" si="4">E4</f>
        <v>42461</v>
      </c>
      <c r="F22" s="197">
        <f t="shared" si="4"/>
        <v>42491</v>
      </c>
      <c r="G22" s="197">
        <f t="shared" si="4"/>
        <v>42522</v>
      </c>
      <c r="H22" s="197">
        <f t="shared" si="4"/>
        <v>42552</v>
      </c>
      <c r="I22" s="197">
        <f t="shared" si="4"/>
        <v>42583</v>
      </c>
      <c r="J22" s="197">
        <f t="shared" si="4"/>
        <v>42614</v>
      </c>
      <c r="K22" s="197">
        <f t="shared" si="4"/>
        <v>42644</v>
      </c>
      <c r="L22" s="197">
        <f t="shared" si="4"/>
        <v>42675</v>
      </c>
      <c r="M22" s="197">
        <f t="shared" si="4"/>
        <v>42705</v>
      </c>
      <c r="N22" s="197">
        <f t="shared" si="4"/>
        <v>42736</v>
      </c>
      <c r="O22" s="197">
        <f t="shared" si="4"/>
        <v>42767</v>
      </c>
      <c r="P22" s="197">
        <f t="shared" si="4"/>
        <v>42795</v>
      </c>
    </row>
    <row r="23" customHeight="1" spans="1:16">
      <c r="A23" s="237" t="s">
        <v>113</v>
      </c>
      <c r="B23" s="206"/>
      <c r="C23" s="200"/>
      <c r="D23" s="238"/>
      <c r="E23" s="239">
        <v>0</v>
      </c>
      <c r="F23" s="239">
        <v>0</v>
      </c>
      <c r="G23" s="239">
        <v>0</v>
      </c>
      <c r="H23" s="239">
        <v>0</v>
      </c>
      <c r="I23" s="239">
        <v>0</v>
      </c>
      <c r="J23" s="239">
        <v>0</v>
      </c>
      <c r="K23" s="239">
        <v>0</v>
      </c>
      <c r="L23" s="239">
        <v>0</v>
      </c>
      <c r="M23" s="239">
        <v>0</v>
      </c>
      <c r="N23" s="239">
        <v>0</v>
      </c>
      <c r="O23" s="239">
        <v>0</v>
      </c>
      <c r="P23" s="239">
        <v>0</v>
      </c>
    </row>
    <row r="24" customHeight="1" spans="1:16">
      <c r="A24" s="237" t="s">
        <v>114</v>
      </c>
      <c r="B24" s="206"/>
      <c r="C24" s="200"/>
      <c r="D24" s="238"/>
      <c r="E24" s="239">
        <v>1.882</v>
      </c>
      <c r="F24" s="239">
        <v>1.607</v>
      </c>
      <c r="G24" s="239">
        <v>1.251</v>
      </c>
      <c r="H24" s="239">
        <v>1.294</v>
      </c>
      <c r="I24" s="239">
        <v>1.326</v>
      </c>
      <c r="J24" s="239">
        <v>1.775</v>
      </c>
      <c r="K24" s="239">
        <v>1.438</v>
      </c>
      <c r="L24" s="239">
        <v>1.421</v>
      </c>
      <c r="M24" s="239">
        <v>1.296</v>
      </c>
      <c r="N24" s="239">
        <v>0.827</v>
      </c>
      <c r="O24" s="239">
        <v>0.716</v>
      </c>
      <c r="P24" s="239">
        <v>1.346</v>
      </c>
    </row>
    <row r="25" customHeight="1" spans="1:16">
      <c r="A25" s="237" t="s">
        <v>115</v>
      </c>
      <c r="B25" s="206"/>
      <c r="C25" s="200"/>
      <c r="D25" s="238"/>
      <c r="E25" s="240">
        <v>4.383</v>
      </c>
      <c r="F25" s="240">
        <v>3.402</v>
      </c>
      <c r="G25" s="239">
        <v>15.165</v>
      </c>
      <c r="H25" s="239">
        <v>1.806</v>
      </c>
      <c r="I25" s="239">
        <v>6.583</v>
      </c>
      <c r="J25" s="239">
        <v>2.422</v>
      </c>
      <c r="K25" s="239">
        <v>2.979</v>
      </c>
      <c r="L25" s="239">
        <v>7.501</v>
      </c>
      <c r="M25" s="239">
        <v>1.805</v>
      </c>
      <c r="N25" s="239">
        <v>1.981</v>
      </c>
      <c r="O25" s="239">
        <v>1.857</v>
      </c>
      <c r="P25" s="239">
        <v>2.102</v>
      </c>
    </row>
    <row r="26" customHeight="1" spans="1:16">
      <c r="A26" s="237" t="s">
        <v>116</v>
      </c>
      <c r="B26" s="206"/>
      <c r="C26" s="200"/>
      <c r="D26" s="238"/>
      <c r="E26" s="239">
        <v>0</v>
      </c>
      <c r="F26" s="239">
        <v>0</v>
      </c>
      <c r="G26" s="239">
        <v>0</v>
      </c>
      <c r="H26" s="239">
        <v>0</v>
      </c>
      <c r="I26" s="239">
        <v>0</v>
      </c>
      <c r="J26" s="239">
        <v>0</v>
      </c>
      <c r="K26" s="239">
        <v>0</v>
      </c>
      <c r="L26" s="239">
        <v>0</v>
      </c>
      <c r="M26" s="239">
        <v>0</v>
      </c>
      <c r="N26" s="239">
        <v>0</v>
      </c>
      <c r="O26" s="239">
        <v>0</v>
      </c>
      <c r="P26" s="239">
        <v>0</v>
      </c>
    </row>
    <row r="27" customHeight="1" spans="1:16">
      <c r="A27" s="237" t="s">
        <v>117</v>
      </c>
      <c r="B27" s="206"/>
      <c r="C27" s="200"/>
      <c r="D27" s="238"/>
      <c r="E27" s="239">
        <v>0</v>
      </c>
      <c r="F27" s="239">
        <v>0</v>
      </c>
      <c r="G27" s="239">
        <v>0</v>
      </c>
      <c r="H27" s="239">
        <v>0</v>
      </c>
      <c r="I27" s="239">
        <v>0</v>
      </c>
      <c r="J27" s="239">
        <v>0</v>
      </c>
      <c r="K27" s="239">
        <v>0</v>
      </c>
      <c r="L27" s="239">
        <v>0</v>
      </c>
      <c r="M27" s="239">
        <v>0</v>
      </c>
      <c r="N27" s="239">
        <v>0</v>
      </c>
      <c r="O27" s="239">
        <v>0</v>
      </c>
      <c r="P27" s="239">
        <v>0</v>
      </c>
    </row>
    <row r="28" customHeight="1" spans="1:16">
      <c r="A28" s="241" t="s">
        <v>29</v>
      </c>
      <c r="B28" s="206"/>
      <c r="C28" s="200"/>
      <c r="D28" s="238"/>
      <c r="E28" s="229">
        <v>6.265</v>
      </c>
      <c r="F28" s="230">
        <v>5.009</v>
      </c>
      <c r="G28" s="230">
        <v>16.416</v>
      </c>
      <c r="H28" s="230">
        <v>3.1</v>
      </c>
      <c r="I28" s="257">
        <v>7.909</v>
      </c>
      <c r="J28" s="230">
        <v>4.197</v>
      </c>
      <c r="K28" s="230">
        <v>4.417</v>
      </c>
      <c r="L28" s="230">
        <v>8.922</v>
      </c>
      <c r="M28" s="230">
        <v>3.101</v>
      </c>
      <c r="N28" s="230">
        <v>2.808</v>
      </c>
      <c r="O28" s="230">
        <v>2.573</v>
      </c>
      <c r="P28" s="230">
        <v>3.448</v>
      </c>
    </row>
    <row r="29" customHeight="1" spans="1:16">
      <c r="A29" s="242" t="s">
        <v>118</v>
      </c>
      <c r="B29" s="206"/>
      <c r="C29" s="200"/>
      <c r="D29" s="243"/>
      <c r="E29" s="244">
        <v>0.0011</v>
      </c>
      <c r="F29" s="244">
        <v>0.0009</v>
      </c>
      <c r="G29" s="244">
        <v>0.0027</v>
      </c>
      <c r="H29" s="244">
        <v>0.0005</v>
      </c>
      <c r="I29" s="244">
        <v>0.0014</v>
      </c>
      <c r="J29" s="244">
        <v>0.0007</v>
      </c>
      <c r="K29" s="244">
        <v>0.0008</v>
      </c>
      <c r="L29" s="244">
        <v>0.0016</v>
      </c>
      <c r="M29" s="244">
        <v>0.0006</v>
      </c>
      <c r="N29" s="244">
        <v>0.0006</v>
      </c>
      <c r="O29" s="244">
        <v>0.0005</v>
      </c>
      <c r="P29" s="244">
        <v>0.0006</v>
      </c>
    </row>
    <row r="30" customHeight="1" spans="1:16">
      <c r="A30" s="209"/>
      <c r="B30" s="245"/>
      <c r="C30" s="246"/>
      <c r="D30" s="210"/>
      <c r="E30" s="231"/>
      <c r="F30" s="211"/>
      <c r="G30" s="211"/>
      <c r="H30" s="211"/>
      <c r="I30" s="211"/>
      <c r="J30" s="211"/>
      <c r="K30" s="192"/>
      <c r="L30" s="192"/>
      <c r="M30" s="192"/>
      <c r="N30" s="192"/>
      <c r="O30" s="192"/>
      <c r="P30" s="254"/>
    </row>
    <row r="31" customHeight="1" spans="1:16">
      <c r="A31" s="247" t="s">
        <v>119</v>
      </c>
      <c r="B31" s="206"/>
      <c r="C31" s="200"/>
      <c r="D31" s="196"/>
      <c r="E31" s="197">
        <f t="shared" ref="E31:P31" si="5">E4</f>
        <v>42461</v>
      </c>
      <c r="F31" s="197">
        <f t="shared" si="5"/>
        <v>42491</v>
      </c>
      <c r="G31" s="197">
        <f t="shared" si="5"/>
        <v>42522</v>
      </c>
      <c r="H31" s="197">
        <f t="shared" si="5"/>
        <v>42552</v>
      </c>
      <c r="I31" s="197">
        <f t="shared" si="5"/>
        <v>42583</v>
      </c>
      <c r="J31" s="197">
        <f t="shared" si="5"/>
        <v>42614</v>
      </c>
      <c r="K31" s="197">
        <f t="shared" si="5"/>
        <v>42644</v>
      </c>
      <c r="L31" s="197">
        <f t="shared" si="5"/>
        <v>42675</v>
      </c>
      <c r="M31" s="197">
        <f t="shared" si="5"/>
        <v>42705</v>
      </c>
      <c r="N31" s="197">
        <f t="shared" si="5"/>
        <v>42736</v>
      </c>
      <c r="O31" s="197">
        <f t="shared" si="5"/>
        <v>42767</v>
      </c>
      <c r="P31" s="197">
        <f t="shared" si="5"/>
        <v>42795</v>
      </c>
    </row>
    <row r="32" customHeight="1" spans="1:16">
      <c r="A32" s="407" t="s">
        <v>120</v>
      </c>
      <c r="B32" s="206"/>
      <c r="C32" s="200"/>
      <c r="D32" s="249"/>
      <c r="E32" s="250">
        <v>0</v>
      </c>
      <c r="F32" s="250">
        <v>0</v>
      </c>
      <c r="G32" s="250">
        <v>0</v>
      </c>
      <c r="H32" s="250">
        <v>0</v>
      </c>
      <c r="I32" s="250">
        <v>0</v>
      </c>
      <c r="J32" s="250">
        <v>0</v>
      </c>
      <c r="K32" s="250">
        <v>0</v>
      </c>
      <c r="L32" s="250">
        <v>0</v>
      </c>
      <c r="M32" s="250">
        <v>0</v>
      </c>
      <c r="N32" s="250">
        <v>0</v>
      </c>
      <c r="O32" s="250">
        <v>0</v>
      </c>
      <c r="P32" s="250">
        <v>0</v>
      </c>
    </row>
    <row r="33" customHeight="1" spans="1:16">
      <c r="A33" s="408" t="s">
        <v>121</v>
      </c>
      <c r="B33" s="206"/>
      <c r="C33" s="200"/>
      <c r="D33" s="249"/>
      <c r="E33" s="250">
        <v>0.000880655936835712</v>
      </c>
      <c r="F33" s="250">
        <v>0.000673854447439353</v>
      </c>
      <c r="G33" s="250">
        <v>0.000732984293193717</v>
      </c>
      <c r="H33" s="250">
        <v>3.78071833648393e-5</v>
      </c>
      <c r="I33" s="250">
        <v>3.78071833648393e-5</v>
      </c>
      <c r="J33" s="250">
        <v>3.78071833648393e-5</v>
      </c>
      <c r="K33" s="250">
        <v>3.78071833648393e-5</v>
      </c>
      <c r="L33" s="250">
        <v>3.78071833648393e-5</v>
      </c>
      <c r="M33" s="250">
        <v>3.78071833648393e-5</v>
      </c>
      <c r="N33" s="250">
        <v>3.78071833648393e-5</v>
      </c>
      <c r="O33" s="250">
        <v>3.78071833648393e-5</v>
      </c>
      <c r="P33" s="250">
        <v>3.78071833648393e-5</v>
      </c>
    </row>
    <row r="34" customHeight="1" spans="1:16">
      <c r="A34" s="252" t="s">
        <v>122</v>
      </c>
      <c r="B34" s="206"/>
      <c r="C34" s="200"/>
      <c r="D34" s="249"/>
      <c r="E34" s="250">
        <v>0.00247405501300792</v>
      </c>
      <c r="F34" s="253">
        <v>0.0025067076473478</v>
      </c>
      <c r="G34" s="253">
        <v>0.00270675411632791</v>
      </c>
      <c r="H34" s="253">
        <v>0.00194833211983928</v>
      </c>
      <c r="I34" s="253">
        <v>0.00222151340600784</v>
      </c>
      <c r="J34" s="253">
        <v>0.00233659034827728</v>
      </c>
      <c r="K34" s="250">
        <v>0.00349690007070665</v>
      </c>
      <c r="L34" s="250">
        <v>0.0173059490061661</v>
      </c>
      <c r="M34" s="250">
        <v>0</v>
      </c>
      <c r="N34" s="250">
        <v>0.0026298132637873</v>
      </c>
      <c r="O34" s="250">
        <v>0</v>
      </c>
      <c r="P34" s="250">
        <v>3.10337235998053e-5</v>
      </c>
    </row>
  </sheetData>
  <printOptions horizontalCentered="1"/>
  <pageMargins left="0.393055555555556" right="0.393055555555556" top="0.786805555555556" bottom="0.393055555555556" header="0.393055555555556" footer="0.393055555555556"/>
  <pageSetup paperSize="9" scale="80" orientation="landscape"/>
  <headerFooter>
    <oddFooter>&amp;L&amp;12&amp;Z&amp;F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O163"/>
  <sheetViews>
    <sheetView showGridLines="0" workbookViewId="0">
      <selection activeCell="H12" sqref="H12"/>
    </sheetView>
  </sheetViews>
  <sheetFormatPr defaultColWidth="9" defaultRowHeight="14.4"/>
  <cols>
    <col min="1" max="1" width="2.13888888888889" customWidth="1"/>
    <col min="2" max="2" width="11.287037037037" customWidth="1"/>
    <col min="3" max="3" width="12.712962962963" customWidth="1"/>
    <col min="4" max="12" width="13.1388888888889" style="3" customWidth="1"/>
    <col min="13" max="13" width="21.8518518518519" customWidth="1"/>
    <col min="14" max="14" width="17.712962962963" customWidth="1"/>
    <col min="15" max="15" width="21.5740740740741" customWidth="1"/>
    <col min="16" max="16" width="17.712962962963" customWidth="1"/>
    <col min="17" max="17" width="18.8518518518519" customWidth="1"/>
  </cols>
  <sheetData>
    <row r="2" spans="4:15">
      <c r="D2"/>
      <c r="E2" s="164" t="s">
        <v>123</v>
      </c>
      <c r="F2" s="164" t="s">
        <v>124</v>
      </c>
      <c r="G2" s="164" t="s">
        <v>124</v>
      </c>
      <c r="H2" s="164" t="s">
        <v>124</v>
      </c>
      <c r="I2" s="164" t="s">
        <v>124</v>
      </c>
      <c r="J2" s="164" t="s">
        <v>124</v>
      </c>
      <c r="K2" s="164" t="s">
        <v>125</v>
      </c>
      <c r="L2" s="164" t="s">
        <v>126</v>
      </c>
      <c r="M2" s="164" t="s">
        <v>126</v>
      </c>
      <c r="N2" s="164" t="s">
        <v>126</v>
      </c>
      <c r="O2" s="164" t="s">
        <v>126</v>
      </c>
    </row>
    <row r="3" spans="2:15">
      <c r="B3" s="3" t="s">
        <v>12</v>
      </c>
      <c r="C3" s="3" t="s">
        <v>9</v>
      </c>
      <c r="D3" t="s">
        <v>10</v>
      </c>
      <c r="E3" s="3" t="s">
        <v>13</v>
      </c>
      <c r="F3" s="165" t="s">
        <v>127</v>
      </c>
      <c r="G3" s="165" t="s">
        <v>128</v>
      </c>
      <c r="H3" s="165" t="s">
        <v>129</v>
      </c>
      <c r="I3" s="165" t="s">
        <v>59</v>
      </c>
      <c r="J3" s="165" t="s">
        <v>130</v>
      </c>
      <c r="K3" s="168" t="s">
        <v>131</v>
      </c>
      <c r="L3" s="169" t="s">
        <v>132</v>
      </c>
      <c r="M3" s="3" t="s">
        <v>133</v>
      </c>
      <c r="N3" s="3" t="s">
        <v>134</v>
      </c>
      <c r="O3" s="3" t="s">
        <v>135</v>
      </c>
    </row>
    <row r="4" spans="2:15">
      <c r="B4" t="s">
        <v>31</v>
      </c>
      <c r="C4" t="s">
        <v>30</v>
      </c>
      <c r="D4" t="s">
        <v>136</v>
      </c>
      <c r="E4" t="s">
        <v>32</v>
      </c>
      <c r="F4" s="165">
        <v>2</v>
      </c>
      <c r="G4" s="165">
        <v>2</v>
      </c>
      <c r="H4" s="165">
        <v>7</v>
      </c>
      <c r="I4" s="165">
        <v>0</v>
      </c>
      <c r="J4" s="165">
        <v>0</v>
      </c>
      <c r="K4" s="168">
        <v>1</v>
      </c>
      <c r="L4" s="170">
        <v>98</v>
      </c>
      <c r="M4" s="171">
        <v>0</v>
      </c>
      <c r="N4" s="171">
        <v>0</v>
      </c>
      <c r="O4" s="171">
        <v>0</v>
      </c>
    </row>
    <row r="5" spans="4:15">
      <c r="D5"/>
      <c r="E5" s="166" t="s">
        <v>34</v>
      </c>
      <c r="F5" s="167">
        <v>0</v>
      </c>
      <c r="G5" s="167">
        <v>0</v>
      </c>
      <c r="H5" s="167">
        <v>0</v>
      </c>
      <c r="I5" s="167">
        <v>0</v>
      </c>
      <c r="J5" s="167">
        <v>2</v>
      </c>
      <c r="K5" s="172">
        <v>0</v>
      </c>
      <c r="L5" s="173">
        <v>28</v>
      </c>
      <c r="M5" s="174">
        <v>0</v>
      </c>
      <c r="N5" s="174">
        <v>0</v>
      </c>
      <c r="O5" s="174">
        <v>0</v>
      </c>
    </row>
    <row r="6" spans="3:15">
      <c r="C6" t="s">
        <v>46</v>
      </c>
      <c r="D6" t="s">
        <v>136</v>
      </c>
      <c r="E6" t="s">
        <v>32</v>
      </c>
      <c r="F6" s="165">
        <v>16</v>
      </c>
      <c r="G6" s="165">
        <v>0</v>
      </c>
      <c r="H6" s="165">
        <v>0</v>
      </c>
      <c r="I6" s="165">
        <v>0</v>
      </c>
      <c r="J6" s="165">
        <v>0</v>
      </c>
      <c r="K6" s="168">
        <v>0</v>
      </c>
      <c r="L6" s="170">
        <v>224</v>
      </c>
      <c r="M6" s="171">
        <v>0</v>
      </c>
      <c r="N6" s="171">
        <v>0</v>
      </c>
      <c r="O6" s="171">
        <v>0</v>
      </c>
    </row>
    <row r="7" spans="3:15">
      <c r="C7" t="s">
        <v>48</v>
      </c>
      <c r="D7" t="s">
        <v>136</v>
      </c>
      <c r="E7" t="s">
        <v>32</v>
      </c>
      <c r="F7" s="165">
        <v>6</v>
      </c>
      <c r="G7" s="165">
        <v>28</v>
      </c>
      <c r="H7" s="165">
        <v>0</v>
      </c>
      <c r="I7" s="165">
        <v>0</v>
      </c>
      <c r="J7" s="165">
        <v>10</v>
      </c>
      <c r="K7" s="168">
        <v>0</v>
      </c>
      <c r="L7" s="170">
        <v>518</v>
      </c>
      <c r="M7" s="171">
        <v>0</v>
      </c>
      <c r="N7" s="171">
        <v>0</v>
      </c>
      <c r="O7" s="171">
        <v>0</v>
      </c>
    </row>
    <row r="8" spans="4:15">
      <c r="D8"/>
      <c r="E8" s="166" t="s">
        <v>34</v>
      </c>
      <c r="F8" s="167">
        <v>6</v>
      </c>
      <c r="G8" s="167">
        <v>7</v>
      </c>
      <c r="H8" s="167">
        <v>109</v>
      </c>
      <c r="I8" s="167">
        <v>0</v>
      </c>
      <c r="J8" s="167">
        <v>5</v>
      </c>
      <c r="K8" s="172">
        <v>0</v>
      </c>
      <c r="L8" s="173">
        <v>990.5</v>
      </c>
      <c r="M8" s="174">
        <v>0</v>
      </c>
      <c r="N8" s="174">
        <v>0</v>
      </c>
      <c r="O8" s="174">
        <v>0</v>
      </c>
    </row>
    <row r="9" spans="3:15">
      <c r="C9" t="s">
        <v>51</v>
      </c>
      <c r="D9" t="s">
        <v>136</v>
      </c>
      <c r="E9" t="s">
        <v>32</v>
      </c>
      <c r="F9" s="165">
        <v>0</v>
      </c>
      <c r="G9" s="165">
        <v>0</v>
      </c>
      <c r="H9" s="165">
        <v>22</v>
      </c>
      <c r="I9" s="165">
        <v>0</v>
      </c>
      <c r="J9" s="165">
        <v>0</v>
      </c>
      <c r="K9" s="168">
        <v>0</v>
      </c>
      <c r="L9" s="170">
        <v>154</v>
      </c>
      <c r="M9" s="171">
        <v>0</v>
      </c>
      <c r="N9" s="171">
        <v>0</v>
      </c>
      <c r="O9" s="171">
        <v>0</v>
      </c>
    </row>
    <row r="10" spans="3:15">
      <c r="C10" t="s">
        <v>47</v>
      </c>
      <c r="D10" t="s">
        <v>136</v>
      </c>
      <c r="E10" t="s">
        <v>32</v>
      </c>
      <c r="F10" s="165">
        <v>0</v>
      </c>
      <c r="G10" s="165">
        <v>0</v>
      </c>
      <c r="H10" s="165">
        <v>0</v>
      </c>
      <c r="I10" s="165">
        <v>19</v>
      </c>
      <c r="J10" s="165">
        <v>0</v>
      </c>
      <c r="K10" s="168">
        <v>0</v>
      </c>
      <c r="L10" s="170">
        <v>45.22</v>
      </c>
      <c r="M10" s="171">
        <v>0</v>
      </c>
      <c r="N10" s="171">
        <v>0</v>
      </c>
      <c r="O10" s="171">
        <v>0</v>
      </c>
    </row>
    <row r="11" spans="3:15">
      <c r="C11" t="s">
        <v>52</v>
      </c>
      <c r="D11" t="s">
        <v>136</v>
      </c>
      <c r="E11" t="s">
        <v>32</v>
      </c>
      <c r="F11" s="165">
        <v>3</v>
      </c>
      <c r="G11" s="165">
        <v>0</v>
      </c>
      <c r="H11" s="165">
        <v>0</v>
      </c>
      <c r="I11" s="165">
        <v>0</v>
      </c>
      <c r="J11" s="165">
        <v>0</v>
      </c>
      <c r="K11" s="168">
        <v>0</v>
      </c>
      <c r="L11" s="170">
        <v>42</v>
      </c>
      <c r="M11" s="171">
        <v>0</v>
      </c>
      <c r="N11" s="171">
        <v>0</v>
      </c>
      <c r="O11" s="171">
        <v>0</v>
      </c>
    </row>
    <row r="12" spans="4:15">
      <c r="D12"/>
      <c r="E12" s="166" t="s">
        <v>34</v>
      </c>
      <c r="F12" s="167">
        <v>0</v>
      </c>
      <c r="G12" s="167">
        <v>0</v>
      </c>
      <c r="H12" s="167">
        <v>0</v>
      </c>
      <c r="I12" s="167">
        <v>0</v>
      </c>
      <c r="J12" s="167">
        <v>0.963333333333333</v>
      </c>
      <c r="K12" s="172">
        <v>0</v>
      </c>
      <c r="L12" s="173">
        <v>13.4866666666667</v>
      </c>
      <c r="M12" s="174">
        <v>0</v>
      </c>
      <c r="N12" s="174">
        <v>0</v>
      </c>
      <c r="O12" s="174">
        <v>0</v>
      </c>
    </row>
    <row r="13" spans="3:15">
      <c r="C13" t="s">
        <v>53</v>
      </c>
      <c r="D13" t="s">
        <v>136</v>
      </c>
      <c r="E13" t="s">
        <v>32</v>
      </c>
      <c r="F13" s="165">
        <v>21.75</v>
      </c>
      <c r="G13" s="165">
        <v>0</v>
      </c>
      <c r="H13" s="165">
        <v>25.05</v>
      </c>
      <c r="I13" s="165">
        <v>0</v>
      </c>
      <c r="J13" s="165">
        <v>75</v>
      </c>
      <c r="K13" s="168">
        <v>0</v>
      </c>
      <c r="L13" s="170">
        <v>1529.85</v>
      </c>
      <c r="M13" s="171">
        <v>0</v>
      </c>
      <c r="N13" s="171">
        <v>0</v>
      </c>
      <c r="O13" s="171">
        <v>0</v>
      </c>
    </row>
    <row r="14" spans="4:15">
      <c r="D14"/>
      <c r="E14" s="166" t="s">
        <v>34</v>
      </c>
      <c r="F14" s="167">
        <v>0</v>
      </c>
      <c r="G14" s="167">
        <v>0</v>
      </c>
      <c r="H14" s="167">
        <v>1</v>
      </c>
      <c r="I14" s="167">
        <v>0</v>
      </c>
      <c r="J14" s="167">
        <v>11</v>
      </c>
      <c r="K14" s="172">
        <v>0</v>
      </c>
      <c r="L14" s="173">
        <v>161</v>
      </c>
      <c r="M14" s="174">
        <v>0</v>
      </c>
      <c r="N14" s="174">
        <v>0</v>
      </c>
      <c r="O14" s="174">
        <v>0</v>
      </c>
    </row>
    <row r="15" spans="3:15">
      <c r="C15" t="s">
        <v>49</v>
      </c>
      <c r="D15" t="s">
        <v>50</v>
      </c>
      <c r="E15" t="s">
        <v>32</v>
      </c>
      <c r="F15" s="165">
        <v>33</v>
      </c>
      <c r="G15" s="165">
        <v>0</v>
      </c>
      <c r="H15" s="165">
        <v>0</v>
      </c>
      <c r="I15" s="165">
        <v>0</v>
      </c>
      <c r="J15" s="165">
        <v>0</v>
      </c>
      <c r="K15" s="168">
        <v>0</v>
      </c>
      <c r="L15" s="170">
        <v>462</v>
      </c>
      <c r="M15" s="171">
        <v>0</v>
      </c>
      <c r="N15" s="171">
        <v>0</v>
      </c>
      <c r="O15" s="171">
        <v>0</v>
      </c>
    </row>
    <row r="16" spans="2:15">
      <c r="B16" s="166" t="s">
        <v>137</v>
      </c>
      <c r="C16" s="166"/>
      <c r="D16" s="166"/>
      <c r="E16" s="166"/>
      <c r="F16" s="167">
        <v>87.75</v>
      </c>
      <c r="G16" s="167">
        <v>37</v>
      </c>
      <c r="H16" s="167">
        <v>164.05</v>
      </c>
      <c r="I16" s="167">
        <v>19</v>
      </c>
      <c r="J16" s="167">
        <v>103.963333333333</v>
      </c>
      <c r="K16" s="172">
        <v>1</v>
      </c>
      <c r="L16" s="173">
        <v>4266.05666666667</v>
      </c>
      <c r="M16" s="174">
        <v>0</v>
      </c>
      <c r="N16" s="174">
        <v>0</v>
      </c>
      <c r="O16" s="174">
        <v>0</v>
      </c>
    </row>
    <row r="17" spans="2:15">
      <c r="B17" t="s">
        <v>35</v>
      </c>
      <c r="C17" t="s">
        <v>30</v>
      </c>
      <c r="D17" t="s">
        <v>136</v>
      </c>
      <c r="E17" t="s">
        <v>32</v>
      </c>
      <c r="F17" s="165">
        <v>4</v>
      </c>
      <c r="G17" s="165">
        <v>0</v>
      </c>
      <c r="H17" s="165">
        <v>6</v>
      </c>
      <c r="I17" s="165">
        <v>0</v>
      </c>
      <c r="J17" s="165">
        <v>0</v>
      </c>
      <c r="K17" s="168">
        <v>0</v>
      </c>
      <c r="L17" s="170">
        <v>98</v>
      </c>
      <c r="M17" s="171">
        <v>0</v>
      </c>
      <c r="N17" s="171">
        <v>0</v>
      </c>
      <c r="O17" s="171">
        <v>0</v>
      </c>
    </row>
    <row r="18" spans="3:15">
      <c r="C18" t="s">
        <v>46</v>
      </c>
      <c r="D18" t="s">
        <v>136</v>
      </c>
      <c r="E18" t="s">
        <v>32</v>
      </c>
      <c r="F18" s="165">
        <v>8</v>
      </c>
      <c r="G18" s="165">
        <v>0</v>
      </c>
      <c r="H18" s="165">
        <v>0</v>
      </c>
      <c r="I18" s="165">
        <v>0</v>
      </c>
      <c r="J18" s="165">
        <v>0</v>
      </c>
      <c r="K18" s="168">
        <v>0</v>
      </c>
      <c r="L18" s="170">
        <v>112</v>
      </c>
      <c r="M18" s="171">
        <v>0</v>
      </c>
      <c r="N18" s="171">
        <v>0</v>
      </c>
      <c r="O18" s="171">
        <v>0</v>
      </c>
    </row>
    <row r="19" spans="3:15">
      <c r="C19" t="s">
        <v>48</v>
      </c>
      <c r="D19" t="s">
        <v>136</v>
      </c>
      <c r="E19" t="s">
        <v>32</v>
      </c>
      <c r="F19" s="165">
        <v>0</v>
      </c>
      <c r="G19" s="165">
        <v>32</v>
      </c>
      <c r="H19" s="165">
        <v>0</v>
      </c>
      <c r="I19" s="165">
        <v>0</v>
      </c>
      <c r="J19" s="165">
        <v>30</v>
      </c>
      <c r="K19" s="168">
        <v>0</v>
      </c>
      <c r="L19" s="170">
        <v>756</v>
      </c>
      <c r="M19" s="171">
        <v>0</v>
      </c>
      <c r="N19" s="171">
        <v>0</v>
      </c>
      <c r="O19" s="171">
        <v>0</v>
      </c>
    </row>
    <row r="20" spans="4:15">
      <c r="D20"/>
      <c r="E20" s="166" t="s">
        <v>34</v>
      </c>
      <c r="F20" s="167">
        <v>1</v>
      </c>
      <c r="G20" s="167">
        <v>7</v>
      </c>
      <c r="H20" s="167">
        <v>118</v>
      </c>
      <c r="I20" s="167">
        <v>0</v>
      </c>
      <c r="J20" s="167">
        <v>3</v>
      </c>
      <c r="K20" s="172">
        <v>0</v>
      </c>
      <c r="L20" s="173">
        <v>955.5</v>
      </c>
      <c r="M20" s="174">
        <v>0</v>
      </c>
      <c r="N20" s="174">
        <v>0</v>
      </c>
      <c r="O20" s="174">
        <v>0</v>
      </c>
    </row>
    <row r="21" spans="3:15">
      <c r="C21" t="s">
        <v>51</v>
      </c>
      <c r="D21" t="s">
        <v>136</v>
      </c>
      <c r="E21" t="s">
        <v>32</v>
      </c>
      <c r="F21" s="165">
        <v>0</v>
      </c>
      <c r="G21" s="165">
        <v>0</v>
      </c>
      <c r="H21" s="165">
        <v>29</v>
      </c>
      <c r="I21" s="165">
        <v>0</v>
      </c>
      <c r="J21" s="165">
        <v>0</v>
      </c>
      <c r="K21" s="168">
        <v>0</v>
      </c>
      <c r="L21" s="170">
        <v>203</v>
      </c>
      <c r="M21" s="171">
        <v>0</v>
      </c>
      <c r="N21" s="171">
        <v>0</v>
      </c>
      <c r="O21" s="171">
        <v>0</v>
      </c>
    </row>
    <row r="22" spans="3:15">
      <c r="C22" t="s">
        <v>47</v>
      </c>
      <c r="D22" t="s">
        <v>136</v>
      </c>
      <c r="E22" t="s">
        <v>32</v>
      </c>
      <c r="F22" s="165">
        <v>0</v>
      </c>
      <c r="G22" s="165">
        <v>0</v>
      </c>
      <c r="H22" s="165">
        <v>0</v>
      </c>
      <c r="I22" s="165">
        <v>9</v>
      </c>
      <c r="J22" s="165">
        <v>0</v>
      </c>
      <c r="K22" s="168">
        <v>0</v>
      </c>
      <c r="L22" s="170">
        <v>21.42</v>
      </c>
      <c r="M22" s="171">
        <v>0</v>
      </c>
      <c r="N22" s="171">
        <v>0</v>
      </c>
      <c r="O22" s="171">
        <v>0</v>
      </c>
    </row>
    <row r="23" spans="3:15">
      <c r="C23" t="s">
        <v>52</v>
      </c>
      <c r="D23" t="s">
        <v>136</v>
      </c>
      <c r="E23" t="s">
        <v>32</v>
      </c>
      <c r="F23" s="165">
        <v>4</v>
      </c>
      <c r="G23" s="165">
        <v>0</v>
      </c>
      <c r="H23" s="165">
        <v>0</v>
      </c>
      <c r="I23" s="165">
        <v>0</v>
      </c>
      <c r="J23" s="165">
        <v>0</v>
      </c>
      <c r="K23" s="168">
        <v>0</v>
      </c>
      <c r="L23" s="170">
        <v>56</v>
      </c>
      <c r="M23" s="171">
        <v>0</v>
      </c>
      <c r="N23" s="171">
        <v>0</v>
      </c>
      <c r="O23" s="171">
        <v>0</v>
      </c>
    </row>
    <row r="24" spans="4:15">
      <c r="D24"/>
      <c r="E24" s="166" t="s">
        <v>34</v>
      </c>
      <c r="F24" s="167">
        <v>0</v>
      </c>
      <c r="G24" s="167">
        <v>0</v>
      </c>
      <c r="H24" s="167">
        <v>0</v>
      </c>
      <c r="I24" s="167">
        <v>0</v>
      </c>
      <c r="J24" s="167">
        <v>1.17333333333333</v>
      </c>
      <c r="K24" s="172">
        <v>0</v>
      </c>
      <c r="L24" s="173">
        <v>16.4266666666667</v>
      </c>
      <c r="M24" s="174">
        <v>0</v>
      </c>
      <c r="N24" s="174">
        <v>0</v>
      </c>
      <c r="O24" s="174">
        <v>0</v>
      </c>
    </row>
    <row r="25" spans="3:15">
      <c r="C25" t="s">
        <v>53</v>
      </c>
      <c r="D25" t="s">
        <v>136</v>
      </c>
      <c r="E25" t="s">
        <v>32</v>
      </c>
      <c r="F25" s="165">
        <v>22.19</v>
      </c>
      <c r="G25" s="165">
        <v>0</v>
      </c>
      <c r="H25" s="165">
        <v>21.15</v>
      </c>
      <c r="I25" s="165">
        <v>0</v>
      </c>
      <c r="J25" s="165">
        <v>72.5</v>
      </c>
      <c r="K25" s="168">
        <v>0</v>
      </c>
      <c r="L25" s="170">
        <v>1473.71</v>
      </c>
      <c r="M25" s="171">
        <v>0</v>
      </c>
      <c r="N25" s="171">
        <v>0</v>
      </c>
      <c r="O25" s="171">
        <v>0</v>
      </c>
    </row>
    <row r="26" spans="4:15">
      <c r="D26"/>
      <c r="E26" s="166" t="s">
        <v>34</v>
      </c>
      <c r="F26" s="167">
        <v>4</v>
      </c>
      <c r="G26" s="167">
        <v>0</v>
      </c>
      <c r="H26" s="167">
        <v>7</v>
      </c>
      <c r="I26" s="167">
        <v>0</v>
      </c>
      <c r="J26" s="167">
        <v>10</v>
      </c>
      <c r="K26" s="172">
        <v>0</v>
      </c>
      <c r="L26" s="173">
        <v>245</v>
      </c>
      <c r="M26" s="174">
        <v>0</v>
      </c>
      <c r="N26" s="174">
        <v>0</v>
      </c>
      <c r="O26" s="174">
        <v>0</v>
      </c>
    </row>
    <row r="27" spans="3:15">
      <c r="C27" t="s">
        <v>49</v>
      </c>
      <c r="D27" t="s">
        <v>50</v>
      </c>
      <c r="E27" t="s">
        <v>32</v>
      </c>
      <c r="F27" s="165">
        <v>22</v>
      </c>
      <c r="G27" s="165">
        <v>0</v>
      </c>
      <c r="H27" s="165">
        <v>0</v>
      </c>
      <c r="I27" s="165">
        <v>0</v>
      </c>
      <c r="J27" s="165">
        <v>0</v>
      </c>
      <c r="K27" s="168">
        <v>0</v>
      </c>
      <c r="L27" s="170">
        <v>308</v>
      </c>
      <c r="M27" s="171">
        <v>0</v>
      </c>
      <c r="N27" s="171">
        <v>0</v>
      </c>
      <c r="O27" s="171">
        <v>0</v>
      </c>
    </row>
    <row r="28" spans="2:15">
      <c r="B28" s="166" t="s">
        <v>138</v>
      </c>
      <c r="C28" s="166"/>
      <c r="D28" s="166"/>
      <c r="E28" s="166"/>
      <c r="F28" s="167">
        <v>65.19</v>
      </c>
      <c r="G28" s="167">
        <v>39</v>
      </c>
      <c r="H28" s="167">
        <v>181.15</v>
      </c>
      <c r="I28" s="167">
        <v>9</v>
      </c>
      <c r="J28" s="167">
        <v>116.673333333333</v>
      </c>
      <c r="K28" s="172">
        <v>0</v>
      </c>
      <c r="L28" s="173">
        <v>4245.05666666667</v>
      </c>
      <c r="M28" s="174">
        <v>0</v>
      </c>
      <c r="N28" s="174">
        <v>0</v>
      </c>
      <c r="O28" s="174">
        <v>0</v>
      </c>
    </row>
    <row r="29" spans="2:15">
      <c r="B29" t="s">
        <v>36</v>
      </c>
      <c r="C29" t="s">
        <v>30</v>
      </c>
      <c r="D29" t="s">
        <v>136</v>
      </c>
      <c r="E29" t="s">
        <v>32</v>
      </c>
      <c r="F29" s="165">
        <v>7</v>
      </c>
      <c r="G29" s="165">
        <v>0</v>
      </c>
      <c r="H29" s="165">
        <v>3</v>
      </c>
      <c r="I29" s="165">
        <v>0</v>
      </c>
      <c r="J29" s="165">
        <v>0</v>
      </c>
      <c r="K29" s="168">
        <v>0</v>
      </c>
      <c r="L29" s="170">
        <v>119</v>
      </c>
      <c r="M29" s="171">
        <v>0</v>
      </c>
      <c r="N29" s="171">
        <v>0</v>
      </c>
      <c r="O29" s="171">
        <v>0</v>
      </c>
    </row>
    <row r="30" spans="4:15">
      <c r="D30"/>
      <c r="E30" s="166" t="s">
        <v>34</v>
      </c>
      <c r="F30" s="167">
        <v>0</v>
      </c>
      <c r="G30" s="167">
        <v>0</v>
      </c>
      <c r="H30" s="167">
        <v>0</v>
      </c>
      <c r="I30" s="167">
        <v>0</v>
      </c>
      <c r="J30" s="167">
        <v>825</v>
      </c>
      <c r="K30" s="172">
        <v>0</v>
      </c>
      <c r="L30" s="173">
        <v>11550</v>
      </c>
      <c r="M30" s="174">
        <v>0</v>
      </c>
      <c r="N30" s="174">
        <v>0</v>
      </c>
      <c r="O30" s="174">
        <v>0</v>
      </c>
    </row>
    <row r="31" spans="3:15">
      <c r="C31" t="s">
        <v>46</v>
      </c>
      <c r="D31" t="s">
        <v>136</v>
      </c>
      <c r="E31" t="s">
        <v>32</v>
      </c>
      <c r="F31" s="165">
        <v>5</v>
      </c>
      <c r="G31" s="165">
        <v>0</v>
      </c>
      <c r="H31" s="165">
        <v>0</v>
      </c>
      <c r="I31" s="165">
        <v>0</v>
      </c>
      <c r="J31" s="165">
        <v>0</v>
      </c>
      <c r="K31" s="168">
        <v>0</v>
      </c>
      <c r="L31" s="170">
        <v>70</v>
      </c>
      <c r="M31" s="171">
        <v>0</v>
      </c>
      <c r="N31" s="171">
        <v>0</v>
      </c>
      <c r="O31" s="171">
        <v>0</v>
      </c>
    </row>
    <row r="32" spans="3:15">
      <c r="C32" t="s">
        <v>48</v>
      </c>
      <c r="D32" t="s">
        <v>136</v>
      </c>
      <c r="E32" t="s">
        <v>32</v>
      </c>
      <c r="F32" s="165">
        <v>0</v>
      </c>
      <c r="G32" s="165">
        <v>48</v>
      </c>
      <c r="H32" s="165">
        <v>0</v>
      </c>
      <c r="I32" s="165">
        <v>0</v>
      </c>
      <c r="J32" s="165">
        <v>30</v>
      </c>
      <c r="K32" s="168">
        <v>0</v>
      </c>
      <c r="L32" s="170">
        <v>924</v>
      </c>
      <c r="M32" s="171">
        <v>0</v>
      </c>
      <c r="N32" s="171">
        <v>0</v>
      </c>
      <c r="O32" s="171">
        <v>0</v>
      </c>
    </row>
    <row r="33" spans="4:15">
      <c r="D33"/>
      <c r="E33" s="166" t="s">
        <v>34</v>
      </c>
      <c r="F33" s="167">
        <v>0</v>
      </c>
      <c r="G33" s="167">
        <v>2</v>
      </c>
      <c r="H33" s="167">
        <v>101</v>
      </c>
      <c r="I33" s="167">
        <v>0</v>
      </c>
      <c r="J33" s="167">
        <v>2</v>
      </c>
      <c r="K33" s="172">
        <v>0</v>
      </c>
      <c r="L33" s="173">
        <v>756</v>
      </c>
      <c r="M33" s="174">
        <v>0</v>
      </c>
      <c r="N33" s="174">
        <v>0</v>
      </c>
      <c r="O33" s="174">
        <v>0</v>
      </c>
    </row>
    <row r="34" spans="3:15">
      <c r="C34" t="s">
        <v>51</v>
      </c>
      <c r="D34" t="s">
        <v>136</v>
      </c>
      <c r="E34" t="s">
        <v>32</v>
      </c>
      <c r="F34" s="165">
        <v>0</v>
      </c>
      <c r="G34" s="165">
        <v>0</v>
      </c>
      <c r="H34" s="165">
        <v>18</v>
      </c>
      <c r="I34" s="165">
        <v>0</v>
      </c>
      <c r="J34" s="165">
        <v>0</v>
      </c>
      <c r="K34" s="168">
        <v>0</v>
      </c>
      <c r="L34" s="170">
        <v>126</v>
      </c>
      <c r="M34" s="171">
        <v>0</v>
      </c>
      <c r="N34" s="171">
        <v>0</v>
      </c>
      <c r="O34" s="171">
        <v>0</v>
      </c>
    </row>
    <row r="35" spans="3:15">
      <c r="C35" t="s">
        <v>47</v>
      </c>
      <c r="D35" t="s">
        <v>136</v>
      </c>
      <c r="E35" t="s">
        <v>32</v>
      </c>
      <c r="F35" s="165">
        <v>0</v>
      </c>
      <c r="G35" s="165">
        <v>0</v>
      </c>
      <c r="H35" s="165">
        <v>0</v>
      </c>
      <c r="I35" s="165">
        <v>7</v>
      </c>
      <c r="J35" s="165">
        <v>0</v>
      </c>
      <c r="K35" s="168">
        <v>0</v>
      </c>
      <c r="L35" s="170">
        <v>16.66</v>
      </c>
      <c r="M35" s="171">
        <v>0</v>
      </c>
      <c r="N35" s="171">
        <v>0</v>
      </c>
      <c r="O35" s="171">
        <v>0</v>
      </c>
    </row>
    <row r="36" spans="3:15">
      <c r="C36" t="s">
        <v>52</v>
      </c>
      <c r="D36" t="s">
        <v>136</v>
      </c>
      <c r="E36" t="s">
        <v>32</v>
      </c>
      <c r="F36" s="165">
        <v>1</v>
      </c>
      <c r="G36" s="165">
        <v>0</v>
      </c>
      <c r="H36" s="165">
        <v>0</v>
      </c>
      <c r="I36" s="165">
        <v>0</v>
      </c>
      <c r="J36" s="165">
        <v>0</v>
      </c>
      <c r="K36" s="168">
        <v>0</v>
      </c>
      <c r="L36" s="170">
        <v>14</v>
      </c>
      <c r="M36" s="171">
        <v>0</v>
      </c>
      <c r="N36" s="171">
        <v>0</v>
      </c>
      <c r="O36" s="171">
        <v>0</v>
      </c>
    </row>
    <row r="37" spans="4:15">
      <c r="D37"/>
      <c r="E37" s="166" t="s">
        <v>34</v>
      </c>
      <c r="F37" s="167">
        <v>0</v>
      </c>
      <c r="G37" s="167">
        <v>0</v>
      </c>
      <c r="H37" s="167">
        <v>0</v>
      </c>
      <c r="I37" s="167">
        <v>0</v>
      </c>
      <c r="J37" s="167">
        <v>0.25</v>
      </c>
      <c r="K37" s="172">
        <v>0</v>
      </c>
      <c r="L37" s="173">
        <v>3.5</v>
      </c>
      <c r="M37" s="174">
        <v>0</v>
      </c>
      <c r="N37" s="174">
        <v>0</v>
      </c>
      <c r="O37" s="174">
        <v>0</v>
      </c>
    </row>
    <row r="38" spans="3:15">
      <c r="C38" t="s">
        <v>53</v>
      </c>
      <c r="D38" t="s">
        <v>136</v>
      </c>
      <c r="E38" t="s">
        <v>32</v>
      </c>
      <c r="F38" s="165">
        <v>19.14</v>
      </c>
      <c r="G38" s="165">
        <v>0.1</v>
      </c>
      <c r="H38" s="165">
        <v>9</v>
      </c>
      <c r="I38" s="165">
        <v>0</v>
      </c>
      <c r="J38" s="165">
        <v>87.5</v>
      </c>
      <c r="K38" s="168">
        <v>0</v>
      </c>
      <c r="L38" s="170">
        <v>1557.01</v>
      </c>
      <c r="M38" s="171">
        <v>0</v>
      </c>
      <c r="N38" s="171">
        <v>0</v>
      </c>
      <c r="O38" s="171">
        <v>0</v>
      </c>
    </row>
    <row r="39" spans="4:15">
      <c r="D39"/>
      <c r="E39" s="166" t="s">
        <v>34</v>
      </c>
      <c r="F39" s="167">
        <v>0</v>
      </c>
      <c r="G39" s="167">
        <v>0</v>
      </c>
      <c r="H39" s="167">
        <v>2</v>
      </c>
      <c r="I39" s="167">
        <v>0</v>
      </c>
      <c r="J39" s="167">
        <v>14</v>
      </c>
      <c r="K39" s="172">
        <v>0</v>
      </c>
      <c r="L39" s="173">
        <v>210</v>
      </c>
      <c r="M39" s="174">
        <v>0</v>
      </c>
      <c r="N39" s="174">
        <v>0</v>
      </c>
      <c r="O39" s="174">
        <v>0</v>
      </c>
    </row>
    <row r="40" spans="3:15">
      <c r="C40" t="s">
        <v>49</v>
      </c>
      <c r="D40" t="s">
        <v>50</v>
      </c>
      <c r="E40" t="s">
        <v>32</v>
      </c>
      <c r="F40" s="165">
        <v>5</v>
      </c>
      <c r="G40" s="165">
        <v>0</v>
      </c>
      <c r="H40" s="165">
        <v>0</v>
      </c>
      <c r="I40" s="165">
        <v>0</v>
      </c>
      <c r="J40" s="165">
        <v>0</v>
      </c>
      <c r="K40" s="168">
        <v>0</v>
      </c>
      <c r="L40" s="170">
        <v>70</v>
      </c>
      <c r="M40" s="171">
        <v>0</v>
      </c>
      <c r="N40" s="171">
        <v>0</v>
      </c>
      <c r="O40" s="171">
        <v>0</v>
      </c>
    </row>
    <row r="41" spans="2:15">
      <c r="B41" s="166" t="s">
        <v>139</v>
      </c>
      <c r="C41" s="166"/>
      <c r="D41" s="166"/>
      <c r="E41" s="166"/>
      <c r="F41" s="167">
        <v>37.14</v>
      </c>
      <c r="G41" s="167">
        <v>50.1</v>
      </c>
      <c r="H41" s="167">
        <v>133</v>
      </c>
      <c r="I41" s="167">
        <v>7</v>
      </c>
      <c r="J41" s="167">
        <v>958.75</v>
      </c>
      <c r="K41" s="172">
        <v>0</v>
      </c>
      <c r="L41" s="173">
        <v>15416.17</v>
      </c>
      <c r="M41" s="174">
        <v>0</v>
      </c>
      <c r="N41" s="174">
        <v>0</v>
      </c>
      <c r="O41" s="174">
        <v>0</v>
      </c>
    </row>
    <row r="42" spans="2:15">
      <c r="B42" t="s">
        <v>37</v>
      </c>
      <c r="C42" t="s">
        <v>30</v>
      </c>
      <c r="D42" t="s">
        <v>136</v>
      </c>
      <c r="E42" t="s">
        <v>32</v>
      </c>
      <c r="F42" s="165">
        <v>10</v>
      </c>
      <c r="G42" s="165">
        <v>0</v>
      </c>
      <c r="H42" s="165">
        <v>7</v>
      </c>
      <c r="I42" s="165">
        <v>0</v>
      </c>
      <c r="J42" s="165">
        <v>0</v>
      </c>
      <c r="K42" s="168">
        <v>0</v>
      </c>
      <c r="L42" s="170">
        <v>189</v>
      </c>
      <c r="M42" s="171">
        <v>0</v>
      </c>
      <c r="N42" s="171">
        <v>0</v>
      </c>
      <c r="O42" s="171">
        <v>0</v>
      </c>
    </row>
    <row r="43" spans="3:15">
      <c r="C43" t="s">
        <v>46</v>
      </c>
      <c r="D43" t="s">
        <v>136</v>
      </c>
      <c r="E43" t="s">
        <v>32</v>
      </c>
      <c r="F43" s="165">
        <v>11</v>
      </c>
      <c r="G43" s="165">
        <v>0</v>
      </c>
      <c r="H43" s="165">
        <v>0</v>
      </c>
      <c r="I43" s="165">
        <v>0</v>
      </c>
      <c r="J43" s="165">
        <v>0</v>
      </c>
      <c r="K43" s="168">
        <v>0</v>
      </c>
      <c r="L43" s="170">
        <v>154</v>
      </c>
      <c r="M43" s="171">
        <v>0</v>
      </c>
      <c r="N43" s="171">
        <v>0</v>
      </c>
      <c r="O43" s="171">
        <v>0</v>
      </c>
    </row>
    <row r="44" spans="3:15">
      <c r="C44" t="s">
        <v>48</v>
      </c>
      <c r="D44" t="s">
        <v>136</v>
      </c>
      <c r="E44" t="s">
        <v>32</v>
      </c>
      <c r="F44" s="165">
        <v>0</v>
      </c>
      <c r="G44" s="165">
        <v>24</v>
      </c>
      <c r="H44" s="165">
        <v>0</v>
      </c>
      <c r="I44" s="165">
        <v>0</v>
      </c>
      <c r="J44" s="165">
        <v>20</v>
      </c>
      <c r="K44" s="168">
        <v>0</v>
      </c>
      <c r="L44" s="170">
        <v>532</v>
      </c>
      <c r="M44" s="171">
        <v>0</v>
      </c>
      <c r="N44" s="171">
        <v>0</v>
      </c>
      <c r="O44" s="171">
        <v>0</v>
      </c>
    </row>
    <row r="45" spans="4:15">
      <c r="D45"/>
      <c r="E45" s="166" t="s">
        <v>34</v>
      </c>
      <c r="F45" s="167">
        <v>0</v>
      </c>
      <c r="G45" s="167">
        <v>0</v>
      </c>
      <c r="H45" s="167">
        <v>0</v>
      </c>
      <c r="I45" s="167">
        <v>0</v>
      </c>
      <c r="J45" s="167">
        <v>0</v>
      </c>
      <c r="K45" s="172">
        <v>0</v>
      </c>
      <c r="L45" s="173">
        <v>0</v>
      </c>
      <c r="M45" s="174">
        <v>0</v>
      </c>
      <c r="N45" s="174">
        <v>0</v>
      </c>
      <c r="O45" s="174">
        <v>0</v>
      </c>
    </row>
    <row r="46" spans="3:15">
      <c r="C46" t="s">
        <v>51</v>
      </c>
      <c r="D46" t="s">
        <v>136</v>
      </c>
      <c r="E46" t="s">
        <v>32</v>
      </c>
      <c r="F46" s="165">
        <v>0</v>
      </c>
      <c r="G46" s="165">
        <v>0</v>
      </c>
      <c r="H46" s="165">
        <v>16</v>
      </c>
      <c r="I46" s="165">
        <v>0</v>
      </c>
      <c r="J46" s="165">
        <v>0</v>
      </c>
      <c r="K46" s="168">
        <v>0</v>
      </c>
      <c r="L46" s="170">
        <v>112</v>
      </c>
      <c r="M46" s="171">
        <v>0</v>
      </c>
      <c r="N46" s="171">
        <v>0</v>
      </c>
      <c r="O46" s="171">
        <v>0</v>
      </c>
    </row>
    <row r="47" spans="3:15">
      <c r="C47" t="s">
        <v>47</v>
      </c>
      <c r="D47" t="s">
        <v>136</v>
      </c>
      <c r="E47" t="s">
        <v>32</v>
      </c>
      <c r="F47" s="165">
        <v>0</v>
      </c>
      <c r="G47" s="165">
        <v>0</v>
      </c>
      <c r="H47" s="165">
        <v>0</v>
      </c>
      <c r="I47" s="165">
        <v>7</v>
      </c>
      <c r="J47" s="165">
        <v>0</v>
      </c>
      <c r="K47" s="168">
        <v>0</v>
      </c>
      <c r="L47" s="170">
        <v>16.66</v>
      </c>
      <c r="M47" s="171">
        <v>0</v>
      </c>
      <c r="N47" s="171">
        <v>0</v>
      </c>
      <c r="O47" s="171">
        <v>0</v>
      </c>
    </row>
    <row r="48" spans="3:15">
      <c r="C48" t="s">
        <v>52</v>
      </c>
      <c r="D48" t="s">
        <v>136</v>
      </c>
      <c r="E48" t="s">
        <v>32</v>
      </c>
      <c r="F48" s="165">
        <v>1</v>
      </c>
      <c r="G48" s="165">
        <v>0</v>
      </c>
      <c r="H48" s="165">
        <v>0</v>
      </c>
      <c r="I48" s="165">
        <v>0</v>
      </c>
      <c r="J48" s="165">
        <v>0</v>
      </c>
      <c r="K48" s="168">
        <v>0</v>
      </c>
      <c r="L48" s="170">
        <v>14</v>
      </c>
      <c r="M48" s="171">
        <v>0</v>
      </c>
      <c r="N48" s="171">
        <v>0</v>
      </c>
      <c r="O48" s="171">
        <v>0</v>
      </c>
    </row>
    <row r="49" spans="4:15">
      <c r="D49"/>
      <c r="E49" s="166" t="s">
        <v>34</v>
      </c>
      <c r="F49" s="167">
        <v>0</v>
      </c>
      <c r="G49" s="167">
        <v>0</v>
      </c>
      <c r="H49" s="167">
        <v>0</v>
      </c>
      <c r="I49" s="167">
        <v>0</v>
      </c>
      <c r="J49" s="167">
        <v>0.116666666666667</v>
      </c>
      <c r="K49" s="172">
        <v>0</v>
      </c>
      <c r="L49" s="173">
        <v>1.63333333333333</v>
      </c>
      <c r="M49" s="174">
        <v>0</v>
      </c>
      <c r="N49" s="174">
        <v>0</v>
      </c>
      <c r="O49" s="174">
        <v>0</v>
      </c>
    </row>
    <row r="50" spans="3:15">
      <c r="C50" t="s">
        <v>53</v>
      </c>
      <c r="D50" t="s">
        <v>136</v>
      </c>
      <c r="E50" t="s">
        <v>32</v>
      </c>
      <c r="F50" s="165">
        <v>14.07</v>
      </c>
      <c r="G50" s="165">
        <v>0.7</v>
      </c>
      <c r="H50" s="165">
        <v>23.1</v>
      </c>
      <c r="I50" s="165">
        <v>0</v>
      </c>
      <c r="J50" s="165">
        <v>55.25</v>
      </c>
      <c r="K50" s="168">
        <v>0</v>
      </c>
      <c r="L50" s="170">
        <v>1139.53</v>
      </c>
      <c r="M50" s="171">
        <v>0</v>
      </c>
      <c r="N50" s="171">
        <v>0</v>
      </c>
      <c r="O50" s="171">
        <v>0</v>
      </c>
    </row>
    <row r="51" spans="4:15">
      <c r="D51"/>
      <c r="E51" s="166" t="s">
        <v>34</v>
      </c>
      <c r="F51" s="167">
        <v>0</v>
      </c>
      <c r="G51" s="167">
        <v>0</v>
      </c>
      <c r="H51" s="167">
        <v>0</v>
      </c>
      <c r="I51" s="167">
        <v>0</v>
      </c>
      <c r="J51" s="167">
        <v>0</v>
      </c>
      <c r="K51" s="172">
        <v>0</v>
      </c>
      <c r="L51" s="173">
        <v>0</v>
      </c>
      <c r="M51" s="174">
        <v>0</v>
      </c>
      <c r="N51" s="174">
        <v>0</v>
      </c>
      <c r="O51" s="174">
        <v>0</v>
      </c>
    </row>
    <row r="52" spans="3:15">
      <c r="C52" t="s">
        <v>49</v>
      </c>
      <c r="D52" t="s">
        <v>50</v>
      </c>
      <c r="E52" t="s">
        <v>32</v>
      </c>
      <c r="F52" s="165">
        <v>12</v>
      </c>
      <c r="G52" s="165">
        <v>0</v>
      </c>
      <c r="H52" s="165">
        <v>0</v>
      </c>
      <c r="I52" s="165">
        <v>0</v>
      </c>
      <c r="J52" s="165">
        <v>0</v>
      </c>
      <c r="K52" s="168">
        <v>0</v>
      </c>
      <c r="L52" s="170">
        <v>168</v>
      </c>
      <c r="M52" s="171">
        <v>0</v>
      </c>
      <c r="N52" s="171">
        <v>0</v>
      </c>
      <c r="O52" s="171">
        <v>0</v>
      </c>
    </row>
    <row r="53" spans="2:15">
      <c r="B53" s="166" t="s">
        <v>140</v>
      </c>
      <c r="C53" s="166"/>
      <c r="D53" s="166"/>
      <c r="E53" s="166"/>
      <c r="F53" s="167">
        <v>48.07</v>
      </c>
      <c r="G53" s="167">
        <v>24.7</v>
      </c>
      <c r="H53" s="167">
        <v>46.1</v>
      </c>
      <c r="I53" s="167">
        <v>7</v>
      </c>
      <c r="J53" s="167">
        <v>75.3666666666667</v>
      </c>
      <c r="K53" s="172">
        <v>0</v>
      </c>
      <c r="L53" s="173">
        <v>2326.82333333333</v>
      </c>
      <c r="M53" s="174">
        <v>0</v>
      </c>
      <c r="N53" s="174">
        <v>0</v>
      </c>
      <c r="O53" s="174">
        <v>0</v>
      </c>
    </row>
    <row r="54" spans="2:15">
      <c r="B54" t="s">
        <v>38</v>
      </c>
      <c r="C54" t="s">
        <v>30</v>
      </c>
      <c r="D54" t="s">
        <v>136</v>
      </c>
      <c r="E54" t="s">
        <v>32</v>
      </c>
      <c r="F54" s="165">
        <v>8</v>
      </c>
      <c r="G54" s="165">
        <v>0</v>
      </c>
      <c r="H54" s="165">
        <v>26</v>
      </c>
      <c r="I54" s="165">
        <v>0</v>
      </c>
      <c r="J54" s="165">
        <v>0</v>
      </c>
      <c r="K54" s="168">
        <v>0</v>
      </c>
      <c r="L54" s="170">
        <v>294</v>
      </c>
      <c r="M54" s="171">
        <v>0</v>
      </c>
      <c r="N54" s="171">
        <v>0</v>
      </c>
      <c r="O54" s="171">
        <v>0</v>
      </c>
    </row>
    <row r="55" spans="3:15">
      <c r="C55" t="s">
        <v>46</v>
      </c>
      <c r="D55" t="s">
        <v>136</v>
      </c>
      <c r="E55" t="s">
        <v>32</v>
      </c>
      <c r="F55" s="165">
        <v>8</v>
      </c>
      <c r="G55" s="165">
        <v>0</v>
      </c>
      <c r="H55" s="165">
        <v>0</v>
      </c>
      <c r="I55" s="165">
        <v>0</v>
      </c>
      <c r="J55" s="165">
        <v>0</v>
      </c>
      <c r="K55" s="168">
        <v>0</v>
      </c>
      <c r="L55" s="170">
        <v>112</v>
      </c>
      <c r="M55" s="171">
        <v>0</v>
      </c>
      <c r="N55" s="171">
        <v>0</v>
      </c>
      <c r="O55" s="171">
        <v>0</v>
      </c>
    </row>
    <row r="56" spans="3:15">
      <c r="C56" t="s">
        <v>48</v>
      </c>
      <c r="D56" t="s">
        <v>136</v>
      </c>
      <c r="E56" t="s">
        <v>32</v>
      </c>
      <c r="F56" s="165">
        <v>0</v>
      </c>
      <c r="G56" s="165">
        <v>30</v>
      </c>
      <c r="H56" s="165">
        <v>0</v>
      </c>
      <c r="I56" s="165">
        <v>0</v>
      </c>
      <c r="J56" s="165">
        <v>20</v>
      </c>
      <c r="K56" s="168">
        <v>0</v>
      </c>
      <c r="L56" s="170">
        <v>595</v>
      </c>
      <c r="M56" s="171">
        <v>0</v>
      </c>
      <c r="N56" s="171">
        <v>0</v>
      </c>
      <c r="O56" s="171">
        <v>0</v>
      </c>
    </row>
    <row r="57" spans="4:15">
      <c r="D57"/>
      <c r="E57" s="166" t="s">
        <v>34</v>
      </c>
      <c r="F57" s="167">
        <v>26</v>
      </c>
      <c r="G57" s="167">
        <v>7</v>
      </c>
      <c r="H57" s="167">
        <v>0</v>
      </c>
      <c r="I57" s="167">
        <v>0</v>
      </c>
      <c r="J57" s="167">
        <v>0</v>
      </c>
      <c r="K57" s="172">
        <v>0</v>
      </c>
      <c r="L57" s="173">
        <v>437.5</v>
      </c>
      <c r="M57" s="174">
        <v>0</v>
      </c>
      <c r="N57" s="174">
        <v>0</v>
      </c>
      <c r="O57" s="174">
        <v>0</v>
      </c>
    </row>
    <row r="58" spans="3:15">
      <c r="C58" t="s">
        <v>51</v>
      </c>
      <c r="D58" t="s">
        <v>136</v>
      </c>
      <c r="E58" t="s">
        <v>32</v>
      </c>
      <c r="F58" s="165">
        <v>0</v>
      </c>
      <c r="G58" s="165">
        <v>0</v>
      </c>
      <c r="H58" s="165">
        <v>7</v>
      </c>
      <c r="I58" s="165">
        <v>0</v>
      </c>
      <c r="J58" s="165">
        <v>0</v>
      </c>
      <c r="K58" s="168">
        <v>0</v>
      </c>
      <c r="L58" s="170">
        <v>49</v>
      </c>
      <c r="M58" s="171">
        <v>0</v>
      </c>
      <c r="N58" s="171">
        <v>0</v>
      </c>
      <c r="O58" s="171">
        <v>0</v>
      </c>
    </row>
    <row r="59" spans="3:15">
      <c r="C59" t="s">
        <v>47</v>
      </c>
      <c r="D59" t="s">
        <v>136</v>
      </c>
      <c r="E59" t="s">
        <v>32</v>
      </c>
      <c r="F59" s="165">
        <v>0</v>
      </c>
      <c r="G59" s="165">
        <v>0</v>
      </c>
      <c r="H59" s="165">
        <v>0</v>
      </c>
      <c r="I59" s="165">
        <v>6</v>
      </c>
      <c r="J59" s="165">
        <v>0</v>
      </c>
      <c r="K59" s="168">
        <v>0</v>
      </c>
      <c r="L59" s="170">
        <v>14.28</v>
      </c>
      <c r="M59" s="171">
        <v>0</v>
      </c>
      <c r="N59" s="171">
        <v>0</v>
      </c>
      <c r="O59" s="171">
        <v>0</v>
      </c>
    </row>
    <row r="60" spans="3:15">
      <c r="C60" t="s">
        <v>52</v>
      </c>
      <c r="D60" t="s">
        <v>136</v>
      </c>
      <c r="E60" t="s">
        <v>32</v>
      </c>
      <c r="F60" s="165">
        <v>4</v>
      </c>
      <c r="G60" s="165">
        <v>0</v>
      </c>
      <c r="H60" s="165">
        <v>0</v>
      </c>
      <c r="I60" s="165">
        <v>0</v>
      </c>
      <c r="J60" s="165">
        <v>0</v>
      </c>
      <c r="K60" s="168">
        <v>0</v>
      </c>
      <c r="L60" s="170">
        <v>56</v>
      </c>
      <c r="M60" s="171">
        <v>0</v>
      </c>
      <c r="N60" s="171">
        <v>0</v>
      </c>
      <c r="O60" s="171">
        <v>0</v>
      </c>
    </row>
    <row r="61" spans="4:15">
      <c r="D61"/>
      <c r="E61" s="166" t="s">
        <v>34</v>
      </c>
      <c r="F61" s="167">
        <v>0</v>
      </c>
      <c r="G61" s="167">
        <v>0</v>
      </c>
      <c r="H61" s="167">
        <v>0</v>
      </c>
      <c r="I61" s="167">
        <v>0</v>
      </c>
      <c r="J61" s="167">
        <v>1.13333333333333</v>
      </c>
      <c r="K61" s="172">
        <v>0</v>
      </c>
      <c r="L61" s="173">
        <v>15.8666666666667</v>
      </c>
      <c r="M61" s="174">
        <v>0</v>
      </c>
      <c r="N61" s="174">
        <v>0</v>
      </c>
      <c r="O61" s="174">
        <v>0</v>
      </c>
    </row>
    <row r="62" spans="3:15">
      <c r="C62" t="s">
        <v>53</v>
      </c>
      <c r="D62" t="s">
        <v>136</v>
      </c>
      <c r="E62" t="s">
        <v>32</v>
      </c>
      <c r="F62" s="165">
        <v>7.25</v>
      </c>
      <c r="G62" s="165">
        <v>0.4</v>
      </c>
      <c r="H62" s="165">
        <v>5.7</v>
      </c>
      <c r="I62" s="165">
        <v>0</v>
      </c>
      <c r="J62" s="165">
        <v>69</v>
      </c>
      <c r="K62" s="168">
        <v>0</v>
      </c>
      <c r="L62" s="170">
        <v>1111.6</v>
      </c>
      <c r="M62" s="171">
        <v>0</v>
      </c>
      <c r="N62" s="171">
        <v>0</v>
      </c>
      <c r="O62" s="171">
        <v>0</v>
      </c>
    </row>
    <row r="63" spans="4:15">
      <c r="D63"/>
      <c r="E63" s="166" t="s">
        <v>34</v>
      </c>
      <c r="F63" s="167">
        <v>0</v>
      </c>
      <c r="G63" s="167">
        <v>0</v>
      </c>
      <c r="H63" s="167">
        <v>0</v>
      </c>
      <c r="I63" s="167">
        <v>0</v>
      </c>
      <c r="J63" s="167">
        <v>0</v>
      </c>
      <c r="K63" s="172">
        <v>0</v>
      </c>
      <c r="L63" s="173">
        <v>0</v>
      </c>
      <c r="M63" s="174">
        <v>0</v>
      </c>
      <c r="N63" s="174">
        <v>0</v>
      </c>
      <c r="O63" s="174">
        <v>0</v>
      </c>
    </row>
    <row r="64" spans="3:15">
      <c r="C64" t="s">
        <v>49</v>
      </c>
      <c r="D64" t="s">
        <v>50</v>
      </c>
      <c r="E64" t="s">
        <v>32</v>
      </c>
      <c r="F64" s="165">
        <v>21</v>
      </c>
      <c r="G64" s="165">
        <v>0</v>
      </c>
      <c r="H64" s="165">
        <v>0</v>
      </c>
      <c r="I64" s="165">
        <v>0</v>
      </c>
      <c r="J64" s="165">
        <v>0</v>
      </c>
      <c r="K64" s="168">
        <v>0</v>
      </c>
      <c r="L64" s="170">
        <v>294</v>
      </c>
      <c r="M64" s="171">
        <v>0</v>
      </c>
      <c r="N64" s="171">
        <v>0</v>
      </c>
      <c r="O64" s="171">
        <v>0</v>
      </c>
    </row>
    <row r="65" spans="2:15">
      <c r="B65" s="166" t="s">
        <v>141</v>
      </c>
      <c r="C65" s="166"/>
      <c r="D65" s="166"/>
      <c r="E65" s="166"/>
      <c r="F65" s="167">
        <v>74.25</v>
      </c>
      <c r="G65" s="167">
        <v>37.4</v>
      </c>
      <c r="H65" s="167">
        <v>38.7</v>
      </c>
      <c r="I65" s="167">
        <v>6</v>
      </c>
      <c r="J65" s="167">
        <v>90.1333333333333</v>
      </c>
      <c r="K65" s="172">
        <v>0</v>
      </c>
      <c r="L65" s="173">
        <v>2979.24666666667</v>
      </c>
      <c r="M65" s="174">
        <v>0</v>
      </c>
      <c r="N65" s="174">
        <v>0</v>
      </c>
      <c r="O65" s="174">
        <v>0</v>
      </c>
    </row>
    <row r="66" spans="2:15">
      <c r="B66" t="s">
        <v>39</v>
      </c>
      <c r="C66" t="s">
        <v>30</v>
      </c>
      <c r="D66" t="s">
        <v>136</v>
      </c>
      <c r="E66" t="s">
        <v>32</v>
      </c>
      <c r="F66" s="165">
        <v>4</v>
      </c>
      <c r="G66" s="165">
        <v>0</v>
      </c>
      <c r="H66" s="165">
        <v>27</v>
      </c>
      <c r="I66" s="165">
        <v>0</v>
      </c>
      <c r="J66" s="165">
        <v>0</v>
      </c>
      <c r="K66" s="168">
        <v>0</v>
      </c>
      <c r="L66" s="170">
        <v>245</v>
      </c>
      <c r="M66" s="171">
        <v>0</v>
      </c>
      <c r="N66" s="171">
        <v>0</v>
      </c>
      <c r="O66" s="171">
        <v>0</v>
      </c>
    </row>
    <row r="67" spans="3:15">
      <c r="C67" t="s">
        <v>46</v>
      </c>
      <c r="D67" t="s">
        <v>136</v>
      </c>
      <c r="E67" t="s">
        <v>32</v>
      </c>
      <c r="F67" s="165">
        <v>5</v>
      </c>
      <c r="G67" s="165">
        <v>0</v>
      </c>
      <c r="H67" s="165">
        <v>0</v>
      </c>
      <c r="I67" s="165">
        <v>0</v>
      </c>
      <c r="J67" s="165">
        <v>0</v>
      </c>
      <c r="K67" s="168">
        <v>0</v>
      </c>
      <c r="L67" s="170">
        <v>70</v>
      </c>
      <c r="M67" s="171">
        <v>0</v>
      </c>
      <c r="N67" s="171">
        <v>0</v>
      </c>
      <c r="O67" s="171">
        <v>0</v>
      </c>
    </row>
    <row r="68" spans="3:15">
      <c r="C68" t="s">
        <v>48</v>
      </c>
      <c r="D68" t="s">
        <v>136</v>
      </c>
      <c r="E68" t="s">
        <v>32</v>
      </c>
      <c r="F68" s="165">
        <v>0</v>
      </c>
      <c r="G68" s="165">
        <v>18</v>
      </c>
      <c r="H68" s="165">
        <v>0</v>
      </c>
      <c r="I68" s="165">
        <v>0</v>
      </c>
      <c r="J68" s="165">
        <v>20</v>
      </c>
      <c r="K68" s="168">
        <v>0</v>
      </c>
      <c r="L68" s="170">
        <v>469</v>
      </c>
      <c r="M68" s="171">
        <v>0</v>
      </c>
      <c r="N68" s="171">
        <v>0</v>
      </c>
      <c r="O68" s="171">
        <v>0</v>
      </c>
    </row>
    <row r="69" spans="4:15">
      <c r="D69"/>
      <c r="E69" s="166" t="s">
        <v>34</v>
      </c>
      <c r="F69" s="167">
        <v>0</v>
      </c>
      <c r="G69" s="167">
        <v>4</v>
      </c>
      <c r="H69" s="167">
        <v>19</v>
      </c>
      <c r="I69" s="167">
        <v>0</v>
      </c>
      <c r="J69" s="167">
        <v>6</v>
      </c>
      <c r="K69" s="172">
        <v>0</v>
      </c>
      <c r="L69" s="173">
        <v>259</v>
      </c>
      <c r="M69" s="174">
        <v>0</v>
      </c>
      <c r="N69" s="174">
        <v>0</v>
      </c>
      <c r="O69" s="174">
        <v>0</v>
      </c>
    </row>
    <row r="70" spans="3:15">
      <c r="C70" t="s">
        <v>51</v>
      </c>
      <c r="D70" t="s">
        <v>136</v>
      </c>
      <c r="E70" t="s">
        <v>32</v>
      </c>
      <c r="F70" s="165">
        <v>0</v>
      </c>
      <c r="G70" s="165">
        <v>0</v>
      </c>
      <c r="H70" s="165">
        <v>6</v>
      </c>
      <c r="I70" s="165">
        <v>0</v>
      </c>
      <c r="J70" s="165">
        <v>0</v>
      </c>
      <c r="K70" s="168">
        <v>0</v>
      </c>
      <c r="L70" s="170">
        <v>42</v>
      </c>
      <c r="M70" s="171">
        <v>0</v>
      </c>
      <c r="N70" s="171">
        <v>0</v>
      </c>
      <c r="O70" s="171">
        <v>0</v>
      </c>
    </row>
    <row r="71" spans="3:15">
      <c r="C71" t="s">
        <v>47</v>
      </c>
      <c r="D71" t="s">
        <v>136</v>
      </c>
      <c r="E71" t="s">
        <v>32</v>
      </c>
      <c r="F71" s="165">
        <v>0</v>
      </c>
      <c r="G71" s="165">
        <v>0</v>
      </c>
      <c r="H71" s="165">
        <v>0</v>
      </c>
      <c r="I71" s="165">
        <v>11</v>
      </c>
      <c r="J71" s="165">
        <v>0</v>
      </c>
      <c r="K71" s="168">
        <v>0</v>
      </c>
      <c r="L71" s="170">
        <v>26.18</v>
      </c>
      <c r="M71" s="171">
        <v>0</v>
      </c>
      <c r="N71" s="171">
        <v>0</v>
      </c>
      <c r="O71" s="171">
        <v>0</v>
      </c>
    </row>
    <row r="72" spans="3:15">
      <c r="C72" t="s">
        <v>52</v>
      </c>
      <c r="D72" t="s">
        <v>136</v>
      </c>
      <c r="E72" t="s">
        <v>32</v>
      </c>
      <c r="F72" s="165">
        <v>2</v>
      </c>
      <c r="G72" s="165">
        <v>0</v>
      </c>
      <c r="H72" s="165">
        <v>0</v>
      </c>
      <c r="I72" s="165">
        <v>0</v>
      </c>
      <c r="J72" s="165">
        <v>0</v>
      </c>
      <c r="K72" s="168">
        <v>0</v>
      </c>
      <c r="L72" s="170">
        <v>28</v>
      </c>
      <c r="M72" s="171">
        <v>0</v>
      </c>
      <c r="N72" s="171">
        <v>0</v>
      </c>
      <c r="O72" s="171">
        <v>0</v>
      </c>
    </row>
    <row r="73" spans="4:15">
      <c r="D73"/>
      <c r="E73" s="166" t="s">
        <v>34</v>
      </c>
      <c r="F73" s="167">
        <v>0</v>
      </c>
      <c r="G73" s="167">
        <v>0</v>
      </c>
      <c r="H73" s="167">
        <v>0</v>
      </c>
      <c r="I73" s="167">
        <v>0</v>
      </c>
      <c r="J73" s="167">
        <v>0.42</v>
      </c>
      <c r="K73" s="172">
        <v>0</v>
      </c>
      <c r="L73" s="173">
        <v>5.88</v>
      </c>
      <c r="M73" s="174">
        <v>0</v>
      </c>
      <c r="N73" s="174">
        <v>0</v>
      </c>
      <c r="O73" s="174">
        <v>0</v>
      </c>
    </row>
    <row r="74" spans="3:15">
      <c r="C74" t="s">
        <v>53</v>
      </c>
      <c r="D74" t="s">
        <v>136</v>
      </c>
      <c r="E74" t="s">
        <v>32</v>
      </c>
      <c r="F74" s="165">
        <v>8.7</v>
      </c>
      <c r="G74" s="165">
        <v>3.8</v>
      </c>
      <c r="H74" s="165">
        <v>5.7</v>
      </c>
      <c r="I74" s="165">
        <v>0</v>
      </c>
      <c r="J74" s="165">
        <v>76.5</v>
      </c>
      <c r="K74" s="168">
        <v>0</v>
      </c>
      <c r="L74" s="170">
        <v>1272.6</v>
      </c>
      <c r="M74" s="171">
        <v>0</v>
      </c>
      <c r="N74" s="171">
        <v>0</v>
      </c>
      <c r="O74" s="171">
        <v>0</v>
      </c>
    </row>
    <row r="75" spans="4:15">
      <c r="D75"/>
      <c r="E75" s="166" t="s">
        <v>34</v>
      </c>
      <c r="F75" s="167">
        <v>0</v>
      </c>
      <c r="G75" s="167">
        <v>0</v>
      </c>
      <c r="H75" s="167">
        <v>2</v>
      </c>
      <c r="I75" s="167">
        <v>0</v>
      </c>
      <c r="J75" s="167">
        <v>3</v>
      </c>
      <c r="K75" s="172">
        <v>0</v>
      </c>
      <c r="L75" s="173">
        <v>56</v>
      </c>
      <c r="M75" s="174">
        <v>0</v>
      </c>
      <c r="N75" s="174">
        <v>0</v>
      </c>
      <c r="O75" s="174">
        <v>0</v>
      </c>
    </row>
    <row r="76" spans="3:15">
      <c r="C76" t="s">
        <v>49</v>
      </c>
      <c r="D76" t="s">
        <v>50</v>
      </c>
      <c r="E76" t="s">
        <v>32</v>
      </c>
      <c r="F76" s="165">
        <v>69</v>
      </c>
      <c r="G76" s="165">
        <v>0</v>
      </c>
      <c r="H76" s="165">
        <v>0</v>
      </c>
      <c r="I76" s="165">
        <v>0</v>
      </c>
      <c r="J76" s="165">
        <v>0</v>
      </c>
      <c r="K76" s="168">
        <v>0</v>
      </c>
      <c r="L76" s="170">
        <v>966</v>
      </c>
      <c r="M76" s="171">
        <v>0</v>
      </c>
      <c r="N76" s="171">
        <v>0</v>
      </c>
      <c r="O76" s="171">
        <v>0</v>
      </c>
    </row>
    <row r="77" spans="2:15">
      <c r="B77" s="166" t="s">
        <v>142</v>
      </c>
      <c r="C77" s="166"/>
      <c r="D77" s="166"/>
      <c r="E77" s="166"/>
      <c r="F77" s="167">
        <v>88.7</v>
      </c>
      <c r="G77" s="167">
        <v>25.8</v>
      </c>
      <c r="H77" s="167">
        <v>59.7</v>
      </c>
      <c r="I77" s="167">
        <v>11</v>
      </c>
      <c r="J77" s="167">
        <v>105.92</v>
      </c>
      <c r="K77" s="172">
        <v>0</v>
      </c>
      <c r="L77" s="173">
        <v>3439.66</v>
      </c>
      <c r="M77" s="174">
        <v>0</v>
      </c>
      <c r="N77" s="174">
        <v>0</v>
      </c>
      <c r="O77" s="174">
        <v>0</v>
      </c>
    </row>
    <row r="78" spans="2:15">
      <c r="B78" t="s">
        <v>40</v>
      </c>
      <c r="C78" t="s">
        <v>30</v>
      </c>
      <c r="D78" t="s">
        <v>136</v>
      </c>
      <c r="E78" t="s">
        <v>32</v>
      </c>
      <c r="F78" s="165">
        <v>17</v>
      </c>
      <c r="G78" s="165">
        <v>4</v>
      </c>
      <c r="H78" s="165">
        <v>1</v>
      </c>
      <c r="I78" s="165">
        <v>4</v>
      </c>
      <c r="J78" s="165">
        <v>0</v>
      </c>
      <c r="K78" s="168">
        <v>0</v>
      </c>
      <c r="L78" s="170">
        <v>296.52</v>
      </c>
      <c r="M78" s="171">
        <v>0</v>
      </c>
      <c r="N78" s="171">
        <v>0</v>
      </c>
      <c r="O78" s="171">
        <v>0</v>
      </c>
    </row>
    <row r="79" spans="3:15">
      <c r="C79" t="s">
        <v>46</v>
      </c>
      <c r="D79" t="s">
        <v>136</v>
      </c>
      <c r="E79" t="s">
        <v>32</v>
      </c>
      <c r="F79" s="165">
        <v>5</v>
      </c>
      <c r="G79" s="165">
        <v>0</v>
      </c>
      <c r="H79" s="165">
        <v>0</v>
      </c>
      <c r="I79" s="165">
        <v>0</v>
      </c>
      <c r="J79" s="165">
        <v>0</v>
      </c>
      <c r="K79" s="168">
        <v>0</v>
      </c>
      <c r="L79" s="170">
        <v>70</v>
      </c>
      <c r="M79" s="171">
        <v>0</v>
      </c>
      <c r="N79" s="171">
        <v>0</v>
      </c>
      <c r="O79" s="171">
        <v>0</v>
      </c>
    </row>
    <row r="80" spans="3:15">
      <c r="C80" t="s">
        <v>48</v>
      </c>
      <c r="D80" t="s">
        <v>136</v>
      </c>
      <c r="E80" t="s">
        <v>32</v>
      </c>
      <c r="F80" s="165">
        <v>0</v>
      </c>
      <c r="G80" s="165">
        <v>22</v>
      </c>
      <c r="H80" s="165">
        <v>0</v>
      </c>
      <c r="I80" s="165">
        <v>0</v>
      </c>
      <c r="J80" s="165">
        <v>20</v>
      </c>
      <c r="K80" s="168">
        <v>0</v>
      </c>
      <c r="L80" s="170">
        <v>511</v>
      </c>
      <c r="M80" s="171">
        <v>0</v>
      </c>
      <c r="N80" s="171">
        <v>0</v>
      </c>
      <c r="O80" s="171">
        <v>0</v>
      </c>
    </row>
    <row r="81" spans="4:15">
      <c r="D81"/>
      <c r="E81" s="166" t="s">
        <v>34</v>
      </c>
      <c r="F81" s="167">
        <v>0</v>
      </c>
      <c r="G81" s="167">
        <v>17</v>
      </c>
      <c r="H81" s="167">
        <v>51</v>
      </c>
      <c r="I81" s="167">
        <v>0</v>
      </c>
      <c r="J81" s="167">
        <v>4</v>
      </c>
      <c r="K81" s="172">
        <v>0</v>
      </c>
      <c r="L81" s="173">
        <v>591.5</v>
      </c>
      <c r="M81" s="174">
        <v>0</v>
      </c>
      <c r="N81" s="174">
        <v>0</v>
      </c>
      <c r="O81" s="174">
        <v>0</v>
      </c>
    </row>
    <row r="82" spans="3:15">
      <c r="C82" t="s">
        <v>51</v>
      </c>
      <c r="D82" t="s">
        <v>136</v>
      </c>
      <c r="E82" t="s">
        <v>32</v>
      </c>
      <c r="F82" s="165">
        <v>0</v>
      </c>
      <c r="G82" s="165">
        <v>0</v>
      </c>
      <c r="H82" s="165">
        <v>12</v>
      </c>
      <c r="I82" s="165">
        <v>0</v>
      </c>
      <c r="J82" s="165">
        <v>0</v>
      </c>
      <c r="K82" s="168">
        <v>0</v>
      </c>
      <c r="L82" s="170">
        <v>84</v>
      </c>
      <c r="M82" s="171">
        <v>0</v>
      </c>
      <c r="N82" s="171">
        <v>0</v>
      </c>
      <c r="O82" s="171">
        <v>0</v>
      </c>
    </row>
    <row r="83" spans="3:15">
      <c r="C83" t="s">
        <v>47</v>
      </c>
      <c r="D83" t="s">
        <v>136</v>
      </c>
      <c r="E83" t="s">
        <v>32</v>
      </c>
      <c r="F83" s="165">
        <v>0</v>
      </c>
      <c r="G83" s="165">
        <v>0</v>
      </c>
      <c r="H83" s="165">
        <v>0</v>
      </c>
      <c r="I83" s="165">
        <v>7</v>
      </c>
      <c r="J83" s="165">
        <v>0</v>
      </c>
      <c r="K83" s="168">
        <v>0</v>
      </c>
      <c r="L83" s="170">
        <v>16.66</v>
      </c>
      <c r="M83" s="171">
        <v>0</v>
      </c>
      <c r="N83" s="171">
        <v>0</v>
      </c>
      <c r="O83" s="171">
        <v>0</v>
      </c>
    </row>
    <row r="84" spans="3:15">
      <c r="C84" t="s">
        <v>52</v>
      </c>
      <c r="D84" t="s">
        <v>136</v>
      </c>
      <c r="E84" t="s">
        <v>32</v>
      </c>
      <c r="F84" s="165">
        <v>3</v>
      </c>
      <c r="G84" s="165">
        <v>0</v>
      </c>
      <c r="H84" s="165">
        <v>0</v>
      </c>
      <c r="I84" s="165">
        <v>0</v>
      </c>
      <c r="J84" s="165">
        <v>0</v>
      </c>
      <c r="K84" s="168">
        <v>0</v>
      </c>
      <c r="L84" s="170">
        <v>42</v>
      </c>
      <c r="M84" s="171">
        <v>0</v>
      </c>
      <c r="N84" s="171">
        <v>0</v>
      </c>
      <c r="O84" s="171">
        <v>0</v>
      </c>
    </row>
    <row r="85" spans="4:15">
      <c r="D85"/>
      <c r="E85" s="166" t="s">
        <v>34</v>
      </c>
      <c r="F85" s="167">
        <v>0</v>
      </c>
      <c r="G85" s="167">
        <v>0</v>
      </c>
      <c r="H85" s="167">
        <v>0</v>
      </c>
      <c r="I85" s="167">
        <v>0</v>
      </c>
      <c r="J85" s="167">
        <v>0.91</v>
      </c>
      <c r="K85" s="172">
        <v>0</v>
      </c>
      <c r="L85" s="173">
        <v>12.74</v>
      </c>
      <c r="M85" s="174">
        <v>0</v>
      </c>
      <c r="N85" s="174">
        <v>0</v>
      </c>
      <c r="O85" s="174">
        <v>0</v>
      </c>
    </row>
    <row r="86" spans="3:15">
      <c r="C86" t="s">
        <v>53</v>
      </c>
      <c r="D86" t="s">
        <v>136</v>
      </c>
      <c r="E86" t="s">
        <v>32</v>
      </c>
      <c r="F86" s="165">
        <v>4.64</v>
      </c>
      <c r="G86" s="165">
        <v>0.6</v>
      </c>
      <c r="H86" s="165">
        <v>13.5</v>
      </c>
      <c r="I86" s="165">
        <v>0</v>
      </c>
      <c r="J86" s="165">
        <v>46</v>
      </c>
      <c r="K86" s="168">
        <v>0</v>
      </c>
      <c r="L86" s="170">
        <v>809.76</v>
      </c>
      <c r="M86" s="171">
        <v>0</v>
      </c>
      <c r="N86" s="171">
        <v>0</v>
      </c>
      <c r="O86" s="171">
        <v>0</v>
      </c>
    </row>
    <row r="87" spans="4:15">
      <c r="D87"/>
      <c r="E87" s="166" t="s">
        <v>34</v>
      </c>
      <c r="F87" s="167">
        <v>0</v>
      </c>
      <c r="G87" s="167">
        <v>0</v>
      </c>
      <c r="H87" s="167">
        <v>4</v>
      </c>
      <c r="I87" s="167">
        <v>0</v>
      </c>
      <c r="J87" s="167">
        <v>6</v>
      </c>
      <c r="K87" s="172">
        <v>0</v>
      </c>
      <c r="L87" s="173">
        <v>112</v>
      </c>
      <c r="M87" s="174">
        <v>0</v>
      </c>
      <c r="N87" s="174">
        <v>0</v>
      </c>
      <c r="O87" s="174">
        <v>0</v>
      </c>
    </row>
    <row r="88" spans="3:15">
      <c r="C88" t="s">
        <v>49</v>
      </c>
      <c r="D88" t="s">
        <v>50</v>
      </c>
      <c r="E88" t="s">
        <v>32</v>
      </c>
      <c r="F88" s="165">
        <v>35</v>
      </c>
      <c r="G88" s="165">
        <v>0</v>
      </c>
      <c r="H88" s="165">
        <v>0</v>
      </c>
      <c r="I88" s="165">
        <v>0</v>
      </c>
      <c r="J88" s="165">
        <v>0</v>
      </c>
      <c r="K88" s="168">
        <v>0</v>
      </c>
      <c r="L88" s="170">
        <v>490</v>
      </c>
      <c r="M88" s="171">
        <v>0</v>
      </c>
      <c r="N88" s="171">
        <v>0</v>
      </c>
      <c r="O88" s="171">
        <v>0</v>
      </c>
    </row>
    <row r="89" spans="2:15">
      <c r="B89" s="166" t="s">
        <v>143</v>
      </c>
      <c r="C89" s="166"/>
      <c r="D89" s="166"/>
      <c r="E89" s="166"/>
      <c r="F89" s="167">
        <v>64.64</v>
      </c>
      <c r="G89" s="167">
        <v>43.6</v>
      </c>
      <c r="H89" s="167">
        <v>81.5</v>
      </c>
      <c r="I89" s="167">
        <v>11</v>
      </c>
      <c r="J89" s="167">
        <v>76.91</v>
      </c>
      <c r="K89" s="172">
        <v>0</v>
      </c>
      <c r="L89" s="173">
        <v>3036.18</v>
      </c>
      <c r="M89" s="174">
        <v>0</v>
      </c>
      <c r="N89" s="174">
        <v>0</v>
      </c>
      <c r="O89" s="174">
        <v>0</v>
      </c>
    </row>
    <row r="90" spans="2:15">
      <c r="B90" t="s">
        <v>41</v>
      </c>
      <c r="C90" t="s">
        <v>30</v>
      </c>
      <c r="D90" t="s">
        <v>136</v>
      </c>
      <c r="E90" t="s">
        <v>32</v>
      </c>
      <c r="F90" s="165">
        <v>4</v>
      </c>
      <c r="G90" s="165">
        <v>0</v>
      </c>
      <c r="H90" s="165">
        <v>14</v>
      </c>
      <c r="I90" s="165">
        <v>0</v>
      </c>
      <c r="J90" s="165">
        <v>0</v>
      </c>
      <c r="K90" s="168">
        <v>0</v>
      </c>
      <c r="L90" s="170">
        <v>154</v>
      </c>
      <c r="M90" s="171">
        <v>0</v>
      </c>
      <c r="N90" s="171">
        <v>0</v>
      </c>
      <c r="O90" s="171">
        <v>0</v>
      </c>
    </row>
    <row r="91" spans="3:15">
      <c r="C91" t="s">
        <v>46</v>
      </c>
      <c r="D91" t="s">
        <v>136</v>
      </c>
      <c r="E91" t="s">
        <v>32</v>
      </c>
      <c r="F91" s="165">
        <v>5</v>
      </c>
      <c r="G91" s="165">
        <v>0</v>
      </c>
      <c r="H91" s="165">
        <v>0</v>
      </c>
      <c r="I91" s="165">
        <v>0</v>
      </c>
      <c r="J91" s="165">
        <v>0</v>
      </c>
      <c r="K91" s="168">
        <v>0</v>
      </c>
      <c r="L91" s="170">
        <v>70</v>
      </c>
      <c r="M91" s="171">
        <v>0</v>
      </c>
      <c r="N91" s="171">
        <v>0</v>
      </c>
      <c r="O91" s="171">
        <v>0</v>
      </c>
    </row>
    <row r="92" spans="3:15">
      <c r="C92" t="s">
        <v>48</v>
      </c>
      <c r="D92" t="s">
        <v>136</v>
      </c>
      <c r="E92" t="s">
        <v>32</v>
      </c>
      <c r="F92" s="165">
        <v>0</v>
      </c>
      <c r="G92" s="165">
        <v>46</v>
      </c>
      <c r="H92" s="165">
        <v>0</v>
      </c>
      <c r="I92" s="165">
        <v>0</v>
      </c>
      <c r="J92" s="165">
        <v>20</v>
      </c>
      <c r="K92" s="168">
        <v>0</v>
      </c>
      <c r="L92" s="170">
        <v>763</v>
      </c>
      <c r="M92" s="171">
        <v>0</v>
      </c>
      <c r="N92" s="171">
        <v>0</v>
      </c>
      <c r="O92" s="171">
        <v>0</v>
      </c>
    </row>
    <row r="93" spans="4:15">
      <c r="D93"/>
      <c r="E93" s="166" t="s">
        <v>34</v>
      </c>
      <c r="F93" s="167">
        <v>0</v>
      </c>
      <c r="G93" s="167">
        <v>7</v>
      </c>
      <c r="H93" s="167">
        <v>24</v>
      </c>
      <c r="I93" s="167">
        <v>0</v>
      </c>
      <c r="J93" s="167">
        <v>3</v>
      </c>
      <c r="K93" s="172">
        <v>0</v>
      </c>
      <c r="L93" s="173">
        <v>283.5</v>
      </c>
      <c r="M93" s="174">
        <v>0</v>
      </c>
      <c r="N93" s="174">
        <v>0</v>
      </c>
      <c r="O93" s="174">
        <v>0</v>
      </c>
    </row>
    <row r="94" spans="3:15">
      <c r="C94" t="s">
        <v>51</v>
      </c>
      <c r="D94" t="s">
        <v>136</v>
      </c>
      <c r="E94" t="s">
        <v>32</v>
      </c>
      <c r="F94" s="165">
        <v>0</v>
      </c>
      <c r="G94" s="165">
        <v>0</v>
      </c>
      <c r="H94" s="165">
        <v>10</v>
      </c>
      <c r="I94" s="165">
        <v>0</v>
      </c>
      <c r="J94" s="165">
        <v>0</v>
      </c>
      <c r="K94" s="168">
        <v>0</v>
      </c>
      <c r="L94" s="170">
        <v>70</v>
      </c>
      <c r="M94" s="171">
        <v>0</v>
      </c>
      <c r="N94" s="171">
        <v>0</v>
      </c>
      <c r="O94" s="171">
        <v>0</v>
      </c>
    </row>
    <row r="95" spans="3:15">
      <c r="C95" t="s">
        <v>47</v>
      </c>
      <c r="D95" t="s">
        <v>136</v>
      </c>
      <c r="E95" t="s">
        <v>32</v>
      </c>
      <c r="F95" s="165">
        <v>0</v>
      </c>
      <c r="G95" s="165">
        <v>0</v>
      </c>
      <c r="H95" s="165">
        <v>0</v>
      </c>
      <c r="I95" s="165">
        <v>16</v>
      </c>
      <c r="J95" s="165">
        <v>0</v>
      </c>
      <c r="K95" s="168">
        <v>0</v>
      </c>
      <c r="L95" s="170">
        <v>38.08</v>
      </c>
      <c r="M95" s="171">
        <v>0</v>
      </c>
      <c r="N95" s="171">
        <v>0</v>
      </c>
      <c r="O95" s="171">
        <v>0</v>
      </c>
    </row>
    <row r="96" spans="3:15">
      <c r="C96" t="s">
        <v>52</v>
      </c>
      <c r="D96" t="s">
        <v>136</v>
      </c>
      <c r="E96" t="s">
        <v>32</v>
      </c>
      <c r="F96" s="165">
        <v>1</v>
      </c>
      <c r="G96" s="165">
        <v>0</v>
      </c>
      <c r="H96" s="165">
        <v>0</v>
      </c>
      <c r="I96" s="165">
        <v>0</v>
      </c>
      <c r="J96" s="165">
        <v>0</v>
      </c>
      <c r="K96" s="168">
        <v>0</v>
      </c>
      <c r="L96" s="170">
        <v>14</v>
      </c>
      <c r="M96" s="171">
        <v>0</v>
      </c>
      <c r="N96" s="171">
        <v>0</v>
      </c>
      <c r="O96" s="171">
        <v>0</v>
      </c>
    </row>
    <row r="97" spans="4:15">
      <c r="D97"/>
      <c r="E97" s="166" t="s">
        <v>34</v>
      </c>
      <c r="F97" s="167">
        <v>0</v>
      </c>
      <c r="G97" s="167">
        <v>0</v>
      </c>
      <c r="H97" s="167">
        <v>0</v>
      </c>
      <c r="I97" s="167">
        <v>0</v>
      </c>
      <c r="J97" s="167">
        <v>0.2</v>
      </c>
      <c r="K97" s="172">
        <v>0</v>
      </c>
      <c r="L97" s="173">
        <v>2.8</v>
      </c>
      <c r="M97" s="174">
        <v>0</v>
      </c>
      <c r="N97" s="174">
        <v>0</v>
      </c>
      <c r="O97" s="174">
        <v>0</v>
      </c>
    </row>
    <row r="98" spans="3:15">
      <c r="C98" t="s">
        <v>53</v>
      </c>
      <c r="D98" t="s">
        <v>136</v>
      </c>
      <c r="E98" t="s">
        <v>32</v>
      </c>
      <c r="F98" s="165">
        <v>0.58</v>
      </c>
      <c r="G98" s="165">
        <v>0</v>
      </c>
      <c r="H98" s="165">
        <v>2.4</v>
      </c>
      <c r="I98" s="165">
        <v>0</v>
      </c>
      <c r="J98" s="165">
        <v>43</v>
      </c>
      <c r="K98" s="168">
        <v>0</v>
      </c>
      <c r="L98" s="170">
        <v>626.92</v>
      </c>
      <c r="M98" s="171">
        <v>0</v>
      </c>
      <c r="N98" s="171">
        <v>0</v>
      </c>
      <c r="O98" s="171">
        <v>0</v>
      </c>
    </row>
    <row r="99" spans="4:15">
      <c r="D99"/>
      <c r="E99" s="166" t="s">
        <v>34</v>
      </c>
      <c r="F99" s="167">
        <v>0</v>
      </c>
      <c r="G99" s="167">
        <v>0</v>
      </c>
      <c r="H99" s="167">
        <v>7</v>
      </c>
      <c r="I99" s="167">
        <v>0</v>
      </c>
      <c r="J99" s="167">
        <v>3</v>
      </c>
      <c r="K99" s="172">
        <v>0</v>
      </c>
      <c r="L99" s="173">
        <v>91</v>
      </c>
      <c r="M99" s="174">
        <v>0</v>
      </c>
      <c r="N99" s="174">
        <v>0</v>
      </c>
      <c r="O99" s="174">
        <v>0</v>
      </c>
    </row>
    <row r="100" spans="3:15">
      <c r="C100" t="s">
        <v>49</v>
      </c>
      <c r="D100" t="s">
        <v>50</v>
      </c>
      <c r="E100" t="s">
        <v>32</v>
      </c>
      <c r="F100" s="165">
        <v>39.6</v>
      </c>
      <c r="G100" s="165">
        <v>0</v>
      </c>
      <c r="H100" s="165">
        <v>0</v>
      </c>
      <c r="I100" s="165">
        <v>0</v>
      </c>
      <c r="J100" s="165">
        <v>0</v>
      </c>
      <c r="K100" s="168">
        <v>0</v>
      </c>
      <c r="L100" s="170">
        <v>554.4</v>
      </c>
      <c r="M100" s="171">
        <v>0</v>
      </c>
      <c r="N100" s="171">
        <v>0</v>
      </c>
      <c r="O100" s="171">
        <v>0</v>
      </c>
    </row>
    <row r="101" spans="2:15">
      <c r="B101" s="166" t="s">
        <v>144</v>
      </c>
      <c r="C101" s="166"/>
      <c r="D101" s="166"/>
      <c r="E101" s="166"/>
      <c r="F101" s="167">
        <v>50.18</v>
      </c>
      <c r="G101" s="167">
        <v>53</v>
      </c>
      <c r="H101" s="167">
        <v>57.4</v>
      </c>
      <c r="I101" s="167">
        <v>16</v>
      </c>
      <c r="J101" s="167">
        <v>69.2</v>
      </c>
      <c r="K101" s="172">
        <v>0</v>
      </c>
      <c r="L101" s="173">
        <v>2667.7</v>
      </c>
      <c r="M101" s="174">
        <v>0</v>
      </c>
      <c r="N101" s="174">
        <v>0</v>
      </c>
      <c r="O101" s="174">
        <v>0</v>
      </c>
    </row>
    <row r="102" spans="2:15">
      <c r="B102" t="s">
        <v>42</v>
      </c>
      <c r="C102" t="s">
        <v>30</v>
      </c>
      <c r="D102" t="s">
        <v>136</v>
      </c>
      <c r="E102" t="s">
        <v>32</v>
      </c>
      <c r="F102" s="165">
        <v>2</v>
      </c>
      <c r="G102" s="165">
        <v>0</v>
      </c>
      <c r="H102" s="165">
        <v>13</v>
      </c>
      <c r="I102" s="165">
        <v>0</v>
      </c>
      <c r="J102" s="165">
        <v>0</v>
      </c>
      <c r="K102" s="168">
        <v>0</v>
      </c>
      <c r="L102" s="170">
        <v>119</v>
      </c>
      <c r="M102" s="171">
        <v>0</v>
      </c>
      <c r="N102" s="171">
        <v>0</v>
      </c>
      <c r="O102" s="171">
        <v>0</v>
      </c>
    </row>
    <row r="103" spans="3:15">
      <c r="C103" t="s">
        <v>46</v>
      </c>
      <c r="D103" t="s">
        <v>136</v>
      </c>
      <c r="E103" t="s">
        <v>32</v>
      </c>
      <c r="F103" s="165">
        <v>15</v>
      </c>
      <c r="G103" s="165">
        <v>0</v>
      </c>
      <c r="H103" s="165">
        <v>0</v>
      </c>
      <c r="I103" s="165">
        <v>0</v>
      </c>
      <c r="J103" s="165">
        <v>0</v>
      </c>
      <c r="K103" s="168">
        <v>0</v>
      </c>
      <c r="L103" s="170">
        <v>210</v>
      </c>
      <c r="M103" s="171">
        <v>0</v>
      </c>
      <c r="N103" s="171">
        <v>0</v>
      </c>
      <c r="O103" s="171">
        <v>0</v>
      </c>
    </row>
    <row r="104" spans="3:15">
      <c r="C104" t="s">
        <v>48</v>
      </c>
      <c r="D104" t="s">
        <v>136</v>
      </c>
      <c r="E104" t="s">
        <v>32</v>
      </c>
      <c r="F104" s="165">
        <v>0</v>
      </c>
      <c r="G104" s="165">
        <v>34</v>
      </c>
      <c r="H104" s="165">
        <v>0</v>
      </c>
      <c r="I104" s="165">
        <v>0</v>
      </c>
      <c r="J104" s="165">
        <v>20</v>
      </c>
      <c r="K104" s="168">
        <v>0</v>
      </c>
      <c r="L104" s="170">
        <v>637</v>
      </c>
      <c r="M104" s="171">
        <v>0</v>
      </c>
      <c r="N104" s="171">
        <v>0</v>
      </c>
      <c r="O104" s="171">
        <v>0</v>
      </c>
    </row>
    <row r="105" spans="4:15">
      <c r="D105"/>
      <c r="E105" s="166" t="s">
        <v>34</v>
      </c>
      <c r="F105" s="167">
        <v>0</v>
      </c>
      <c r="G105" s="167">
        <v>5</v>
      </c>
      <c r="H105" s="167">
        <v>56</v>
      </c>
      <c r="I105" s="167">
        <v>0</v>
      </c>
      <c r="J105" s="167">
        <v>0</v>
      </c>
      <c r="K105" s="172">
        <v>0</v>
      </c>
      <c r="L105" s="173">
        <v>444.5</v>
      </c>
      <c r="M105" s="174">
        <v>0</v>
      </c>
      <c r="N105" s="174">
        <v>0</v>
      </c>
      <c r="O105" s="174">
        <v>0</v>
      </c>
    </row>
    <row r="106" spans="3:15">
      <c r="C106" t="s">
        <v>51</v>
      </c>
      <c r="D106" t="s">
        <v>136</v>
      </c>
      <c r="E106" t="s">
        <v>32</v>
      </c>
      <c r="F106" s="165">
        <v>0</v>
      </c>
      <c r="G106" s="165">
        <v>0</v>
      </c>
      <c r="H106" s="165">
        <v>15</v>
      </c>
      <c r="I106" s="165">
        <v>0</v>
      </c>
      <c r="J106" s="165">
        <v>0</v>
      </c>
      <c r="K106" s="168">
        <v>0</v>
      </c>
      <c r="L106" s="170">
        <v>105</v>
      </c>
      <c r="M106" s="171">
        <v>0</v>
      </c>
      <c r="N106" s="171">
        <v>0</v>
      </c>
      <c r="O106" s="171">
        <v>0</v>
      </c>
    </row>
    <row r="107" spans="3:15">
      <c r="C107" t="s">
        <v>47</v>
      </c>
      <c r="D107" t="s">
        <v>136</v>
      </c>
      <c r="E107" t="s">
        <v>32</v>
      </c>
      <c r="F107" s="165">
        <v>0</v>
      </c>
      <c r="G107" s="165">
        <v>0</v>
      </c>
      <c r="H107" s="165">
        <v>0</v>
      </c>
      <c r="I107" s="165">
        <v>12</v>
      </c>
      <c r="J107" s="165">
        <v>0</v>
      </c>
      <c r="K107" s="168">
        <v>0</v>
      </c>
      <c r="L107" s="170">
        <v>28.56</v>
      </c>
      <c r="M107" s="171">
        <v>0</v>
      </c>
      <c r="N107" s="171">
        <v>0</v>
      </c>
      <c r="O107" s="171">
        <v>0</v>
      </c>
    </row>
    <row r="108" spans="3:15">
      <c r="C108" t="s">
        <v>52</v>
      </c>
      <c r="D108" t="s">
        <v>136</v>
      </c>
      <c r="E108" t="s">
        <v>32</v>
      </c>
      <c r="F108" s="165">
        <v>1.29</v>
      </c>
      <c r="G108" s="165">
        <v>0</v>
      </c>
      <c r="H108" s="165">
        <v>0</v>
      </c>
      <c r="I108" s="165">
        <v>0</v>
      </c>
      <c r="J108" s="165">
        <v>0</v>
      </c>
      <c r="K108" s="168">
        <v>0</v>
      </c>
      <c r="L108" s="170">
        <v>18.06</v>
      </c>
      <c r="M108" s="171">
        <v>0</v>
      </c>
      <c r="N108" s="171">
        <v>0</v>
      </c>
      <c r="O108" s="171">
        <v>0</v>
      </c>
    </row>
    <row r="109" spans="4:15">
      <c r="D109"/>
      <c r="E109" s="166" t="s">
        <v>34</v>
      </c>
      <c r="F109" s="167">
        <v>0</v>
      </c>
      <c r="G109" s="167">
        <v>0</v>
      </c>
      <c r="H109" s="167">
        <v>0</v>
      </c>
      <c r="I109" s="167">
        <v>0</v>
      </c>
      <c r="J109" s="167">
        <v>0.43</v>
      </c>
      <c r="K109" s="172">
        <v>0</v>
      </c>
      <c r="L109" s="173">
        <v>6.02</v>
      </c>
      <c r="M109" s="174">
        <v>0</v>
      </c>
      <c r="N109" s="174">
        <v>0</v>
      </c>
      <c r="O109" s="174">
        <v>0</v>
      </c>
    </row>
    <row r="110" spans="3:15">
      <c r="C110" t="s">
        <v>53</v>
      </c>
      <c r="D110" t="s">
        <v>136</v>
      </c>
      <c r="E110" t="s">
        <v>32</v>
      </c>
      <c r="F110" s="165">
        <v>2</v>
      </c>
      <c r="G110" s="165">
        <v>0</v>
      </c>
      <c r="H110" s="165">
        <v>0</v>
      </c>
      <c r="I110" s="165">
        <v>0</v>
      </c>
      <c r="J110" s="165">
        <v>38</v>
      </c>
      <c r="K110" s="168">
        <v>0</v>
      </c>
      <c r="L110" s="170">
        <v>560</v>
      </c>
      <c r="M110" s="171">
        <v>0</v>
      </c>
      <c r="N110" s="171">
        <v>0</v>
      </c>
      <c r="O110" s="171">
        <v>0</v>
      </c>
    </row>
    <row r="111" spans="4:15">
      <c r="D111"/>
      <c r="E111" s="166" t="s">
        <v>34</v>
      </c>
      <c r="F111" s="167">
        <v>0</v>
      </c>
      <c r="G111" s="167">
        <v>0</v>
      </c>
      <c r="H111" s="167">
        <v>4</v>
      </c>
      <c r="I111" s="167">
        <v>0</v>
      </c>
      <c r="J111" s="167">
        <v>1</v>
      </c>
      <c r="K111" s="172">
        <v>0</v>
      </c>
      <c r="L111" s="173">
        <v>42</v>
      </c>
      <c r="M111" s="174">
        <v>0</v>
      </c>
      <c r="N111" s="174">
        <v>0</v>
      </c>
      <c r="O111" s="174">
        <v>0</v>
      </c>
    </row>
    <row r="112" spans="3:15">
      <c r="C112" t="s">
        <v>49</v>
      </c>
      <c r="D112" t="s">
        <v>50</v>
      </c>
      <c r="E112" t="s">
        <v>32</v>
      </c>
      <c r="F112" s="165">
        <v>30.8</v>
      </c>
      <c r="G112" s="165">
        <v>0</v>
      </c>
      <c r="H112" s="165">
        <v>0</v>
      </c>
      <c r="I112" s="165">
        <v>0</v>
      </c>
      <c r="J112" s="165">
        <v>0</v>
      </c>
      <c r="K112" s="168">
        <v>0</v>
      </c>
      <c r="L112" s="170">
        <v>431.2</v>
      </c>
      <c r="M112" s="171">
        <v>0</v>
      </c>
      <c r="N112" s="171">
        <v>0</v>
      </c>
      <c r="O112" s="171">
        <v>0</v>
      </c>
    </row>
    <row r="113" spans="2:15">
      <c r="B113" s="166" t="s">
        <v>145</v>
      </c>
      <c r="C113" s="166"/>
      <c r="D113" s="166"/>
      <c r="E113" s="166"/>
      <c r="F113" s="167">
        <v>51.09</v>
      </c>
      <c r="G113" s="167">
        <v>39</v>
      </c>
      <c r="H113" s="167">
        <v>88</v>
      </c>
      <c r="I113" s="167">
        <v>12</v>
      </c>
      <c r="J113" s="167">
        <v>59.43</v>
      </c>
      <c r="K113" s="172">
        <v>0</v>
      </c>
      <c r="L113" s="173">
        <v>2601.34</v>
      </c>
      <c r="M113" s="174">
        <v>0</v>
      </c>
      <c r="N113" s="174">
        <v>0</v>
      </c>
      <c r="O113" s="174">
        <v>0</v>
      </c>
    </row>
    <row r="114" spans="2:15">
      <c r="B114" t="s">
        <v>43</v>
      </c>
      <c r="C114" t="s">
        <v>30</v>
      </c>
      <c r="D114" t="s">
        <v>136</v>
      </c>
      <c r="E114" t="s">
        <v>32</v>
      </c>
      <c r="F114" s="165">
        <v>6</v>
      </c>
      <c r="G114" s="165">
        <v>0</v>
      </c>
      <c r="H114" s="165">
        <v>2</v>
      </c>
      <c r="I114" s="165">
        <v>0</v>
      </c>
      <c r="J114" s="165">
        <v>0</v>
      </c>
      <c r="K114" s="168">
        <v>0</v>
      </c>
      <c r="L114" s="170">
        <v>98</v>
      </c>
      <c r="M114" s="171">
        <v>0</v>
      </c>
      <c r="N114" s="171">
        <v>0</v>
      </c>
      <c r="O114" s="171">
        <v>0</v>
      </c>
    </row>
    <row r="115" spans="3:15">
      <c r="C115" t="s">
        <v>46</v>
      </c>
      <c r="D115" t="s">
        <v>136</v>
      </c>
      <c r="E115" t="s">
        <v>32</v>
      </c>
      <c r="F115" s="165">
        <v>5</v>
      </c>
      <c r="G115" s="165">
        <v>0</v>
      </c>
      <c r="H115" s="165">
        <v>0</v>
      </c>
      <c r="I115" s="165">
        <v>0</v>
      </c>
      <c r="J115" s="165">
        <v>0</v>
      </c>
      <c r="K115" s="168">
        <v>0</v>
      </c>
      <c r="L115" s="170">
        <v>70</v>
      </c>
      <c r="M115" s="171">
        <v>0</v>
      </c>
      <c r="N115" s="171">
        <v>0</v>
      </c>
      <c r="O115" s="171">
        <v>0</v>
      </c>
    </row>
    <row r="116" spans="4:15">
      <c r="D116"/>
      <c r="E116" s="166" t="s">
        <v>34</v>
      </c>
      <c r="F116" s="167">
        <v>0</v>
      </c>
      <c r="G116" s="167">
        <v>0</v>
      </c>
      <c r="H116" s="167">
        <v>0</v>
      </c>
      <c r="I116" s="167">
        <v>0</v>
      </c>
      <c r="J116" s="167">
        <v>2</v>
      </c>
      <c r="K116" s="172">
        <v>0</v>
      </c>
      <c r="L116" s="173">
        <v>28</v>
      </c>
      <c r="M116" s="174">
        <v>0</v>
      </c>
      <c r="N116" s="174">
        <v>0</v>
      </c>
      <c r="O116" s="174">
        <v>0</v>
      </c>
    </row>
    <row r="117" spans="3:15">
      <c r="C117" t="s">
        <v>48</v>
      </c>
      <c r="D117" t="s">
        <v>136</v>
      </c>
      <c r="E117" t="s">
        <v>32</v>
      </c>
      <c r="F117" s="165">
        <v>1</v>
      </c>
      <c r="G117" s="165">
        <v>22</v>
      </c>
      <c r="H117" s="165">
        <v>0</v>
      </c>
      <c r="I117" s="165">
        <v>0</v>
      </c>
      <c r="J117" s="165">
        <v>10</v>
      </c>
      <c r="K117" s="168">
        <v>0</v>
      </c>
      <c r="L117" s="170">
        <v>385</v>
      </c>
      <c r="M117" s="171">
        <v>0</v>
      </c>
      <c r="N117" s="171">
        <v>0</v>
      </c>
      <c r="O117" s="171">
        <v>0</v>
      </c>
    </row>
    <row r="118" spans="4:15">
      <c r="D118"/>
      <c r="E118" s="166" t="s">
        <v>34</v>
      </c>
      <c r="F118" s="167">
        <v>0</v>
      </c>
      <c r="G118" s="167">
        <v>4</v>
      </c>
      <c r="H118" s="167">
        <v>68</v>
      </c>
      <c r="I118" s="167">
        <v>0</v>
      </c>
      <c r="J118" s="167">
        <v>2</v>
      </c>
      <c r="K118" s="172">
        <v>0</v>
      </c>
      <c r="L118" s="173">
        <v>546</v>
      </c>
      <c r="M118" s="174">
        <v>0</v>
      </c>
      <c r="N118" s="174">
        <v>0</v>
      </c>
      <c r="O118" s="174">
        <v>0</v>
      </c>
    </row>
    <row r="119" spans="3:15">
      <c r="C119" t="s">
        <v>51</v>
      </c>
      <c r="D119" t="s">
        <v>136</v>
      </c>
      <c r="E119" t="s">
        <v>32</v>
      </c>
      <c r="F119" s="165">
        <v>0</v>
      </c>
      <c r="G119" s="165">
        <v>0</v>
      </c>
      <c r="H119" s="165">
        <v>11</v>
      </c>
      <c r="I119" s="165">
        <v>0</v>
      </c>
      <c r="J119" s="165">
        <v>0</v>
      </c>
      <c r="K119" s="168">
        <v>0</v>
      </c>
      <c r="L119" s="170">
        <v>77</v>
      </c>
      <c r="M119" s="171">
        <v>0</v>
      </c>
      <c r="N119" s="171">
        <v>0</v>
      </c>
      <c r="O119" s="171">
        <v>0</v>
      </c>
    </row>
    <row r="120" spans="3:15">
      <c r="C120" t="s">
        <v>47</v>
      </c>
      <c r="D120" t="s">
        <v>136</v>
      </c>
      <c r="E120" t="s">
        <v>32</v>
      </c>
      <c r="F120" s="165">
        <v>0</v>
      </c>
      <c r="G120" s="165">
        <v>0</v>
      </c>
      <c r="H120" s="165">
        <v>0</v>
      </c>
      <c r="I120" s="165">
        <v>3</v>
      </c>
      <c r="J120" s="165">
        <v>0</v>
      </c>
      <c r="K120" s="168">
        <v>0</v>
      </c>
      <c r="L120" s="170">
        <v>7.14</v>
      </c>
      <c r="M120" s="171">
        <v>0</v>
      </c>
      <c r="N120" s="171">
        <v>0</v>
      </c>
      <c r="O120" s="171">
        <v>0</v>
      </c>
    </row>
    <row r="121" spans="3:15">
      <c r="C121" t="s">
        <v>52</v>
      </c>
      <c r="D121" t="s">
        <v>136</v>
      </c>
      <c r="E121" t="s">
        <v>32</v>
      </c>
      <c r="F121" s="165">
        <v>0.5</v>
      </c>
      <c r="G121" s="165">
        <v>0</v>
      </c>
      <c r="H121" s="165">
        <v>0</v>
      </c>
      <c r="I121" s="165">
        <v>0</v>
      </c>
      <c r="J121" s="165">
        <v>0</v>
      </c>
      <c r="K121" s="168">
        <v>0</v>
      </c>
      <c r="L121" s="170">
        <v>7</v>
      </c>
      <c r="M121" s="171">
        <v>0</v>
      </c>
      <c r="N121" s="171">
        <v>0</v>
      </c>
      <c r="O121" s="171">
        <v>0</v>
      </c>
    </row>
    <row r="122" spans="4:15">
      <c r="D122"/>
      <c r="E122" s="166" t="s">
        <v>34</v>
      </c>
      <c r="F122" s="167">
        <v>0</v>
      </c>
      <c r="G122" s="167">
        <v>0</v>
      </c>
      <c r="H122" s="167">
        <v>0</v>
      </c>
      <c r="I122" s="167">
        <v>0</v>
      </c>
      <c r="J122" s="167">
        <v>0.166666666666667</v>
      </c>
      <c r="K122" s="172">
        <v>0</v>
      </c>
      <c r="L122" s="173">
        <v>2.33333333333333</v>
      </c>
      <c r="M122" s="174">
        <v>0</v>
      </c>
      <c r="N122" s="174">
        <v>0</v>
      </c>
      <c r="O122" s="174">
        <v>0</v>
      </c>
    </row>
    <row r="123" spans="3:15">
      <c r="C123" t="s">
        <v>53</v>
      </c>
      <c r="D123" t="s">
        <v>136</v>
      </c>
      <c r="E123" t="s">
        <v>32</v>
      </c>
      <c r="F123" s="165">
        <v>1.16</v>
      </c>
      <c r="G123" s="165">
        <v>0</v>
      </c>
      <c r="H123" s="165">
        <v>3.83</v>
      </c>
      <c r="I123" s="165">
        <v>0</v>
      </c>
      <c r="J123" s="165">
        <v>35</v>
      </c>
      <c r="K123" s="168">
        <v>0</v>
      </c>
      <c r="L123" s="170">
        <v>533.05</v>
      </c>
      <c r="M123" s="171">
        <v>0</v>
      </c>
      <c r="N123" s="171">
        <v>0</v>
      </c>
      <c r="O123" s="171">
        <v>0</v>
      </c>
    </row>
    <row r="124" spans="4:15">
      <c r="D124"/>
      <c r="E124" s="166" t="s">
        <v>34</v>
      </c>
      <c r="F124" s="167">
        <v>0</v>
      </c>
      <c r="G124" s="167">
        <v>1</v>
      </c>
      <c r="H124" s="167">
        <v>0</v>
      </c>
      <c r="I124" s="167">
        <v>0</v>
      </c>
      <c r="J124" s="167">
        <v>1</v>
      </c>
      <c r="K124" s="172">
        <v>0</v>
      </c>
      <c r="L124" s="173">
        <v>24.5</v>
      </c>
      <c r="M124" s="174">
        <v>0</v>
      </c>
      <c r="N124" s="174">
        <v>0</v>
      </c>
      <c r="O124" s="174">
        <v>0</v>
      </c>
    </row>
    <row r="125" spans="3:15">
      <c r="C125" t="s">
        <v>49</v>
      </c>
      <c r="D125" t="s">
        <v>50</v>
      </c>
      <c r="E125" t="s">
        <v>32</v>
      </c>
      <c r="F125" s="165">
        <v>20</v>
      </c>
      <c r="G125" s="165">
        <v>0</v>
      </c>
      <c r="H125" s="165">
        <v>0</v>
      </c>
      <c r="I125" s="165">
        <v>0</v>
      </c>
      <c r="J125" s="165">
        <v>0</v>
      </c>
      <c r="K125" s="168">
        <v>0</v>
      </c>
      <c r="L125" s="170">
        <v>280</v>
      </c>
      <c r="M125" s="171">
        <v>0</v>
      </c>
      <c r="N125" s="171">
        <v>0</v>
      </c>
      <c r="O125" s="171">
        <v>0</v>
      </c>
    </row>
    <row r="126" spans="2:15">
      <c r="B126" s="166" t="s">
        <v>146</v>
      </c>
      <c r="C126" s="166"/>
      <c r="D126" s="166"/>
      <c r="E126" s="166"/>
      <c r="F126" s="167">
        <v>33.66</v>
      </c>
      <c r="G126" s="167">
        <v>27</v>
      </c>
      <c r="H126" s="167">
        <v>84.83</v>
      </c>
      <c r="I126" s="167">
        <v>3</v>
      </c>
      <c r="J126" s="167">
        <v>50.1666666666667</v>
      </c>
      <c r="K126" s="172">
        <v>0</v>
      </c>
      <c r="L126" s="173">
        <v>2058.02333333333</v>
      </c>
      <c r="M126" s="174">
        <v>0</v>
      </c>
      <c r="N126" s="174">
        <v>0</v>
      </c>
      <c r="O126" s="174">
        <v>0</v>
      </c>
    </row>
    <row r="127" spans="2:15">
      <c r="B127" t="s">
        <v>44</v>
      </c>
      <c r="C127" t="s">
        <v>30</v>
      </c>
      <c r="D127" t="s">
        <v>136</v>
      </c>
      <c r="E127" t="s">
        <v>32</v>
      </c>
      <c r="F127" s="165">
        <v>5</v>
      </c>
      <c r="G127" s="165">
        <v>0</v>
      </c>
      <c r="H127" s="165">
        <v>2</v>
      </c>
      <c r="I127" s="165">
        <v>0</v>
      </c>
      <c r="J127" s="165">
        <v>0</v>
      </c>
      <c r="K127" s="168">
        <v>0</v>
      </c>
      <c r="L127" s="170">
        <v>84</v>
      </c>
      <c r="M127" s="171">
        <v>0</v>
      </c>
      <c r="N127" s="171">
        <v>0</v>
      </c>
      <c r="O127" s="171">
        <v>0</v>
      </c>
    </row>
    <row r="128" spans="3:15">
      <c r="C128" t="s">
        <v>46</v>
      </c>
      <c r="D128" t="s">
        <v>136</v>
      </c>
      <c r="E128" t="s">
        <v>32</v>
      </c>
      <c r="F128" s="165">
        <v>5</v>
      </c>
      <c r="G128" s="165">
        <v>0</v>
      </c>
      <c r="H128" s="165">
        <v>0</v>
      </c>
      <c r="I128" s="165">
        <v>0</v>
      </c>
      <c r="J128" s="165">
        <v>0</v>
      </c>
      <c r="K128" s="168">
        <v>0</v>
      </c>
      <c r="L128" s="170">
        <v>70</v>
      </c>
      <c r="M128" s="171">
        <v>0</v>
      </c>
      <c r="N128" s="171">
        <v>0</v>
      </c>
      <c r="O128" s="171">
        <v>0</v>
      </c>
    </row>
    <row r="129" spans="3:15">
      <c r="C129" t="s">
        <v>48</v>
      </c>
      <c r="D129" t="s">
        <v>136</v>
      </c>
      <c r="E129" t="s">
        <v>32</v>
      </c>
      <c r="F129" s="165">
        <v>1</v>
      </c>
      <c r="G129" s="165">
        <v>6</v>
      </c>
      <c r="H129" s="165">
        <v>0</v>
      </c>
      <c r="I129" s="165">
        <v>0</v>
      </c>
      <c r="J129" s="165">
        <v>10</v>
      </c>
      <c r="K129" s="168">
        <v>0</v>
      </c>
      <c r="L129" s="170">
        <v>217</v>
      </c>
      <c r="M129" s="171">
        <v>0</v>
      </c>
      <c r="N129" s="171">
        <v>0</v>
      </c>
      <c r="O129" s="171">
        <v>0</v>
      </c>
    </row>
    <row r="130" spans="4:15">
      <c r="D130"/>
      <c r="E130" s="166" t="s">
        <v>34</v>
      </c>
      <c r="F130" s="167">
        <v>0</v>
      </c>
      <c r="G130" s="167">
        <v>3</v>
      </c>
      <c r="H130" s="167">
        <v>18</v>
      </c>
      <c r="I130" s="167">
        <v>0</v>
      </c>
      <c r="J130" s="167">
        <v>7</v>
      </c>
      <c r="K130" s="172">
        <v>0</v>
      </c>
      <c r="L130" s="173">
        <v>255.5</v>
      </c>
      <c r="M130" s="174">
        <v>0</v>
      </c>
      <c r="N130" s="174">
        <v>0</v>
      </c>
      <c r="O130" s="174">
        <v>0</v>
      </c>
    </row>
    <row r="131" spans="3:15">
      <c r="C131" t="s">
        <v>51</v>
      </c>
      <c r="D131" t="s">
        <v>136</v>
      </c>
      <c r="E131" t="s">
        <v>32</v>
      </c>
      <c r="F131" s="165">
        <v>0</v>
      </c>
      <c r="G131" s="165">
        <v>0</v>
      </c>
      <c r="H131" s="165">
        <v>11</v>
      </c>
      <c r="I131" s="165">
        <v>0</v>
      </c>
      <c r="J131" s="165">
        <v>0</v>
      </c>
      <c r="K131" s="168">
        <v>0</v>
      </c>
      <c r="L131" s="170">
        <v>77</v>
      </c>
      <c r="M131" s="171">
        <v>0</v>
      </c>
      <c r="N131" s="171">
        <v>0</v>
      </c>
      <c r="O131" s="171">
        <v>0</v>
      </c>
    </row>
    <row r="132" spans="3:15">
      <c r="C132" t="s">
        <v>47</v>
      </c>
      <c r="D132" t="s">
        <v>136</v>
      </c>
      <c r="E132" t="s">
        <v>32</v>
      </c>
      <c r="F132" s="165">
        <v>0</v>
      </c>
      <c r="G132" s="165">
        <v>0</v>
      </c>
      <c r="H132" s="165">
        <v>0</v>
      </c>
      <c r="I132" s="165">
        <v>1</v>
      </c>
      <c r="J132" s="165">
        <v>0</v>
      </c>
      <c r="K132" s="168">
        <v>0</v>
      </c>
      <c r="L132" s="170">
        <v>2.38</v>
      </c>
      <c r="M132" s="171">
        <v>0</v>
      </c>
      <c r="N132" s="171">
        <v>0</v>
      </c>
      <c r="O132" s="171">
        <v>0</v>
      </c>
    </row>
    <row r="133" spans="3:15">
      <c r="C133" t="s">
        <v>52</v>
      </c>
      <c r="D133" t="s">
        <v>136</v>
      </c>
      <c r="E133" t="s">
        <v>32</v>
      </c>
      <c r="F133" s="165">
        <v>1</v>
      </c>
      <c r="G133" s="165">
        <v>0</v>
      </c>
      <c r="H133" s="165">
        <v>0</v>
      </c>
      <c r="I133" s="165">
        <v>0</v>
      </c>
      <c r="J133" s="165">
        <v>0</v>
      </c>
      <c r="K133" s="168">
        <v>0</v>
      </c>
      <c r="L133" s="170">
        <v>14</v>
      </c>
      <c r="M133" s="171">
        <v>0</v>
      </c>
      <c r="N133" s="171">
        <v>0</v>
      </c>
      <c r="O133" s="171">
        <v>0</v>
      </c>
    </row>
    <row r="134" spans="4:15">
      <c r="D134"/>
      <c r="E134" s="166" t="s">
        <v>34</v>
      </c>
      <c r="F134" s="167">
        <v>0</v>
      </c>
      <c r="G134" s="167">
        <v>0</v>
      </c>
      <c r="H134" s="167">
        <v>0</v>
      </c>
      <c r="I134" s="167">
        <v>0</v>
      </c>
      <c r="J134" s="167">
        <v>0.09</v>
      </c>
      <c r="K134" s="172">
        <v>0</v>
      </c>
      <c r="L134" s="173">
        <v>1.26</v>
      </c>
      <c r="M134" s="174">
        <v>0</v>
      </c>
      <c r="N134" s="174">
        <v>0</v>
      </c>
      <c r="O134" s="174">
        <v>0</v>
      </c>
    </row>
    <row r="135" spans="3:15">
      <c r="C135" t="s">
        <v>53</v>
      </c>
      <c r="D135" t="s">
        <v>136</v>
      </c>
      <c r="E135" t="s">
        <v>32</v>
      </c>
      <c r="F135" s="165">
        <v>3.19</v>
      </c>
      <c r="G135" s="165">
        <v>0</v>
      </c>
      <c r="H135" s="165">
        <v>17.55</v>
      </c>
      <c r="I135" s="165">
        <v>0</v>
      </c>
      <c r="J135" s="165">
        <v>48</v>
      </c>
      <c r="K135" s="168">
        <v>0</v>
      </c>
      <c r="L135" s="170">
        <v>839.51</v>
      </c>
      <c r="M135" s="171">
        <v>0</v>
      </c>
      <c r="N135" s="171">
        <v>0</v>
      </c>
      <c r="O135" s="171">
        <v>0</v>
      </c>
    </row>
    <row r="136" spans="4:15">
      <c r="D136"/>
      <c r="E136" s="166" t="s">
        <v>34</v>
      </c>
      <c r="F136" s="167">
        <v>1</v>
      </c>
      <c r="G136" s="167">
        <v>1</v>
      </c>
      <c r="H136" s="167">
        <v>2</v>
      </c>
      <c r="I136" s="167">
        <v>0</v>
      </c>
      <c r="J136" s="167">
        <v>0</v>
      </c>
      <c r="K136" s="172">
        <v>0</v>
      </c>
      <c r="L136" s="173">
        <v>38.5</v>
      </c>
      <c r="M136" s="174">
        <v>0</v>
      </c>
      <c r="N136" s="174">
        <v>0</v>
      </c>
      <c r="O136" s="174">
        <v>0</v>
      </c>
    </row>
    <row r="137" spans="3:15">
      <c r="C137" t="s">
        <v>49</v>
      </c>
      <c r="D137" t="s">
        <v>50</v>
      </c>
      <c r="E137" t="s">
        <v>32</v>
      </c>
      <c r="F137" s="165">
        <v>16</v>
      </c>
      <c r="G137" s="165">
        <v>0</v>
      </c>
      <c r="H137" s="165">
        <v>0</v>
      </c>
      <c r="I137" s="165">
        <v>0</v>
      </c>
      <c r="J137" s="165">
        <v>0</v>
      </c>
      <c r="K137" s="168">
        <v>0</v>
      </c>
      <c r="L137" s="170">
        <v>224</v>
      </c>
      <c r="M137" s="171">
        <v>0</v>
      </c>
      <c r="N137" s="171">
        <v>0</v>
      </c>
      <c r="O137" s="171">
        <v>0</v>
      </c>
    </row>
    <row r="138" spans="2:15">
      <c r="B138" s="166" t="s">
        <v>147</v>
      </c>
      <c r="C138" s="166"/>
      <c r="D138" s="166"/>
      <c r="E138" s="166"/>
      <c r="F138" s="167">
        <v>32.19</v>
      </c>
      <c r="G138" s="167">
        <v>10</v>
      </c>
      <c r="H138" s="167">
        <v>50.55</v>
      </c>
      <c r="I138" s="167">
        <v>1</v>
      </c>
      <c r="J138" s="167">
        <v>65.09</v>
      </c>
      <c r="K138" s="172">
        <v>0</v>
      </c>
      <c r="L138" s="173">
        <v>1823.15</v>
      </c>
      <c r="M138" s="174">
        <v>0</v>
      </c>
      <c r="N138" s="174">
        <v>0</v>
      </c>
      <c r="O138" s="174">
        <v>0</v>
      </c>
    </row>
    <row r="139" spans="2:15">
      <c r="B139" t="s">
        <v>45</v>
      </c>
      <c r="C139" t="s">
        <v>30</v>
      </c>
      <c r="D139" t="s">
        <v>136</v>
      </c>
      <c r="E139" t="s">
        <v>32</v>
      </c>
      <c r="F139" s="165">
        <v>0</v>
      </c>
      <c r="G139" s="165">
        <v>0</v>
      </c>
      <c r="H139" s="165">
        <v>21</v>
      </c>
      <c r="I139" s="165">
        <v>0</v>
      </c>
      <c r="J139" s="165">
        <v>0</v>
      </c>
      <c r="K139" s="168">
        <v>0</v>
      </c>
      <c r="L139" s="170">
        <v>147</v>
      </c>
      <c r="M139" s="171">
        <v>0</v>
      </c>
      <c r="N139" s="171">
        <v>0</v>
      </c>
      <c r="O139" s="171">
        <v>0</v>
      </c>
    </row>
    <row r="140" spans="3:15">
      <c r="C140" t="s">
        <v>46</v>
      </c>
      <c r="D140" t="s">
        <v>136</v>
      </c>
      <c r="E140" t="s">
        <v>32</v>
      </c>
      <c r="F140" s="165">
        <v>22</v>
      </c>
      <c r="G140" s="165">
        <v>0</v>
      </c>
      <c r="H140" s="165">
        <v>0</v>
      </c>
      <c r="I140" s="165">
        <v>0</v>
      </c>
      <c r="J140" s="165">
        <v>0</v>
      </c>
      <c r="K140" s="168">
        <v>0</v>
      </c>
      <c r="L140" s="170">
        <v>308</v>
      </c>
      <c r="M140" s="171">
        <v>0</v>
      </c>
      <c r="N140" s="171">
        <v>0</v>
      </c>
      <c r="O140" s="171">
        <v>0</v>
      </c>
    </row>
    <row r="141" spans="3:15">
      <c r="C141" t="s">
        <v>48</v>
      </c>
      <c r="D141" t="s">
        <v>136</v>
      </c>
      <c r="E141" t="s">
        <v>32</v>
      </c>
      <c r="F141" s="165">
        <v>0</v>
      </c>
      <c r="G141" s="165">
        <v>24</v>
      </c>
      <c r="H141" s="165">
        <v>0</v>
      </c>
      <c r="I141" s="165">
        <v>0</v>
      </c>
      <c r="J141" s="165">
        <v>10</v>
      </c>
      <c r="K141" s="168">
        <v>0</v>
      </c>
      <c r="L141" s="170">
        <v>392</v>
      </c>
      <c r="M141" s="171">
        <v>0</v>
      </c>
      <c r="N141" s="171">
        <v>0</v>
      </c>
      <c r="O141" s="171">
        <v>0</v>
      </c>
    </row>
    <row r="142" spans="4:15">
      <c r="D142"/>
      <c r="E142" s="166" t="s">
        <v>34</v>
      </c>
      <c r="F142" s="167">
        <v>0</v>
      </c>
      <c r="G142" s="167">
        <v>2</v>
      </c>
      <c r="H142" s="167">
        <v>15</v>
      </c>
      <c r="I142" s="167">
        <v>0</v>
      </c>
      <c r="J142" s="167">
        <v>0</v>
      </c>
      <c r="K142" s="172">
        <v>0</v>
      </c>
      <c r="L142" s="173">
        <v>126</v>
      </c>
      <c r="M142" s="174">
        <v>0</v>
      </c>
      <c r="N142" s="174">
        <v>0</v>
      </c>
      <c r="O142" s="174">
        <v>0</v>
      </c>
    </row>
    <row r="143" spans="3:15">
      <c r="C143" t="s">
        <v>51</v>
      </c>
      <c r="D143" t="s">
        <v>136</v>
      </c>
      <c r="E143" t="s">
        <v>32</v>
      </c>
      <c r="F143" s="165">
        <v>0</v>
      </c>
      <c r="G143" s="165">
        <v>0</v>
      </c>
      <c r="H143" s="165">
        <v>19</v>
      </c>
      <c r="I143" s="165">
        <v>0</v>
      </c>
      <c r="J143" s="165">
        <v>0</v>
      </c>
      <c r="K143" s="168">
        <v>0</v>
      </c>
      <c r="L143" s="170">
        <v>133</v>
      </c>
      <c r="M143" s="171">
        <v>0</v>
      </c>
      <c r="N143" s="171">
        <v>0</v>
      </c>
      <c r="O143" s="171">
        <v>0</v>
      </c>
    </row>
    <row r="144" spans="3:15">
      <c r="C144" t="s">
        <v>47</v>
      </c>
      <c r="D144" t="s">
        <v>136</v>
      </c>
      <c r="E144" t="s">
        <v>32</v>
      </c>
      <c r="F144" s="165">
        <v>0</v>
      </c>
      <c r="G144" s="165">
        <v>0</v>
      </c>
      <c r="H144" s="165">
        <v>0</v>
      </c>
      <c r="I144" s="165">
        <v>1</v>
      </c>
      <c r="J144" s="165">
        <v>0</v>
      </c>
      <c r="K144" s="168">
        <v>0</v>
      </c>
      <c r="L144" s="170">
        <v>2.38</v>
      </c>
      <c r="M144" s="171">
        <v>0</v>
      </c>
      <c r="N144" s="171">
        <v>0</v>
      </c>
      <c r="O144" s="171">
        <v>0</v>
      </c>
    </row>
    <row r="145" spans="3:15">
      <c r="C145" t="s">
        <v>52</v>
      </c>
      <c r="D145" t="s">
        <v>136</v>
      </c>
      <c r="E145" t="s">
        <v>32</v>
      </c>
      <c r="F145" s="165">
        <v>2</v>
      </c>
      <c r="G145" s="165">
        <v>0</v>
      </c>
      <c r="H145" s="165">
        <v>0</v>
      </c>
      <c r="I145" s="165">
        <v>0</v>
      </c>
      <c r="J145" s="165">
        <v>0</v>
      </c>
      <c r="K145" s="168">
        <v>0</v>
      </c>
      <c r="L145" s="170">
        <v>28</v>
      </c>
      <c r="M145" s="171">
        <v>0</v>
      </c>
      <c r="N145" s="171">
        <v>0</v>
      </c>
      <c r="O145" s="171">
        <v>0</v>
      </c>
    </row>
    <row r="146" spans="4:15">
      <c r="D146"/>
      <c r="E146" s="166" t="s">
        <v>34</v>
      </c>
      <c r="F146" s="167">
        <v>0</v>
      </c>
      <c r="G146" s="167">
        <v>0</v>
      </c>
      <c r="H146" s="167">
        <v>0</v>
      </c>
      <c r="I146" s="167">
        <v>0</v>
      </c>
      <c r="J146" s="167">
        <v>0.4</v>
      </c>
      <c r="K146" s="172">
        <v>0</v>
      </c>
      <c r="L146" s="173">
        <v>5.6</v>
      </c>
      <c r="M146" s="174">
        <v>0</v>
      </c>
      <c r="N146" s="174">
        <v>0</v>
      </c>
      <c r="O146" s="174">
        <v>0</v>
      </c>
    </row>
    <row r="147" spans="3:15">
      <c r="C147" t="s">
        <v>53</v>
      </c>
      <c r="D147" t="s">
        <v>136</v>
      </c>
      <c r="E147" t="s">
        <v>32</v>
      </c>
      <c r="F147" s="165">
        <v>13.92</v>
      </c>
      <c r="G147" s="165">
        <v>0.4</v>
      </c>
      <c r="H147" s="165">
        <v>31.58</v>
      </c>
      <c r="I147" s="165">
        <v>0</v>
      </c>
      <c r="J147" s="165">
        <v>93</v>
      </c>
      <c r="K147" s="168">
        <v>0</v>
      </c>
      <c r="L147" s="170">
        <v>1722.14</v>
      </c>
      <c r="M147" s="171">
        <v>0</v>
      </c>
      <c r="N147" s="171">
        <v>0</v>
      </c>
      <c r="O147" s="171">
        <v>0</v>
      </c>
    </row>
    <row r="148" spans="4:15">
      <c r="D148"/>
      <c r="E148" s="166" t="s">
        <v>34</v>
      </c>
      <c r="F148" s="167">
        <v>1</v>
      </c>
      <c r="G148" s="167">
        <v>0</v>
      </c>
      <c r="H148" s="167">
        <v>2</v>
      </c>
      <c r="I148" s="167">
        <v>0</v>
      </c>
      <c r="J148" s="167">
        <v>0</v>
      </c>
      <c r="K148" s="172">
        <v>0</v>
      </c>
      <c r="L148" s="173">
        <v>28</v>
      </c>
      <c r="M148" s="174">
        <v>0</v>
      </c>
      <c r="N148" s="174">
        <v>0</v>
      </c>
      <c r="O148" s="174">
        <v>0</v>
      </c>
    </row>
    <row r="149" spans="3:15">
      <c r="C149" t="s">
        <v>49</v>
      </c>
      <c r="D149" t="s">
        <v>50</v>
      </c>
      <c r="E149" t="s">
        <v>32</v>
      </c>
      <c r="F149" s="165">
        <v>4</v>
      </c>
      <c r="G149" s="165">
        <v>0</v>
      </c>
      <c r="H149" s="165">
        <v>0</v>
      </c>
      <c r="I149" s="165">
        <v>0</v>
      </c>
      <c r="J149" s="165">
        <v>0</v>
      </c>
      <c r="K149" s="168">
        <v>0</v>
      </c>
      <c r="L149" s="170">
        <v>56</v>
      </c>
      <c r="M149" s="171">
        <v>0</v>
      </c>
      <c r="N149" s="171">
        <v>0</v>
      </c>
      <c r="O149" s="171">
        <v>0</v>
      </c>
    </row>
    <row r="150" spans="2:15">
      <c r="B150" s="166" t="s">
        <v>148</v>
      </c>
      <c r="C150" s="166"/>
      <c r="D150" s="166"/>
      <c r="E150" s="166"/>
      <c r="F150" s="167">
        <v>42.92</v>
      </c>
      <c r="G150" s="167">
        <v>26.4</v>
      </c>
      <c r="H150" s="167">
        <v>88.58</v>
      </c>
      <c r="I150" s="167">
        <v>1</v>
      </c>
      <c r="J150" s="167">
        <v>103.4</v>
      </c>
      <c r="K150" s="172">
        <v>0</v>
      </c>
      <c r="L150" s="173">
        <v>2948.12</v>
      </c>
      <c r="M150" s="174">
        <v>0</v>
      </c>
      <c r="N150" s="174">
        <v>0</v>
      </c>
      <c r="O150" s="174">
        <v>0</v>
      </c>
    </row>
    <row r="151" spans="2:15">
      <c r="B151" s="175" t="s">
        <v>149</v>
      </c>
      <c r="C151" s="175"/>
      <c r="D151" s="175"/>
      <c r="E151" s="175"/>
      <c r="F151" s="176">
        <v>675.78</v>
      </c>
      <c r="G151" s="176">
        <v>413</v>
      </c>
      <c r="H151" s="176">
        <v>1073.56</v>
      </c>
      <c r="I151" s="176">
        <v>103</v>
      </c>
      <c r="J151" s="176">
        <v>1875.00333333333</v>
      </c>
      <c r="K151" s="177">
        <v>1</v>
      </c>
      <c r="L151" s="178">
        <v>47807.5266666667</v>
      </c>
      <c r="M151" s="179">
        <v>0</v>
      </c>
      <c r="N151" s="179">
        <v>0</v>
      </c>
      <c r="O151" s="179">
        <v>0</v>
      </c>
    </row>
    <row r="152" spans="4:12">
      <c r="D152"/>
      <c r="E152"/>
      <c r="F152"/>
      <c r="G152"/>
      <c r="H152"/>
      <c r="I152"/>
      <c r="J152"/>
      <c r="K152"/>
      <c r="L152"/>
    </row>
    <row r="153" spans="4:12">
      <c r="D153"/>
      <c r="E153"/>
      <c r="F153"/>
      <c r="G153"/>
      <c r="H153"/>
      <c r="I153"/>
      <c r="J153"/>
      <c r="K153"/>
      <c r="L153"/>
    </row>
    <row r="154" spans="4:12">
      <c r="D154"/>
      <c r="E154"/>
      <c r="F154"/>
      <c r="G154"/>
      <c r="H154"/>
      <c r="I154"/>
      <c r="J154"/>
      <c r="K154"/>
      <c r="L154"/>
    </row>
    <row r="155" spans="4:12">
      <c r="D155"/>
      <c r="E155"/>
      <c r="F155"/>
      <c r="G155"/>
      <c r="H155"/>
      <c r="I155"/>
      <c r="J155"/>
      <c r="K155"/>
      <c r="L155"/>
    </row>
    <row r="156" spans="4:12">
      <c r="D156"/>
      <c r="E156"/>
      <c r="F156"/>
      <c r="G156"/>
      <c r="H156"/>
      <c r="I156"/>
      <c r="J156"/>
      <c r="K156"/>
      <c r="L156"/>
    </row>
    <row r="157" spans="4:12">
      <c r="D157"/>
      <c r="E157"/>
      <c r="F157"/>
      <c r="G157"/>
      <c r="H157"/>
      <c r="I157"/>
      <c r="J157"/>
      <c r="K157"/>
      <c r="L157"/>
    </row>
    <row r="158" spans="4:12">
      <c r="D158"/>
      <c r="E158"/>
      <c r="F158"/>
      <c r="G158"/>
      <c r="H158"/>
      <c r="I158"/>
      <c r="J158"/>
      <c r="K158"/>
      <c r="L158"/>
    </row>
    <row r="159" spans="4:12">
      <c r="D159"/>
      <c r="E159"/>
      <c r="F159"/>
      <c r="G159"/>
      <c r="H159"/>
      <c r="I159"/>
      <c r="J159"/>
      <c r="K159"/>
      <c r="L159"/>
    </row>
    <row r="160" spans="4:12">
      <c r="D160"/>
      <c r="E160"/>
      <c r="F160"/>
      <c r="G160"/>
      <c r="H160"/>
      <c r="I160"/>
      <c r="J160"/>
      <c r="K160"/>
      <c r="L160"/>
    </row>
    <row r="161" spans="4:12">
      <c r="D161"/>
      <c r="E161"/>
      <c r="F161"/>
      <c r="G161"/>
      <c r="H161"/>
      <c r="I161"/>
      <c r="J161"/>
      <c r="K161"/>
      <c r="L161"/>
    </row>
    <row r="162" spans="4:12">
      <c r="D162"/>
      <c r="E162"/>
      <c r="F162"/>
      <c r="G162"/>
      <c r="H162"/>
      <c r="I162"/>
      <c r="J162"/>
      <c r="K162"/>
      <c r="L162"/>
    </row>
    <row r="163" spans="4:12">
      <c r="D163"/>
      <c r="E163"/>
      <c r="F163"/>
      <c r="G163"/>
      <c r="H163"/>
      <c r="I163"/>
      <c r="J163"/>
      <c r="K163"/>
      <c r="L163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T33"/>
  <sheetViews>
    <sheetView showGridLines="0" zoomScale="77" zoomScaleNormal="77" workbookViewId="0">
      <pane xSplit="2" ySplit="4" topLeftCell="C5" activePane="bottomRight" state="frozen"/>
      <selection/>
      <selection pane="topRight"/>
      <selection pane="bottomLeft"/>
      <selection pane="bottomRight" activeCell="E5" sqref="E5"/>
    </sheetView>
  </sheetViews>
  <sheetFormatPr defaultColWidth="9" defaultRowHeight="24.75" customHeight="1"/>
  <cols>
    <col min="1" max="1" width="2" style="42" customWidth="1"/>
    <col min="2" max="2" width="15.1388888888889" style="5" customWidth="1"/>
    <col min="3" max="3" width="16.8518518518519" style="5" customWidth="1"/>
    <col min="4" max="4" width="9.42592592592593" style="5" customWidth="1"/>
    <col min="5" max="12" width="10" style="5" customWidth="1" outlineLevel="1"/>
    <col min="13" max="18" width="10.287037037037" style="5" customWidth="1" outlineLevel="1"/>
    <col min="19" max="23" width="10.287037037037" style="5" customWidth="1"/>
    <col min="24" max="24" width="16.8518518518519" style="5" customWidth="1"/>
    <col min="25" max="25" width="9.42592592592593" style="5" customWidth="1"/>
    <col min="26" max="33" width="10" style="5" hidden="1" customWidth="1" outlineLevel="1"/>
    <col min="34" max="39" width="10.287037037037" style="5" hidden="1" customWidth="1" outlineLevel="1"/>
    <col min="40" max="40" width="10.287037037037" style="5" customWidth="1" collapsed="1"/>
    <col min="41" max="44" width="10.287037037037" style="5" customWidth="1"/>
    <col min="45" max="45" width="16.8518518518519" style="5" customWidth="1"/>
    <col min="46" max="46" width="9.42592592592593" style="5" customWidth="1"/>
    <col min="47" max="54" width="10" style="5" hidden="1" customWidth="1" outlineLevel="1"/>
    <col min="55" max="60" width="10.287037037037" style="5" hidden="1" customWidth="1" outlineLevel="1"/>
    <col min="61" max="61" width="10.287037037037" style="5" customWidth="1" collapsed="1"/>
    <col min="62" max="65" width="10.287037037037" style="5" customWidth="1"/>
    <col min="66" max="66" width="16.8518518518519" style="5" customWidth="1"/>
    <col min="67" max="67" width="9.42592592592593" style="5" customWidth="1"/>
    <col min="68" max="75" width="10" style="5" hidden="1" customWidth="1" outlineLevel="1"/>
    <col min="76" max="81" width="10.287037037037" style="5" hidden="1" customWidth="1" outlineLevel="1"/>
    <col min="82" max="82" width="10.287037037037" style="5" customWidth="1" collapsed="1"/>
    <col min="83" max="86" width="10.287037037037" style="5" customWidth="1"/>
    <col min="87" max="87" width="16.8518518518519" style="5" customWidth="1"/>
    <col min="88" max="88" width="9.42592592592593" style="5" customWidth="1"/>
    <col min="89" max="96" width="10" style="5" hidden="1" customWidth="1" outlineLevel="1"/>
    <col min="97" max="102" width="10.287037037037" style="5" hidden="1" customWidth="1" outlineLevel="1"/>
    <col min="103" max="103" width="10.287037037037" style="5" customWidth="1" collapsed="1"/>
    <col min="104" max="107" width="10.287037037037" style="5" customWidth="1"/>
    <col min="108" max="108" width="16.8518518518519" style="5" customWidth="1"/>
    <col min="109" max="109" width="9.42592592592593" style="5" customWidth="1"/>
    <col min="110" max="117" width="10" style="5" hidden="1" customWidth="1" outlineLevel="1"/>
    <col min="118" max="123" width="10.287037037037" style="5" hidden="1" customWidth="1" outlineLevel="1"/>
    <col min="124" max="124" width="10.287037037037" style="5" customWidth="1" collapsed="1"/>
    <col min="125" max="128" width="10.287037037037" style="5" customWidth="1"/>
    <col min="129" max="129" width="16.8518518518519" style="5" customWidth="1"/>
    <col min="130" max="130" width="9.42592592592593" style="5" customWidth="1"/>
    <col min="131" max="138" width="10" style="5" hidden="1" customWidth="1" outlineLevel="1"/>
    <col min="139" max="144" width="10.287037037037" style="5" hidden="1" customWidth="1" outlineLevel="1"/>
    <col min="145" max="145" width="10.287037037037" style="5" customWidth="1" collapsed="1"/>
    <col min="146" max="149" width="10.287037037037" style="5" customWidth="1"/>
    <col min="150" max="150" width="16.8518518518519" style="5" customWidth="1"/>
    <col min="151" max="151" width="9.42592592592593" style="5" customWidth="1"/>
    <col min="152" max="159" width="10" style="5" hidden="1" customWidth="1" outlineLevel="1"/>
    <col min="160" max="165" width="10.287037037037" style="5" hidden="1" customWidth="1" outlineLevel="1"/>
    <col min="166" max="166" width="10.287037037037" style="5" customWidth="1" collapsed="1"/>
    <col min="167" max="170" width="10.287037037037" style="5" customWidth="1"/>
    <col min="171" max="171" width="16.8518518518519" style="5" customWidth="1"/>
    <col min="172" max="172" width="9.42592592592593" style="5" customWidth="1"/>
    <col min="173" max="180" width="10" style="5" hidden="1" customWidth="1" outlineLevel="1"/>
    <col min="181" max="186" width="10.287037037037" style="5" hidden="1" customWidth="1" outlineLevel="1"/>
    <col min="187" max="187" width="10.287037037037" style="5" customWidth="1" collapsed="1"/>
    <col min="188" max="191" width="10.287037037037" style="5" customWidth="1"/>
    <col min="192" max="192" width="16.8518518518519" style="5" customWidth="1"/>
    <col min="193" max="193" width="9.42592592592593" style="5" customWidth="1"/>
    <col min="194" max="201" width="10" style="5" hidden="1" customWidth="1" outlineLevel="1"/>
    <col min="202" max="207" width="10.287037037037" style="5" hidden="1" customWidth="1" outlineLevel="1"/>
    <col min="208" max="208" width="10.287037037037" style="5" customWidth="1" collapsed="1"/>
    <col min="209" max="212" width="10.287037037037" style="5" customWidth="1"/>
    <col min="213" max="213" width="16.8518518518519" style="5" customWidth="1"/>
    <col min="214" max="214" width="9.42592592592593" style="5" customWidth="1"/>
    <col min="215" max="222" width="10" style="5" hidden="1" customWidth="1" outlineLevel="1"/>
    <col min="223" max="228" width="10.287037037037" style="5" hidden="1" customWidth="1" outlineLevel="1"/>
    <col min="229" max="229" width="10.287037037037" style="5" customWidth="1" collapsed="1"/>
    <col min="230" max="233" width="10.287037037037" style="5" customWidth="1"/>
    <col min="234" max="234" width="16.8518518518519" style="5" customWidth="1"/>
    <col min="235" max="235" width="9.42592592592593" style="5" customWidth="1"/>
    <col min="236" max="243" width="10" style="5" hidden="1" customWidth="1" outlineLevel="1"/>
    <col min="244" max="249" width="10.287037037037" style="5" hidden="1" customWidth="1" outlineLevel="1"/>
    <col min="250" max="250" width="10.287037037037" style="5" customWidth="1" collapsed="1"/>
    <col min="251" max="254" width="10.287037037037" style="5" customWidth="1"/>
    <col min="255" max="16384" width="9.13888888888889" style="5"/>
  </cols>
  <sheetData>
    <row r="2" customHeight="1" spans="2:254">
      <c r="B2" s="43" t="s">
        <v>150</v>
      </c>
      <c r="C2" s="44" t="s">
        <v>31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101"/>
      <c r="X2" s="44" t="s">
        <v>35</v>
      </c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101"/>
      <c r="AS2" s="44" t="s">
        <v>36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101"/>
      <c r="BN2" s="44" t="s">
        <v>37</v>
      </c>
      <c r="BO2" s="45"/>
      <c r="BP2" s="45"/>
      <c r="BQ2" s="45"/>
      <c r="BR2" s="45"/>
      <c r="BS2" s="45"/>
      <c r="BT2" s="45"/>
      <c r="BU2" s="45"/>
      <c r="BV2" s="45"/>
      <c r="BW2" s="45"/>
      <c r="BX2" s="45"/>
      <c r="BY2" s="45"/>
      <c r="BZ2" s="45"/>
      <c r="CA2" s="45"/>
      <c r="CB2" s="45"/>
      <c r="CC2" s="45"/>
      <c r="CD2" s="45"/>
      <c r="CE2" s="45"/>
      <c r="CF2" s="45"/>
      <c r="CG2" s="45"/>
      <c r="CH2" s="101"/>
      <c r="CI2" s="44" t="s">
        <v>38</v>
      </c>
      <c r="CJ2" s="45"/>
      <c r="CK2" s="45"/>
      <c r="CL2" s="45"/>
      <c r="CM2" s="45"/>
      <c r="CN2" s="45"/>
      <c r="CO2" s="45"/>
      <c r="CP2" s="45"/>
      <c r="CQ2" s="45"/>
      <c r="CR2" s="45"/>
      <c r="CS2" s="45"/>
      <c r="CT2" s="45"/>
      <c r="CU2" s="45"/>
      <c r="CV2" s="45"/>
      <c r="CW2" s="45"/>
      <c r="CX2" s="45"/>
      <c r="CY2" s="45"/>
      <c r="CZ2" s="45"/>
      <c r="DA2" s="45"/>
      <c r="DB2" s="45"/>
      <c r="DC2" s="101"/>
      <c r="DD2" s="44" t="s">
        <v>39</v>
      </c>
      <c r="DE2" s="45"/>
      <c r="DF2" s="45"/>
      <c r="DG2" s="45"/>
      <c r="DH2" s="45"/>
      <c r="DI2" s="45"/>
      <c r="DJ2" s="45"/>
      <c r="DK2" s="45"/>
      <c r="DL2" s="45"/>
      <c r="DM2" s="45"/>
      <c r="DN2" s="45"/>
      <c r="DO2" s="45"/>
      <c r="DP2" s="45"/>
      <c r="DQ2" s="45"/>
      <c r="DR2" s="45"/>
      <c r="DS2" s="45"/>
      <c r="DT2" s="45"/>
      <c r="DU2" s="45"/>
      <c r="DV2" s="45"/>
      <c r="DW2" s="45"/>
      <c r="DX2" s="101"/>
      <c r="DY2" s="44" t="s">
        <v>40</v>
      </c>
      <c r="DZ2" s="45"/>
      <c r="EA2" s="45"/>
      <c r="EB2" s="45"/>
      <c r="EC2" s="45"/>
      <c r="ED2" s="45"/>
      <c r="EE2" s="45"/>
      <c r="EF2" s="45"/>
      <c r="EG2" s="45"/>
      <c r="EH2" s="45"/>
      <c r="EI2" s="45"/>
      <c r="EJ2" s="45"/>
      <c r="EK2" s="45"/>
      <c r="EL2" s="45"/>
      <c r="EM2" s="45"/>
      <c r="EN2" s="45"/>
      <c r="EO2" s="45"/>
      <c r="EP2" s="45"/>
      <c r="EQ2" s="45"/>
      <c r="ER2" s="45"/>
      <c r="ES2" s="101"/>
      <c r="ET2" s="44" t="s">
        <v>41</v>
      </c>
      <c r="EU2" s="45"/>
      <c r="EV2" s="45"/>
      <c r="EW2" s="45"/>
      <c r="EX2" s="45"/>
      <c r="EY2" s="45"/>
      <c r="EZ2" s="45"/>
      <c r="FA2" s="45"/>
      <c r="FB2" s="45"/>
      <c r="FC2" s="45"/>
      <c r="FD2" s="45"/>
      <c r="FE2" s="45"/>
      <c r="FF2" s="45"/>
      <c r="FG2" s="45"/>
      <c r="FH2" s="45"/>
      <c r="FI2" s="45"/>
      <c r="FJ2" s="45"/>
      <c r="FK2" s="45"/>
      <c r="FL2" s="45"/>
      <c r="FM2" s="45"/>
      <c r="FN2" s="101"/>
      <c r="FO2" s="44" t="s">
        <v>42</v>
      </c>
      <c r="FP2" s="45"/>
      <c r="FQ2" s="45"/>
      <c r="FR2" s="45"/>
      <c r="FS2" s="45"/>
      <c r="FT2" s="45"/>
      <c r="FU2" s="45"/>
      <c r="FV2" s="45"/>
      <c r="FW2" s="45"/>
      <c r="FX2" s="45"/>
      <c r="FY2" s="45"/>
      <c r="FZ2" s="45"/>
      <c r="GA2" s="45"/>
      <c r="GB2" s="45"/>
      <c r="GC2" s="45"/>
      <c r="GD2" s="45"/>
      <c r="GE2" s="45"/>
      <c r="GF2" s="45"/>
      <c r="GG2" s="45"/>
      <c r="GH2" s="45"/>
      <c r="GI2" s="101"/>
      <c r="GJ2" s="44" t="s">
        <v>43</v>
      </c>
      <c r="GK2" s="45"/>
      <c r="GL2" s="45"/>
      <c r="GM2" s="45"/>
      <c r="GN2" s="45"/>
      <c r="GO2" s="45"/>
      <c r="GP2" s="45"/>
      <c r="GQ2" s="45"/>
      <c r="GR2" s="45"/>
      <c r="GS2" s="45"/>
      <c r="GT2" s="45"/>
      <c r="GU2" s="45"/>
      <c r="GV2" s="45"/>
      <c r="GW2" s="45"/>
      <c r="GX2" s="45"/>
      <c r="GY2" s="45"/>
      <c r="GZ2" s="45"/>
      <c r="HA2" s="45"/>
      <c r="HB2" s="45"/>
      <c r="HC2" s="45"/>
      <c r="HD2" s="101"/>
      <c r="HE2" s="44" t="s">
        <v>44</v>
      </c>
      <c r="HF2" s="45"/>
      <c r="HG2" s="45"/>
      <c r="HH2" s="45"/>
      <c r="HI2" s="45"/>
      <c r="HJ2" s="45"/>
      <c r="HK2" s="45"/>
      <c r="HL2" s="45"/>
      <c r="HM2" s="45"/>
      <c r="HN2" s="45"/>
      <c r="HO2" s="45"/>
      <c r="HP2" s="45"/>
      <c r="HQ2" s="45"/>
      <c r="HR2" s="45"/>
      <c r="HS2" s="45"/>
      <c r="HT2" s="45"/>
      <c r="HU2" s="45"/>
      <c r="HV2" s="45"/>
      <c r="HW2" s="45"/>
      <c r="HX2" s="45"/>
      <c r="HY2" s="101"/>
      <c r="HZ2" s="44" t="s">
        <v>45</v>
      </c>
      <c r="IA2" s="45"/>
      <c r="IB2" s="45"/>
      <c r="IC2" s="45"/>
      <c r="ID2" s="45"/>
      <c r="IE2" s="45"/>
      <c r="IF2" s="45"/>
      <c r="IG2" s="45"/>
      <c r="IH2" s="45"/>
      <c r="II2" s="45"/>
      <c r="IJ2" s="45"/>
      <c r="IK2" s="45"/>
      <c r="IL2" s="45"/>
      <c r="IM2" s="45"/>
      <c r="IN2" s="45"/>
      <c r="IO2" s="45"/>
      <c r="IP2" s="45"/>
      <c r="IQ2" s="45"/>
      <c r="IR2" s="45"/>
      <c r="IS2" s="45"/>
      <c r="IT2" s="101"/>
    </row>
    <row r="3" customHeight="1" spans="2:254">
      <c r="B3" s="46"/>
      <c r="C3" s="47" t="s">
        <v>151</v>
      </c>
      <c r="D3" s="7" t="s">
        <v>152</v>
      </c>
      <c r="E3" s="48" t="s">
        <v>153</v>
      </c>
      <c r="F3" s="48"/>
      <c r="G3" s="49"/>
      <c r="H3" s="49"/>
      <c r="I3" s="49"/>
      <c r="J3" s="49"/>
      <c r="K3" s="49"/>
      <c r="L3" s="29"/>
      <c r="M3" s="75" t="s">
        <v>154</v>
      </c>
      <c r="N3" s="48"/>
      <c r="O3" s="49"/>
      <c r="P3" s="49"/>
      <c r="Q3" s="49"/>
      <c r="R3" s="49"/>
      <c r="S3" s="29"/>
      <c r="T3" s="102" t="s">
        <v>155</v>
      </c>
      <c r="U3" s="103"/>
      <c r="V3" s="103"/>
      <c r="W3" s="103"/>
      <c r="X3" s="104" t="s">
        <v>151</v>
      </c>
      <c r="Y3" s="7" t="s">
        <v>152</v>
      </c>
      <c r="Z3" s="48" t="s">
        <v>153</v>
      </c>
      <c r="AA3" s="48"/>
      <c r="AB3" s="49"/>
      <c r="AC3" s="49"/>
      <c r="AD3" s="49"/>
      <c r="AE3" s="49"/>
      <c r="AF3" s="49"/>
      <c r="AG3" s="29"/>
      <c r="AH3" s="75" t="s">
        <v>154</v>
      </c>
      <c r="AI3" s="48"/>
      <c r="AJ3" s="49"/>
      <c r="AK3" s="49"/>
      <c r="AL3" s="49"/>
      <c r="AM3" s="49"/>
      <c r="AN3" s="29"/>
      <c r="AO3" s="102" t="s">
        <v>155</v>
      </c>
      <c r="AP3" s="103"/>
      <c r="AQ3" s="103"/>
      <c r="AR3" s="103"/>
      <c r="AS3" s="136" t="s">
        <v>151</v>
      </c>
      <c r="AT3" s="137" t="s">
        <v>152</v>
      </c>
      <c r="AU3" s="105" t="s">
        <v>153</v>
      </c>
      <c r="AV3" s="45"/>
      <c r="AW3" s="45"/>
      <c r="AX3" s="45"/>
      <c r="AY3" s="45"/>
      <c r="AZ3" s="45"/>
      <c r="BA3" s="45"/>
      <c r="BB3" s="101"/>
      <c r="BC3" s="75" t="s">
        <v>154</v>
      </c>
      <c r="BD3" s="48"/>
      <c r="BE3" s="49"/>
      <c r="BF3" s="49"/>
      <c r="BG3" s="49"/>
      <c r="BH3" s="49"/>
      <c r="BI3" s="29"/>
      <c r="BJ3" s="102" t="s">
        <v>155</v>
      </c>
      <c r="BK3" s="103"/>
      <c r="BL3" s="103"/>
      <c r="BM3" s="103"/>
      <c r="BN3" s="136" t="s">
        <v>151</v>
      </c>
      <c r="BO3" s="137" t="s">
        <v>152</v>
      </c>
      <c r="BP3" s="105" t="s">
        <v>153</v>
      </c>
      <c r="BQ3" s="45"/>
      <c r="BR3" s="45"/>
      <c r="BS3" s="45"/>
      <c r="BT3" s="45"/>
      <c r="BU3" s="45"/>
      <c r="BV3" s="45"/>
      <c r="BW3" s="101"/>
      <c r="BX3" s="75" t="s">
        <v>154</v>
      </c>
      <c r="BY3" s="48"/>
      <c r="BZ3" s="49"/>
      <c r="CA3" s="49"/>
      <c r="CB3" s="49"/>
      <c r="CC3" s="49"/>
      <c r="CD3" s="29"/>
      <c r="CE3" s="102" t="s">
        <v>155</v>
      </c>
      <c r="CF3" s="103"/>
      <c r="CG3" s="103"/>
      <c r="CH3" s="103"/>
      <c r="CI3" s="136" t="s">
        <v>151</v>
      </c>
      <c r="CJ3" s="137" t="s">
        <v>152</v>
      </c>
      <c r="CK3" s="105" t="s">
        <v>153</v>
      </c>
      <c r="CL3" s="45"/>
      <c r="CM3" s="45"/>
      <c r="CN3" s="45"/>
      <c r="CO3" s="45"/>
      <c r="CP3" s="45"/>
      <c r="CQ3" s="45"/>
      <c r="CR3" s="101"/>
      <c r="CS3" s="75" t="s">
        <v>154</v>
      </c>
      <c r="CT3" s="48"/>
      <c r="CU3" s="49"/>
      <c r="CV3" s="49"/>
      <c r="CW3" s="49"/>
      <c r="CX3" s="49"/>
      <c r="CY3" s="29"/>
      <c r="CZ3" s="102" t="s">
        <v>155</v>
      </c>
      <c r="DA3" s="103"/>
      <c r="DB3" s="103"/>
      <c r="DC3" s="103"/>
      <c r="DD3" s="136" t="s">
        <v>151</v>
      </c>
      <c r="DE3" s="137" t="s">
        <v>152</v>
      </c>
      <c r="DF3" s="105" t="s">
        <v>153</v>
      </c>
      <c r="DG3" s="45"/>
      <c r="DH3" s="45"/>
      <c r="DI3" s="45"/>
      <c r="DJ3" s="45"/>
      <c r="DK3" s="45"/>
      <c r="DL3" s="45"/>
      <c r="DM3" s="101"/>
      <c r="DN3" s="75" t="s">
        <v>154</v>
      </c>
      <c r="DO3" s="48"/>
      <c r="DP3" s="49"/>
      <c r="DQ3" s="49"/>
      <c r="DR3" s="49"/>
      <c r="DS3" s="49"/>
      <c r="DT3" s="29"/>
      <c r="DU3" s="102" t="s">
        <v>155</v>
      </c>
      <c r="DV3" s="103"/>
      <c r="DW3" s="103"/>
      <c r="DX3" s="103"/>
      <c r="DY3" s="136" t="s">
        <v>151</v>
      </c>
      <c r="DZ3" s="137" t="s">
        <v>152</v>
      </c>
      <c r="EA3" s="105" t="s">
        <v>153</v>
      </c>
      <c r="EB3" s="45"/>
      <c r="EC3" s="45"/>
      <c r="ED3" s="45"/>
      <c r="EE3" s="45"/>
      <c r="EF3" s="45"/>
      <c r="EG3" s="45"/>
      <c r="EH3" s="101"/>
      <c r="EI3" s="75" t="s">
        <v>154</v>
      </c>
      <c r="EJ3" s="48"/>
      <c r="EK3" s="49"/>
      <c r="EL3" s="49"/>
      <c r="EM3" s="49"/>
      <c r="EN3" s="49"/>
      <c r="EO3" s="29"/>
      <c r="EP3" s="102" t="s">
        <v>155</v>
      </c>
      <c r="EQ3" s="103"/>
      <c r="ER3" s="103"/>
      <c r="ES3" s="103"/>
      <c r="ET3" s="136" t="s">
        <v>151</v>
      </c>
      <c r="EU3" s="137" t="s">
        <v>152</v>
      </c>
      <c r="EV3" s="105" t="s">
        <v>153</v>
      </c>
      <c r="EW3" s="45"/>
      <c r="EX3" s="45"/>
      <c r="EY3" s="45"/>
      <c r="EZ3" s="45"/>
      <c r="FA3" s="45"/>
      <c r="FB3" s="45"/>
      <c r="FC3" s="101"/>
      <c r="FD3" s="75" t="s">
        <v>154</v>
      </c>
      <c r="FE3" s="48"/>
      <c r="FF3" s="49"/>
      <c r="FG3" s="49"/>
      <c r="FH3" s="49"/>
      <c r="FI3" s="49"/>
      <c r="FJ3" s="29"/>
      <c r="FK3" s="102" t="s">
        <v>155</v>
      </c>
      <c r="FL3" s="103"/>
      <c r="FM3" s="103"/>
      <c r="FN3" s="103"/>
      <c r="FO3" s="136" t="s">
        <v>151</v>
      </c>
      <c r="FP3" s="137" t="s">
        <v>152</v>
      </c>
      <c r="FQ3" s="105" t="s">
        <v>153</v>
      </c>
      <c r="FR3" s="45"/>
      <c r="FS3" s="45"/>
      <c r="FT3" s="45"/>
      <c r="FU3" s="45"/>
      <c r="FV3" s="45"/>
      <c r="FW3" s="45"/>
      <c r="FX3" s="101"/>
      <c r="FY3" s="75" t="s">
        <v>154</v>
      </c>
      <c r="FZ3" s="48"/>
      <c r="GA3" s="49"/>
      <c r="GB3" s="49"/>
      <c r="GC3" s="49"/>
      <c r="GD3" s="49"/>
      <c r="GE3" s="29"/>
      <c r="GF3" s="102" t="s">
        <v>155</v>
      </c>
      <c r="GG3" s="103"/>
      <c r="GH3" s="103"/>
      <c r="GI3" s="103"/>
      <c r="GJ3" s="136" t="s">
        <v>151</v>
      </c>
      <c r="GK3" s="137" t="s">
        <v>152</v>
      </c>
      <c r="GL3" s="105" t="s">
        <v>153</v>
      </c>
      <c r="GM3" s="45"/>
      <c r="GN3" s="45"/>
      <c r="GO3" s="45"/>
      <c r="GP3" s="45"/>
      <c r="GQ3" s="45"/>
      <c r="GR3" s="45"/>
      <c r="GS3" s="101"/>
      <c r="GT3" s="75" t="s">
        <v>154</v>
      </c>
      <c r="GU3" s="48"/>
      <c r="GV3" s="49"/>
      <c r="GW3" s="49"/>
      <c r="GX3" s="49"/>
      <c r="GY3" s="49"/>
      <c r="GZ3" s="29"/>
      <c r="HA3" s="102" t="s">
        <v>155</v>
      </c>
      <c r="HB3" s="103"/>
      <c r="HC3" s="103"/>
      <c r="HD3" s="103"/>
      <c r="HE3" s="136" t="s">
        <v>151</v>
      </c>
      <c r="HF3" s="137" t="s">
        <v>152</v>
      </c>
      <c r="HG3" s="105" t="s">
        <v>153</v>
      </c>
      <c r="HH3" s="45"/>
      <c r="HI3" s="45"/>
      <c r="HJ3" s="45"/>
      <c r="HK3" s="45"/>
      <c r="HL3" s="45"/>
      <c r="HM3" s="45"/>
      <c r="HN3" s="101"/>
      <c r="HO3" s="75" t="s">
        <v>154</v>
      </c>
      <c r="HP3" s="48"/>
      <c r="HQ3" s="49"/>
      <c r="HR3" s="49"/>
      <c r="HS3" s="49"/>
      <c r="HT3" s="49"/>
      <c r="HU3" s="29"/>
      <c r="HV3" s="102" t="s">
        <v>155</v>
      </c>
      <c r="HW3" s="103"/>
      <c r="HX3" s="103"/>
      <c r="HY3" s="103"/>
      <c r="HZ3" s="136" t="s">
        <v>151</v>
      </c>
      <c r="IA3" s="137" t="s">
        <v>152</v>
      </c>
      <c r="IB3" s="105" t="s">
        <v>153</v>
      </c>
      <c r="IC3" s="45"/>
      <c r="ID3" s="45"/>
      <c r="IE3" s="45"/>
      <c r="IF3" s="45"/>
      <c r="IG3" s="45"/>
      <c r="IH3" s="45"/>
      <c r="II3" s="101"/>
      <c r="IJ3" s="75" t="s">
        <v>154</v>
      </c>
      <c r="IK3" s="48"/>
      <c r="IL3" s="49"/>
      <c r="IM3" s="49"/>
      <c r="IN3" s="49"/>
      <c r="IO3" s="49"/>
      <c r="IP3" s="29"/>
      <c r="IQ3" s="102" t="s">
        <v>155</v>
      </c>
      <c r="IR3" s="103"/>
      <c r="IS3" s="103"/>
      <c r="IT3" s="103"/>
    </row>
    <row r="4" ht="43.2" spans="2:254">
      <c r="B4" s="50"/>
      <c r="C4" s="47"/>
      <c r="D4" s="7"/>
      <c r="E4" s="47" t="s">
        <v>156</v>
      </c>
      <c r="F4" s="47" t="s">
        <v>157</v>
      </c>
      <c r="G4" s="7" t="s">
        <v>158</v>
      </c>
      <c r="H4" s="7" t="s">
        <v>159</v>
      </c>
      <c r="I4" s="7" t="s">
        <v>160</v>
      </c>
      <c r="J4" s="7" t="s">
        <v>161</v>
      </c>
      <c r="K4" s="7" t="s">
        <v>162</v>
      </c>
      <c r="L4" s="76" t="s">
        <v>163</v>
      </c>
      <c r="M4" s="75" t="s">
        <v>164</v>
      </c>
      <c r="N4" s="48" t="s">
        <v>165</v>
      </c>
      <c r="O4" s="49" t="s">
        <v>25</v>
      </c>
      <c r="P4" s="49" t="s">
        <v>26</v>
      </c>
      <c r="Q4" s="49" t="s">
        <v>166</v>
      </c>
      <c r="R4" s="7" t="s">
        <v>167</v>
      </c>
      <c r="S4" s="29" t="s">
        <v>29</v>
      </c>
      <c r="T4" s="75" t="s">
        <v>168</v>
      </c>
      <c r="U4" s="49" t="s">
        <v>169</v>
      </c>
      <c r="V4" s="7" t="s">
        <v>168</v>
      </c>
      <c r="W4" s="105" t="s">
        <v>169</v>
      </c>
      <c r="X4" s="104"/>
      <c r="Y4" s="7"/>
      <c r="Z4" s="47" t="s">
        <v>170</v>
      </c>
      <c r="AA4" s="47" t="s">
        <v>171</v>
      </c>
      <c r="AB4" s="7" t="s">
        <v>172</v>
      </c>
      <c r="AC4" s="7" t="s">
        <v>173</v>
      </c>
      <c r="AD4" s="7" t="s">
        <v>174</v>
      </c>
      <c r="AE4" s="7" t="s">
        <v>175</v>
      </c>
      <c r="AF4" s="7" t="s">
        <v>176</v>
      </c>
      <c r="AG4" s="76" t="s">
        <v>177</v>
      </c>
      <c r="AH4" s="75" t="s">
        <v>164</v>
      </c>
      <c r="AI4" s="48" t="s">
        <v>165</v>
      </c>
      <c r="AJ4" s="49" t="s">
        <v>25</v>
      </c>
      <c r="AK4" s="49" t="s">
        <v>26</v>
      </c>
      <c r="AL4" s="49" t="s">
        <v>166</v>
      </c>
      <c r="AM4" s="7" t="s">
        <v>167</v>
      </c>
      <c r="AN4" s="29" t="s">
        <v>29</v>
      </c>
      <c r="AO4" s="75" t="s">
        <v>168</v>
      </c>
      <c r="AP4" s="49" t="s">
        <v>169</v>
      </c>
      <c r="AQ4" s="7" t="s">
        <v>168</v>
      </c>
      <c r="AR4" s="29" t="s">
        <v>169</v>
      </c>
      <c r="AS4" s="138"/>
      <c r="AT4" s="139"/>
      <c r="AU4" s="47" t="s">
        <v>170</v>
      </c>
      <c r="AV4" s="47" t="s">
        <v>171</v>
      </c>
      <c r="AW4" s="7" t="s">
        <v>172</v>
      </c>
      <c r="AX4" s="7" t="s">
        <v>173</v>
      </c>
      <c r="AY4" s="7" t="s">
        <v>174</v>
      </c>
      <c r="AZ4" s="7" t="s">
        <v>175</v>
      </c>
      <c r="BA4" s="7" t="s">
        <v>176</v>
      </c>
      <c r="BB4" s="76" t="s">
        <v>177</v>
      </c>
      <c r="BC4" s="75" t="s">
        <v>164</v>
      </c>
      <c r="BD4" s="48" t="s">
        <v>165</v>
      </c>
      <c r="BE4" s="49" t="s">
        <v>25</v>
      </c>
      <c r="BF4" s="49" t="s">
        <v>26</v>
      </c>
      <c r="BG4" s="49" t="s">
        <v>166</v>
      </c>
      <c r="BH4" s="7" t="s">
        <v>167</v>
      </c>
      <c r="BI4" s="29" t="s">
        <v>29</v>
      </c>
      <c r="BJ4" s="75" t="s">
        <v>168</v>
      </c>
      <c r="BK4" s="49" t="s">
        <v>169</v>
      </c>
      <c r="BL4" s="7" t="s">
        <v>168</v>
      </c>
      <c r="BM4" s="29" t="s">
        <v>169</v>
      </c>
      <c r="BN4" s="138"/>
      <c r="BO4" s="139"/>
      <c r="BP4" s="47" t="s">
        <v>170</v>
      </c>
      <c r="BQ4" s="47" t="s">
        <v>171</v>
      </c>
      <c r="BR4" s="7" t="s">
        <v>172</v>
      </c>
      <c r="BS4" s="7" t="s">
        <v>173</v>
      </c>
      <c r="BT4" s="7" t="s">
        <v>174</v>
      </c>
      <c r="BU4" s="7" t="s">
        <v>175</v>
      </c>
      <c r="BV4" s="7" t="s">
        <v>176</v>
      </c>
      <c r="BW4" s="76" t="s">
        <v>177</v>
      </c>
      <c r="BX4" s="75" t="s">
        <v>164</v>
      </c>
      <c r="BY4" s="48" t="s">
        <v>165</v>
      </c>
      <c r="BZ4" s="49" t="s">
        <v>25</v>
      </c>
      <c r="CA4" s="49" t="s">
        <v>26</v>
      </c>
      <c r="CB4" s="49" t="s">
        <v>166</v>
      </c>
      <c r="CC4" s="7" t="s">
        <v>167</v>
      </c>
      <c r="CD4" s="29" t="s">
        <v>29</v>
      </c>
      <c r="CE4" s="75" t="s">
        <v>168</v>
      </c>
      <c r="CF4" s="49" t="s">
        <v>169</v>
      </c>
      <c r="CG4" s="7" t="s">
        <v>168</v>
      </c>
      <c r="CH4" s="29" t="s">
        <v>169</v>
      </c>
      <c r="CI4" s="138"/>
      <c r="CJ4" s="139"/>
      <c r="CK4" s="47" t="s">
        <v>170</v>
      </c>
      <c r="CL4" s="47" t="s">
        <v>171</v>
      </c>
      <c r="CM4" s="7" t="s">
        <v>172</v>
      </c>
      <c r="CN4" s="7" t="s">
        <v>173</v>
      </c>
      <c r="CO4" s="7" t="s">
        <v>174</v>
      </c>
      <c r="CP4" s="7" t="s">
        <v>175</v>
      </c>
      <c r="CQ4" s="7" t="s">
        <v>176</v>
      </c>
      <c r="CR4" s="76" t="s">
        <v>177</v>
      </c>
      <c r="CS4" s="75" t="s">
        <v>164</v>
      </c>
      <c r="CT4" s="48" t="s">
        <v>165</v>
      </c>
      <c r="CU4" s="49" t="s">
        <v>25</v>
      </c>
      <c r="CV4" s="49" t="s">
        <v>26</v>
      </c>
      <c r="CW4" s="49" t="s">
        <v>166</v>
      </c>
      <c r="CX4" s="7" t="s">
        <v>167</v>
      </c>
      <c r="CY4" s="29" t="s">
        <v>29</v>
      </c>
      <c r="CZ4" s="75" t="s">
        <v>168</v>
      </c>
      <c r="DA4" s="49" t="s">
        <v>169</v>
      </c>
      <c r="DB4" s="7" t="s">
        <v>168</v>
      </c>
      <c r="DC4" s="29" t="s">
        <v>169</v>
      </c>
      <c r="DD4" s="138"/>
      <c r="DE4" s="139"/>
      <c r="DF4" s="47" t="s">
        <v>170</v>
      </c>
      <c r="DG4" s="47" t="s">
        <v>171</v>
      </c>
      <c r="DH4" s="7" t="s">
        <v>172</v>
      </c>
      <c r="DI4" s="7" t="s">
        <v>173</v>
      </c>
      <c r="DJ4" s="7" t="s">
        <v>174</v>
      </c>
      <c r="DK4" s="7" t="s">
        <v>175</v>
      </c>
      <c r="DL4" s="7" t="s">
        <v>176</v>
      </c>
      <c r="DM4" s="76" t="s">
        <v>177</v>
      </c>
      <c r="DN4" s="75" t="s">
        <v>164</v>
      </c>
      <c r="DO4" s="48" t="s">
        <v>165</v>
      </c>
      <c r="DP4" s="49" t="s">
        <v>25</v>
      </c>
      <c r="DQ4" s="49" t="s">
        <v>26</v>
      </c>
      <c r="DR4" s="49" t="s">
        <v>166</v>
      </c>
      <c r="DS4" s="7" t="s">
        <v>167</v>
      </c>
      <c r="DT4" s="29" t="s">
        <v>29</v>
      </c>
      <c r="DU4" s="75" t="s">
        <v>168</v>
      </c>
      <c r="DV4" s="49" t="s">
        <v>169</v>
      </c>
      <c r="DW4" s="7" t="s">
        <v>168</v>
      </c>
      <c r="DX4" s="29" t="s">
        <v>169</v>
      </c>
      <c r="DY4" s="138"/>
      <c r="DZ4" s="139"/>
      <c r="EA4" s="47" t="s">
        <v>170</v>
      </c>
      <c r="EB4" s="47" t="s">
        <v>171</v>
      </c>
      <c r="EC4" s="7" t="s">
        <v>172</v>
      </c>
      <c r="ED4" s="7" t="s">
        <v>173</v>
      </c>
      <c r="EE4" s="7" t="s">
        <v>174</v>
      </c>
      <c r="EF4" s="7" t="s">
        <v>175</v>
      </c>
      <c r="EG4" s="7" t="s">
        <v>176</v>
      </c>
      <c r="EH4" s="76" t="s">
        <v>177</v>
      </c>
      <c r="EI4" s="75" t="s">
        <v>164</v>
      </c>
      <c r="EJ4" s="48" t="s">
        <v>165</v>
      </c>
      <c r="EK4" s="49" t="s">
        <v>25</v>
      </c>
      <c r="EL4" s="49" t="s">
        <v>26</v>
      </c>
      <c r="EM4" s="49" t="s">
        <v>166</v>
      </c>
      <c r="EN4" s="7" t="s">
        <v>167</v>
      </c>
      <c r="EO4" s="29" t="s">
        <v>29</v>
      </c>
      <c r="EP4" s="75" t="s">
        <v>168</v>
      </c>
      <c r="EQ4" s="49" t="s">
        <v>169</v>
      </c>
      <c r="ER4" s="7" t="s">
        <v>168</v>
      </c>
      <c r="ES4" s="29" t="s">
        <v>169</v>
      </c>
      <c r="ET4" s="138"/>
      <c r="EU4" s="139"/>
      <c r="EV4" s="47" t="s">
        <v>170</v>
      </c>
      <c r="EW4" s="47" t="s">
        <v>171</v>
      </c>
      <c r="EX4" s="7" t="s">
        <v>172</v>
      </c>
      <c r="EY4" s="7" t="s">
        <v>173</v>
      </c>
      <c r="EZ4" s="7" t="s">
        <v>174</v>
      </c>
      <c r="FA4" s="7" t="s">
        <v>175</v>
      </c>
      <c r="FB4" s="7" t="s">
        <v>176</v>
      </c>
      <c r="FC4" s="76" t="s">
        <v>177</v>
      </c>
      <c r="FD4" s="75" t="s">
        <v>164</v>
      </c>
      <c r="FE4" s="48" t="s">
        <v>165</v>
      </c>
      <c r="FF4" s="49" t="s">
        <v>25</v>
      </c>
      <c r="FG4" s="49" t="s">
        <v>26</v>
      </c>
      <c r="FH4" s="49" t="s">
        <v>166</v>
      </c>
      <c r="FI4" s="7" t="s">
        <v>167</v>
      </c>
      <c r="FJ4" s="29" t="s">
        <v>29</v>
      </c>
      <c r="FK4" s="75" t="s">
        <v>168</v>
      </c>
      <c r="FL4" s="49" t="s">
        <v>169</v>
      </c>
      <c r="FM4" s="7" t="s">
        <v>168</v>
      </c>
      <c r="FN4" s="29" t="s">
        <v>169</v>
      </c>
      <c r="FO4" s="138"/>
      <c r="FP4" s="139"/>
      <c r="FQ4" s="47" t="s">
        <v>170</v>
      </c>
      <c r="FR4" s="47" t="s">
        <v>171</v>
      </c>
      <c r="FS4" s="7" t="s">
        <v>172</v>
      </c>
      <c r="FT4" s="7" t="s">
        <v>173</v>
      </c>
      <c r="FU4" s="7" t="s">
        <v>174</v>
      </c>
      <c r="FV4" s="7" t="s">
        <v>175</v>
      </c>
      <c r="FW4" s="7" t="s">
        <v>176</v>
      </c>
      <c r="FX4" s="76" t="s">
        <v>177</v>
      </c>
      <c r="FY4" s="75" t="s">
        <v>164</v>
      </c>
      <c r="FZ4" s="48" t="s">
        <v>165</v>
      </c>
      <c r="GA4" s="49" t="s">
        <v>25</v>
      </c>
      <c r="GB4" s="49" t="s">
        <v>26</v>
      </c>
      <c r="GC4" s="49" t="s">
        <v>166</v>
      </c>
      <c r="GD4" s="7" t="s">
        <v>167</v>
      </c>
      <c r="GE4" s="29" t="s">
        <v>29</v>
      </c>
      <c r="GF4" s="75" t="s">
        <v>168</v>
      </c>
      <c r="GG4" s="49" t="s">
        <v>169</v>
      </c>
      <c r="GH4" s="7" t="s">
        <v>168</v>
      </c>
      <c r="GI4" s="29" t="s">
        <v>169</v>
      </c>
      <c r="GJ4" s="138"/>
      <c r="GK4" s="139"/>
      <c r="GL4" s="47" t="s">
        <v>170</v>
      </c>
      <c r="GM4" s="47" t="s">
        <v>171</v>
      </c>
      <c r="GN4" s="7" t="s">
        <v>172</v>
      </c>
      <c r="GO4" s="7" t="s">
        <v>173</v>
      </c>
      <c r="GP4" s="7" t="s">
        <v>174</v>
      </c>
      <c r="GQ4" s="7" t="s">
        <v>175</v>
      </c>
      <c r="GR4" s="7" t="s">
        <v>176</v>
      </c>
      <c r="GS4" s="76" t="s">
        <v>177</v>
      </c>
      <c r="GT4" s="75" t="s">
        <v>164</v>
      </c>
      <c r="GU4" s="48" t="s">
        <v>165</v>
      </c>
      <c r="GV4" s="49" t="s">
        <v>25</v>
      </c>
      <c r="GW4" s="49" t="s">
        <v>26</v>
      </c>
      <c r="GX4" s="49" t="s">
        <v>166</v>
      </c>
      <c r="GY4" s="7" t="s">
        <v>167</v>
      </c>
      <c r="GZ4" s="29" t="s">
        <v>29</v>
      </c>
      <c r="HA4" s="75" t="s">
        <v>168</v>
      </c>
      <c r="HB4" s="49" t="s">
        <v>169</v>
      </c>
      <c r="HC4" s="7" t="s">
        <v>168</v>
      </c>
      <c r="HD4" s="29" t="s">
        <v>169</v>
      </c>
      <c r="HE4" s="138"/>
      <c r="HF4" s="139"/>
      <c r="HG4" s="47" t="s">
        <v>170</v>
      </c>
      <c r="HH4" s="47" t="s">
        <v>171</v>
      </c>
      <c r="HI4" s="7" t="s">
        <v>172</v>
      </c>
      <c r="HJ4" s="7" t="s">
        <v>173</v>
      </c>
      <c r="HK4" s="7" t="s">
        <v>174</v>
      </c>
      <c r="HL4" s="7" t="s">
        <v>175</v>
      </c>
      <c r="HM4" s="7" t="s">
        <v>176</v>
      </c>
      <c r="HN4" s="76" t="s">
        <v>177</v>
      </c>
      <c r="HO4" s="75" t="s">
        <v>164</v>
      </c>
      <c r="HP4" s="48" t="s">
        <v>165</v>
      </c>
      <c r="HQ4" s="49" t="s">
        <v>25</v>
      </c>
      <c r="HR4" s="49" t="s">
        <v>26</v>
      </c>
      <c r="HS4" s="49" t="s">
        <v>166</v>
      </c>
      <c r="HT4" s="7" t="s">
        <v>167</v>
      </c>
      <c r="HU4" s="29" t="s">
        <v>29</v>
      </c>
      <c r="HV4" s="75" t="s">
        <v>168</v>
      </c>
      <c r="HW4" s="49" t="s">
        <v>169</v>
      </c>
      <c r="HX4" s="7" t="s">
        <v>168</v>
      </c>
      <c r="HY4" s="29" t="s">
        <v>169</v>
      </c>
      <c r="HZ4" s="138"/>
      <c r="IA4" s="139"/>
      <c r="IB4" s="47" t="s">
        <v>170</v>
      </c>
      <c r="IC4" s="47" t="s">
        <v>171</v>
      </c>
      <c r="ID4" s="7" t="s">
        <v>172</v>
      </c>
      <c r="IE4" s="7" t="s">
        <v>173</v>
      </c>
      <c r="IF4" s="7" t="s">
        <v>174</v>
      </c>
      <c r="IG4" s="7" t="s">
        <v>175</v>
      </c>
      <c r="IH4" s="7" t="s">
        <v>176</v>
      </c>
      <c r="II4" s="76" t="s">
        <v>177</v>
      </c>
      <c r="IJ4" s="75" t="s">
        <v>164</v>
      </c>
      <c r="IK4" s="48" t="s">
        <v>165</v>
      </c>
      <c r="IL4" s="49" t="s">
        <v>25</v>
      </c>
      <c r="IM4" s="49" t="s">
        <v>26</v>
      </c>
      <c r="IN4" s="49" t="s">
        <v>166</v>
      </c>
      <c r="IO4" s="7" t="s">
        <v>167</v>
      </c>
      <c r="IP4" s="29" t="s">
        <v>29</v>
      </c>
      <c r="IQ4" s="75" t="s">
        <v>168</v>
      </c>
      <c r="IR4" s="49" t="s">
        <v>169</v>
      </c>
      <c r="IS4" s="7" t="s">
        <v>168</v>
      </c>
      <c r="IT4" s="29" t="s">
        <v>169</v>
      </c>
    </row>
    <row r="5" customHeight="1" spans="1:254">
      <c r="A5" s="51" t="str">
        <f>B5&amp;D5</f>
        <v>BarrelInternal</v>
      </c>
      <c r="B5" s="29" t="str">
        <f>Info!C4</f>
        <v>Barrel</v>
      </c>
      <c r="C5" s="52">
        <f>VLOOKUP($B5,Table!$C$4:$P$20,MATCH('MBO Report 1'!C$2,Table!$E$3:$P$3,0)+2,FALSE)</f>
        <v>432349</v>
      </c>
      <c r="D5" s="53" t="s">
        <v>32</v>
      </c>
      <c r="E5" s="54">
        <f>VLOOKUP($A5,Table!$A$59:$P$88,MATCH('MBO Report 1'!C$2,Table!$E$58:$P$58,0)+4,FALSE)</f>
        <v>0</v>
      </c>
      <c r="F5" s="54" t="s">
        <v>178</v>
      </c>
      <c r="G5" s="55">
        <f ca="1">IFERROR(GETPIVOTDATA("ReWork",PivotTable!$B$3,"Dept",$B5,"Month",C$2,"Source",$D5),0)</f>
        <v>2</v>
      </c>
      <c r="H5" s="55">
        <f ca="1">IFERROR(GETPIVOTDATA("RePlate",PivotTable!$B$3,"Dept",$B5,"Month",C$2,"Source",$D5),0)</f>
        <v>2</v>
      </c>
      <c r="I5" s="55">
        <f ca="1">IFERROR(GETPIVOTDATA("ReWash",PivotTable!$B$3,"Dept",$B5,"Month",C$2,"Source",$D5),0)</f>
        <v>7</v>
      </c>
      <c r="J5" s="55">
        <f ca="1">IFERROR(GETPIVOTDATA("Other",PivotTable!$B$3,"Dept",$B5,"Month",C$2,"Source",$D5),0)</f>
        <v>0</v>
      </c>
      <c r="K5" s="55">
        <f ca="1">IFERROR(GETPIVOTDATA("Sort",PivotTable!$B$3,"Dept",$B5,"Month",C$2,"Source",$D5),0)</f>
        <v>0</v>
      </c>
      <c r="L5" s="77">
        <f ca="1">IFERROR(GETPIVOTDATA("Scrap",PivotTable!$B$3,"Dept",$B5,"Month",C$2,"Source",$D5),0)</f>
        <v>1</v>
      </c>
      <c r="M5" s="78">
        <v>0</v>
      </c>
      <c r="N5" s="79" t="s">
        <v>178</v>
      </c>
      <c r="O5" s="80">
        <f ca="1">IFERROR(GETPIVOTDATA("Labour Cost",PivotTable!$B$3,"Dept",$B5,"Month",C$2,"Source",$D5),0)</f>
        <v>98</v>
      </c>
      <c r="P5" s="80">
        <f ca="1">IFERROR(GETPIVOTDATA("Process cost",PivotTable!$B$3,"Dept",$B5,"Month",C$2,"Source",$D5),0)</f>
        <v>0</v>
      </c>
      <c r="Q5" s="80">
        <f ca="1">IFERROR(GETPIVOTDATA("Material Cost",PivotTable!$B$3,"Dept",$B5,"Month",C$2,"Source",$D5),0)</f>
        <v>0</v>
      </c>
      <c r="R5" s="80">
        <f ca="1">IFERROR(GETPIVOTDATA("Part Cost",PivotTable!$B$3,"Dept",$B5,"Month",C$2,"Source",$D5),0)</f>
        <v>0</v>
      </c>
      <c r="S5" s="106">
        <f ca="1" t="shared" ref="S5:S16" si="0">SUM(M5:R5)</f>
        <v>98</v>
      </c>
      <c r="T5" s="107">
        <v>0.0011</v>
      </c>
      <c r="U5" s="108">
        <f ca="1">S5/C5</f>
        <v>0.000226668732898654</v>
      </c>
      <c r="V5" s="109">
        <v>0.0022</v>
      </c>
      <c r="W5" s="110">
        <f ca="1">SUM(S5:S6)/C5</f>
        <v>0.0037608506091144</v>
      </c>
      <c r="X5" s="111">
        <f>VLOOKUP($B5,Table!$C$4:$P$18,MATCH('MBO Report 1'!X$2,Table!$E$3:$P$3,0)+2,FALSE)</f>
        <v>503742</v>
      </c>
      <c r="Y5" s="53" t="s">
        <v>32</v>
      </c>
      <c r="Z5" s="54">
        <f>VLOOKUP($A5,Table!$A$59:$P$88,MATCH('MBO Report 1'!X$2,Table!$E$58:$P$58,0)+4,FALSE)</f>
        <v>1</v>
      </c>
      <c r="AA5" s="54" t="s">
        <v>178</v>
      </c>
      <c r="AB5" s="55">
        <f ca="1">IFERROR(GETPIVOTDATA("ReWork",PivotTable!$B$3,"Dept",$B5,"Month",X$2,"Source",$D5),0)</f>
        <v>4</v>
      </c>
      <c r="AC5" s="55">
        <f ca="1">IFERROR(GETPIVOTDATA("RePlate",PivotTable!$B$3,"Dept",$B5,"Month",X$2,"Source",$D5),0)</f>
        <v>0</v>
      </c>
      <c r="AD5" s="55">
        <f ca="1">IFERROR(GETPIVOTDATA("ReWash",PivotTable!$B$3,"Dept",$B5,"Month",X$2,"Source",$D5),0)</f>
        <v>6</v>
      </c>
      <c r="AE5" s="55">
        <f ca="1">IFERROR(GETPIVOTDATA("Other",PivotTable!$B$3,"Dept",$B5,"Month",X$2,"Source",$D5),0)</f>
        <v>0</v>
      </c>
      <c r="AF5" s="55">
        <f ca="1">IFERROR(GETPIVOTDATA("Sort",PivotTable!$B$3,"Dept",$B5,"Month",X$2,"Source",$D5),0)</f>
        <v>0</v>
      </c>
      <c r="AG5" s="77">
        <f ca="1">IFERROR(GETPIVOTDATA("Scrap",PivotTable!$B$3,"Dept",$B5,"Month",X$2,"Source",$D5),0)</f>
        <v>0</v>
      </c>
      <c r="AH5" s="78">
        <v>0</v>
      </c>
      <c r="AI5" s="79" t="s">
        <v>178</v>
      </c>
      <c r="AJ5" s="80">
        <f ca="1">IFERROR(GETPIVOTDATA("Labour Cost",PivotTable!$B$3,"Dept",$B5,"Month",X$2,"Source",$D5),0)</f>
        <v>98</v>
      </c>
      <c r="AK5" s="80">
        <f ca="1">IFERROR(GETPIVOTDATA("Process cost",PivotTable!$B$3,"Dept",$B5,"Month",X$2,"Source",$D5),0)</f>
        <v>0</v>
      </c>
      <c r="AL5" s="80">
        <f ca="1">IFERROR(GETPIVOTDATA("Material Cost",PivotTable!$B$3,"Dept",$B5,"Month",X$2,"Source",$D5),0)</f>
        <v>0</v>
      </c>
      <c r="AM5" s="80">
        <f ca="1">IFERROR(GETPIVOTDATA("Part Cost",PivotTable!$B$3,"Dept",$B5,"Month",X$2,"Source",$D5),0)</f>
        <v>0</v>
      </c>
      <c r="AN5" s="106">
        <f ca="1" t="shared" ref="AN5:AN16" si="1">SUM(AH5:AM5)</f>
        <v>98</v>
      </c>
      <c r="AO5" s="107">
        <v>0.0011</v>
      </c>
      <c r="AP5" s="108">
        <f ca="1" t="shared" ref="AP5" si="2">AN5/X5</f>
        <v>0.000194544032461061</v>
      </c>
      <c r="AQ5" s="109">
        <v>0.0022</v>
      </c>
      <c r="AR5" s="140">
        <f ca="1" t="shared" ref="AR5" si="3">SUM(AN5:AN6)/X5</f>
        <v>0.000690829829555606</v>
      </c>
      <c r="AS5" s="141">
        <f>VLOOKUP($B5,Table!$C$4:$P$18,MATCH('MBO Report 1'!AS$2,Table!$E$3:$P$3,0)+2,FALSE)</f>
        <v>412524</v>
      </c>
      <c r="AT5" s="53" t="s">
        <v>32</v>
      </c>
      <c r="AU5" s="54">
        <f>VLOOKUP($A5,Table!$A$59:$P$88,MATCH('MBO Report 1'!AS$2,Table!$E$58:$P$58,0)+4,FALSE)</f>
        <v>1</v>
      </c>
      <c r="AV5" s="54" t="s">
        <v>178</v>
      </c>
      <c r="AW5" s="55">
        <f ca="1">IFERROR(GETPIVOTDATA("ReWork",PivotTable!$B$3,"Dept",$B5,"Month",AS$2,"Source",$D5),0)</f>
        <v>7</v>
      </c>
      <c r="AX5" s="55">
        <f ca="1">IFERROR(GETPIVOTDATA("RePlate",PivotTable!$B$3,"Dept",$B5,"Month",AS$2,"Source",$D5),0)</f>
        <v>0</v>
      </c>
      <c r="AY5" s="55">
        <f ca="1">IFERROR(GETPIVOTDATA("ReWash",PivotTable!$B$3,"Dept",$B5,"Month",AS$2,"Source",$D5),0)</f>
        <v>3</v>
      </c>
      <c r="AZ5" s="55">
        <f ca="1">IFERROR(GETPIVOTDATA("Other",PivotTable!$B$3,"Dept",$B5,"Month",AS$2,"Source",$D5),0)</f>
        <v>0</v>
      </c>
      <c r="BA5" s="55">
        <f ca="1">IFERROR(GETPIVOTDATA("Sort",PivotTable!$B$3,"Dept",$B5,"Month",AS$2,"Source",$D5),0)</f>
        <v>0</v>
      </c>
      <c r="BB5" s="77">
        <f ca="1">IFERROR(GETPIVOTDATA("Scrap",PivotTable!$B$3,"Dept",$B5,"Month",AS$2,"Source",$D5),0)</f>
        <v>0</v>
      </c>
      <c r="BC5" s="78">
        <v>0</v>
      </c>
      <c r="BD5" s="79" t="s">
        <v>178</v>
      </c>
      <c r="BE5" s="80">
        <f ca="1">IFERROR(GETPIVOTDATA("Labour Cost",PivotTable!$B$3,"Dept",$B5,"Month",AS$2,"Source",$D5),0)</f>
        <v>119</v>
      </c>
      <c r="BF5" s="80">
        <f ca="1">IFERROR(GETPIVOTDATA("Process cost",PivotTable!$B$3,"Dept",$B5,"Month",AS$2,"Source",$D5),0)</f>
        <v>0</v>
      </c>
      <c r="BG5" s="80">
        <f ca="1">IFERROR(GETPIVOTDATA("Material Cost",PivotTable!$B$3,"Dept",$B5,"Month",AS$2,"Source",$D5),0)</f>
        <v>0</v>
      </c>
      <c r="BH5" s="80">
        <f ca="1">IFERROR(GETPIVOTDATA("Part Cost",PivotTable!$B$3,"Dept",$B5,"Month",AS$2,"Source",$D5),0)</f>
        <v>0</v>
      </c>
      <c r="BI5" s="106">
        <f ca="1" t="shared" ref="BI5:BI16" si="4">SUM(BC5:BH5)</f>
        <v>119</v>
      </c>
      <c r="BJ5" s="107">
        <v>0.0011</v>
      </c>
      <c r="BK5" s="108">
        <f ca="1" t="shared" ref="BK5" si="5">BI5/AS5</f>
        <v>0.000288468064888346</v>
      </c>
      <c r="BL5" s="150">
        <v>0.0022</v>
      </c>
      <c r="BM5" s="156">
        <f ca="1" t="shared" ref="BM5" si="6">SUM(BI5:BI6)/AS5</f>
        <v>0.0301049151079695</v>
      </c>
      <c r="BN5" s="141">
        <f>VLOOKUP($B5,Table!$C$4:$P$18,MATCH('MBO Report 1'!BN$2,Table!$E$3:$P$3,0)+2,FALSE)</f>
        <v>367590</v>
      </c>
      <c r="BO5" s="53" t="s">
        <v>32</v>
      </c>
      <c r="BP5" s="54">
        <f>VLOOKUP($A5,Table!$A$59:$P$88,MATCH('MBO Report 1'!BN$2,Table!$E$58:$P$58,0)+4,FALSE)</f>
        <v>1</v>
      </c>
      <c r="BQ5" s="54" t="s">
        <v>178</v>
      </c>
      <c r="BR5" s="55">
        <f ca="1">IFERROR(GETPIVOTDATA("ReWork",PivotTable!$B$3,"Dept",$B5,"Month",BN$2,"Source",$D5),0)</f>
        <v>10</v>
      </c>
      <c r="BS5" s="55">
        <f ca="1">IFERROR(GETPIVOTDATA("RePlate",PivotTable!$B$3,"Dept",$B5,"Month",BN$2,"Source",$D5),0)</f>
        <v>0</v>
      </c>
      <c r="BT5" s="55">
        <f ca="1">IFERROR(GETPIVOTDATA("ReWash",PivotTable!$B$3,"Dept",$B5,"Month",BN$2,"Source",$D5),0)</f>
        <v>7</v>
      </c>
      <c r="BU5" s="55">
        <f ca="1">IFERROR(GETPIVOTDATA("Other",PivotTable!$B$3,"Dept",$B5,"Month",BN$2,"Source",$D5),0)</f>
        <v>0</v>
      </c>
      <c r="BV5" s="55">
        <f ca="1">IFERROR(GETPIVOTDATA("Sort",PivotTable!$B$3,"Dept",$B5,"Month",BN$2,"Source",$D5),0)</f>
        <v>0</v>
      </c>
      <c r="BW5" s="77">
        <f ca="1">IFERROR(GETPIVOTDATA("Scrap",PivotTable!$B$3,"Dept",$B5,"Month",BN$2,"Source",$D5),0)</f>
        <v>0</v>
      </c>
      <c r="BX5" s="78">
        <v>0</v>
      </c>
      <c r="BY5" s="79" t="s">
        <v>178</v>
      </c>
      <c r="BZ5" s="80">
        <f ca="1">IFERROR(GETPIVOTDATA("Labour Cost",PivotTable!$B$3,"Dept",$B5,"Month",BN$2,"Source",$D5),0)</f>
        <v>189</v>
      </c>
      <c r="CA5" s="80">
        <f ca="1">IFERROR(GETPIVOTDATA("Process cost",PivotTable!$B$3,"Dept",$B5,"Month",BN$2,"Source",$D5),0)</f>
        <v>0</v>
      </c>
      <c r="CB5" s="80">
        <f ca="1">IFERROR(GETPIVOTDATA("Material Cost",PivotTable!$B$3,"Dept",$B5,"Month",BN$2,"Source",$D5),0)</f>
        <v>0</v>
      </c>
      <c r="CC5" s="80">
        <f ca="1">IFERROR(GETPIVOTDATA("Part Cost",PivotTable!$B$3,"Dept",$B5,"Month",BN$2,"Source",$D5),0)</f>
        <v>0</v>
      </c>
      <c r="CD5" s="106">
        <f ca="1" t="shared" ref="CD5:CD16" si="7">SUM(BX5:CC5)</f>
        <v>189</v>
      </c>
      <c r="CE5" s="107">
        <v>0.0011</v>
      </c>
      <c r="CF5" s="108">
        <f ca="1" t="shared" ref="CF5" si="8">CD5/BN5</f>
        <v>0.000514159797600588</v>
      </c>
      <c r="CG5" s="150">
        <v>0.0022</v>
      </c>
      <c r="CH5" s="156">
        <f ca="1" t="shared" ref="CH5" si="9">SUM(CD5:CD6)/BN5</f>
        <v>0.00119426534998232</v>
      </c>
      <c r="CI5" s="141">
        <f>VLOOKUP($B5,Table!$C$4:$P$18,MATCH('MBO Report 1'!CI$2,Table!$E$3:$P$3,0)+2,FALSE)</f>
        <v>328160.64</v>
      </c>
      <c r="CJ5" s="53" t="s">
        <v>32</v>
      </c>
      <c r="CK5" s="54">
        <f>VLOOKUP($A5,Table!$A$59:$P$88,MATCH('MBO Report 1'!CI$2,Table!$E$58:$P$58,0)+4,FALSE)</f>
        <v>0</v>
      </c>
      <c r="CL5" s="54" t="s">
        <v>178</v>
      </c>
      <c r="CM5" s="55">
        <f ca="1">IFERROR(GETPIVOTDATA("ReWork",PivotTable!$B$3,"Dept",$B5,"Month",CI$2,"Source",$D5),0)</f>
        <v>8</v>
      </c>
      <c r="CN5" s="55">
        <f ca="1">IFERROR(GETPIVOTDATA("RePlate",PivotTable!$B$3,"Dept",$B5,"Month",CI$2,"Source",$D5),0)</f>
        <v>0</v>
      </c>
      <c r="CO5" s="55">
        <f ca="1">IFERROR(GETPIVOTDATA("ReWash",PivotTable!$B$3,"Dept",$B5,"Month",CI$2,"Source",$D5),0)</f>
        <v>26</v>
      </c>
      <c r="CP5" s="55">
        <f ca="1">IFERROR(GETPIVOTDATA("Other",PivotTable!$B$3,"Dept",$B5,"Month",CI$2,"Source",$D5),0)</f>
        <v>0</v>
      </c>
      <c r="CQ5" s="55">
        <f ca="1">IFERROR(GETPIVOTDATA("Sort",PivotTable!$B$3,"Dept",$B5,"Month",CI$2,"Source",$D5),0)</f>
        <v>0</v>
      </c>
      <c r="CR5" s="77">
        <f ca="1">IFERROR(GETPIVOTDATA("Scrap",PivotTable!$B$3,"Dept",$B5,"Month",CI$2,"Source",$D5),0)</f>
        <v>0</v>
      </c>
      <c r="CS5" s="78">
        <v>0</v>
      </c>
      <c r="CT5" s="79" t="s">
        <v>178</v>
      </c>
      <c r="CU5" s="80">
        <f ca="1">IFERROR(GETPIVOTDATA("Labour Cost",PivotTable!$B$3,"Dept",$B5,"Month",CI$2,"Source",$D5),0)</f>
        <v>294</v>
      </c>
      <c r="CV5" s="80">
        <f ca="1">IFERROR(GETPIVOTDATA("Process cost",PivotTable!$B$3,"Dept",$B5,"Month",CI$2,"Source",$D5),0)</f>
        <v>0</v>
      </c>
      <c r="CW5" s="80">
        <f ca="1">IFERROR(GETPIVOTDATA("Material Cost",PivotTable!$B$3,"Dept",$B5,"Month",CI$2,"Source",$D5),0)</f>
        <v>0</v>
      </c>
      <c r="CX5" s="80">
        <f ca="1">IFERROR(GETPIVOTDATA("Part Cost",PivotTable!$B$3,"Dept",$B5,"Month",CI$2,"Source",$D5),0)</f>
        <v>0</v>
      </c>
      <c r="CY5" s="106">
        <f ca="1" t="shared" ref="CY5:CY16" si="10">SUM(CS5:CX5)</f>
        <v>294</v>
      </c>
      <c r="CZ5" s="107">
        <v>0.0011</v>
      </c>
      <c r="DA5" s="108">
        <f ca="1" t="shared" ref="DA5" si="11">CY5/CI5</f>
        <v>0.000895902689609577</v>
      </c>
      <c r="DB5" s="150">
        <v>0.0022</v>
      </c>
      <c r="DC5" s="156">
        <f ca="1" t="shared" ref="DC5" si="12">SUM(CY5:CY6)/CI5</f>
        <v>0.0157753440510111</v>
      </c>
      <c r="DD5" s="141">
        <f>VLOOKUP($B5,Table!$C$4:$P$18,MATCH('MBO Report 1'!DD$2,Table!$E$3:$P$3,0)+2,FALSE)</f>
        <v>325088.53</v>
      </c>
      <c r="DE5" s="53" t="s">
        <v>32</v>
      </c>
      <c r="DF5" s="54">
        <f>VLOOKUP($A5,Table!$A$59:$P$88,MATCH('MBO Report 1'!DD$2,Table!$E$58:$P$58,0)+4,FALSE)</f>
        <v>1</v>
      </c>
      <c r="DG5" s="54" t="s">
        <v>178</v>
      </c>
      <c r="DH5" s="55">
        <f ca="1">IFERROR(GETPIVOTDATA("ReWork",PivotTable!$B$3,"Dept",$B5,"Month",DD$2,"Source",$D5),0)</f>
        <v>4</v>
      </c>
      <c r="DI5" s="55">
        <f ca="1">IFERROR(GETPIVOTDATA("RePlate",PivotTable!$B$3,"Dept",$B5,"Month",DD$2,"Source",$D5),0)</f>
        <v>0</v>
      </c>
      <c r="DJ5" s="55">
        <f ca="1">IFERROR(GETPIVOTDATA("ReWash",PivotTable!$B$3,"Dept",$B5,"Month",DD$2,"Source",$D5),0)</f>
        <v>27</v>
      </c>
      <c r="DK5" s="55">
        <f ca="1">IFERROR(GETPIVOTDATA("Other",PivotTable!$B$3,"Dept",$B5,"Month",DD$2,"Source",$D5),0)</f>
        <v>0</v>
      </c>
      <c r="DL5" s="55">
        <f ca="1">IFERROR(GETPIVOTDATA("Sort",PivotTable!$B$3,"Dept",$B5,"Month",DD$2,"Source",$D5),0)</f>
        <v>0</v>
      </c>
      <c r="DM5" s="77">
        <f ca="1">IFERROR(GETPIVOTDATA("Scrap",PivotTable!$B$3,"Dept",$B5,"Month",DD$2,"Source",$D5),0)</f>
        <v>0</v>
      </c>
      <c r="DN5" s="78">
        <v>0</v>
      </c>
      <c r="DO5" s="79" t="s">
        <v>178</v>
      </c>
      <c r="DP5" s="80">
        <f ca="1">IFERROR(GETPIVOTDATA("Labour Cost",PivotTable!$B$3,"Dept",$B5,"Month",DD$2,"Source",$D5),0)</f>
        <v>245</v>
      </c>
      <c r="DQ5" s="80">
        <f ca="1">IFERROR(GETPIVOTDATA("Process cost",PivotTable!$B$3,"Dept",$B5,"Month",DD$2,"Source",$D5),0)</f>
        <v>0</v>
      </c>
      <c r="DR5" s="80">
        <f ca="1">IFERROR(GETPIVOTDATA("Material Cost",PivotTable!$B$3,"Dept",$B5,"Month",DD$2,"Source",$D5),0)</f>
        <v>0</v>
      </c>
      <c r="DS5" s="80">
        <f ca="1">IFERROR(GETPIVOTDATA("Part Cost",PivotTable!$B$3,"Dept",$B5,"Month",DD$2,"Source",$D5),0)</f>
        <v>0</v>
      </c>
      <c r="DT5" s="106">
        <f ca="1" t="shared" ref="DT5:DT16" si="13">SUM(DN5:DS5)</f>
        <v>245</v>
      </c>
      <c r="DU5" s="107">
        <v>0.0011</v>
      </c>
      <c r="DV5" s="108">
        <f ca="1" t="shared" ref="DV5" si="14">DT5/DD5</f>
        <v>0.000753640862075325</v>
      </c>
      <c r="DW5" s="150">
        <v>0.0022</v>
      </c>
      <c r="DX5" s="156">
        <f ca="1" t="shared" ref="DX5" si="15">SUM(DT5:DT6)/DD5</f>
        <v>0.00306070472557122</v>
      </c>
      <c r="DY5" s="141">
        <f>VLOOKUP($B5,Table!$C$4:$P$18,MATCH('MBO Report 1'!DY$2,Table!$E$3:$P$3,0)+2,FALSE)</f>
        <v>405352.12</v>
      </c>
      <c r="DZ5" s="53" t="s">
        <v>32</v>
      </c>
      <c r="EA5" s="54">
        <f>VLOOKUP($A5,Table!$A$59:$P$88,MATCH('MBO Report 1'!DY$2,Table!$E$58:$P$58,0)+4,FALSE)</f>
        <v>1</v>
      </c>
      <c r="EB5" s="54" t="s">
        <v>178</v>
      </c>
      <c r="EC5" s="55">
        <f ca="1">IFERROR(GETPIVOTDATA("ReWork",PivotTable!$B$3,"Dept",$B5,"Month",DY$2,"Source",$D5),0)</f>
        <v>17</v>
      </c>
      <c r="ED5" s="55">
        <f ca="1">IFERROR(GETPIVOTDATA("RePlate",PivotTable!$B$3,"Dept",$B5,"Month",DY$2,"Source",$D5),0)</f>
        <v>4</v>
      </c>
      <c r="EE5" s="55">
        <f ca="1">IFERROR(GETPIVOTDATA("ReWash",PivotTable!$B$3,"Dept",$B5,"Month",DY$2,"Source",$D5),0)</f>
        <v>1</v>
      </c>
      <c r="EF5" s="55">
        <f ca="1">IFERROR(GETPIVOTDATA("Other",PivotTable!$B$3,"Dept",$B5,"Month",DY$2,"Source",$D5),0)</f>
        <v>4</v>
      </c>
      <c r="EG5" s="55">
        <f ca="1">IFERROR(GETPIVOTDATA("Sort",PivotTable!$B$3,"Dept",$B5,"Month",DY$2,"Source",$D5),0)</f>
        <v>0</v>
      </c>
      <c r="EH5" s="77">
        <f ca="1">IFERROR(GETPIVOTDATA("Scrap",PivotTable!$B$3,"Dept",$B5,"Month",DY$2,"Source",$D5),0)</f>
        <v>0</v>
      </c>
      <c r="EI5" s="78">
        <v>0</v>
      </c>
      <c r="EJ5" s="79" t="s">
        <v>178</v>
      </c>
      <c r="EK5" s="80">
        <f ca="1">IFERROR(GETPIVOTDATA("Labour Cost",PivotTable!$B$3,"Dept",$B5,"Month",DY$2,"Source",$D5),0)</f>
        <v>296.52</v>
      </c>
      <c r="EL5" s="80">
        <f ca="1">IFERROR(GETPIVOTDATA("Process cost",PivotTable!$B$3,"Dept",$B5,"Month",DY$2,"Source",$D5),0)</f>
        <v>0</v>
      </c>
      <c r="EM5" s="80">
        <f ca="1">IFERROR(GETPIVOTDATA("Material Cost",PivotTable!$B$3,"Dept",$B5,"Month",DY$2,"Source",$D5),0)</f>
        <v>0</v>
      </c>
      <c r="EN5" s="80">
        <f ca="1">IFERROR(GETPIVOTDATA("Part Cost",PivotTable!$B$3,"Dept",$B5,"Month",DY$2,"Source",$D5),0)</f>
        <v>0</v>
      </c>
      <c r="EO5" s="106">
        <f ca="1" t="shared" ref="EO5:EO16" si="16">SUM(EI5:EN5)</f>
        <v>296.52</v>
      </c>
      <c r="EP5" s="107">
        <v>0.0011</v>
      </c>
      <c r="EQ5" s="108">
        <f ca="1" t="shared" ref="EQ5" si="17">EO5/DY5</f>
        <v>0.000731512148006035</v>
      </c>
      <c r="ER5" s="150">
        <v>0.0022</v>
      </c>
      <c r="ES5" s="156">
        <f ca="1" t="shared" ref="ES5" si="18">SUM(EO5:EO6)/DY5</f>
        <v>0.00134825987834972</v>
      </c>
      <c r="ET5" s="141">
        <f>VLOOKUP($B5,Table!$C$4:$P$18,MATCH('MBO Report 1'!ET$2,Table!$E$3:$P$3,0)+2,FALSE)</f>
        <v>305003.32</v>
      </c>
      <c r="EU5" s="53" t="s">
        <v>32</v>
      </c>
      <c r="EV5" s="54">
        <f>VLOOKUP($A5,Table!$A$59:$P$88,MATCH('MBO Report 1'!ET$2,Table!$E$58:$P$58,0)+4,FALSE)</f>
        <v>1</v>
      </c>
      <c r="EW5" s="54" t="s">
        <v>178</v>
      </c>
      <c r="EX5" s="55">
        <f ca="1">IFERROR(GETPIVOTDATA("ReWork",PivotTable!$B$3,"Dept",$B5,"Month",ET$2,"Source",$D5),0)</f>
        <v>4</v>
      </c>
      <c r="EY5" s="55">
        <f ca="1">IFERROR(GETPIVOTDATA("RePlate",PivotTable!$B$3,"Dept",$B5,"Month",ET$2,"Source",$D5),0)</f>
        <v>0</v>
      </c>
      <c r="EZ5" s="55">
        <f ca="1">IFERROR(GETPIVOTDATA("ReWash",PivotTable!$B$3,"Dept",$B5,"Month",ET$2,"Source",$D5),0)</f>
        <v>14</v>
      </c>
      <c r="FA5" s="55">
        <f ca="1">IFERROR(GETPIVOTDATA("Other",PivotTable!$B$3,"Dept",$B5,"Month",ET$2,"Source",$D5),0)</f>
        <v>0</v>
      </c>
      <c r="FB5" s="55">
        <f ca="1">IFERROR(GETPIVOTDATA("Sort",PivotTable!$B$3,"Dept",$B5,"Month",ET$2,"Source",$D5),0)</f>
        <v>0</v>
      </c>
      <c r="FC5" s="77">
        <f ca="1">IFERROR(GETPIVOTDATA("Scrap",PivotTable!$B$3,"Dept",$B5,"Month",ET$2,"Source",$D5),0)</f>
        <v>0</v>
      </c>
      <c r="FD5" s="78">
        <v>0</v>
      </c>
      <c r="FE5" s="79" t="s">
        <v>178</v>
      </c>
      <c r="FF5" s="80">
        <f ca="1">IFERROR(GETPIVOTDATA("Labour Cost",PivotTable!$B$3,"Dept",$B5,"Month",ET$2,"Source",$D5),0)</f>
        <v>154</v>
      </c>
      <c r="FG5" s="80">
        <f ca="1">IFERROR(GETPIVOTDATA("Process cost",PivotTable!$B$3,"Dept",$B5,"Month",ET$2,"Source",$D5),0)</f>
        <v>0</v>
      </c>
      <c r="FH5" s="80">
        <f ca="1">IFERROR(GETPIVOTDATA("Material Cost",PivotTable!$B$3,"Dept",$B5,"Month",ET$2,"Source",$D5),0)</f>
        <v>0</v>
      </c>
      <c r="FI5" s="80">
        <f ca="1">IFERROR(GETPIVOTDATA("Part Cost",PivotTable!$B$3,"Dept",$B5,"Month",ET$2,"Source",$D5),0)</f>
        <v>0</v>
      </c>
      <c r="FJ5" s="106">
        <f ca="1" t="shared" ref="FJ5:FJ16" si="19">SUM(FD5:FI5)</f>
        <v>154</v>
      </c>
      <c r="FK5" s="107">
        <v>0.0011</v>
      </c>
      <c r="FL5" s="108">
        <f ca="1" t="shared" ref="FL5" si="20">FJ5/ET5</f>
        <v>0.000504912536689765</v>
      </c>
      <c r="FM5" s="150">
        <v>0.0022</v>
      </c>
      <c r="FN5" s="156">
        <f ca="1" t="shared" ref="FN5" si="21">SUM(FJ5:FJ6)/ET5</f>
        <v>0.00132457574560172</v>
      </c>
      <c r="FO5" s="141">
        <f>VLOOKUP($B5,Table!$C$4:$P$18,MATCH('MBO Report 1'!FO$2,Table!$E$3:$P$3,0)+2,FALSE)</f>
        <v>372788.16</v>
      </c>
      <c r="FP5" s="53" t="s">
        <v>32</v>
      </c>
      <c r="FQ5" s="54">
        <f>VLOOKUP($A5,Table!$A$59:$P$88,MATCH('MBO Report 1'!FO$2,Table!$E$58:$P$58,0)+4,FALSE)</f>
        <v>0</v>
      </c>
      <c r="FR5" s="54" t="s">
        <v>178</v>
      </c>
      <c r="FS5" s="55">
        <f ca="1">IFERROR(GETPIVOTDATA("ReWork",PivotTable!$B$3,"Dept",$B5,"Month",FO$2,"Source",$D5),0)</f>
        <v>2</v>
      </c>
      <c r="FT5" s="55">
        <f ca="1">IFERROR(GETPIVOTDATA("RePlate",PivotTable!$B$3,"Dept",$B5,"Month",FO$2,"Source",$D5),0)</f>
        <v>0</v>
      </c>
      <c r="FU5" s="55">
        <f ca="1">IFERROR(GETPIVOTDATA("ReWash",PivotTable!$B$3,"Dept",$B5,"Month",FO$2,"Source",$D5),0)</f>
        <v>13</v>
      </c>
      <c r="FV5" s="55">
        <f ca="1">IFERROR(GETPIVOTDATA("Other",PivotTable!$B$3,"Dept",$B5,"Month",FO$2,"Source",$D5),0)</f>
        <v>0</v>
      </c>
      <c r="FW5" s="55">
        <f ca="1">IFERROR(GETPIVOTDATA("Sort",PivotTable!$B$3,"Dept",$B5,"Month",FO$2,"Source",$D5),0)</f>
        <v>0</v>
      </c>
      <c r="FX5" s="77">
        <f ca="1">IFERROR(GETPIVOTDATA("Scrap",PivotTable!$B$3,"Dept",$B5,"Month",FO$2,"Source",$D5),0)</f>
        <v>0</v>
      </c>
      <c r="FY5" s="78">
        <v>0</v>
      </c>
      <c r="FZ5" s="79" t="s">
        <v>178</v>
      </c>
      <c r="GA5" s="80">
        <f ca="1">IFERROR(GETPIVOTDATA("Labour Cost",PivotTable!$B$3,"Dept",$B5,"Month",FO$2,"Source",$D5),0)</f>
        <v>119</v>
      </c>
      <c r="GB5" s="80">
        <f ca="1">IFERROR(GETPIVOTDATA("Process cost",PivotTable!$B$3,"Dept",$B5,"Month",FO$2,"Source",$D5),0)</f>
        <v>0</v>
      </c>
      <c r="GC5" s="80">
        <f ca="1">IFERROR(GETPIVOTDATA("Material Cost",PivotTable!$B$3,"Dept",$B5,"Month",FO$2,"Source",$D5),0)</f>
        <v>0</v>
      </c>
      <c r="GD5" s="80">
        <f ca="1">IFERROR(GETPIVOTDATA("Part Cost",PivotTable!$B$3,"Dept",$B5,"Month",FO$2,"Source",$D5),0)</f>
        <v>0</v>
      </c>
      <c r="GE5" s="106">
        <f ca="1" t="shared" ref="GE5:GE16" si="22">SUM(FY5:GD5)</f>
        <v>119</v>
      </c>
      <c r="GF5" s="107">
        <v>0.0011</v>
      </c>
      <c r="GG5" s="108">
        <f ca="1" t="shared" ref="GG5" si="23">GE5/FO5</f>
        <v>0.000319216146778911</v>
      </c>
      <c r="GH5" s="150">
        <v>0.0022</v>
      </c>
      <c r="GI5" s="156">
        <f ca="1" t="shared" ref="GI5" si="24">SUM(GE5:GE6)/FO5</f>
        <v>0.000319216146778911</v>
      </c>
      <c r="GJ5" s="141">
        <f>VLOOKUP($B5,Table!$C$4:$P$18,MATCH('MBO Report 1'!GJ$2,Table!$E$3:$P$3,0)+2,FALSE)</f>
        <v>360686.77</v>
      </c>
      <c r="GK5" s="53" t="s">
        <v>32</v>
      </c>
      <c r="GL5" s="54">
        <f>VLOOKUP($A5,Table!$A$59:$P$88,MATCH('MBO Report 1'!GJ$2,Table!$E$58:$P$58,0)+4,FALSE)</f>
        <v>0</v>
      </c>
      <c r="GM5" s="54" t="s">
        <v>178</v>
      </c>
      <c r="GN5" s="55">
        <f ca="1">IFERROR(GETPIVOTDATA("ReWork",PivotTable!$B$3,"Dept",$B5,"Month",GJ$2,"Source",$D5),0)</f>
        <v>6</v>
      </c>
      <c r="GO5" s="55">
        <f ca="1">IFERROR(GETPIVOTDATA("RePlate",PivotTable!$B$3,"Dept",$B5,"Month",GJ$2,"Source",$D5),0)</f>
        <v>0</v>
      </c>
      <c r="GP5" s="55">
        <f ca="1">IFERROR(GETPIVOTDATA("ReWash",PivotTable!$B$3,"Dept",$B5,"Month",GJ$2,"Source",$D5),0)</f>
        <v>2</v>
      </c>
      <c r="GQ5" s="55">
        <f ca="1">IFERROR(GETPIVOTDATA("Other",PivotTable!$B$3,"Dept",$B5,"Month",GJ$2,"Source",$D5),0)</f>
        <v>0</v>
      </c>
      <c r="GR5" s="55">
        <f ca="1">IFERROR(GETPIVOTDATA("Sort",PivotTable!$B$3,"Dept",$B5,"Month",GJ$2,"Source",$D5),0)</f>
        <v>0</v>
      </c>
      <c r="GS5" s="77">
        <f ca="1">IFERROR(GETPIVOTDATA("Scrap",PivotTable!$B$3,"Dept",$B5,"Month",GJ$2,"Source",$D5),0)</f>
        <v>0</v>
      </c>
      <c r="GT5" s="78">
        <v>0</v>
      </c>
      <c r="GU5" s="79" t="s">
        <v>178</v>
      </c>
      <c r="GV5" s="80">
        <f ca="1">IFERROR(GETPIVOTDATA("Labour Cost",PivotTable!$B$3,"Dept",$B5,"Month",GJ$2,"Source",$D5),0)</f>
        <v>98</v>
      </c>
      <c r="GW5" s="80">
        <f ca="1">IFERROR(GETPIVOTDATA("Process cost",PivotTable!$B$3,"Dept",$B5,"Month",GJ$2,"Source",$D5),0)</f>
        <v>0</v>
      </c>
      <c r="GX5" s="80">
        <f ca="1">IFERROR(GETPIVOTDATA("Material Cost",PivotTable!$B$3,"Dept",$B5,"Month",GJ$2,"Source",$D5),0)</f>
        <v>0</v>
      </c>
      <c r="GY5" s="80">
        <f ca="1">IFERROR(GETPIVOTDATA("Part Cost",PivotTable!$B$3,"Dept",$B5,"Month",GJ$2,"Source",$D5),0)</f>
        <v>0</v>
      </c>
      <c r="GZ5" s="106">
        <f ca="1" t="shared" ref="GZ5:GZ16" si="25">SUM(GT5:GY5)</f>
        <v>98</v>
      </c>
      <c r="HA5" s="107">
        <v>0.0011</v>
      </c>
      <c r="HB5" s="108">
        <f ca="1" t="shared" ref="HB5" si="26">GZ5/GJ5</f>
        <v>0.000271703894212699</v>
      </c>
      <c r="HC5" s="150">
        <v>0.0022</v>
      </c>
      <c r="HD5" s="156">
        <f ca="1" t="shared" ref="HD5" si="27">SUM(GZ5:GZ6)/GJ5</f>
        <v>0.00165794825244075</v>
      </c>
      <c r="HE5" s="141">
        <f>VLOOKUP($B5,Table!$C$4:$P$18,MATCH('MBO Report 1'!HE$2,Table!$E$3:$P$3,0)+2,FALSE)</f>
        <v>402163.89</v>
      </c>
      <c r="HF5" s="53" t="s">
        <v>32</v>
      </c>
      <c r="HG5" s="54">
        <f>VLOOKUP($A5,Table!$A$59:$P$88,MATCH('MBO Report 1'!HE$2,Table!$E$58:$P$58,0)+4,FALSE)</f>
        <v>0</v>
      </c>
      <c r="HH5" s="54" t="s">
        <v>178</v>
      </c>
      <c r="HI5" s="55">
        <f ca="1">IFERROR(GETPIVOTDATA("ReWork",PivotTable!$B$3,"Dept",$B5,"Month",HE$2,"Source",$D5),0)</f>
        <v>5</v>
      </c>
      <c r="HJ5" s="55">
        <f ca="1">IFERROR(GETPIVOTDATA("RePlate",PivotTable!$B$3,"Dept",$B5,"Month",HE$2,"Source",$D5),0)</f>
        <v>0</v>
      </c>
      <c r="HK5" s="55">
        <f ca="1">IFERROR(GETPIVOTDATA("ReWash",PivotTable!$B$3,"Dept",$B5,"Month",HE$2,"Source",$D5),0)</f>
        <v>2</v>
      </c>
      <c r="HL5" s="55">
        <f ca="1">IFERROR(GETPIVOTDATA("Other",PivotTable!$B$3,"Dept",$B5,"Month",HE$2,"Source",$D5),0)</f>
        <v>0</v>
      </c>
      <c r="HM5" s="55">
        <f ca="1">IFERROR(GETPIVOTDATA("Sort",PivotTable!$B$3,"Dept",$B5,"Month",HE$2,"Source",$D5),0)</f>
        <v>0</v>
      </c>
      <c r="HN5" s="77">
        <f ca="1">IFERROR(GETPIVOTDATA("Scrap",PivotTable!$B$3,"Dept",$B5,"Month",HE$2,"Source",$D5),0)</f>
        <v>0</v>
      </c>
      <c r="HO5" s="78">
        <v>0</v>
      </c>
      <c r="HP5" s="79" t="s">
        <v>178</v>
      </c>
      <c r="HQ5" s="80">
        <f ca="1">IFERROR(GETPIVOTDATA("Labour Cost",PivotTable!$B$3,"Dept",$B5,"Month",HE$2,"Source",$D5),0)</f>
        <v>84</v>
      </c>
      <c r="HR5" s="80">
        <f ca="1">IFERROR(GETPIVOTDATA("Process cost",PivotTable!$B$3,"Dept",$B5,"Month",HE$2,"Source",$D5),0)</f>
        <v>0</v>
      </c>
      <c r="HS5" s="80">
        <f ca="1">IFERROR(GETPIVOTDATA("Material Cost",PivotTable!$B$3,"Dept",$B5,"Month",HE$2,"Source",$D5),0)</f>
        <v>0</v>
      </c>
      <c r="HT5" s="80">
        <f ca="1">IFERROR(GETPIVOTDATA("Part Cost",PivotTable!$B$3,"Dept",$B5,"Month",HE$2,"Source",$D5),0)</f>
        <v>0</v>
      </c>
      <c r="HU5" s="106">
        <f ca="1" t="shared" ref="HU5:HU16" si="28">SUM(HO5:HT5)</f>
        <v>84</v>
      </c>
      <c r="HV5" s="107">
        <v>0.0011</v>
      </c>
      <c r="HW5" s="108">
        <f ca="1" t="shared" ref="HW5" si="29">HU5/HE5</f>
        <v>0.000208870070358629</v>
      </c>
      <c r="HX5" s="150">
        <v>0.0022</v>
      </c>
      <c r="HY5" s="156">
        <f ca="1" t="shared" ref="HY5" si="30">SUM(HU5:HU6)/HE5</f>
        <v>0.0014521442986838</v>
      </c>
      <c r="HZ5" s="141">
        <f>VLOOKUP($B5,Table!$C$4:$P$18,MATCH('MBO Report 1'!HZ$2,Table!$E$3:$P$3,0)+2,FALSE)</f>
        <v>526016.24</v>
      </c>
      <c r="IA5" s="53" t="s">
        <v>32</v>
      </c>
      <c r="IB5" s="54">
        <f>VLOOKUP($A5,Table!$A$59:$P$88,MATCH('MBO Report 1'!HZ$2,Table!$E$58:$P$58,0)+4,FALSE)</f>
        <v>0</v>
      </c>
      <c r="IC5" s="54" t="s">
        <v>178</v>
      </c>
      <c r="ID5" s="55">
        <f ca="1">IFERROR(GETPIVOTDATA("ReWork",PivotTable!$B$3,"Dept",$B5,"Month",HZ$2,"Source",$D5),0)</f>
        <v>0</v>
      </c>
      <c r="IE5" s="55">
        <f ca="1">IFERROR(GETPIVOTDATA("RePlate",PivotTable!$B$3,"Dept",$B5,"Month",HZ$2,"Source",$D5),0)</f>
        <v>0</v>
      </c>
      <c r="IF5" s="55">
        <f ca="1">IFERROR(GETPIVOTDATA("ReWash",PivotTable!$B$3,"Dept",$B5,"Month",HZ$2,"Source",$D5),0)</f>
        <v>21</v>
      </c>
      <c r="IG5" s="55">
        <f ca="1">IFERROR(GETPIVOTDATA("Other",PivotTable!$B$3,"Dept",$B5,"Month",HZ$2,"Source",$D5),0)</f>
        <v>0</v>
      </c>
      <c r="IH5" s="55">
        <f ca="1">IFERROR(GETPIVOTDATA("Sort",PivotTable!$B$3,"Dept",$B5,"Month",HZ$2,"Source",$D5),0)</f>
        <v>0</v>
      </c>
      <c r="II5" s="77">
        <f ca="1">IFERROR(GETPIVOTDATA("Scrap",PivotTable!$B$3,"Dept",$B5,"Month",HZ$2,"Source",$D5),0)</f>
        <v>0</v>
      </c>
      <c r="IJ5" s="78">
        <v>0</v>
      </c>
      <c r="IK5" s="79" t="s">
        <v>178</v>
      </c>
      <c r="IL5" s="80">
        <f ca="1">IFERROR(GETPIVOTDATA("Labour Cost",PivotTable!$B$3,"Dept",$B5,"Month",HZ$2,"Source",$D5),0)</f>
        <v>147</v>
      </c>
      <c r="IM5" s="80">
        <f ca="1">IFERROR(GETPIVOTDATA("Process cost",PivotTable!$B$3,"Dept",$B5,"Month",HZ$2,"Source",$D5),0)</f>
        <v>0</v>
      </c>
      <c r="IN5" s="80">
        <f ca="1">IFERROR(GETPIVOTDATA("Material Cost",PivotTable!$B$3,"Dept",$B5,"Month",HZ$2,"Source",$D5),0)</f>
        <v>0</v>
      </c>
      <c r="IO5" s="80">
        <f ca="1">IFERROR(GETPIVOTDATA("Part Cost",PivotTable!$B$3,"Dept",$B5,"Month",HZ$2,"Source",$D5),0)</f>
        <v>0</v>
      </c>
      <c r="IP5" s="106">
        <f ca="1" t="shared" ref="IP5:IP16" si="31">SUM(IJ5:IO5)</f>
        <v>147</v>
      </c>
      <c r="IQ5" s="107">
        <v>0.0011</v>
      </c>
      <c r="IR5" s="108">
        <f ca="1" t="shared" ref="IR5" si="32">IP5/HZ5</f>
        <v>0.000279459052442944</v>
      </c>
      <c r="IS5" s="150">
        <v>0.0022</v>
      </c>
      <c r="IT5" s="156">
        <f ca="1" t="shared" ref="IT5" si="33">SUM(IP5:IP6)/HZ5</f>
        <v>0.00123000004714683</v>
      </c>
    </row>
    <row r="6" customHeight="1" spans="1:254">
      <c r="A6" s="51" t="str">
        <f>B5&amp;D6</f>
        <v>BarrelExternal</v>
      </c>
      <c r="B6" s="29"/>
      <c r="C6" s="52"/>
      <c r="D6" s="56" t="s">
        <v>34</v>
      </c>
      <c r="E6" s="57">
        <f>VLOOKUP($A6,Table!$A$59:$P$88,MATCH('MBO Report 1'!C$2,Table!$E$58:$P$58,0)+4,FALSE)</f>
        <v>3</v>
      </c>
      <c r="F6" s="57">
        <f>VLOOKUP($A5,Table!$A$24:$P$53,MATCH('MBO Report 1'!C$2,Table!$E$23:$P$23,0)+4,FALSE)</f>
        <v>0</v>
      </c>
      <c r="G6" s="58">
        <f ca="1">IFERROR(GETPIVOTDATA("ReWork",PivotTable!$B$3,"Dept",$B5,"Month",C$2,"Source",$D6),0)</f>
        <v>0</v>
      </c>
      <c r="H6" s="58">
        <f ca="1">IFERROR(GETPIVOTDATA("RePlate",PivotTable!$B$3,"Dept",$B5,"Month",C$2,"Source",$D6),0)</f>
        <v>0</v>
      </c>
      <c r="I6" s="58">
        <f ca="1">IFERROR(GETPIVOTDATA("ReWash",PivotTable!$B$3,"Dept",$B5,"Month",C$2,"Source",$D6),0)</f>
        <v>0</v>
      </c>
      <c r="J6" s="58">
        <f ca="1">IFERROR(GETPIVOTDATA("Other",PivotTable!$B$3,"Dept",$B5,"Month",C$2,"Source",$D6),0)</f>
        <v>0</v>
      </c>
      <c r="K6" s="58">
        <f ca="1">IFERROR(GETPIVOTDATA("Sort",PivotTable!$B$3,"Dept",$B5,"Month",C$2,"Source",$D6),0)</f>
        <v>2</v>
      </c>
      <c r="L6" s="81">
        <f ca="1">IFERROR(GETPIVOTDATA("Scrap",PivotTable!$B$3,"Dept",$B5,"Month",C$2,"Source",$D6),0)</f>
        <v>0</v>
      </c>
      <c r="M6" s="82">
        <f>E5*250+E6*500</f>
        <v>1500</v>
      </c>
      <c r="N6" s="83">
        <f>VLOOKUP($A6,Table!$A$24:$P$53,MATCH('MBO Report 1'!C$2,Table!$E$23:$P$23,0)+4,FALSE)</f>
        <v>0</v>
      </c>
      <c r="O6" s="84">
        <f ca="1">IFERROR(GETPIVOTDATA("Labour Cost",PivotTable!$B$3,"Dept",$B5,"Month",C$2,"Source",$D6),0)</f>
        <v>28</v>
      </c>
      <c r="P6" s="84">
        <f ca="1">IFERROR(GETPIVOTDATA("Process cost",PivotTable!$B$3,"Dept",$B5,"Month",C$2,"Source",$D6),0)</f>
        <v>0</v>
      </c>
      <c r="Q6" s="84">
        <f ca="1">IFERROR(GETPIVOTDATA("Material Cost",PivotTable!$B$3,"Dept",$B5,"Month",C$2,"Source",$D6),0)</f>
        <v>0</v>
      </c>
      <c r="R6" s="84">
        <f ca="1">IFERROR(GETPIVOTDATA("Part Cost",PivotTable!$B$3,"Dept",$B5,"Month",C$2,"Source",$D6),0)</f>
        <v>0</v>
      </c>
      <c r="S6" s="112">
        <f ca="1" t="shared" si="0"/>
        <v>1528</v>
      </c>
      <c r="T6" s="113">
        <v>0.0011</v>
      </c>
      <c r="U6" s="114">
        <f ca="1">S6/C5</f>
        <v>0.00353418187621574</v>
      </c>
      <c r="V6" s="109"/>
      <c r="W6" s="110"/>
      <c r="X6" s="111"/>
      <c r="Y6" s="56" t="s">
        <v>34</v>
      </c>
      <c r="Z6" s="57">
        <f>VLOOKUP($A6,Table!$A$59:$P$88,MATCH('MBO Report 1'!X$2,Table!$E$58:$P$58,0)+4,FALSE)</f>
        <v>0</v>
      </c>
      <c r="AA6" s="57">
        <f>VLOOKUP($A5,Table!$A$24:$P$53,MATCH('MBO Report 1'!X$2,Table!$E$23:$P$23,0)+4,FALSE)</f>
        <v>0</v>
      </c>
      <c r="AB6" s="58">
        <f ca="1">IFERROR(GETPIVOTDATA("ReWork",PivotTable!$B$3,"Dept",$B5,"Month",X$2,"Source",$D6),0)</f>
        <v>0</v>
      </c>
      <c r="AC6" s="58">
        <f ca="1">IFERROR(GETPIVOTDATA("RePlate",PivotTable!$B$3,"Dept",$B5,"Month",X$2,"Source",$D6),0)</f>
        <v>0</v>
      </c>
      <c r="AD6" s="58">
        <f ca="1">IFERROR(GETPIVOTDATA("ReWash",PivotTable!$B$3,"Dept",$B5,"Month",X$2,"Source",$D6),0)</f>
        <v>0</v>
      </c>
      <c r="AE6" s="58">
        <f ca="1">IFERROR(GETPIVOTDATA("Other",PivotTable!$B$3,"Dept",$B5,"Month",X$2,"Source",$D6),0)</f>
        <v>0</v>
      </c>
      <c r="AF6" s="58">
        <f ca="1">IFERROR(GETPIVOTDATA("Sort",PivotTable!$B$3,"Dept",$B5,"Month",X$2,"Source",$D6),0)</f>
        <v>0</v>
      </c>
      <c r="AG6" s="81">
        <f ca="1">IFERROR(GETPIVOTDATA("Scrap",PivotTable!$B$3,"Dept",$B5,"Month",X$2,"Source",$D6),0)</f>
        <v>0</v>
      </c>
      <c r="AH6" s="82">
        <f t="shared" ref="AH6" si="34">Z5*250+Z6*500</f>
        <v>250</v>
      </c>
      <c r="AI6" s="83">
        <f>VLOOKUP($A6,Table!$A$24:$P$53,MATCH('MBO Report 1'!X$2,Table!$E$23:$P$23,0)+4,FALSE)</f>
        <v>0</v>
      </c>
      <c r="AJ6" s="84">
        <f ca="1">IFERROR(GETPIVOTDATA("Labour Cost",PivotTable!$B$3,"Dept",$B5,"Month",X$2,"Source",$D6),0)</f>
        <v>0</v>
      </c>
      <c r="AK6" s="84">
        <f ca="1">IFERROR(GETPIVOTDATA("Process cost",PivotTable!$B$3,"Dept",$B5,"Month",X$2,"Source",$D6),0)</f>
        <v>0</v>
      </c>
      <c r="AL6" s="84">
        <f ca="1">IFERROR(GETPIVOTDATA("Material Cost",PivotTable!$B$3,"Dept",$B5,"Month",X$2,"Source",$D6),0)</f>
        <v>0</v>
      </c>
      <c r="AM6" s="84">
        <f ca="1">IFERROR(GETPIVOTDATA("Part Cost",PivotTable!$B$3,"Dept",$B5,"Month",X$2,"Source",$D6),0)</f>
        <v>0</v>
      </c>
      <c r="AN6" s="112">
        <f ca="1" t="shared" si="1"/>
        <v>250</v>
      </c>
      <c r="AO6" s="113">
        <v>0.0011</v>
      </c>
      <c r="AP6" s="114">
        <f ca="1" t="shared" ref="AP6" si="35">AN6/X5</f>
        <v>0.000496285797094544</v>
      </c>
      <c r="AQ6" s="109"/>
      <c r="AR6" s="140"/>
      <c r="AS6" s="142"/>
      <c r="AT6" s="56" t="s">
        <v>34</v>
      </c>
      <c r="AU6" s="57">
        <f>VLOOKUP($A6,Table!$A$59:$P$88,MATCH('MBO Report 1'!AS$2,Table!$E$58:$P$58,0)+4,FALSE)</f>
        <v>1</v>
      </c>
      <c r="AV6" s="57">
        <f>VLOOKUP($A5,Table!$A$24:$P$53,MATCH('MBO Report 1'!AS$2,Table!$E$23:$P$23,0)+4,FALSE)</f>
        <v>0</v>
      </c>
      <c r="AW6" s="58">
        <f ca="1">IFERROR(GETPIVOTDATA("ReWork",PivotTable!$B$3,"Dept",$B5,"Month",AS$2,"Source",$D6),0)</f>
        <v>0</v>
      </c>
      <c r="AX6" s="58">
        <f ca="1">IFERROR(GETPIVOTDATA("RePlate",PivotTable!$B$3,"Dept",$B5,"Month",AS$2,"Source",$D6),0)</f>
        <v>0</v>
      </c>
      <c r="AY6" s="58">
        <f ca="1">IFERROR(GETPIVOTDATA("ReWash",PivotTable!$B$3,"Dept",$B5,"Month",AS$2,"Source",$D6),0)</f>
        <v>0</v>
      </c>
      <c r="AZ6" s="58">
        <f ca="1">IFERROR(GETPIVOTDATA("Other",PivotTable!$B$3,"Dept",$B5,"Month",AS$2,"Source",$D6),0)</f>
        <v>0</v>
      </c>
      <c r="BA6" s="58">
        <f ca="1">IFERROR(GETPIVOTDATA("Sort",PivotTable!$B$3,"Dept",$B5,"Month",AS$2,"Source",$D6),0)</f>
        <v>825</v>
      </c>
      <c r="BB6" s="81">
        <f ca="1">IFERROR(GETPIVOTDATA("Scrap",PivotTable!$B$3,"Dept",$B5,"Month",AS$2,"Source",$D6),0)</f>
        <v>0</v>
      </c>
      <c r="BC6" s="82">
        <f t="shared" ref="BC6" si="36">AU5*250+AU6*500</f>
        <v>750</v>
      </c>
      <c r="BD6" s="83">
        <f>VLOOKUP($A6,Table!$A$24:$P$53,MATCH('MBO Report 1'!AS$2,Table!$E$23:$P$23,0)+4,FALSE)</f>
        <v>0</v>
      </c>
      <c r="BE6" s="84">
        <f ca="1">IFERROR(GETPIVOTDATA("Labour Cost",PivotTable!$B$3,"Dept",$B5,"Month",AS$2,"Source",$D6),0)</f>
        <v>11550</v>
      </c>
      <c r="BF6" s="84">
        <f ca="1">IFERROR(GETPIVOTDATA("Process cost",PivotTable!$B$3,"Dept",$B5,"Month",AS$2,"Source",$D6),0)</f>
        <v>0</v>
      </c>
      <c r="BG6" s="84">
        <f ca="1">IFERROR(GETPIVOTDATA("Material Cost",PivotTable!$B$3,"Dept",$B5,"Month",AS$2,"Source",$D6),0)</f>
        <v>0</v>
      </c>
      <c r="BH6" s="84">
        <f ca="1">IFERROR(GETPIVOTDATA("Part Cost",PivotTable!$B$3,"Dept",$B5,"Month",AS$2,"Source",$D6),0)</f>
        <v>0</v>
      </c>
      <c r="BI6" s="112">
        <f ca="1" t="shared" si="4"/>
        <v>12300</v>
      </c>
      <c r="BJ6" s="113">
        <v>0.0011</v>
      </c>
      <c r="BK6" s="114">
        <f ca="1" t="shared" ref="BK6" si="37">BI6/AS5</f>
        <v>0.0298164470430811</v>
      </c>
      <c r="BL6" s="151"/>
      <c r="BM6" s="157"/>
      <c r="BN6" s="142"/>
      <c r="BO6" s="56" t="s">
        <v>34</v>
      </c>
      <c r="BP6" s="57">
        <f>VLOOKUP($A6,Table!$A$59:$P$88,MATCH('MBO Report 1'!BN$2,Table!$E$58:$P$58,0)+4,FALSE)</f>
        <v>0</v>
      </c>
      <c r="BQ6" s="57">
        <f>VLOOKUP($A5,Table!$A$24:$P$53,MATCH('MBO Report 1'!BN$2,Table!$E$23:$P$23,0)+4,FALSE)</f>
        <v>0</v>
      </c>
      <c r="BR6" s="58">
        <f ca="1">IFERROR(GETPIVOTDATA("ReWork",PivotTable!$B$3,"Dept",$B5,"Month",BN$2,"Source",$D6),0)</f>
        <v>0</v>
      </c>
      <c r="BS6" s="58">
        <f ca="1">IFERROR(GETPIVOTDATA("RePlate",PivotTable!$B$3,"Dept",$B5,"Month",BN$2,"Source",$D6),0)</f>
        <v>0</v>
      </c>
      <c r="BT6" s="58">
        <f ca="1">IFERROR(GETPIVOTDATA("ReWash",PivotTable!$B$3,"Dept",$B5,"Month",BN$2,"Source",$D6),0)</f>
        <v>0</v>
      </c>
      <c r="BU6" s="58">
        <f ca="1">IFERROR(GETPIVOTDATA("Other",PivotTable!$B$3,"Dept",$B5,"Month",BN$2,"Source",$D6),0)</f>
        <v>0</v>
      </c>
      <c r="BV6" s="58">
        <f ca="1">IFERROR(GETPIVOTDATA("Sort",PivotTable!$B$3,"Dept",$B5,"Month",BN$2,"Source",$D6),0)</f>
        <v>0</v>
      </c>
      <c r="BW6" s="81">
        <f ca="1">IFERROR(GETPIVOTDATA("Scrap",PivotTable!$B$3,"Dept",$B5,"Month",BN$2,"Source",$D6),0)</f>
        <v>0</v>
      </c>
      <c r="BX6" s="82">
        <f t="shared" ref="BX6" si="38">BP5*250+BP6*500</f>
        <v>250</v>
      </c>
      <c r="BY6" s="83">
        <f>VLOOKUP($A6,Table!$A$24:$P$53,MATCH('MBO Report 1'!BN$2,Table!$E$23:$P$23,0)+4,FALSE)</f>
        <v>0</v>
      </c>
      <c r="BZ6" s="84">
        <f ca="1">IFERROR(GETPIVOTDATA("Labour Cost",PivotTable!$B$3,"Dept",$B5,"Month",BN$2,"Source",$D6),0)</f>
        <v>0</v>
      </c>
      <c r="CA6" s="84">
        <f ca="1">IFERROR(GETPIVOTDATA("Process cost",PivotTable!$B$3,"Dept",$B5,"Month",BN$2,"Source",$D6),0)</f>
        <v>0</v>
      </c>
      <c r="CB6" s="84">
        <f ca="1">IFERROR(GETPIVOTDATA("Material Cost",PivotTable!$B$3,"Dept",$B5,"Month",BN$2,"Source",$D6),0)</f>
        <v>0</v>
      </c>
      <c r="CC6" s="84">
        <f ca="1">IFERROR(GETPIVOTDATA("Part Cost",PivotTable!$B$3,"Dept",$B5,"Month",BN$2,"Source",$D6),0)</f>
        <v>0</v>
      </c>
      <c r="CD6" s="112">
        <f ca="1" t="shared" si="7"/>
        <v>250</v>
      </c>
      <c r="CE6" s="113">
        <v>0.0011</v>
      </c>
      <c r="CF6" s="114">
        <f ca="1" t="shared" ref="CF6" si="39">CD6/BN5</f>
        <v>0.00068010555238173</v>
      </c>
      <c r="CG6" s="151"/>
      <c r="CH6" s="157"/>
      <c r="CI6" s="142"/>
      <c r="CJ6" s="56" t="s">
        <v>34</v>
      </c>
      <c r="CK6" s="57">
        <f>VLOOKUP($A6,Table!$A$59:$P$88,MATCH('MBO Report 1'!CI$2,Table!$E$58:$P$58,0)+4,FALSE)</f>
        <v>1</v>
      </c>
      <c r="CL6" s="57">
        <f>VLOOKUP($A5,Table!$A$24:$P$53,MATCH('MBO Report 1'!CI$2,Table!$E$23:$P$23,0)+4,FALSE)</f>
        <v>1</v>
      </c>
      <c r="CM6" s="58">
        <f ca="1">IFERROR(GETPIVOTDATA("ReWork",PivotTable!$B$3,"Dept",$B5,"Month",CI$2,"Source",$D6),0)</f>
        <v>0</v>
      </c>
      <c r="CN6" s="58">
        <f ca="1">IFERROR(GETPIVOTDATA("RePlate",PivotTable!$B$3,"Dept",$B5,"Month",CI$2,"Source",$D6),0)</f>
        <v>0</v>
      </c>
      <c r="CO6" s="58">
        <f ca="1">IFERROR(GETPIVOTDATA("ReWash",PivotTable!$B$3,"Dept",$B5,"Month",CI$2,"Source",$D6),0)</f>
        <v>0</v>
      </c>
      <c r="CP6" s="58">
        <f ca="1">IFERROR(GETPIVOTDATA("Other",PivotTable!$B$3,"Dept",$B5,"Month",CI$2,"Source",$D6),0)</f>
        <v>0</v>
      </c>
      <c r="CQ6" s="58">
        <f ca="1">IFERROR(GETPIVOTDATA("Sort",PivotTable!$B$3,"Dept",$B5,"Month",CI$2,"Source",$D6),0)</f>
        <v>0</v>
      </c>
      <c r="CR6" s="81">
        <f ca="1">IFERROR(GETPIVOTDATA("Scrap",PivotTable!$B$3,"Dept",$B5,"Month",CI$2,"Source",$D6),0)</f>
        <v>0</v>
      </c>
      <c r="CS6" s="82">
        <f t="shared" ref="CS6" si="40">CK5*250+CK6*500</f>
        <v>500</v>
      </c>
      <c r="CT6" s="83">
        <f>VLOOKUP($A6,Table!$A$24:$P$53,MATCH('MBO Report 1'!CI$2,Table!$E$23:$P$23,0)+4,FALSE)</f>
        <v>4382.847</v>
      </c>
      <c r="CU6" s="84">
        <f ca="1">IFERROR(GETPIVOTDATA("Labour Cost",PivotTable!$B$3,"Dept",$B5,"Month",CI$2,"Source",$D6),0)</f>
        <v>0</v>
      </c>
      <c r="CV6" s="84">
        <f ca="1">IFERROR(GETPIVOTDATA("Process cost",PivotTable!$B$3,"Dept",$B5,"Month",CI$2,"Source",$D6),0)</f>
        <v>0</v>
      </c>
      <c r="CW6" s="84">
        <f ca="1">IFERROR(GETPIVOTDATA("Material Cost",PivotTable!$B$3,"Dept",$B5,"Month",CI$2,"Source",$D6),0)</f>
        <v>0</v>
      </c>
      <c r="CX6" s="84">
        <f ca="1">IFERROR(GETPIVOTDATA("Part Cost",PivotTable!$B$3,"Dept",$B5,"Month",CI$2,"Source",$D6),0)</f>
        <v>0</v>
      </c>
      <c r="CY6" s="112">
        <f ca="1" t="shared" si="10"/>
        <v>4882.847</v>
      </c>
      <c r="CZ6" s="113">
        <v>0.0011</v>
      </c>
      <c r="DA6" s="114">
        <f ca="1" t="shared" ref="DA6" si="41">CY6/CI5</f>
        <v>0.0148794413614015</v>
      </c>
      <c r="DB6" s="151"/>
      <c r="DC6" s="157"/>
      <c r="DD6" s="142"/>
      <c r="DE6" s="56" t="s">
        <v>34</v>
      </c>
      <c r="DF6" s="57">
        <f>VLOOKUP($A6,Table!$A$59:$P$88,MATCH('MBO Report 1'!DD$2,Table!$E$58:$P$58,0)+4,FALSE)</f>
        <v>1</v>
      </c>
      <c r="DG6" s="57">
        <f>VLOOKUP($A5,Table!$A$24:$P$53,MATCH('MBO Report 1'!DD$2,Table!$E$23:$P$23,0)+4,FALSE)</f>
        <v>0</v>
      </c>
      <c r="DH6" s="58">
        <f ca="1">IFERROR(GETPIVOTDATA("ReWork",PivotTable!$B$3,"Dept",$B5,"Month",DD$2,"Source",$D6),0)</f>
        <v>0</v>
      </c>
      <c r="DI6" s="58">
        <f ca="1">IFERROR(GETPIVOTDATA("RePlate",PivotTable!$B$3,"Dept",$B5,"Month",DD$2,"Source",$D6),0)</f>
        <v>0</v>
      </c>
      <c r="DJ6" s="58">
        <f ca="1">IFERROR(GETPIVOTDATA("ReWash",PivotTable!$B$3,"Dept",$B5,"Month",DD$2,"Source",$D6),0)</f>
        <v>0</v>
      </c>
      <c r="DK6" s="58">
        <f ca="1">IFERROR(GETPIVOTDATA("Other",PivotTable!$B$3,"Dept",$B5,"Month",DD$2,"Source",$D6),0)</f>
        <v>0</v>
      </c>
      <c r="DL6" s="58">
        <f ca="1">IFERROR(GETPIVOTDATA("Sort",PivotTable!$B$3,"Dept",$B5,"Month",DD$2,"Source",$D6),0)</f>
        <v>0</v>
      </c>
      <c r="DM6" s="81">
        <f ca="1">IFERROR(GETPIVOTDATA("Scrap",PivotTable!$B$3,"Dept",$B5,"Month",DD$2,"Source",$D6),0)</f>
        <v>0</v>
      </c>
      <c r="DN6" s="82">
        <f t="shared" ref="DN6" si="42">DF5*250+DF6*500</f>
        <v>750</v>
      </c>
      <c r="DO6" s="83">
        <f>VLOOKUP($A6,Table!$A$24:$P$53,MATCH('MBO Report 1'!DD$2,Table!$E$23:$P$23,0)+4,FALSE)</f>
        <v>0</v>
      </c>
      <c r="DP6" s="84">
        <f ca="1">IFERROR(GETPIVOTDATA("Labour Cost",PivotTable!$B$3,"Dept",$B5,"Month",DD$2,"Source",$D6),0)</f>
        <v>0</v>
      </c>
      <c r="DQ6" s="84">
        <f ca="1">IFERROR(GETPIVOTDATA("Process cost",PivotTable!$B$3,"Dept",$B5,"Month",DD$2,"Source",$D6),0)</f>
        <v>0</v>
      </c>
      <c r="DR6" s="84">
        <f ca="1">IFERROR(GETPIVOTDATA("Material Cost",PivotTable!$B$3,"Dept",$B5,"Month",DD$2,"Source",$D6),0)</f>
        <v>0</v>
      </c>
      <c r="DS6" s="84">
        <f ca="1">IFERROR(GETPIVOTDATA("Part Cost",PivotTable!$B$3,"Dept",$B5,"Month",DD$2,"Source",$D6),0)</f>
        <v>0</v>
      </c>
      <c r="DT6" s="112">
        <f ca="1" t="shared" si="13"/>
        <v>750</v>
      </c>
      <c r="DU6" s="113">
        <v>0.0011</v>
      </c>
      <c r="DV6" s="114">
        <f ca="1" t="shared" ref="DV6" si="43">DT6/DD5</f>
        <v>0.00230706386349589</v>
      </c>
      <c r="DW6" s="151"/>
      <c r="DX6" s="157"/>
      <c r="DY6" s="142"/>
      <c r="DZ6" s="56" t="s">
        <v>34</v>
      </c>
      <c r="EA6" s="57">
        <f>VLOOKUP($A6,Table!$A$59:$P$88,MATCH('MBO Report 1'!DY$2,Table!$E$58:$P$58,0)+4,FALSE)</f>
        <v>0</v>
      </c>
      <c r="EB6" s="57">
        <f>VLOOKUP($A5,Table!$A$24:$P$53,MATCH('MBO Report 1'!DY$2,Table!$E$23:$P$23,0)+4,FALSE)</f>
        <v>0</v>
      </c>
      <c r="EC6" s="58">
        <f ca="1">IFERROR(GETPIVOTDATA("ReWork",PivotTable!$B$3,"Dept",$B5,"Month",DY$2,"Source",$D6),0)</f>
        <v>0</v>
      </c>
      <c r="ED6" s="58">
        <f ca="1">IFERROR(GETPIVOTDATA("RePlate",PivotTable!$B$3,"Dept",$B5,"Month",DY$2,"Source",$D6),0)</f>
        <v>0</v>
      </c>
      <c r="EE6" s="58">
        <f ca="1">IFERROR(GETPIVOTDATA("ReWash",PivotTable!$B$3,"Dept",$B5,"Month",DY$2,"Source",$D6),0)</f>
        <v>0</v>
      </c>
      <c r="EF6" s="58">
        <f ca="1">IFERROR(GETPIVOTDATA("Other",PivotTable!$B$3,"Dept",$B5,"Month",DY$2,"Source",$D6),0)</f>
        <v>0</v>
      </c>
      <c r="EG6" s="58">
        <f ca="1">IFERROR(GETPIVOTDATA("Sort",PivotTable!$B$3,"Dept",$B5,"Month",DY$2,"Source",$D6),0)</f>
        <v>0</v>
      </c>
      <c r="EH6" s="81">
        <f ca="1">IFERROR(GETPIVOTDATA("Scrap",PivotTable!$B$3,"Dept",$B5,"Month",DY$2,"Source",$D6),0)</f>
        <v>0</v>
      </c>
      <c r="EI6" s="82">
        <f t="shared" ref="EI6" si="44">EA5*250+EA6*500</f>
        <v>250</v>
      </c>
      <c r="EJ6" s="83">
        <f>VLOOKUP($A6,Table!$A$24:$P$53,MATCH('MBO Report 1'!DY$2,Table!$E$23:$P$23,0)+4,FALSE)</f>
        <v>0</v>
      </c>
      <c r="EK6" s="84">
        <f ca="1">IFERROR(GETPIVOTDATA("Labour Cost",PivotTable!$B$3,"Dept",$B5,"Month",DY$2,"Source",$D6),0)</f>
        <v>0</v>
      </c>
      <c r="EL6" s="84">
        <f ca="1">IFERROR(GETPIVOTDATA("Process cost",PivotTable!$B$3,"Dept",$B5,"Month",DY$2,"Source",$D6),0)</f>
        <v>0</v>
      </c>
      <c r="EM6" s="84">
        <f ca="1">IFERROR(GETPIVOTDATA("Material Cost",PivotTable!$B$3,"Dept",$B5,"Month",DY$2,"Source",$D6),0)</f>
        <v>0</v>
      </c>
      <c r="EN6" s="84">
        <f ca="1">IFERROR(GETPIVOTDATA("Part Cost",PivotTable!$B$3,"Dept",$B5,"Month",DY$2,"Source",$D6),0)</f>
        <v>0</v>
      </c>
      <c r="EO6" s="112">
        <f ca="1" t="shared" si="16"/>
        <v>250</v>
      </c>
      <c r="EP6" s="113">
        <v>0.0011</v>
      </c>
      <c r="EQ6" s="114">
        <f ca="1" t="shared" ref="EQ6" si="45">EO6/DY5</f>
        <v>0.000616747730343682</v>
      </c>
      <c r="ER6" s="151"/>
      <c r="ES6" s="157"/>
      <c r="ET6" s="142"/>
      <c r="EU6" s="56" t="s">
        <v>34</v>
      </c>
      <c r="EV6" s="57">
        <f>VLOOKUP($A6,Table!$A$59:$P$88,MATCH('MBO Report 1'!ET$2,Table!$E$58:$P$58,0)+4,FALSE)</f>
        <v>0</v>
      </c>
      <c r="EW6" s="57">
        <f>VLOOKUP($A5,Table!$A$24:$P$53,MATCH('MBO Report 1'!ET$2,Table!$E$23:$P$23,0)+4,FALSE)</f>
        <v>0</v>
      </c>
      <c r="EX6" s="58">
        <f ca="1">IFERROR(GETPIVOTDATA("ReWork",PivotTable!$B$3,"Dept",$B5,"Month",ET$2,"Source",$D6),0)</f>
        <v>0</v>
      </c>
      <c r="EY6" s="58">
        <f ca="1">IFERROR(GETPIVOTDATA("RePlate",PivotTable!$B$3,"Dept",$B5,"Month",ET$2,"Source",$D6),0)</f>
        <v>0</v>
      </c>
      <c r="EZ6" s="58">
        <f ca="1">IFERROR(GETPIVOTDATA("ReWash",PivotTable!$B$3,"Dept",$B5,"Month",ET$2,"Source",$D6),0)</f>
        <v>0</v>
      </c>
      <c r="FA6" s="58">
        <f ca="1">IFERROR(GETPIVOTDATA("Other",PivotTable!$B$3,"Dept",$B5,"Month",ET$2,"Source",$D6),0)</f>
        <v>0</v>
      </c>
      <c r="FB6" s="58">
        <f ca="1">IFERROR(GETPIVOTDATA("Sort",PivotTable!$B$3,"Dept",$B5,"Month",ET$2,"Source",$D6),0)</f>
        <v>0</v>
      </c>
      <c r="FC6" s="81">
        <f ca="1">IFERROR(GETPIVOTDATA("Scrap",PivotTable!$B$3,"Dept",$B5,"Month",ET$2,"Source",$D6),0)</f>
        <v>0</v>
      </c>
      <c r="FD6" s="82">
        <f t="shared" ref="FD6" si="46">EV5*250+EV6*500</f>
        <v>250</v>
      </c>
      <c r="FE6" s="83">
        <f>VLOOKUP($A6,Table!$A$24:$P$53,MATCH('MBO Report 1'!ET$2,Table!$E$23:$P$23,0)+4,FALSE)</f>
        <v>0</v>
      </c>
      <c r="FF6" s="84">
        <f ca="1">IFERROR(GETPIVOTDATA("Labour Cost",PivotTable!$B$3,"Dept",$B5,"Month",ET$2,"Source",$D6),0)</f>
        <v>0</v>
      </c>
      <c r="FG6" s="84">
        <f ca="1">IFERROR(GETPIVOTDATA("Process cost",PivotTable!$B$3,"Dept",$B5,"Month",ET$2,"Source",$D6),0)</f>
        <v>0</v>
      </c>
      <c r="FH6" s="84">
        <f ca="1">IFERROR(GETPIVOTDATA("Material Cost",PivotTable!$B$3,"Dept",$B5,"Month",ET$2,"Source",$D6),0)</f>
        <v>0</v>
      </c>
      <c r="FI6" s="84">
        <f ca="1">IFERROR(GETPIVOTDATA("Part Cost",PivotTable!$B$3,"Dept",$B5,"Month",ET$2,"Source",$D6),0)</f>
        <v>0</v>
      </c>
      <c r="FJ6" s="112">
        <f ca="1" t="shared" si="19"/>
        <v>250</v>
      </c>
      <c r="FK6" s="113">
        <v>0.0011</v>
      </c>
      <c r="FL6" s="114">
        <f ca="1" t="shared" ref="FL6" si="47">FJ6/ET5</f>
        <v>0.000819663208911955</v>
      </c>
      <c r="FM6" s="151"/>
      <c r="FN6" s="157"/>
      <c r="FO6" s="142"/>
      <c r="FP6" s="56" t="s">
        <v>34</v>
      </c>
      <c r="FQ6" s="57">
        <f>VLOOKUP($A6,Table!$A$59:$P$88,MATCH('MBO Report 1'!FO$2,Table!$E$58:$P$58,0)+4,FALSE)</f>
        <v>0</v>
      </c>
      <c r="FR6" s="57">
        <f>VLOOKUP($A5,Table!$A$24:$P$53,MATCH('MBO Report 1'!FO$2,Table!$E$23:$P$23,0)+4,FALSE)</f>
        <v>0</v>
      </c>
      <c r="FS6" s="58">
        <f ca="1">IFERROR(GETPIVOTDATA("ReWork",PivotTable!$B$3,"Dept",$B5,"Month",FO$2,"Source",$D6),0)</f>
        <v>0</v>
      </c>
      <c r="FT6" s="58">
        <f ca="1">IFERROR(GETPIVOTDATA("RePlate",PivotTable!$B$3,"Dept",$B5,"Month",FO$2,"Source",$D6),0)</f>
        <v>0</v>
      </c>
      <c r="FU6" s="58">
        <f ca="1">IFERROR(GETPIVOTDATA("ReWash",PivotTable!$B$3,"Dept",$B5,"Month",FO$2,"Source",$D6),0)</f>
        <v>0</v>
      </c>
      <c r="FV6" s="58">
        <f ca="1">IFERROR(GETPIVOTDATA("Other",PivotTable!$B$3,"Dept",$B5,"Month",FO$2,"Source",$D6),0)</f>
        <v>0</v>
      </c>
      <c r="FW6" s="58">
        <f ca="1">IFERROR(GETPIVOTDATA("Sort",PivotTable!$B$3,"Dept",$B5,"Month",FO$2,"Source",$D6),0)</f>
        <v>0</v>
      </c>
      <c r="FX6" s="81">
        <f ca="1">IFERROR(GETPIVOTDATA("Scrap",PivotTable!$B$3,"Dept",$B5,"Month",FO$2,"Source",$D6),0)</f>
        <v>0</v>
      </c>
      <c r="FY6" s="82">
        <f t="shared" ref="FY6" si="48">FQ5*250+FQ6*500</f>
        <v>0</v>
      </c>
      <c r="FZ6" s="83">
        <f>VLOOKUP($A6,Table!$A$24:$P$53,MATCH('MBO Report 1'!FO$2,Table!$E$23:$P$23,0)+4,FALSE)</f>
        <v>0</v>
      </c>
      <c r="GA6" s="84">
        <f ca="1">IFERROR(GETPIVOTDATA("Labour Cost",PivotTable!$B$3,"Dept",$B5,"Month",FO$2,"Source",$D6),0)</f>
        <v>0</v>
      </c>
      <c r="GB6" s="84">
        <f ca="1">IFERROR(GETPIVOTDATA("Process cost",PivotTable!$B$3,"Dept",$B5,"Month",FO$2,"Source",$D6),0)</f>
        <v>0</v>
      </c>
      <c r="GC6" s="84">
        <f ca="1">IFERROR(GETPIVOTDATA("Material Cost",PivotTable!$B$3,"Dept",$B5,"Month",FO$2,"Source",$D6),0)</f>
        <v>0</v>
      </c>
      <c r="GD6" s="84">
        <f ca="1">IFERROR(GETPIVOTDATA("Part Cost",PivotTable!$B$3,"Dept",$B5,"Month",FO$2,"Source",$D6),0)</f>
        <v>0</v>
      </c>
      <c r="GE6" s="112">
        <f ca="1" t="shared" si="22"/>
        <v>0</v>
      </c>
      <c r="GF6" s="113">
        <v>0.0011</v>
      </c>
      <c r="GG6" s="114">
        <f ca="1" t="shared" ref="GG6" si="49">GE6/FO5</f>
        <v>0</v>
      </c>
      <c r="GH6" s="151"/>
      <c r="GI6" s="157"/>
      <c r="GJ6" s="142"/>
      <c r="GK6" s="56" t="s">
        <v>34</v>
      </c>
      <c r="GL6" s="57">
        <f>VLOOKUP($A6,Table!$A$59:$P$88,MATCH('MBO Report 1'!GJ$2,Table!$E$58:$P$58,0)+4,FALSE)</f>
        <v>1</v>
      </c>
      <c r="GM6" s="57">
        <f>VLOOKUP($A5,Table!$A$24:$P$53,MATCH('MBO Report 1'!GJ$2,Table!$E$23:$P$23,0)+4,FALSE)</f>
        <v>0</v>
      </c>
      <c r="GN6" s="58">
        <f ca="1">IFERROR(GETPIVOTDATA("ReWork",PivotTable!$B$3,"Dept",$B5,"Month",GJ$2,"Source",$D6),0)</f>
        <v>0</v>
      </c>
      <c r="GO6" s="58">
        <f ca="1">IFERROR(GETPIVOTDATA("RePlate",PivotTable!$B$3,"Dept",$B5,"Month",GJ$2,"Source",$D6),0)</f>
        <v>0</v>
      </c>
      <c r="GP6" s="58">
        <f ca="1">IFERROR(GETPIVOTDATA("ReWash",PivotTable!$B$3,"Dept",$B5,"Month",GJ$2,"Source",$D6),0)</f>
        <v>0</v>
      </c>
      <c r="GQ6" s="58">
        <f ca="1">IFERROR(GETPIVOTDATA("Other",PivotTable!$B$3,"Dept",$B5,"Month",GJ$2,"Source",$D6),0)</f>
        <v>0</v>
      </c>
      <c r="GR6" s="58">
        <f ca="1">IFERROR(GETPIVOTDATA("Sort",PivotTable!$B$3,"Dept",$B5,"Month",GJ$2,"Source",$D6),0)</f>
        <v>0</v>
      </c>
      <c r="GS6" s="81">
        <f ca="1">IFERROR(GETPIVOTDATA("Scrap",PivotTable!$B$3,"Dept",$B5,"Month",GJ$2,"Source",$D6),0)</f>
        <v>0</v>
      </c>
      <c r="GT6" s="82">
        <f t="shared" ref="GT6" si="50">GL5*250+GL6*500</f>
        <v>500</v>
      </c>
      <c r="GU6" s="83">
        <f>VLOOKUP($A6,Table!$A$24:$P$53,MATCH('MBO Report 1'!GJ$2,Table!$E$23:$P$23,0)+4,FALSE)</f>
        <v>0</v>
      </c>
      <c r="GV6" s="84">
        <f ca="1">IFERROR(GETPIVOTDATA("Labour Cost",PivotTable!$B$3,"Dept",$B5,"Month",GJ$2,"Source",$D6),0)</f>
        <v>0</v>
      </c>
      <c r="GW6" s="84">
        <f ca="1">IFERROR(GETPIVOTDATA("Process cost",PivotTable!$B$3,"Dept",$B5,"Month",GJ$2,"Source",$D6),0)</f>
        <v>0</v>
      </c>
      <c r="GX6" s="84">
        <f ca="1">IFERROR(GETPIVOTDATA("Material Cost",PivotTable!$B$3,"Dept",$B5,"Month",GJ$2,"Source",$D6),0)</f>
        <v>0</v>
      </c>
      <c r="GY6" s="84">
        <f ca="1">IFERROR(GETPIVOTDATA("Part Cost",PivotTable!$B$3,"Dept",$B5,"Month",GJ$2,"Source",$D6),0)</f>
        <v>0</v>
      </c>
      <c r="GZ6" s="112">
        <f ca="1" t="shared" si="25"/>
        <v>500</v>
      </c>
      <c r="HA6" s="113">
        <v>0.0011</v>
      </c>
      <c r="HB6" s="114">
        <f ca="1" t="shared" ref="HB6" si="51">GZ6/GJ5</f>
        <v>0.00138624435822805</v>
      </c>
      <c r="HC6" s="151"/>
      <c r="HD6" s="157"/>
      <c r="HE6" s="142"/>
      <c r="HF6" s="56" t="s">
        <v>34</v>
      </c>
      <c r="HG6" s="57">
        <f>VLOOKUP($A6,Table!$A$59:$P$88,MATCH('MBO Report 1'!HE$2,Table!$E$58:$P$58,0)+4,FALSE)</f>
        <v>1</v>
      </c>
      <c r="HH6" s="57">
        <f>VLOOKUP($A5,Table!$A$24:$P$53,MATCH('MBO Report 1'!HE$2,Table!$E$23:$P$23,0)+4,FALSE)</f>
        <v>0</v>
      </c>
      <c r="HI6" s="58">
        <f ca="1">IFERROR(GETPIVOTDATA("ReWork",PivotTable!$B$3,"Dept",$B5,"Month",HE$2,"Source",$D6),0)</f>
        <v>0</v>
      </c>
      <c r="HJ6" s="58">
        <f ca="1">IFERROR(GETPIVOTDATA("RePlate",PivotTable!$B$3,"Dept",$B5,"Month",HE$2,"Source",$D6),0)</f>
        <v>0</v>
      </c>
      <c r="HK6" s="58">
        <f ca="1">IFERROR(GETPIVOTDATA("ReWash",PivotTable!$B$3,"Dept",$B5,"Month",HE$2,"Source",$D6),0)</f>
        <v>0</v>
      </c>
      <c r="HL6" s="58">
        <f ca="1">IFERROR(GETPIVOTDATA("Other",PivotTable!$B$3,"Dept",$B5,"Month",HE$2,"Source",$D6),0)</f>
        <v>0</v>
      </c>
      <c r="HM6" s="58">
        <f ca="1">IFERROR(GETPIVOTDATA("Sort",PivotTable!$B$3,"Dept",$B5,"Month",HE$2,"Source",$D6),0)</f>
        <v>0</v>
      </c>
      <c r="HN6" s="81">
        <f ca="1">IFERROR(GETPIVOTDATA("Scrap",PivotTable!$B$3,"Dept",$B5,"Month",HE$2,"Source",$D6),0)</f>
        <v>0</v>
      </c>
      <c r="HO6" s="82">
        <f t="shared" ref="HO6" si="52">HG5*250+HG6*500</f>
        <v>500</v>
      </c>
      <c r="HP6" s="83">
        <f>VLOOKUP($A6,Table!$A$24:$P$53,MATCH('MBO Report 1'!HE$2,Table!$E$23:$P$23,0)+4,FALSE)</f>
        <v>0</v>
      </c>
      <c r="HQ6" s="84">
        <f ca="1">IFERROR(GETPIVOTDATA("Labour Cost",PivotTable!$B$3,"Dept",$B5,"Month",HE$2,"Source",$D6),0)</f>
        <v>0</v>
      </c>
      <c r="HR6" s="84">
        <f ca="1">IFERROR(GETPIVOTDATA("Process cost",PivotTable!$B$3,"Dept",$B5,"Month",HE$2,"Source",$D6),0)</f>
        <v>0</v>
      </c>
      <c r="HS6" s="84">
        <f ca="1">IFERROR(GETPIVOTDATA("Material Cost",PivotTable!$B$3,"Dept",$B5,"Month",HE$2,"Source",$D6),0)</f>
        <v>0</v>
      </c>
      <c r="HT6" s="84">
        <f ca="1">IFERROR(GETPIVOTDATA("Part Cost",PivotTable!$B$3,"Dept",$B5,"Month",HE$2,"Source",$D6),0)</f>
        <v>0</v>
      </c>
      <c r="HU6" s="112">
        <f ca="1" t="shared" si="28"/>
        <v>500</v>
      </c>
      <c r="HV6" s="113">
        <v>0.0011</v>
      </c>
      <c r="HW6" s="114">
        <f ca="1" t="shared" ref="HW6" si="53">HU6/HE5</f>
        <v>0.00124327422832517</v>
      </c>
      <c r="HX6" s="151"/>
      <c r="HY6" s="157"/>
      <c r="HZ6" s="142"/>
      <c r="IA6" s="56" t="s">
        <v>34</v>
      </c>
      <c r="IB6" s="57">
        <f>VLOOKUP($A6,Table!$A$59:$P$88,MATCH('MBO Report 1'!HZ$2,Table!$E$58:$P$58,0)+4,FALSE)</f>
        <v>1</v>
      </c>
      <c r="IC6" s="57">
        <f>VLOOKUP($A5,Table!$A$24:$P$53,MATCH('MBO Report 1'!HZ$2,Table!$E$23:$P$23,0)+4,FALSE)</f>
        <v>0</v>
      </c>
      <c r="ID6" s="58">
        <f ca="1">IFERROR(GETPIVOTDATA("ReWork",PivotTable!$B$3,"Dept",$B5,"Month",HZ$2,"Source",$D6),0)</f>
        <v>0</v>
      </c>
      <c r="IE6" s="58">
        <f ca="1">IFERROR(GETPIVOTDATA("RePlate",PivotTable!$B$3,"Dept",$B5,"Month",HZ$2,"Source",$D6),0)</f>
        <v>0</v>
      </c>
      <c r="IF6" s="58">
        <f ca="1">IFERROR(GETPIVOTDATA("ReWash",PivotTable!$B$3,"Dept",$B5,"Month",HZ$2,"Source",$D6),0)</f>
        <v>0</v>
      </c>
      <c r="IG6" s="58">
        <f ca="1">IFERROR(GETPIVOTDATA("Other",PivotTable!$B$3,"Dept",$B5,"Month",HZ$2,"Source",$D6),0)</f>
        <v>0</v>
      </c>
      <c r="IH6" s="58">
        <f ca="1">IFERROR(GETPIVOTDATA("Sort",PivotTable!$B$3,"Dept",$B5,"Month",HZ$2,"Source",$D6),0)</f>
        <v>0</v>
      </c>
      <c r="II6" s="81">
        <f ca="1">IFERROR(GETPIVOTDATA("Scrap",PivotTable!$B$3,"Dept",$B5,"Month",HZ$2,"Source",$D6),0)</f>
        <v>0</v>
      </c>
      <c r="IJ6" s="82">
        <f t="shared" ref="IJ6" si="54">IB5*250+IB6*500</f>
        <v>500</v>
      </c>
      <c r="IK6" s="83">
        <f>VLOOKUP($A6,Table!$A$24:$P$53,MATCH('MBO Report 1'!HZ$2,Table!$E$23:$P$23,0)+4,FALSE)</f>
        <v>0</v>
      </c>
      <c r="IL6" s="84">
        <f ca="1">IFERROR(GETPIVOTDATA("Labour Cost",PivotTable!$B$3,"Dept",$B5,"Month",HZ$2,"Source",$D6),0)</f>
        <v>0</v>
      </c>
      <c r="IM6" s="84">
        <f ca="1">IFERROR(GETPIVOTDATA("Process cost",PivotTable!$B$3,"Dept",$B5,"Month",HZ$2,"Source",$D6),0)</f>
        <v>0</v>
      </c>
      <c r="IN6" s="84">
        <f ca="1">IFERROR(GETPIVOTDATA("Material Cost",PivotTable!$B$3,"Dept",$B5,"Month",HZ$2,"Source",$D6),0)</f>
        <v>0</v>
      </c>
      <c r="IO6" s="84">
        <f ca="1">IFERROR(GETPIVOTDATA("Part Cost",PivotTable!$B$3,"Dept",$B5,"Month",HZ$2,"Source",$D6),0)</f>
        <v>0</v>
      </c>
      <c r="IP6" s="112">
        <f ca="1" t="shared" si="31"/>
        <v>500</v>
      </c>
      <c r="IQ6" s="113">
        <v>0.0011</v>
      </c>
      <c r="IR6" s="114">
        <f ca="1" t="shared" ref="IR6" si="55">IP6/HZ5</f>
        <v>0.00095054099470389</v>
      </c>
      <c r="IS6" s="151"/>
      <c r="IT6" s="157"/>
    </row>
    <row r="7" customHeight="1" spans="1:254">
      <c r="A7" s="51" t="str">
        <f t="shared" ref="A7" si="56">B7&amp;D7</f>
        <v>CeramicInternal</v>
      </c>
      <c r="B7" s="29" t="str">
        <f>Info!C5</f>
        <v>Ceramic</v>
      </c>
      <c r="C7" s="52">
        <f>VLOOKUP($B7,Table!$C$4:$P$20,MATCH('MBO Report 1'!C$2,Table!$E$3:$P$3,0)+2,FALSE)</f>
        <v>47011</v>
      </c>
      <c r="D7" s="53" t="s">
        <v>32</v>
      </c>
      <c r="E7" s="54">
        <f>VLOOKUP($A7,Table!$A$59:$P$88,MATCH('MBO Report 1'!C$2,Table!$E$58:$P$58,0)+4,FALSE)</f>
        <v>0</v>
      </c>
      <c r="F7" s="54" t="s">
        <v>178</v>
      </c>
      <c r="G7" s="55">
        <f ca="1">IFERROR(GETPIVOTDATA("ReWork",PivotTable!$B$3,"Dept",$B7,"Month",C$2,"Source",$D7),0)</f>
        <v>16</v>
      </c>
      <c r="H7" s="55">
        <f ca="1">IFERROR(GETPIVOTDATA("RePlate",PivotTable!$B$3,"Dept",$B7,"Month",C$2,"Source",$D7),0)</f>
        <v>0</v>
      </c>
      <c r="I7" s="55">
        <f ca="1">IFERROR(GETPIVOTDATA("ReWash",PivotTable!$B$3,"Dept",$B7,"Month",C$2,"Source",$D7),0)</f>
        <v>0</v>
      </c>
      <c r="J7" s="55">
        <f ca="1">IFERROR(GETPIVOTDATA("Other",PivotTable!$B$3,"Dept",$B7,"Month",C$2,"Source",$D7),0)</f>
        <v>0</v>
      </c>
      <c r="K7" s="55">
        <f ca="1">IFERROR(GETPIVOTDATA("Sort",PivotTable!$B$3,"Dept",$B7,"Month",C$2,"Source",$D7),0)</f>
        <v>0</v>
      </c>
      <c r="L7" s="77">
        <f ca="1">IFERROR(GETPIVOTDATA("Scrap",PivotTable!$B$3,"Dept",$B7,"Month",C$2,"Source",$D7),0)</f>
        <v>0</v>
      </c>
      <c r="M7" s="78">
        <v>0</v>
      </c>
      <c r="N7" s="79" t="s">
        <v>178</v>
      </c>
      <c r="O7" s="80">
        <f ca="1">IFERROR(GETPIVOTDATA("Labour Cost",PivotTable!$B$3,"Dept",$B7,"Month",C$2,"Source",$D7),0)</f>
        <v>224</v>
      </c>
      <c r="P7" s="80">
        <f ca="1">IFERROR(GETPIVOTDATA("Process cost",PivotTable!$B$3,"Dept",$B7,"Month",C$2,"Source",$D7),0)</f>
        <v>0</v>
      </c>
      <c r="Q7" s="80">
        <f ca="1">IFERROR(GETPIVOTDATA("Material Cost",PivotTable!$B$3,"Dept",$B7,"Month",C$2,"Source",$D7),0)</f>
        <v>0</v>
      </c>
      <c r="R7" s="80">
        <f ca="1">IFERROR(GETPIVOTDATA("Part Cost",PivotTable!$B$3,"Dept",$B7,"Month",C$2,"Source",$D7),0)</f>
        <v>0</v>
      </c>
      <c r="S7" s="106">
        <f ca="1" t="shared" si="0"/>
        <v>224</v>
      </c>
      <c r="T7" s="107">
        <v>0.0014</v>
      </c>
      <c r="U7" s="108">
        <f ca="1">S7/C7</f>
        <v>0.00476484227095786</v>
      </c>
      <c r="V7" s="109">
        <v>0.0034</v>
      </c>
      <c r="W7" s="110">
        <f ca="1">SUM(S7:S8)/C7</f>
        <v>0.00476484227095786</v>
      </c>
      <c r="X7" s="111">
        <f>VLOOKUP($B7,Table!$C$4:$P$18,MATCH('MBO Report 1'!X$2,Table!$E$3:$P$3,0)+2,FALSE)</f>
        <v>54431</v>
      </c>
      <c r="Y7" s="53" t="s">
        <v>32</v>
      </c>
      <c r="Z7" s="54">
        <f>VLOOKUP($A7,Table!$A$59:$P$88,MATCH('MBO Report 1'!X$2,Table!$E$58:$P$58,0)+4,FALSE)</f>
        <v>0</v>
      </c>
      <c r="AA7" s="54" t="s">
        <v>178</v>
      </c>
      <c r="AB7" s="55">
        <f ca="1">IFERROR(GETPIVOTDATA("ReWork",PivotTable!$B$3,"Dept",$B7,"Month",X$2,"Source",$D7),0)</f>
        <v>8</v>
      </c>
      <c r="AC7" s="55">
        <f ca="1">IFERROR(GETPIVOTDATA("RePlate",PivotTable!$B$3,"Dept",$B7,"Month",X$2,"Source",$D7),0)</f>
        <v>0</v>
      </c>
      <c r="AD7" s="55">
        <f ca="1">IFERROR(GETPIVOTDATA("ReWash",PivotTable!$B$3,"Dept",$B7,"Month",X$2,"Source",$D7),0)</f>
        <v>0</v>
      </c>
      <c r="AE7" s="55">
        <f ca="1">IFERROR(GETPIVOTDATA("Other",PivotTable!$B$3,"Dept",$B7,"Month",X$2,"Source",$D7),0)</f>
        <v>0</v>
      </c>
      <c r="AF7" s="55">
        <f ca="1">IFERROR(GETPIVOTDATA("Sort",PivotTable!$B$3,"Dept",$B7,"Month",X$2,"Source",$D7),0)</f>
        <v>0</v>
      </c>
      <c r="AG7" s="77">
        <f ca="1">IFERROR(GETPIVOTDATA("Scrap",PivotTable!$B$3,"Dept",$B7,"Month",X$2,"Source",$D7),0)</f>
        <v>0</v>
      </c>
      <c r="AH7" s="78">
        <v>0</v>
      </c>
      <c r="AI7" s="79" t="s">
        <v>178</v>
      </c>
      <c r="AJ7" s="80">
        <f ca="1">IFERROR(GETPIVOTDATA("Labour Cost",PivotTable!$B$3,"Dept",$B7,"Month",X$2,"Source",$D7),0)</f>
        <v>112</v>
      </c>
      <c r="AK7" s="80">
        <f ca="1">IFERROR(GETPIVOTDATA("Process cost",PivotTable!$B$3,"Dept",$B7,"Month",X$2,"Source",$D7),0)</f>
        <v>0</v>
      </c>
      <c r="AL7" s="80">
        <f ca="1">IFERROR(GETPIVOTDATA("Material Cost",PivotTable!$B$3,"Dept",$B7,"Month",X$2,"Source",$D7),0)</f>
        <v>0</v>
      </c>
      <c r="AM7" s="80">
        <f ca="1">IFERROR(GETPIVOTDATA("Part Cost",PivotTable!$B$3,"Dept",$B7,"Month",X$2,"Source",$D7),0)</f>
        <v>0</v>
      </c>
      <c r="AN7" s="106">
        <f ca="1" t="shared" si="1"/>
        <v>112</v>
      </c>
      <c r="AO7" s="107">
        <v>0.0014</v>
      </c>
      <c r="AP7" s="108">
        <f ca="1" t="shared" ref="AP7" si="57">AN7/X7</f>
        <v>0.00205765097095405</v>
      </c>
      <c r="AQ7" s="109">
        <v>0.0034</v>
      </c>
      <c r="AR7" s="140">
        <f ca="1" t="shared" ref="AR7" si="58">SUM(AN7:AN8)/X7</f>
        <v>0.00205765097095405</v>
      </c>
      <c r="AS7" s="141">
        <f>VLOOKUP($B7,Table!$C$4:$P$18,MATCH('MBO Report 1'!AS$2,Table!$E$3:$P$3,0)+2,FALSE)</f>
        <v>45056</v>
      </c>
      <c r="AT7" s="53" t="s">
        <v>32</v>
      </c>
      <c r="AU7" s="54">
        <f>VLOOKUP($A7,Table!$A$59:$P$88,MATCH('MBO Report 1'!AS$2,Table!$E$58:$P$58,0)+4,FALSE)</f>
        <v>0</v>
      </c>
      <c r="AV7" s="54" t="s">
        <v>178</v>
      </c>
      <c r="AW7" s="55">
        <f ca="1">IFERROR(GETPIVOTDATA("ReWork",PivotTable!$B$3,"Dept",$B7,"Month",AS$2,"Source",$D7),0)</f>
        <v>5</v>
      </c>
      <c r="AX7" s="55">
        <f ca="1">IFERROR(GETPIVOTDATA("RePlate",PivotTable!$B$3,"Dept",$B7,"Month",AS$2,"Source",$D7),0)</f>
        <v>0</v>
      </c>
      <c r="AY7" s="55">
        <f ca="1">IFERROR(GETPIVOTDATA("ReWash",PivotTable!$B$3,"Dept",$B7,"Month",AS$2,"Source",$D7),0)</f>
        <v>0</v>
      </c>
      <c r="AZ7" s="55">
        <f ca="1">IFERROR(GETPIVOTDATA("Other",PivotTable!$B$3,"Dept",$B7,"Month",AS$2,"Source",$D7),0)</f>
        <v>0</v>
      </c>
      <c r="BA7" s="55">
        <f ca="1">IFERROR(GETPIVOTDATA("Sort",PivotTable!$B$3,"Dept",$B7,"Month",AS$2,"Source",$D7),0)</f>
        <v>0</v>
      </c>
      <c r="BB7" s="77">
        <f ca="1">IFERROR(GETPIVOTDATA("Scrap",PivotTable!$B$3,"Dept",$B7,"Month",AS$2,"Source",$D7),0)</f>
        <v>0</v>
      </c>
      <c r="BC7" s="78">
        <v>0</v>
      </c>
      <c r="BD7" s="79" t="s">
        <v>178</v>
      </c>
      <c r="BE7" s="80">
        <f ca="1">IFERROR(GETPIVOTDATA("Labour Cost",PivotTable!$B$3,"Dept",$B7,"Month",AS$2,"Source",$D7),0)</f>
        <v>70</v>
      </c>
      <c r="BF7" s="80">
        <f ca="1">IFERROR(GETPIVOTDATA("Process cost",PivotTable!$B$3,"Dept",$B7,"Month",AS$2,"Source",$D7),0)</f>
        <v>0</v>
      </c>
      <c r="BG7" s="80">
        <f ca="1">IFERROR(GETPIVOTDATA("Material Cost",PivotTable!$B$3,"Dept",$B7,"Month",AS$2,"Source",$D7),0)</f>
        <v>0</v>
      </c>
      <c r="BH7" s="80">
        <f ca="1">IFERROR(GETPIVOTDATA("Part Cost",PivotTable!$B$3,"Dept",$B7,"Month",AS$2,"Source",$D7),0)</f>
        <v>0</v>
      </c>
      <c r="BI7" s="106">
        <f ca="1" t="shared" si="4"/>
        <v>70</v>
      </c>
      <c r="BJ7" s="107">
        <v>0.0014</v>
      </c>
      <c r="BK7" s="108">
        <f ca="1" t="shared" ref="BK7" si="59">BI7/AS7</f>
        <v>0.00155362215909091</v>
      </c>
      <c r="BL7" s="150">
        <v>0.0034</v>
      </c>
      <c r="BM7" s="156">
        <f ca="1" t="shared" ref="BM7" si="60">SUM(BI7:BI8)/AS7</f>
        <v>0.00155362215909091</v>
      </c>
      <c r="BN7" s="141">
        <f>VLOOKUP($B7,Table!$C$4:$P$18,MATCH('MBO Report 1'!BN$2,Table!$E$3:$P$3,0)+2,FALSE)</f>
        <v>69229</v>
      </c>
      <c r="BO7" s="53" t="s">
        <v>32</v>
      </c>
      <c r="BP7" s="54">
        <f>VLOOKUP($A7,Table!$A$59:$P$88,MATCH('MBO Report 1'!BN$2,Table!$E$58:$P$58,0)+4,FALSE)</f>
        <v>0</v>
      </c>
      <c r="BQ7" s="54" t="s">
        <v>178</v>
      </c>
      <c r="BR7" s="55">
        <f ca="1">IFERROR(GETPIVOTDATA("ReWork",PivotTable!$B$3,"Dept",$B7,"Month",BN$2,"Source",$D7),0)</f>
        <v>11</v>
      </c>
      <c r="BS7" s="55">
        <f ca="1">IFERROR(GETPIVOTDATA("RePlate",PivotTable!$B$3,"Dept",$B7,"Month",BN$2,"Source",$D7),0)</f>
        <v>0</v>
      </c>
      <c r="BT7" s="55">
        <f ca="1">IFERROR(GETPIVOTDATA("ReWash",PivotTable!$B$3,"Dept",$B7,"Month",BN$2,"Source",$D7),0)</f>
        <v>0</v>
      </c>
      <c r="BU7" s="55">
        <f ca="1">IFERROR(GETPIVOTDATA("Other",PivotTable!$B$3,"Dept",$B7,"Month",BN$2,"Source",$D7),0)</f>
        <v>0</v>
      </c>
      <c r="BV7" s="55">
        <f ca="1">IFERROR(GETPIVOTDATA("Sort",PivotTable!$B$3,"Dept",$B7,"Month",BN$2,"Source",$D7),0)</f>
        <v>0</v>
      </c>
      <c r="BW7" s="77">
        <f ca="1">IFERROR(GETPIVOTDATA("Scrap",PivotTable!$B$3,"Dept",$B7,"Month",BN$2,"Source",$D7),0)</f>
        <v>0</v>
      </c>
      <c r="BX7" s="78">
        <v>0</v>
      </c>
      <c r="BY7" s="79" t="s">
        <v>178</v>
      </c>
      <c r="BZ7" s="80">
        <f ca="1">IFERROR(GETPIVOTDATA("Labour Cost",PivotTable!$B$3,"Dept",$B7,"Month",BN$2,"Source",$D7),0)</f>
        <v>154</v>
      </c>
      <c r="CA7" s="80">
        <f ca="1">IFERROR(GETPIVOTDATA("Process cost",PivotTable!$B$3,"Dept",$B7,"Month",BN$2,"Source",$D7),0)</f>
        <v>0</v>
      </c>
      <c r="CB7" s="80">
        <f ca="1">IFERROR(GETPIVOTDATA("Material Cost",PivotTable!$B$3,"Dept",$B7,"Month",BN$2,"Source",$D7),0)</f>
        <v>0</v>
      </c>
      <c r="CC7" s="80">
        <f ca="1">IFERROR(GETPIVOTDATA("Part Cost",PivotTable!$B$3,"Dept",$B7,"Month",BN$2,"Source",$D7),0)</f>
        <v>0</v>
      </c>
      <c r="CD7" s="106">
        <f ca="1" t="shared" si="7"/>
        <v>154</v>
      </c>
      <c r="CE7" s="107">
        <v>0.0014</v>
      </c>
      <c r="CF7" s="108">
        <f ca="1" t="shared" ref="CF7" si="61">CD7/BN7</f>
        <v>0.00222450129281082</v>
      </c>
      <c r="CG7" s="150">
        <v>0.0034</v>
      </c>
      <c r="CH7" s="156">
        <f ca="1" t="shared" ref="CH7" si="62">SUM(CD7:CD8)/BN7</f>
        <v>0.00222450129281082</v>
      </c>
      <c r="CI7" s="141">
        <f>VLOOKUP($B7,Table!$C$4:$P$18,MATCH('MBO Report 1'!CI$2,Table!$E$3:$P$3,0)+2,FALSE)</f>
        <v>69039.97</v>
      </c>
      <c r="CJ7" s="53" t="s">
        <v>32</v>
      </c>
      <c r="CK7" s="54">
        <f>VLOOKUP($A7,Table!$A$59:$P$88,MATCH('MBO Report 1'!CI$2,Table!$E$58:$P$58,0)+4,FALSE)</f>
        <v>0</v>
      </c>
      <c r="CL7" s="54" t="s">
        <v>178</v>
      </c>
      <c r="CM7" s="55">
        <f ca="1">IFERROR(GETPIVOTDATA("ReWork",PivotTable!$B$3,"Dept",$B7,"Month",CI$2,"Source",$D7),0)</f>
        <v>8</v>
      </c>
      <c r="CN7" s="55">
        <f ca="1">IFERROR(GETPIVOTDATA("RePlate",PivotTable!$B$3,"Dept",$B7,"Month",CI$2,"Source",$D7),0)</f>
        <v>0</v>
      </c>
      <c r="CO7" s="55">
        <f ca="1">IFERROR(GETPIVOTDATA("ReWash",PivotTable!$B$3,"Dept",$B7,"Month",CI$2,"Source",$D7),0)</f>
        <v>0</v>
      </c>
      <c r="CP7" s="55">
        <f ca="1">IFERROR(GETPIVOTDATA("Other",PivotTable!$B$3,"Dept",$B7,"Month",CI$2,"Source",$D7),0)</f>
        <v>0</v>
      </c>
      <c r="CQ7" s="55">
        <f ca="1">IFERROR(GETPIVOTDATA("Sort",PivotTable!$B$3,"Dept",$B7,"Month",CI$2,"Source",$D7),0)</f>
        <v>0</v>
      </c>
      <c r="CR7" s="77">
        <f ca="1">IFERROR(GETPIVOTDATA("Scrap",PivotTable!$B$3,"Dept",$B7,"Month",CI$2,"Source",$D7),0)</f>
        <v>0</v>
      </c>
      <c r="CS7" s="78">
        <v>0</v>
      </c>
      <c r="CT7" s="79" t="s">
        <v>178</v>
      </c>
      <c r="CU7" s="80">
        <f ca="1">IFERROR(GETPIVOTDATA("Labour Cost",PivotTable!$B$3,"Dept",$B7,"Month",CI$2,"Source",$D7),0)</f>
        <v>112</v>
      </c>
      <c r="CV7" s="80">
        <f ca="1">IFERROR(GETPIVOTDATA("Process cost",PivotTable!$B$3,"Dept",$B7,"Month",CI$2,"Source",$D7),0)</f>
        <v>0</v>
      </c>
      <c r="CW7" s="80">
        <f ca="1">IFERROR(GETPIVOTDATA("Material Cost",PivotTable!$B$3,"Dept",$B7,"Month",CI$2,"Source",$D7),0)</f>
        <v>0</v>
      </c>
      <c r="CX7" s="80">
        <f ca="1">IFERROR(GETPIVOTDATA("Part Cost",PivotTable!$B$3,"Dept",$B7,"Month",CI$2,"Source",$D7),0)</f>
        <v>0</v>
      </c>
      <c r="CY7" s="106">
        <f ca="1" t="shared" si="10"/>
        <v>112</v>
      </c>
      <c r="CZ7" s="107">
        <v>0.0014</v>
      </c>
      <c r="DA7" s="108">
        <f ca="1" t="shared" ref="DA7" si="63">CY7/CI7</f>
        <v>0.0016222486771069</v>
      </c>
      <c r="DB7" s="150">
        <v>0.0034</v>
      </c>
      <c r="DC7" s="156">
        <f ca="1" t="shared" ref="DC7" si="64">SUM(CY7:CY8)/CI7</f>
        <v>0.0016222486771069</v>
      </c>
      <c r="DD7" s="141">
        <f>VLOOKUP($B7,Table!$C$4:$P$18,MATCH('MBO Report 1'!DD$2,Table!$E$3:$P$3,0)+2,FALSE)</f>
        <v>68650.36</v>
      </c>
      <c r="DE7" s="53" t="s">
        <v>32</v>
      </c>
      <c r="DF7" s="54">
        <f>VLOOKUP($A7,Table!$A$59:$P$88,MATCH('MBO Report 1'!DD$2,Table!$E$58:$P$58,0)+4,FALSE)</f>
        <v>0</v>
      </c>
      <c r="DG7" s="54" t="s">
        <v>178</v>
      </c>
      <c r="DH7" s="55">
        <f ca="1">IFERROR(GETPIVOTDATA("ReWork",PivotTable!$B$3,"Dept",$B7,"Month",DD$2,"Source",$D7),0)</f>
        <v>5</v>
      </c>
      <c r="DI7" s="55">
        <f ca="1">IFERROR(GETPIVOTDATA("RePlate",PivotTable!$B$3,"Dept",$B7,"Month",DD$2,"Source",$D7),0)</f>
        <v>0</v>
      </c>
      <c r="DJ7" s="55">
        <f ca="1">IFERROR(GETPIVOTDATA("ReWash",PivotTable!$B$3,"Dept",$B7,"Month",DD$2,"Source",$D7),0)</f>
        <v>0</v>
      </c>
      <c r="DK7" s="55">
        <f ca="1">IFERROR(GETPIVOTDATA("Other",PivotTable!$B$3,"Dept",$B7,"Month",DD$2,"Source",$D7),0)</f>
        <v>0</v>
      </c>
      <c r="DL7" s="55">
        <f ca="1">IFERROR(GETPIVOTDATA("Sort",PivotTable!$B$3,"Dept",$B7,"Month",DD$2,"Source",$D7),0)</f>
        <v>0</v>
      </c>
      <c r="DM7" s="77">
        <f ca="1">IFERROR(GETPIVOTDATA("Scrap",PivotTable!$B$3,"Dept",$B7,"Month",DD$2,"Source",$D7),0)</f>
        <v>0</v>
      </c>
      <c r="DN7" s="78">
        <v>0</v>
      </c>
      <c r="DO7" s="79" t="s">
        <v>178</v>
      </c>
      <c r="DP7" s="80">
        <f ca="1">IFERROR(GETPIVOTDATA("Labour Cost",PivotTable!$B$3,"Dept",$B7,"Month",DD$2,"Source",$D7),0)</f>
        <v>70</v>
      </c>
      <c r="DQ7" s="80">
        <f ca="1">IFERROR(GETPIVOTDATA("Process cost",PivotTable!$B$3,"Dept",$B7,"Month",DD$2,"Source",$D7),0)</f>
        <v>0</v>
      </c>
      <c r="DR7" s="80">
        <f ca="1">IFERROR(GETPIVOTDATA("Material Cost",PivotTable!$B$3,"Dept",$B7,"Month",DD$2,"Source",$D7),0)</f>
        <v>0</v>
      </c>
      <c r="DS7" s="80">
        <f ca="1">IFERROR(GETPIVOTDATA("Part Cost",PivotTable!$B$3,"Dept",$B7,"Month",DD$2,"Source",$D7),0)</f>
        <v>0</v>
      </c>
      <c r="DT7" s="106">
        <f ca="1" t="shared" si="13"/>
        <v>70</v>
      </c>
      <c r="DU7" s="107">
        <v>0.0014</v>
      </c>
      <c r="DV7" s="108">
        <f ca="1" t="shared" ref="DV7" si="65">DT7/DD7</f>
        <v>0.00101965962013892</v>
      </c>
      <c r="DW7" s="150">
        <v>0.0034</v>
      </c>
      <c r="DX7" s="156">
        <f ca="1" t="shared" ref="DX7" si="66">SUM(DT7:DT8)/DD7</f>
        <v>0.00101965962013892</v>
      </c>
      <c r="DY7" s="141">
        <f>VLOOKUP($B7,Table!$C$4:$P$18,MATCH('MBO Report 1'!DY$2,Table!$E$3:$P$3,0)+2,FALSE)</f>
        <v>75270.41</v>
      </c>
      <c r="DZ7" s="53" t="s">
        <v>32</v>
      </c>
      <c r="EA7" s="54">
        <f>VLOOKUP($A7,Table!$A$59:$P$88,MATCH('MBO Report 1'!DY$2,Table!$E$58:$P$58,0)+4,FALSE)</f>
        <v>0</v>
      </c>
      <c r="EB7" s="54" t="s">
        <v>178</v>
      </c>
      <c r="EC7" s="55">
        <f ca="1">IFERROR(GETPIVOTDATA("ReWork",PivotTable!$B$3,"Dept",$B7,"Month",DY$2,"Source",$D7),0)</f>
        <v>5</v>
      </c>
      <c r="ED7" s="55">
        <f ca="1">IFERROR(GETPIVOTDATA("RePlate",PivotTable!$B$3,"Dept",$B7,"Month",DY$2,"Source",$D7),0)</f>
        <v>0</v>
      </c>
      <c r="EE7" s="55">
        <f ca="1">IFERROR(GETPIVOTDATA("ReWash",PivotTable!$B$3,"Dept",$B7,"Month",DY$2,"Source",$D7),0)</f>
        <v>0</v>
      </c>
      <c r="EF7" s="55">
        <f ca="1">IFERROR(GETPIVOTDATA("Other",PivotTable!$B$3,"Dept",$B7,"Month",DY$2,"Source",$D7),0)</f>
        <v>0</v>
      </c>
      <c r="EG7" s="55">
        <f ca="1">IFERROR(GETPIVOTDATA("Sort",PivotTable!$B$3,"Dept",$B7,"Month",DY$2,"Source",$D7),0)</f>
        <v>0</v>
      </c>
      <c r="EH7" s="77">
        <f ca="1">IFERROR(GETPIVOTDATA("Scrap",PivotTable!$B$3,"Dept",$B7,"Month",DY$2,"Source",$D7),0)</f>
        <v>0</v>
      </c>
      <c r="EI7" s="78">
        <v>0</v>
      </c>
      <c r="EJ7" s="79" t="s">
        <v>178</v>
      </c>
      <c r="EK7" s="80">
        <f ca="1">IFERROR(GETPIVOTDATA("Labour Cost",PivotTable!$B$3,"Dept",$B7,"Month",DY$2,"Source",$D7),0)</f>
        <v>70</v>
      </c>
      <c r="EL7" s="80">
        <f ca="1">IFERROR(GETPIVOTDATA("Process cost",PivotTable!$B$3,"Dept",$B7,"Month",DY$2,"Source",$D7),0)</f>
        <v>0</v>
      </c>
      <c r="EM7" s="80">
        <f ca="1">IFERROR(GETPIVOTDATA("Material Cost",PivotTable!$B$3,"Dept",$B7,"Month",DY$2,"Source",$D7),0)</f>
        <v>0</v>
      </c>
      <c r="EN7" s="80">
        <f ca="1">IFERROR(GETPIVOTDATA("Part Cost",PivotTable!$B$3,"Dept",$B7,"Month",DY$2,"Source",$D7),0)</f>
        <v>0</v>
      </c>
      <c r="EO7" s="106">
        <f ca="1" t="shared" si="16"/>
        <v>70</v>
      </c>
      <c r="EP7" s="107">
        <v>0.0014</v>
      </c>
      <c r="EQ7" s="108">
        <f ca="1" t="shared" ref="EQ7" si="67">EO7/DY7</f>
        <v>0.000929980320287879</v>
      </c>
      <c r="ER7" s="150">
        <v>0.0034</v>
      </c>
      <c r="ES7" s="156">
        <f ca="1" t="shared" ref="ES7" si="68">SUM(EO7:EO8)/DY7</f>
        <v>0.000929980320287879</v>
      </c>
      <c r="ET7" s="141">
        <f>VLOOKUP($B7,Table!$C$4:$P$18,MATCH('MBO Report 1'!ET$2,Table!$E$3:$P$3,0)+2,FALSE)</f>
        <v>80562.22</v>
      </c>
      <c r="EU7" s="53" t="s">
        <v>32</v>
      </c>
      <c r="EV7" s="54">
        <f>VLOOKUP($A7,Table!$A$59:$P$88,MATCH('MBO Report 1'!ET$2,Table!$E$58:$P$58,0)+4,FALSE)</f>
        <v>0</v>
      </c>
      <c r="EW7" s="54" t="s">
        <v>178</v>
      </c>
      <c r="EX7" s="55">
        <f ca="1">IFERROR(GETPIVOTDATA("ReWork",PivotTable!$B$3,"Dept",$B7,"Month",ET$2,"Source",$D7),0)</f>
        <v>5</v>
      </c>
      <c r="EY7" s="55">
        <f ca="1">IFERROR(GETPIVOTDATA("RePlate",PivotTable!$B$3,"Dept",$B7,"Month",ET$2,"Source",$D7),0)</f>
        <v>0</v>
      </c>
      <c r="EZ7" s="55">
        <f ca="1">IFERROR(GETPIVOTDATA("ReWash",PivotTable!$B$3,"Dept",$B7,"Month",ET$2,"Source",$D7),0)</f>
        <v>0</v>
      </c>
      <c r="FA7" s="55">
        <f ca="1">IFERROR(GETPIVOTDATA("Other",PivotTable!$B$3,"Dept",$B7,"Month",ET$2,"Source",$D7),0)</f>
        <v>0</v>
      </c>
      <c r="FB7" s="55">
        <f ca="1">IFERROR(GETPIVOTDATA("Sort",PivotTable!$B$3,"Dept",$B7,"Month",ET$2,"Source",$D7),0)</f>
        <v>0</v>
      </c>
      <c r="FC7" s="77">
        <f ca="1">IFERROR(GETPIVOTDATA("Scrap",PivotTable!$B$3,"Dept",$B7,"Month",ET$2,"Source",$D7),0)</f>
        <v>0</v>
      </c>
      <c r="FD7" s="78">
        <v>0</v>
      </c>
      <c r="FE7" s="79" t="s">
        <v>178</v>
      </c>
      <c r="FF7" s="80">
        <f ca="1">IFERROR(GETPIVOTDATA("Labour Cost",PivotTable!$B$3,"Dept",$B7,"Month",ET$2,"Source",$D7),0)</f>
        <v>70</v>
      </c>
      <c r="FG7" s="80">
        <f ca="1">IFERROR(GETPIVOTDATA("Process cost",PivotTable!$B$3,"Dept",$B7,"Month",ET$2,"Source",$D7),0)</f>
        <v>0</v>
      </c>
      <c r="FH7" s="80">
        <f ca="1">IFERROR(GETPIVOTDATA("Material Cost",PivotTable!$B$3,"Dept",$B7,"Month",ET$2,"Source",$D7),0)</f>
        <v>0</v>
      </c>
      <c r="FI7" s="80">
        <f ca="1">IFERROR(GETPIVOTDATA("Part Cost",PivotTable!$B$3,"Dept",$B7,"Month",ET$2,"Source",$D7),0)</f>
        <v>0</v>
      </c>
      <c r="FJ7" s="106">
        <f ca="1" t="shared" si="19"/>
        <v>70</v>
      </c>
      <c r="FK7" s="107">
        <v>0.0014</v>
      </c>
      <c r="FL7" s="108">
        <f ca="1" t="shared" ref="FL7" si="69">FJ7/ET7</f>
        <v>0.000868893632772285</v>
      </c>
      <c r="FM7" s="150">
        <v>0.0034</v>
      </c>
      <c r="FN7" s="156">
        <f ca="1" t="shared" ref="FN7" si="70">SUM(FJ7:FJ8)/ET7</f>
        <v>0.000868893632772285</v>
      </c>
      <c r="FO7" s="141">
        <f>VLOOKUP($B7,Table!$C$4:$P$18,MATCH('MBO Report 1'!FO$2,Table!$E$3:$P$3,0)+2,FALSE)</f>
        <v>96168.07</v>
      </c>
      <c r="FP7" s="53" t="s">
        <v>32</v>
      </c>
      <c r="FQ7" s="54">
        <f>VLOOKUP($A7,Table!$A$59:$P$88,MATCH('MBO Report 1'!FO$2,Table!$E$58:$P$58,0)+4,FALSE)</f>
        <v>1</v>
      </c>
      <c r="FR7" s="54" t="s">
        <v>178</v>
      </c>
      <c r="FS7" s="55">
        <f ca="1">IFERROR(GETPIVOTDATA("ReWork",PivotTable!$B$3,"Dept",$B7,"Month",FO$2,"Source",$D7),0)</f>
        <v>15</v>
      </c>
      <c r="FT7" s="55">
        <f ca="1">IFERROR(GETPIVOTDATA("RePlate",PivotTable!$B$3,"Dept",$B7,"Month",FO$2,"Source",$D7),0)</f>
        <v>0</v>
      </c>
      <c r="FU7" s="55">
        <f ca="1">IFERROR(GETPIVOTDATA("ReWash",PivotTable!$B$3,"Dept",$B7,"Month",FO$2,"Source",$D7),0)</f>
        <v>0</v>
      </c>
      <c r="FV7" s="55">
        <f ca="1">IFERROR(GETPIVOTDATA("Other",PivotTable!$B$3,"Dept",$B7,"Month",FO$2,"Source",$D7),0)</f>
        <v>0</v>
      </c>
      <c r="FW7" s="55">
        <f ca="1">IFERROR(GETPIVOTDATA("Sort",PivotTable!$B$3,"Dept",$B7,"Month",FO$2,"Source",$D7),0)</f>
        <v>0</v>
      </c>
      <c r="FX7" s="77">
        <f ca="1">IFERROR(GETPIVOTDATA("Scrap",PivotTable!$B$3,"Dept",$B7,"Month",FO$2,"Source",$D7),0)</f>
        <v>0</v>
      </c>
      <c r="FY7" s="78">
        <v>0</v>
      </c>
      <c r="FZ7" s="79" t="s">
        <v>178</v>
      </c>
      <c r="GA7" s="80">
        <f ca="1">IFERROR(GETPIVOTDATA("Labour Cost",PivotTable!$B$3,"Dept",$B7,"Month",FO$2,"Source",$D7),0)</f>
        <v>210</v>
      </c>
      <c r="GB7" s="80">
        <f ca="1">IFERROR(GETPIVOTDATA("Process cost",PivotTable!$B$3,"Dept",$B7,"Month",FO$2,"Source",$D7),0)</f>
        <v>0</v>
      </c>
      <c r="GC7" s="80">
        <f ca="1">IFERROR(GETPIVOTDATA("Material Cost",PivotTable!$B$3,"Dept",$B7,"Month",FO$2,"Source",$D7),0)</f>
        <v>0</v>
      </c>
      <c r="GD7" s="80">
        <f ca="1">IFERROR(GETPIVOTDATA("Part Cost",PivotTable!$B$3,"Dept",$B7,"Month",FO$2,"Source",$D7),0)</f>
        <v>0</v>
      </c>
      <c r="GE7" s="106">
        <f ca="1" t="shared" si="22"/>
        <v>210</v>
      </c>
      <c r="GF7" s="107">
        <v>0.0014</v>
      </c>
      <c r="GG7" s="108">
        <f ca="1" t="shared" ref="GG7" si="71">GE7/FO7</f>
        <v>0.00218367697303273</v>
      </c>
      <c r="GH7" s="150">
        <v>0.0034</v>
      </c>
      <c r="GI7" s="156">
        <f ca="1" t="shared" ref="GI7" si="72">SUM(GE7:GE8)/FO7</f>
        <v>0.00478329241711932</v>
      </c>
      <c r="GJ7" s="141">
        <f>VLOOKUP($B7,Table!$C$4:$P$18,MATCH('MBO Report 1'!GJ$2,Table!$E$3:$P$3,0)+2,FALSE)</f>
        <v>91311.68</v>
      </c>
      <c r="GK7" s="53" t="s">
        <v>32</v>
      </c>
      <c r="GL7" s="54">
        <f>VLOOKUP($A7,Table!$A$59:$P$88,MATCH('MBO Report 1'!GJ$2,Table!$E$58:$P$58,0)+4,FALSE)</f>
        <v>0</v>
      </c>
      <c r="GM7" s="54" t="s">
        <v>178</v>
      </c>
      <c r="GN7" s="55">
        <f ca="1">IFERROR(GETPIVOTDATA("ReWork",PivotTable!$B$3,"Dept",$B7,"Month",GJ$2,"Source",$D7),0)</f>
        <v>5</v>
      </c>
      <c r="GO7" s="55">
        <f ca="1">IFERROR(GETPIVOTDATA("RePlate",PivotTable!$B$3,"Dept",$B7,"Month",GJ$2,"Source",$D7),0)</f>
        <v>0</v>
      </c>
      <c r="GP7" s="55">
        <f ca="1">IFERROR(GETPIVOTDATA("ReWash",PivotTable!$B$3,"Dept",$B7,"Month",GJ$2,"Source",$D7),0)</f>
        <v>0</v>
      </c>
      <c r="GQ7" s="55">
        <f ca="1">IFERROR(GETPIVOTDATA("Other",PivotTable!$B$3,"Dept",$B7,"Month",GJ$2,"Source",$D7),0)</f>
        <v>0</v>
      </c>
      <c r="GR7" s="55">
        <f ca="1">IFERROR(GETPIVOTDATA("Sort",PivotTable!$B$3,"Dept",$B7,"Month",GJ$2,"Source",$D7),0)</f>
        <v>0</v>
      </c>
      <c r="GS7" s="77">
        <f ca="1">IFERROR(GETPIVOTDATA("Scrap",PivotTable!$B$3,"Dept",$B7,"Month",GJ$2,"Source",$D7),0)</f>
        <v>0</v>
      </c>
      <c r="GT7" s="78">
        <v>0</v>
      </c>
      <c r="GU7" s="79" t="s">
        <v>178</v>
      </c>
      <c r="GV7" s="80">
        <f ca="1">IFERROR(GETPIVOTDATA("Labour Cost",PivotTable!$B$3,"Dept",$B7,"Month",GJ$2,"Source",$D7),0)</f>
        <v>70</v>
      </c>
      <c r="GW7" s="80">
        <f ca="1">IFERROR(GETPIVOTDATA("Process cost",PivotTable!$B$3,"Dept",$B7,"Month",GJ$2,"Source",$D7),0)</f>
        <v>0</v>
      </c>
      <c r="GX7" s="80">
        <f ca="1">IFERROR(GETPIVOTDATA("Material Cost",PivotTable!$B$3,"Dept",$B7,"Month",GJ$2,"Source",$D7),0)</f>
        <v>0</v>
      </c>
      <c r="GY7" s="80">
        <f ca="1">IFERROR(GETPIVOTDATA("Part Cost",PivotTable!$B$3,"Dept",$B7,"Month",GJ$2,"Source",$D7),0)</f>
        <v>0</v>
      </c>
      <c r="GZ7" s="106">
        <f ca="1" t="shared" si="25"/>
        <v>70</v>
      </c>
      <c r="HA7" s="107">
        <v>0.0014</v>
      </c>
      <c r="HB7" s="108">
        <f ca="1" t="shared" ref="HB7" si="73">GZ7/GJ7</f>
        <v>0.000766605104626265</v>
      </c>
      <c r="HC7" s="150">
        <v>0.0034</v>
      </c>
      <c r="HD7" s="156">
        <f ca="1" t="shared" ref="HD7" si="74">SUM(GZ7:GZ8)/GJ7</f>
        <v>0.00107324714647677</v>
      </c>
      <c r="HE7" s="141">
        <f>VLOOKUP($B7,Table!$C$4:$P$18,MATCH('MBO Report 1'!HE$2,Table!$E$3:$P$3,0)+2,FALSE)</f>
        <v>55403.94</v>
      </c>
      <c r="HF7" s="53" t="s">
        <v>32</v>
      </c>
      <c r="HG7" s="54">
        <f>VLOOKUP($A7,Table!$A$59:$P$88,MATCH('MBO Report 1'!HE$2,Table!$E$58:$P$58,0)+4,FALSE)</f>
        <v>1</v>
      </c>
      <c r="HH7" s="54" t="s">
        <v>178</v>
      </c>
      <c r="HI7" s="55">
        <f ca="1">IFERROR(GETPIVOTDATA("ReWork",PivotTable!$B$3,"Dept",$B7,"Month",HE$2,"Source",$D7),0)</f>
        <v>5</v>
      </c>
      <c r="HJ7" s="55">
        <f ca="1">IFERROR(GETPIVOTDATA("RePlate",PivotTable!$B$3,"Dept",$B7,"Month",HE$2,"Source",$D7),0)</f>
        <v>0</v>
      </c>
      <c r="HK7" s="55">
        <f ca="1">IFERROR(GETPIVOTDATA("ReWash",PivotTable!$B$3,"Dept",$B7,"Month",HE$2,"Source",$D7),0)</f>
        <v>0</v>
      </c>
      <c r="HL7" s="55">
        <f ca="1">IFERROR(GETPIVOTDATA("Other",PivotTable!$B$3,"Dept",$B7,"Month",HE$2,"Source",$D7),0)</f>
        <v>0</v>
      </c>
      <c r="HM7" s="55">
        <f ca="1">IFERROR(GETPIVOTDATA("Sort",PivotTable!$B$3,"Dept",$B7,"Month",HE$2,"Source",$D7),0)</f>
        <v>0</v>
      </c>
      <c r="HN7" s="77">
        <f ca="1">IFERROR(GETPIVOTDATA("Scrap",PivotTable!$B$3,"Dept",$B7,"Month",HE$2,"Source",$D7),0)</f>
        <v>0</v>
      </c>
      <c r="HO7" s="78">
        <v>0</v>
      </c>
      <c r="HP7" s="79" t="s">
        <v>178</v>
      </c>
      <c r="HQ7" s="80">
        <f ca="1">IFERROR(GETPIVOTDATA("Labour Cost",PivotTable!$B$3,"Dept",$B7,"Month",HE$2,"Source",$D7),0)</f>
        <v>70</v>
      </c>
      <c r="HR7" s="80">
        <f ca="1">IFERROR(GETPIVOTDATA("Process cost",PivotTable!$B$3,"Dept",$B7,"Month",HE$2,"Source",$D7),0)</f>
        <v>0</v>
      </c>
      <c r="HS7" s="80">
        <f ca="1">IFERROR(GETPIVOTDATA("Material Cost",PivotTable!$B$3,"Dept",$B7,"Month",HE$2,"Source",$D7),0)</f>
        <v>0</v>
      </c>
      <c r="HT7" s="80">
        <f ca="1">IFERROR(GETPIVOTDATA("Part Cost",PivotTable!$B$3,"Dept",$B7,"Month",HE$2,"Source",$D7),0)</f>
        <v>0</v>
      </c>
      <c r="HU7" s="106">
        <f ca="1" t="shared" si="28"/>
        <v>70</v>
      </c>
      <c r="HV7" s="107">
        <v>0.0014</v>
      </c>
      <c r="HW7" s="108">
        <f ca="1" t="shared" ref="HW7" si="75">HU7/HE7</f>
        <v>0.00126344805080649</v>
      </c>
      <c r="HX7" s="150">
        <v>0.0034</v>
      </c>
      <c r="HY7" s="156">
        <f ca="1" t="shared" ref="HY7" si="76">SUM(HU7:HU8)/HE7</f>
        <v>0.00577576251797255</v>
      </c>
      <c r="HZ7" s="141">
        <f>VLOOKUP($B7,Table!$C$4:$P$18,MATCH('MBO Report 1'!HZ$2,Table!$E$3:$P$3,0)+2,FALSE)</f>
        <v>42908.9</v>
      </c>
      <c r="IA7" s="53" t="s">
        <v>32</v>
      </c>
      <c r="IB7" s="54">
        <f>VLOOKUP($A7,Table!$A$59:$P$88,MATCH('MBO Report 1'!HZ$2,Table!$E$58:$P$58,0)+4,FALSE)</f>
        <v>0</v>
      </c>
      <c r="IC7" s="54" t="s">
        <v>178</v>
      </c>
      <c r="ID7" s="55">
        <f ca="1">IFERROR(GETPIVOTDATA("ReWork",PivotTable!$B$3,"Dept",$B7,"Month",HZ$2,"Source",$D7),0)</f>
        <v>22</v>
      </c>
      <c r="IE7" s="55">
        <f ca="1">IFERROR(GETPIVOTDATA("RePlate",PivotTable!$B$3,"Dept",$B7,"Month",HZ$2,"Source",$D7),0)</f>
        <v>0</v>
      </c>
      <c r="IF7" s="55">
        <f ca="1">IFERROR(GETPIVOTDATA("ReWash",PivotTable!$B$3,"Dept",$B7,"Month",HZ$2,"Source",$D7),0)</f>
        <v>0</v>
      </c>
      <c r="IG7" s="55">
        <f ca="1">IFERROR(GETPIVOTDATA("Other",PivotTable!$B$3,"Dept",$B7,"Month",HZ$2,"Source",$D7),0)</f>
        <v>0</v>
      </c>
      <c r="IH7" s="55">
        <f ca="1">IFERROR(GETPIVOTDATA("Sort",PivotTable!$B$3,"Dept",$B7,"Month",HZ$2,"Source",$D7),0)</f>
        <v>0</v>
      </c>
      <c r="II7" s="77">
        <f ca="1">IFERROR(GETPIVOTDATA("Scrap",PivotTable!$B$3,"Dept",$B7,"Month",HZ$2,"Source",$D7),0)</f>
        <v>0</v>
      </c>
      <c r="IJ7" s="78">
        <v>0</v>
      </c>
      <c r="IK7" s="79" t="s">
        <v>178</v>
      </c>
      <c r="IL7" s="80">
        <f ca="1">IFERROR(GETPIVOTDATA("Labour Cost",PivotTable!$B$3,"Dept",$B7,"Month",HZ$2,"Source",$D7),0)</f>
        <v>308</v>
      </c>
      <c r="IM7" s="80">
        <f ca="1">IFERROR(GETPIVOTDATA("Process cost",PivotTable!$B$3,"Dept",$B7,"Month",HZ$2,"Source",$D7),0)</f>
        <v>0</v>
      </c>
      <c r="IN7" s="80">
        <f ca="1">IFERROR(GETPIVOTDATA("Material Cost",PivotTable!$B$3,"Dept",$B7,"Month",HZ$2,"Source",$D7),0)</f>
        <v>0</v>
      </c>
      <c r="IO7" s="80">
        <f ca="1">IFERROR(GETPIVOTDATA("Part Cost",PivotTable!$B$3,"Dept",$B7,"Month",HZ$2,"Source",$D7),0)</f>
        <v>0</v>
      </c>
      <c r="IP7" s="106">
        <f ca="1" t="shared" si="31"/>
        <v>308</v>
      </c>
      <c r="IQ7" s="107">
        <v>0.0014</v>
      </c>
      <c r="IR7" s="108">
        <f ca="1" t="shared" ref="IR7" si="77">IP7/HZ7</f>
        <v>0.00717799803770313</v>
      </c>
      <c r="IS7" s="150">
        <v>0.0034</v>
      </c>
      <c r="IT7" s="156">
        <f ca="1" t="shared" ref="IT7" si="78">SUM(IP7:IP8)/HZ7</f>
        <v>0.00717799803770313</v>
      </c>
    </row>
    <row r="8" customHeight="1" spans="1:254">
      <c r="A8" s="51" t="str">
        <f t="shared" ref="A8" si="79">B7&amp;D8</f>
        <v>CeramicExternal</v>
      </c>
      <c r="B8" s="29"/>
      <c r="C8" s="52"/>
      <c r="D8" s="56" t="s">
        <v>34</v>
      </c>
      <c r="E8" s="57">
        <f>VLOOKUP($A8,Table!$A$59:$P$88,MATCH('MBO Report 1'!C$2,Table!$E$58:$P$58,0)+4,FALSE)</f>
        <v>0</v>
      </c>
      <c r="F8" s="57">
        <f>VLOOKUP($A7,Table!$A$24:$P$53,MATCH('MBO Report 1'!C$2,Table!$E$23:$P$23,0)+4,FALSE)</f>
        <v>0</v>
      </c>
      <c r="G8" s="58">
        <f ca="1">IFERROR(GETPIVOTDATA("ReWork",PivotTable!$B$3,"Dept",$B7,"Month",C$2,"Source",$D8),0)</f>
        <v>0</v>
      </c>
      <c r="H8" s="58">
        <f ca="1">IFERROR(GETPIVOTDATA("RePlate",PivotTable!$B$3,"Dept",$B7,"Month",C$2,"Source",$D8),0)</f>
        <v>0</v>
      </c>
      <c r="I8" s="58">
        <f ca="1">IFERROR(GETPIVOTDATA("ReWash",PivotTable!$B$3,"Dept",$B7,"Month",C$2,"Source",$D8),0)</f>
        <v>0</v>
      </c>
      <c r="J8" s="58">
        <f ca="1">IFERROR(GETPIVOTDATA("Other",PivotTable!$B$3,"Dept",$B7,"Month",C$2,"Source",$D8),0)</f>
        <v>0</v>
      </c>
      <c r="K8" s="58">
        <f ca="1">IFERROR(GETPIVOTDATA("Sort",PivotTable!$B$3,"Dept",$B7,"Month",C$2,"Source",$D8),0)</f>
        <v>0</v>
      </c>
      <c r="L8" s="81">
        <f ca="1">IFERROR(GETPIVOTDATA("Scrap",PivotTable!$B$3,"Dept",$B7,"Month",C$2,"Source",$D8),0)</f>
        <v>0</v>
      </c>
      <c r="M8" s="82">
        <f>E7*250+E8*500</f>
        <v>0</v>
      </c>
      <c r="N8" s="83">
        <f>VLOOKUP($A8,Table!$A$24:$P$53,MATCH('MBO Report 1'!C$2,Table!$E$23:$P$23,0)+4,FALSE)</f>
        <v>0</v>
      </c>
      <c r="O8" s="84">
        <f ca="1">IFERROR(GETPIVOTDATA("Labour Cost",PivotTable!$B$3,"Dept",$B7,"Month",C$2,"Source",$D8),0)</f>
        <v>0</v>
      </c>
      <c r="P8" s="84">
        <f ca="1">IFERROR(GETPIVOTDATA("Process cost",PivotTable!$B$3,"Dept",$B7,"Month",C$2,"Source",$D8),0)</f>
        <v>0</v>
      </c>
      <c r="Q8" s="84">
        <f ca="1">IFERROR(GETPIVOTDATA("Material Cost",PivotTable!$B$3,"Dept",$B7,"Month",C$2,"Source",$D8),0)</f>
        <v>0</v>
      </c>
      <c r="R8" s="84">
        <f ca="1">IFERROR(GETPIVOTDATA("Part Cost",PivotTable!$B$3,"Dept",$B7,"Month",C$2,"Source",$D8),0)</f>
        <v>0</v>
      </c>
      <c r="S8" s="112">
        <f ca="1" t="shared" si="0"/>
        <v>0</v>
      </c>
      <c r="T8" s="113">
        <v>0.002</v>
      </c>
      <c r="U8" s="114">
        <f ca="1">S8/C7</f>
        <v>0</v>
      </c>
      <c r="V8" s="109"/>
      <c r="W8" s="110"/>
      <c r="X8" s="111"/>
      <c r="Y8" s="56" t="s">
        <v>34</v>
      </c>
      <c r="Z8" s="57">
        <f>VLOOKUP($A8,Table!$A$59:$P$88,MATCH('MBO Report 1'!X$2,Table!$E$58:$P$58,0)+4,FALSE)</f>
        <v>0</v>
      </c>
      <c r="AA8" s="57">
        <f>VLOOKUP($A7,Table!$A$24:$P$53,MATCH('MBO Report 1'!X$2,Table!$E$23:$P$23,0)+4,FALSE)</f>
        <v>0</v>
      </c>
      <c r="AB8" s="58">
        <f ca="1">IFERROR(GETPIVOTDATA("ReWork",PivotTable!$B$3,"Dept",$B7,"Month",X$2,"Source",$D8),0)</f>
        <v>0</v>
      </c>
      <c r="AC8" s="58">
        <f ca="1">IFERROR(GETPIVOTDATA("RePlate",PivotTable!$B$3,"Dept",$B7,"Month",X$2,"Source",$D8),0)</f>
        <v>0</v>
      </c>
      <c r="AD8" s="58">
        <f ca="1">IFERROR(GETPIVOTDATA("ReWash",PivotTable!$B$3,"Dept",$B7,"Month",X$2,"Source",$D8),0)</f>
        <v>0</v>
      </c>
      <c r="AE8" s="58">
        <f ca="1">IFERROR(GETPIVOTDATA("Other",PivotTable!$B$3,"Dept",$B7,"Month",X$2,"Source",$D8),0)</f>
        <v>0</v>
      </c>
      <c r="AF8" s="58">
        <f ca="1">IFERROR(GETPIVOTDATA("Sort",PivotTable!$B$3,"Dept",$B7,"Month",X$2,"Source",$D8),0)</f>
        <v>0</v>
      </c>
      <c r="AG8" s="81">
        <f ca="1">IFERROR(GETPIVOTDATA("Scrap",PivotTable!$B$3,"Dept",$B7,"Month",X$2,"Source",$D8),0)</f>
        <v>0</v>
      </c>
      <c r="AH8" s="82">
        <f t="shared" ref="AH8" si="80">Z7*250+Z8*500</f>
        <v>0</v>
      </c>
      <c r="AI8" s="83">
        <f>VLOOKUP($A8,Table!$A$24:$P$53,MATCH('MBO Report 1'!X$2,Table!$E$23:$P$23,0)+4,FALSE)</f>
        <v>0</v>
      </c>
      <c r="AJ8" s="84">
        <f ca="1">IFERROR(GETPIVOTDATA("Labour Cost",PivotTable!$B$3,"Dept",$B7,"Month",X$2,"Source",$D8),0)</f>
        <v>0</v>
      </c>
      <c r="AK8" s="84">
        <f ca="1">IFERROR(GETPIVOTDATA("Process cost",PivotTable!$B$3,"Dept",$B7,"Month",X$2,"Source",$D8),0)</f>
        <v>0</v>
      </c>
      <c r="AL8" s="84">
        <f ca="1">IFERROR(GETPIVOTDATA("Material Cost",PivotTable!$B$3,"Dept",$B7,"Month",X$2,"Source",$D8),0)</f>
        <v>0</v>
      </c>
      <c r="AM8" s="84">
        <f ca="1">IFERROR(GETPIVOTDATA("Part Cost",PivotTable!$B$3,"Dept",$B7,"Month",X$2,"Source",$D8),0)</f>
        <v>0</v>
      </c>
      <c r="AN8" s="112">
        <f ca="1" t="shared" si="1"/>
        <v>0</v>
      </c>
      <c r="AO8" s="113">
        <v>0.002</v>
      </c>
      <c r="AP8" s="114">
        <f ca="1" t="shared" ref="AP8" si="81">AN8/X7</f>
        <v>0</v>
      </c>
      <c r="AQ8" s="109"/>
      <c r="AR8" s="140"/>
      <c r="AS8" s="142"/>
      <c r="AT8" s="56" t="s">
        <v>34</v>
      </c>
      <c r="AU8" s="57">
        <f>VLOOKUP($A8,Table!$A$59:$P$88,MATCH('MBO Report 1'!AS$2,Table!$E$58:$P$58,0)+4,FALSE)</f>
        <v>0</v>
      </c>
      <c r="AV8" s="57">
        <f>VLOOKUP($A7,Table!$A$24:$P$53,MATCH('MBO Report 1'!AS$2,Table!$E$23:$P$23,0)+4,FALSE)</f>
        <v>0</v>
      </c>
      <c r="AW8" s="58">
        <f ca="1">IFERROR(GETPIVOTDATA("ReWork",PivotTable!$B$3,"Dept",$B7,"Month",AS$2,"Source",$D8),0)</f>
        <v>0</v>
      </c>
      <c r="AX8" s="58">
        <f ca="1">IFERROR(GETPIVOTDATA("RePlate",PivotTable!$B$3,"Dept",$B7,"Month",AS$2,"Source",$D8),0)</f>
        <v>0</v>
      </c>
      <c r="AY8" s="58">
        <f ca="1">IFERROR(GETPIVOTDATA("ReWash",PivotTable!$B$3,"Dept",$B7,"Month",AS$2,"Source",$D8),0)</f>
        <v>0</v>
      </c>
      <c r="AZ8" s="58">
        <f ca="1">IFERROR(GETPIVOTDATA("Other",PivotTable!$B$3,"Dept",$B7,"Month",AS$2,"Source",$D8),0)</f>
        <v>0</v>
      </c>
      <c r="BA8" s="58">
        <f ca="1">IFERROR(GETPIVOTDATA("Sort",PivotTable!$B$3,"Dept",$B7,"Month",AS$2,"Source",$D8),0)</f>
        <v>0</v>
      </c>
      <c r="BB8" s="81">
        <f ca="1">IFERROR(GETPIVOTDATA("Scrap",PivotTable!$B$3,"Dept",$B7,"Month",AS$2,"Source",$D8),0)</f>
        <v>0</v>
      </c>
      <c r="BC8" s="82">
        <f t="shared" ref="BC8" si="82">AU7*250+AU8*500</f>
        <v>0</v>
      </c>
      <c r="BD8" s="83">
        <f>VLOOKUP($A8,Table!$A$24:$P$53,MATCH('MBO Report 1'!AS$2,Table!$E$23:$P$23,0)+4,FALSE)</f>
        <v>0</v>
      </c>
      <c r="BE8" s="84">
        <f ca="1">IFERROR(GETPIVOTDATA("Labour Cost",PivotTable!$B$3,"Dept",$B7,"Month",AS$2,"Source",$D8),0)</f>
        <v>0</v>
      </c>
      <c r="BF8" s="84">
        <f ca="1">IFERROR(GETPIVOTDATA("Process cost",PivotTable!$B$3,"Dept",$B7,"Month",AS$2,"Source",$D8),0)</f>
        <v>0</v>
      </c>
      <c r="BG8" s="84">
        <f ca="1">IFERROR(GETPIVOTDATA("Material Cost",PivotTable!$B$3,"Dept",$B7,"Month",AS$2,"Source",$D8),0)</f>
        <v>0</v>
      </c>
      <c r="BH8" s="84">
        <f ca="1">IFERROR(GETPIVOTDATA("Part Cost",PivotTable!$B$3,"Dept",$B7,"Month",AS$2,"Source",$D8),0)</f>
        <v>0</v>
      </c>
      <c r="BI8" s="112">
        <f ca="1" t="shared" si="4"/>
        <v>0</v>
      </c>
      <c r="BJ8" s="113">
        <v>0.002</v>
      </c>
      <c r="BK8" s="114">
        <f ca="1" t="shared" ref="BK8" si="83">BI8/AS7</f>
        <v>0</v>
      </c>
      <c r="BL8" s="151"/>
      <c r="BM8" s="157"/>
      <c r="BN8" s="142"/>
      <c r="BO8" s="56" t="s">
        <v>34</v>
      </c>
      <c r="BP8" s="57">
        <f>VLOOKUP($A8,Table!$A$59:$P$88,MATCH('MBO Report 1'!BN$2,Table!$E$58:$P$58,0)+4,FALSE)</f>
        <v>0</v>
      </c>
      <c r="BQ8" s="57">
        <f>VLOOKUP($A7,Table!$A$24:$P$53,MATCH('MBO Report 1'!BN$2,Table!$E$23:$P$23,0)+4,FALSE)</f>
        <v>0</v>
      </c>
      <c r="BR8" s="58">
        <f ca="1">IFERROR(GETPIVOTDATA("ReWork",PivotTable!$B$3,"Dept",$B7,"Month",BN$2,"Source",$D8),0)</f>
        <v>0</v>
      </c>
      <c r="BS8" s="58">
        <f ca="1">IFERROR(GETPIVOTDATA("RePlate",PivotTable!$B$3,"Dept",$B7,"Month",BN$2,"Source",$D8),0)</f>
        <v>0</v>
      </c>
      <c r="BT8" s="58">
        <f ca="1">IFERROR(GETPIVOTDATA("ReWash",PivotTable!$B$3,"Dept",$B7,"Month",BN$2,"Source",$D8),0)</f>
        <v>0</v>
      </c>
      <c r="BU8" s="58">
        <f ca="1">IFERROR(GETPIVOTDATA("Other",PivotTable!$B$3,"Dept",$B7,"Month",BN$2,"Source",$D8),0)</f>
        <v>0</v>
      </c>
      <c r="BV8" s="58">
        <f ca="1">IFERROR(GETPIVOTDATA("Sort",PivotTable!$B$3,"Dept",$B7,"Month",BN$2,"Source",$D8),0)</f>
        <v>0</v>
      </c>
      <c r="BW8" s="81">
        <f ca="1">IFERROR(GETPIVOTDATA("Scrap",PivotTable!$B$3,"Dept",$B7,"Month",BN$2,"Source",$D8),0)</f>
        <v>0</v>
      </c>
      <c r="BX8" s="82">
        <f t="shared" ref="BX8" si="84">BP7*250+BP8*500</f>
        <v>0</v>
      </c>
      <c r="BY8" s="83">
        <f>VLOOKUP($A8,Table!$A$24:$P$53,MATCH('MBO Report 1'!BN$2,Table!$E$23:$P$23,0)+4,FALSE)</f>
        <v>0</v>
      </c>
      <c r="BZ8" s="84">
        <f ca="1">IFERROR(GETPIVOTDATA("Labour Cost",PivotTable!$B$3,"Dept",$B7,"Month",BN$2,"Source",$D8),0)</f>
        <v>0</v>
      </c>
      <c r="CA8" s="84">
        <f ca="1">IFERROR(GETPIVOTDATA("Process cost",PivotTable!$B$3,"Dept",$B7,"Month",BN$2,"Source",$D8),0)</f>
        <v>0</v>
      </c>
      <c r="CB8" s="84">
        <f ca="1">IFERROR(GETPIVOTDATA("Material Cost",PivotTable!$B$3,"Dept",$B7,"Month",BN$2,"Source",$D8),0)</f>
        <v>0</v>
      </c>
      <c r="CC8" s="84">
        <f ca="1">IFERROR(GETPIVOTDATA("Part Cost",PivotTable!$B$3,"Dept",$B7,"Month",BN$2,"Source",$D8),0)</f>
        <v>0</v>
      </c>
      <c r="CD8" s="112">
        <f ca="1" t="shared" si="7"/>
        <v>0</v>
      </c>
      <c r="CE8" s="113">
        <v>0.002</v>
      </c>
      <c r="CF8" s="114">
        <f ca="1" t="shared" ref="CF8" si="85">CD8/BN7</f>
        <v>0</v>
      </c>
      <c r="CG8" s="151"/>
      <c r="CH8" s="157"/>
      <c r="CI8" s="142"/>
      <c r="CJ8" s="56" t="s">
        <v>34</v>
      </c>
      <c r="CK8" s="57">
        <f>VLOOKUP($A8,Table!$A$59:$P$88,MATCH('MBO Report 1'!CI$2,Table!$E$58:$P$58,0)+4,FALSE)</f>
        <v>0</v>
      </c>
      <c r="CL8" s="57">
        <f>VLOOKUP($A7,Table!$A$24:$P$53,MATCH('MBO Report 1'!CI$2,Table!$E$23:$P$23,0)+4,FALSE)</f>
        <v>0</v>
      </c>
      <c r="CM8" s="58">
        <f ca="1">IFERROR(GETPIVOTDATA("ReWork",PivotTable!$B$3,"Dept",$B7,"Month",CI$2,"Source",$D8),0)</f>
        <v>0</v>
      </c>
      <c r="CN8" s="58">
        <f ca="1">IFERROR(GETPIVOTDATA("RePlate",PivotTable!$B$3,"Dept",$B7,"Month",CI$2,"Source",$D8),0)</f>
        <v>0</v>
      </c>
      <c r="CO8" s="58">
        <f ca="1">IFERROR(GETPIVOTDATA("ReWash",PivotTable!$B$3,"Dept",$B7,"Month",CI$2,"Source",$D8),0)</f>
        <v>0</v>
      </c>
      <c r="CP8" s="58">
        <f ca="1">IFERROR(GETPIVOTDATA("Other",PivotTable!$B$3,"Dept",$B7,"Month",CI$2,"Source",$D8),0)</f>
        <v>0</v>
      </c>
      <c r="CQ8" s="58">
        <f ca="1">IFERROR(GETPIVOTDATA("Sort",PivotTable!$B$3,"Dept",$B7,"Month",CI$2,"Source",$D8),0)</f>
        <v>0</v>
      </c>
      <c r="CR8" s="81">
        <f ca="1">IFERROR(GETPIVOTDATA("Scrap",PivotTable!$B$3,"Dept",$B7,"Month",CI$2,"Source",$D8),0)</f>
        <v>0</v>
      </c>
      <c r="CS8" s="82">
        <f t="shared" ref="CS8" si="86">CK7*250+CK8*500</f>
        <v>0</v>
      </c>
      <c r="CT8" s="83">
        <f>VLOOKUP($A8,Table!$A$24:$P$53,MATCH('MBO Report 1'!CI$2,Table!$E$23:$P$23,0)+4,FALSE)</f>
        <v>0</v>
      </c>
      <c r="CU8" s="84">
        <f ca="1">IFERROR(GETPIVOTDATA("Labour Cost",PivotTable!$B$3,"Dept",$B7,"Month",CI$2,"Source",$D8),0)</f>
        <v>0</v>
      </c>
      <c r="CV8" s="84">
        <f ca="1">IFERROR(GETPIVOTDATA("Process cost",PivotTable!$B$3,"Dept",$B7,"Month",CI$2,"Source",$D8),0)</f>
        <v>0</v>
      </c>
      <c r="CW8" s="84">
        <f ca="1">IFERROR(GETPIVOTDATA("Material Cost",PivotTable!$B$3,"Dept",$B7,"Month",CI$2,"Source",$D8),0)</f>
        <v>0</v>
      </c>
      <c r="CX8" s="84">
        <f ca="1">IFERROR(GETPIVOTDATA("Part Cost",PivotTable!$B$3,"Dept",$B7,"Month",CI$2,"Source",$D8),0)</f>
        <v>0</v>
      </c>
      <c r="CY8" s="112">
        <f ca="1" t="shared" si="10"/>
        <v>0</v>
      </c>
      <c r="CZ8" s="113">
        <v>0.002</v>
      </c>
      <c r="DA8" s="114">
        <f ca="1" t="shared" ref="DA8" si="87">CY8/CI7</f>
        <v>0</v>
      </c>
      <c r="DB8" s="151"/>
      <c r="DC8" s="157"/>
      <c r="DD8" s="142"/>
      <c r="DE8" s="56" t="s">
        <v>34</v>
      </c>
      <c r="DF8" s="57">
        <f>VLOOKUP($A8,Table!$A$59:$P$88,MATCH('MBO Report 1'!DD$2,Table!$E$58:$P$58,0)+4,FALSE)</f>
        <v>0</v>
      </c>
      <c r="DG8" s="57">
        <f>VLOOKUP($A7,Table!$A$24:$P$53,MATCH('MBO Report 1'!DD$2,Table!$E$23:$P$23,0)+4,FALSE)</f>
        <v>0</v>
      </c>
      <c r="DH8" s="58">
        <f ca="1">IFERROR(GETPIVOTDATA("ReWork",PivotTable!$B$3,"Dept",$B7,"Month",DD$2,"Source",$D8),0)</f>
        <v>0</v>
      </c>
      <c r="DI8" s="58">
        <f ca="1">IFERROR(GETPIVOTDATA("RePlate",PivotTable!$B$3,"Dept",$B7,"Month",DD$2,"Source",$D8),0)</f>
        <v>0</v>
      </c>
      <c r="DJ8" s="58">
        <f ca="1">IFERROR(GETPIVOTDATA("ReWash",PivotTable!$B$3,"Dept",$B7,"Month",DD$2,"Source",$D8),0)</f>
        <v>0</v>
      </c>
      <c r="DK8" s="58">
        <f ca="1">IFERROR(GETPIVOTDATA("Other",PivotTable!$B$3,"Dept",$B7,"Month",DD$2,"Source",$D8),0)</f>
        <v>0</v>
      </c>
      <c r="DL8" s="58">
        <f ca="1">IFERROR(GETPIVOTDATA("Sort",PivotTable!$B$3,"Dept",$B7,"Month",DD$2,"Source",$D8),0)</f>
        <v>0</v>
      </c>
      <c r="DM8" s="81">
        <f ca="1">IFERROR(GETPIVOTDATA("Scrap",PivotTable!$B$3,"Dept",$B7,"Month",DD$2,"Source",$D8),0)</f>
        <v>0</v>
      </c>
      <c r="DN8" s="82">
        <f t="shared" ref="DN8" si="88">DF7*250+DF8*500</f>
        <v>0</v>
      </c>
      <c r="DO8" s="83">
        <f>VLOOKUP($A8,Table!$A$24:$P$53,MATCH('MBO Report 1'!DD$2,Table!$E$23:$P$23,0)+4,FALSE)</f>
        <v>0</v>
      </c>
      <c r="DP8" s="84">
        <f ca="1">IFERROR(GETPIVOTDATA("Labour Cost",PivotTable!$B$3,"Dept",$B7,"Month",DD$2,"Source",$D8),0)</f>
        <v>0</v>
      </c>
      <c r="DQ8" s="84">
        <f ca="1">IFERROR(GETPIVOTDATA("Process cost",PivotTable!$B$3,"Dept",$B7,"Month",DD$2,"Source",$D8),0)</f>
        <v>0</v>
      </c>
      <c r="DR8" s="84">
        <f ca="1">IFERROR(GETPIVOTDATA("Material Cost",PivotTable!$B$3,"Dept",$B7,"Month",DD$2,"Source",$D8),0)</f>
        <v>0</v>
      </c>
      <c r="DS8" s="84">
        <f ca="1">IFERROR(GETPIVOTDATA("Part Cost",PivotTable!$B$3,"Dept",$B7,"Month",DD$2,"Source",$D8),0)</f>
        <v>0</v>
      </c>
      <c r="DT8" s="112">
        <f ca="1" t="shared" si="13"/>
        <v>0</v>
      </c>
      <c r="DU8" s="113">
        <v>0.002</v>
      </c>
      <c r="DV8" s="114">
        <f ca="1" t="shared" ref="DV8" si="89">DT8/DD7</f>
        <v>0</v>
      </c>
      <c r="DW8" s="151"/>
      <c r="DX8" s="157"/>
      <c r="DY8" s="142"/>
      <c r="DZ8" s="56" t="s">
        <v>34</v>
      </c>
      <c r="EA8" s="57">
        <f>VLOOKUP($A8,Table!$A$59:$P$88,MATCH('MBO Report 1'!DY$2,Table!$E$58:$P$58,0)+4,FALSE)</f>
        <v>0</v>
      </c>
      <c r="EB8" s="57">
        <f>VLOOKUP($A7,Table!$A$24:$P$53,MATCH('MBO Report 1'!DY$2,Table!$E$23:$P$23,0)+4,FALSE)</f>
        <v>0</v>
      </c>
      <c r="EC8" s="58">
        <f ca="1">IFERROR(GETPIVOTDATA("ReWork",PivotTable!$B$3,"Dept",$B7,"Month",DY$2,"Source",$D8),0)</f>
        <v>0</v>
      </c>
      <c r="ED8" s="58">
        <f ca="1">IFERROR(GETPIVOTDATA("RePlate",PivotTable!$B$3,"Dept",$B7,"Month",DY$2,"Source",$D8),0)</f>
        <v>0</v>
      </c>
      <c r="EE8" s="58">
        <f ca="1">IFERROR(GETPIVOTDATA("ReWash",PivotTable!$B$3,"Dept",$B7,"Month",DY$2,"Source",$D8),0)</f>
        <v>0</v>
      </c>
      <c r="EF8" s="58">
        <f ca="1">IFERROR(GETPIVOTDATA("Other",PivotTable!$B$3,"Dept",$B7,"Month",DY$2,"Source",$D8),0)</f>
        <v>0</v>
      </c>
      <c r="EG8" s="58">
        <f ca="1">IFERROR(GETPIVOTDATA("Sort",PivotTable!$B$3,"Dept",$B7,"Month",DY$2,"Source",$D8),0)</f>
        <v>0</v>
      </c>
      <c r="EH8" s="81">
        <f ca="1">IFERROR(GETPIVOTDATA("Scrap",PivotTable!$B$3,"Dept",$B7,"Month",DY$2,"Source",$D8),0)</f>
        <v>0</v>
      </c>
      <c r="EI8" s="82">
        <f t="shared" ref="EI8" si="90">EA7*250+EA8*500</f>
        <v>0</v>
      </c>
      <c r="EJ8" s="83">
        <f>VLOOKUP($A8,Table!$A$24:$P$53,MATCH('MBO Report 1'!DY$2,Table!$E$23:$P$23,0)+4,FALSE)</f>
        <v>0</v>
      </c>
      <c r="EK8" s="84">
        <f ca="1">IFERROR(GETPIVOTDATA("Labour Cost",PivotTable!$B$3,"Dept",$B7,"Month",DY$2,"Source",$D8),0)</f>
        <v>0</v>
      </c>
      <c r="EL8" s="84">
        <f ca="1">IFERROR(GETPIVOTDATA("Process cost",PivotTable!$B$3,"Dept",$B7,"Month",DY$2,"Source",$D8),0)</f>
        <v>0</v>
      </c>
      <c r="EM8" s="84">
        <f ca="1">IFERROR(GETPIVOTDATA("Material Cost",PivotTable!$B$3,"Dept",$B7,"Month",DY$2,"Source",$D8),0)</f>
        <v>0</v>
      </c>
      <c r="EN8" s="84">
        <f ca="1">IFERROR(GETPIVOTDATA("Part Cost",PivotTable!$B$3,"Dept",$B7,"Month",DY$2,"Source",$D8),0)</f>
        <v>0</v>
      </c>
      <c r="EO8" s="112">
        <f ca="1" t="shared" si="16"/>
        <v>0</v>
      </c>
      <c r="EP8" s="113">
        <v>0.002</v>
      </c>
      <c r="EQ8" s="114">
        <f ca="1" t="shared" ref="EQ8" si="91">EO8/DY7</f>
        <v>0</v>
      </c>
      <c r="ER8" s="151"/>
      <c r="ES8" s="157"/>
      <c r="ET8" s="142"/>
      <c r="EU8" s="56" t="s">
        <v>34</v>
      </c>
      <c r="EV8" s="57">
        <f>VLOOKUP($A8,Table!$A$59:$P$88,MATCH('MBO Report 1'!ET$2,Table!$E$58:$P$58,0)+4,FALSE)</f>
        <v>0</v>
      </c>
      <c r="EW8" s="57">
        <f>VLOOKUP($A7,Table!$A$24:$P$53,MATCH('MBO Report 1'!ET$2,Table!$E$23:$P$23,0)+4,FALSE)</f>
        <v>0</v>
      </c>
      <c r="EX8" s="58">
        <f ca="1">IFERROR(GETPIVOTDATA("ReWork",PivotTable!$B$3,"Dept",$B7,"Month",ET$2,"Source",$D8),0)</f>
        <v>0</v>
      </c>
      <c r="EY8" s="58">
        <f ca="1">IFERROR(GETPIVOTDATA("RePlate",PivotTable!$B$3,"Dept",$B7,"Month",ET$2,"Source",$D8),0)</f>
        <v>0</v>
      </c>
      <c r="EZ8" s="58">
        <f ca="1">IFERROR(GETPIVOTDATA("ReWash",PivotTable!$B$3,"Dept",$B7,"Month",ET$2,"Source",$D8),0)</f>
        <v>0</v>
      </c>
      <c r="FA8" s="58">
        <f ca="1">IFERROR(GETPIVOTDATA("Other",PivotTable!$B$3,"Dept",$B7,"Month",ET$2,"Source",$D8),0)</f>
        <v>0</v>
      </c>
      <c r="FB8" s="58">
        <f ca="1">IFERROR(GETPIVOTDATA("Sort",PivotTable!$B$3,"Dept",$B7,"Month",ET$2,"Source",$D8),0)</f>
        <v>0</v>
      </c>
      <c r="FC8" s="81">
        <f ca="1">IFERROR(GETPIVOTDATA("Scrap",PivotTable!$B$3,"Dept",$B7,"Month",ET$2,"Source",$D8),0)</f>
        <v>0</v>
      </c>
      <c r="FD8" s="82">
        <f t="shared" ref="FD8" si="92">EV7*250+EV8*500</f>
        <v>0</v>
      </c>
      <c r="FE8" s="83">
        <f>VLOOKUP($A8,Table!$A$24:$P$53,MATCH('MBO Report 1'!ET$2,Table!$E$23:$P$23,0)+4,FALSE)</f>
        <v>0</v>
      </c>
      <c r="FF8" s="84">
        <f ca="1">IFERROR(GETPIVOTDATA("Labour Cost",PivotTable!$B$3,"Dept",$B7,"Month",ET$2,"Source",$D8),0)</f>
        <v>0</v>
      </c>
      <c r="FG8" s="84">
        <f ca="1">IFERROR(GETPIVOTDATA("Process cost",PivotTable!$B$3,"Dept",$B7,"Month",ET$2,"Source",$D8),0)</f>
        <v>0</v>
      </c>
      <c r="FH8" s="84">
        <f ca="1">IFERROR(GETPIVOTDATA("Material Cost",PivotTable!$B$3,"Dept",$B7,"Month",ET$2,"Source",$D8),0)</f>
        <v>0</v>
      </c>
      <c r="FI8" s="84">
        <f ca="1">IFERROR(GETPIVOTDATA("Part Cost",PivotTable!$B$3,"Dept",$B7,"Month",ET$2,"Source",$D8),0)</f>
        <v>0</v>
      </c>
      <c r="FJ8" s="112">
        <f ca="1" t="shared" si="19"/>
        <v>0</v>
      </c>
      <c r="FK8" s="113">
        <v>0.002</v>
      </c>
      <c r="FL8" s="114">
        <f ca="1" t="shared" ref="FL8" si="93">FJ8/ET7</f>
        <v>0</v>
      </c>
      <c r="FM8" s="151"/>
      <c r="FN8" s="157"/>
      <c r="FO8" s="142"/>
      <c r="FP8" s="56" t="s">
        <v>34</v>
      </c>
      <c r="FQ8" s="57">
        <f>VLOOKUP($A8,Table!$A$59:$P$88,MATCH('MBO Report 1'!FO$2,Table!$E$58:$P$58,0)+4,FALSE)</f>
        <v>0</v>
      </c>
      <c r="FR8" s="57">
        <f>VLOOKUP($A7,Table!$A$24:$P$53,MATCH('MBO Report 1'!FO$2,Table!$E$23:$P$23,0)+4,FALSE)</f>
        <v>0</v>
      </c>
      <c r="FS8" s="58">
        <f ca="1">IFERROR(GETPIVOTDATA("ReWork",PivotTable!$B$3,"Dept",$B7,"Month",FO$2,"Source",$D8),0)</f>
        <v>0</v>
      </c>
      <c r="FT8" s="58">
        <f ca="1">IFERROR(GETPIVOTDATA("RePlate",PivotTable!$B$3,"Dept",$B7,"Month",FO$2,"Source",$D8),0)</f>
        <v>0</v>
      </c>
      <c r="FU8" s="58">
        <f ca="1">IFERROR(GETPIVOTDATA("ReWash",PivotTable!$B$3,"Dept",$B7,"Month",FO$2,"Source",$D8),0)</f>
        <v>0</v>
      </c>
      <c r="FV8" s="58">
        <f ca="1">IFERROR(GETPIVOTDATA("Other",PivotTable!$B$3,"Dept",$B7,"Month",FO$2,"Source",$D8),0)</f>
        <v>0</v>
      </c>
      <c r="FW8" s="58">
        <f ca="1">IFERROR(GETPIVOTDATA("Sort",PivotTable!$B$3,"Dept",$B7,"Month",FO$2,"Source",$D8),0)</f>
        <v>0</v>
      </c>
      <c r="FX8" s="81">
        <f ca="1">IFERROR(GETPIVOTDATA("Scrap",PivotTable!$B$3,"Dept",$B7,"Month",FO$2,"Source",$D8),0)</f>
        <v>0</v>
      </c>
      <c r="FY8" s="82">
        <f t="shared" ref="FY8" si="94">FQ7*250+FQ8*500</f>
        <v>250</v>
      </c>
      <c r="FZ8" s="83">
        <f>VLOOKUP($A8,Table!$A$24:$P$53,MATCH('MBO Report 1'!FO$2,Table!$E$23:$P$23,0)+4,FALSE)</f>
        <v>0</v>
      </c>
      <c r="GA8" s="84">
        <f ca="1">IFERROR(GETPIVOTDATA("Labour Cost",PivotTable!$B$3,"Dept",$B7,"Month",FO$2,"Source",$D8),0)</f>
        <v>0</v>
      </c>
      <c r="GB8" s="84">
        <f ca="1">IFERROR(GETPIVOTDATA("Process cost",PivotTable!$B$3,"Dept",$B7,"Month",FO$2,"Source",$D8),0)</f>
        <v>0</v>
      </c>
      <c r="GC8" s="84">
        <f ca="1">IFERROR(GETPIVOTDATA("Material Cost",PivotTable!$B$3,"Dept",$B7,"Month",FO$2,"Source",$D8),0)</f>
        <v>0</v>
      </c>
      <c r="GD8" s="84">
        <f ca="1">IFERROR(GETPIVOTDATA("Part Cost",PivotTable!$B$3,"Dept",$B7,"Month",FO$2,"Source",$D8),0)</f>
        <v>0</v>
      </c>
      <c r="GE8" s="112">
        <f ca="1" t="shared" si="22"/>
        <v>250</v>
      </c>
      <c r="GF8" s="113">
        <v>0.002</v>
      </c>
      <c r="GG8" s="114">
        <f ca="1" t="shared" ref="GG8" si="95">GE8/FO7</f>
        <v>0.00259961544408659</v>
      </c>
      <c r="GH8" s="151"/>
      <c r="GI8" s="157"/>
      <c r="GJ8" s="142"/>
      <c r="GK8" s="56" t="s">
        <v>34</v>
      </c>
      <c r="GL8" s="57">
        <f>VLOOKUP($A8,Table!$A$59:$P$88,MATCH('MBO Report 1'!GJ$2,Table!$E$58:$P$58,0)+4,FALSE)</f>
        <v>0</v>
      </c>
      <c r="GM8" s="57">
        <f>VLOOKUP($A7,Table!$A$24:$P$53,MATCH('MBO Report 1'!GJ$2,Table!$E$23:$P$23,0)+4,FALSE)</f>
        <v>0</v>
      </c>
      <c r="GN8" s="58">
        <f ca="1">IFERROR(GETPIVOTDATA("ReWork",PivotTable!$B$3,"Dept",$B7,"Month",GJ$2,"Source",$D8),0)</f>
        <v>0</v>
      </c>
      <c r="GO8" s="58">
        <f ca="1">IFERROR(GETPIVOTDATA("RePlate",PivotTable!$B$3,"Dept",$B7,"Month",GJ$2,"Source",$D8),0)</f>
        <v>0</v>
      </c>
      <c r="GP8" s="58">
        <f ca="1">IFERROR(GETPIVOTDATA("ReWash",PivotTable!$B$3,"Dept",$B7,"Month",GJ$2,"Source",$D8),0)</f>
        <v>0</v>
      </c>
      <c r="GQ8" s="58">
        <f ca="1">IFERROR(GETPIVOTDATA("Other",PivotTable!$B$3,"Dept",$B7,"Month",GJ$2,"Source",$D8),0)</f>
        <v>0</v>
      </c>
      <c r="GR8" s="58">
        <f ca="1">IFERROR(GETPIVOTDATA("Sort",PivotTable!$B$3,"Dept",$B7,"Month",GJ$2,"Source",$D8),0)</f>
        <v>2</v>
      </c>
      <c r="GS8" s="81">
        <f ca="1">IFERROR(GETPIVOTDATA("Scrap",PivotTable!$B$3,"Dept",$B7,"Month",GJ$2,"Source",$D8),0)</f>
        <v>0</v>
      </c>
      <c r="GT8" s="82">
        <f t="shared" ref="GT8" si="96">GL7*250+GL8*500</f>
        <v>0</v>
      </c>
      <c r="GU8" s="83">
        <f>VLOOKUP($A8,Table!$A$24:$P$53,MATCH('MBO Report 1'!GJ$2,Table!$E$23:$P$23,0)+4,FALSE)</f>
        <v>0</v>
      </c>
      <c r="GV8" s="84">
        <f ca="1">IFERROR(GETPIVOTDATA("Labour Cost",PivotTable!$B$3,"Dept",$B7,"Month",GJ$2,"Source",$D8),0)</f>
        <v>28</v>
      </c>
      <c r="GW8" s="84">
        <f ca="1">IFERROR(GETPIVOTDATA("Process cost",PivotTable!$B$3,"Dept",$B7,"Month",GJ$2,"Source",$D8),0)</f>
        <v>0</v>
      </c>
      <c r="GX8" s="84">
        <f ca="1">IFERROR(GETPIVOTDATA("Material Cost",PivotTable!$B$3,"Dept",$B7,"Month",GJ$2,"Source",$D8),0)</f>
        <v>0</v>
      </c>
      <c r="GY8" s="84">
        <f ca="1">IFERROR(GETPIVOTDATA("Part Cost",PivotTable!$B$3,"Dept",$B7,"Month",GJ$2,"Source",$D8),0)</f>
        <v>0</v>
      </c>
      <c r="GZ8" s="112">
        <f ca="1" t="shared" si="25"/>
        <v>28</v>
      </c>
      <c r="HA8" s="113">
        <v>0.002</v>
      </c>
      <c r="HB8" s="114">
        <f ca="1" t="shared" ref="HB8" si="97">GZ8/GJ7</f>
        <v>0.000306642041850506</v>
      </c>
      <c r="HC8" s="151"/>
      <c r="HD8" s="157"/>
      <c r="HE8" s="142"/>
      <c r="HF8" s="56" t="s">
        <v>34</v>
      </c>
      <c r="HG8" s="57">
        <f>VLOOKUP($A8,Table!$A$59:$P$88,MATCH('MBO Report 1'!HE$2,Table!$E$58:$P$58,0)+4,FALSE)</f>
        <v>0</v>
      </c>
      <c r="HH8" s="57">
        <f>VLOOKUP($A7,Table!$A$24:$P$53,MATCH('MBO Report 1'!HE$2,Table!$E$23:$P$23,0)+4,FALSE)</f>
        <v>0</v>
      </c>
      <c r="HI8" s="58">
        <f ca="1">IFERROR(GETPIVOTDATA("ReWork",PivotTable!$B$3,"Dept",$B7,"Month",HE$2,"Source",$D8),0)</f>
        <v>0</v>
      </c>
      <c r="HJ8" s="58">
        <f ca="1">IFERROR(GETPIVOTDATA("RePlate",PivotTable!$B$3,"Dept",$B7,"Month",HE$2,"Source",$D8),0)</f>
        <v>0</v>
      </c>
      <c r="HK8" s="58">
        <f ca="1">IFERROR(GETPIVOTDATA("ReWash",PivotTable!$B$3,"Dept",$B7,"Month",HE$2,"Source",$D8),0)</f>
        <v>0</v>
      </c>
      <c r="HL8" s="58">
        <f ca="1">IFERROR(GETPIVOTDATA("Other",PivotTable!$B$3,"Dept",$B7,"Month",HE$2,"Source",$D8),0)</f>
        <v>0</v>
      </c>
      <c r="HM8" s="58">
        <f ca="1">IFERROR(GETPIVOTDATA("Sort",PivotTable!$B$3,"Dept",$B7,"Month",HE$2,"Source",$D8),0)</f>
        <v>0</v>
      </c>
      <c r="HN8" s="81">
        <f ca="1">IFERROR(GETPIVOTDATA("Scrap",PivotTable!$B$3,"Dept",$B7,"Month",HE$2,"Source",$D8),0)</f>
        <v>0</v>
      </c>
      <c r="HO8" s="82">
        <f t="shared" ref="HO8" si="98">HG7*250+HG8*500</f>
        <v>250</v>
      </c>
      <c r="HP8" s="83">
        <f>VLOOKUP($A8,Table!$A$24:$P$53,MATCH('MBO Report 1'!HE$2,Table!$E$23:$P$23,0)+4,FALSE)</f>
        <v>0</v>
      </c>
      <c r="HQ8" s="84">
        <f ca="1">IFERROR(GETPIVOTDATA("Labour Cost",PivotTable!$B$3,"Dept",$B7,"Month",HE$2,"Source",$D8),0)</f>
        <v>0</v>
      </c>
      <c r="HR8" s="84">
        <f ca="1">IFERROR(GETPIVOTDATA("Process cost",PivotTable!$B$3,"Dept",$B7,"Month",HE$2,"Source",$D8),0)</f>
        <v>0</v>
      </c>
      <c r="HS8" s="84">
        <f ca="1">IFERROR(GETPIVOTDATA("Material Cost",PivotTable!$B$3,"Dept",$B7,"Month",HE$2,"Source",$D8),0)</f>
        <v>0</v>
      </c>
      <c r="HT8" s="84">
        <f ca="1">IFERROR(GETPIVOTDATA("Part Cost",PivotTable!$B$3,"Dept",$B7,"Month",HE$2,"Source",$D8),0)</f>
        <v>0</v>
      </c>
      <c r="HU8" s="112">
        <f ca="1" t="shared" si="28"/>
        <v>250</v>
      </c>
      <c r="HV8" s="113">
        <v>0.002</v>
      </c>
      <c r="HW8" s="114">
        <f ca="1" t="shared" ref="HW8" si="99">HU8/HE7</f>
        <v>0.00451231446716605</v>
      </c>
      <c r="HX8" s="151"/>
      <c r="HY8" s="157"/>
      <c r="HZ8" s="142"/>
      <c r="IA8" s="56" t="s">
        <v>34</v>
      </c>
      <c r="IB8" s="57">
        <f>VLOOKUP($A8,Table!$A$59:$P$88,MATCH('MBO Report 1'!HZ$2,Table!$E$58:$P$58,0)+4,FALSE)</f>
        <v>0</v>
      </c>
      <c r="IC8" s="57">
        <f>VLOOKUP($A7,Table!$A$24:$P$53,MATCH('MBO Report 1'!HZ$2,Table!$E$23:$P$23,0)+4,FALSE)</f>
        <v>0</v>
      </c>
      <c r="ID8" s="58">
        <f ca="1">IFERROR(GETPIVOTDATA("ReWork",PivotTable!$B$3,"Dept",$B7,"Month",HZ$2,"Source",$D8),0)</f>
        <v>0</v>
      </c>
      <c r="IE8" s="58">
        <f ca="1">IFERROR(GETPIVOTDATA("RePlate",PivotTable!$B$3,"Dept",$B7,"Month",HZ$2,"Source",$D8),0)</f>
        <v>0</v>
      </c>
      <c r="IF8" s="58">
        <f ca="1">IFERROR(GETPIVOTDATA("ReWash",PivotTable!$B$3,"Dept",$B7,"Month",HZ$2,"Source",$D8),0)</f>
        <v>0</v>
      </c>
      <c r="IG8" s="58">
        <f ca="1">IFERROR(GETPIVOTDATA("Other",PivotTable!$B$3,"Dept",$B7,"Month",HZ$2,"Source",$D8),0)</f>
        <v>0</v>
      </c>
      <c r="IH8" s="58">
        <f ca="1">IFERROR(GETPIVOTDATA("Sort",PivotTable!$B$3,"Dept",$B7,"Month",HZ$2,"Source",$D8),0)</f>
        <v>0</v>
      </c>
      <c r="II8" s="81">
        <f ca="1">IFERROR(GETPIVOTDATA("Scrap",PivotTable!$B$3,"Dept",$B7,"Month",HZ$2,"Source",$D8),0)</f>
        <v>0</v>
      </c>
      <c r="IJ8" s="82">
        <f t="shared" ref="IJ8" si="100">IB7*250+IB8*500</f>
        <v>0</v>
      </c>
      <c r="IK8" s="83">
        <f>VLOOKUP($A8,Table!$A$24:$P$53,MATCH('MBO Report 1'!HZ$2,Table!$E$23:$P$23,0)+4,FALSE)</f>
        <v>0</v>
      </c>
      <c r="IL8" s="84">
        <f ca="1">IFERROR(GETPIVOTDATA("Labour Cost",PivotTable!$B$3,"Dept",$B7,"Month",HZ$2,"Source",$D8),0)</f>
        <v>0</v>
      </c>
      <c r="IM8" s="84">
        <f ca="1">IFERROR(GETPIVOTDATA("Process cost",PivotTable!$B$3,"Dept",$B7,"Month",HZ$2,"Source",$D8),0)</f>
        <v>0</v>
      </c>
      <c r="IN8" s="84">
        <f ca="1">IFERROR(GETPIVOTDATA("Material Cost",PivotTable!$B$3,"Dept",$B7,"Month",HZ$2,"Source",$D8),0)</f>
        <v>0</v>
      </c>
      <c r="IO8" s="84">
        <f ca="1">IFERROR(GETPIVOTDATA("Part Cost",PivotTable!$B$3,"Dept",$B7,"Month",HZ$2,"Source",$D8),0)</f>
        <v>0</v>
      </c>
      <c r="IP8" s="112">
        <f ca="1" t="shared" si="31"/>
        <v>0</v>
      </c>
      <c r="IQ8" s="113">
        <v>0.002</v>
      </c>
      <c r="IR8" s="114">
        <f ca="1" t="shared" ref="IR8" si="101">IP8/HZ7</f>
        <v>0</v>
      </c>
      <c r="IS8" s="151"/>
      <c r="IT8" s="157"/>
    </row>
    <row r="9" customHeight="1" spans="1:254">
      <c r="A9" s="51" t="str">
        <f t="shared" ref="A9" si="102">B9&amp;D9</f>
        <v>IGInternal</v>
      </c>
      <c r="B9" s="29" t="str">
        <f>Info!C6</f>
        <v>IG</v>
      </c>
      <c r="C9" s="52">
        <f>VLOOKUP($B9,Table!$C$4:$P$20,MATCH('MBO Report 1'!C$2,Table!$E$3:$P$3,0)+2,FALSE)</f>
        <v>964173</v>
      </c>
      <c r="D9" s="53" t="s">
        <v>32</v>
      </c>
      <c r="E9" s="54">
        <f>VLOOKUP($A9,Table!$A$59:$P$88,MATCH('MBO Report 1'!C$2,Table!$E$58:$P$58,0)+4,FALSE)</f>
        <v>0</v>
      </c>
      <c r="F9" s="54" t="s">
        <v>178</v>
      </c>
      <c r="G9" s="55">
        <f ca="1">IFERROR(GETPIVOTDATA("ReWork",PivotTable!$B$3,"Dept",$B9,"Month",C$2,"Source",$D9),0)</f>
        <v>6</v>
      </c>
      <c r="H9" s="55">
        <f ca="1">IFERROR(GETPIVOTDATA("RePlate",PivotTable!$B$3,"Dept",$B9,"Month",C$2,"Source",$D9),0)</f>
        <v>28</v>
      </c>
      <c r="I9" s="55">
        <f ca="1">IFERROR(GETPIVOTDATA("ReWash",PivotTable!$B$3,"Dept",$B9,"Month",C$2,"Source",$D9),0)</f>
        <v>0</v>
      </c>
      <c r="J9" s="55">
        <f ca="1">IFERROR(GETPIVOTDATA("Other",PivotTable!$B$3,"Dept",$B9,"Month",C$2,"Source",$D9),0)</f>
        <v>0</v>
      </c>
      <c r="K9" s="55">
        <f ca="1">IFERROR(GETPIVOTDATA("Sort",PivotTable!$B$3,"Dept",$B9,"Month",C$2,"Source",$D9),0)</f>
        <v>10</v>
      </c>
      <c r="L9" s="77">
        <f ca="1">IFERROR(GETPIVOTDATA("Scrap",PivotTable!$B$3,"Dept",$B9,"Month",C$2,"Source",$D9),0)</f>
        <v>0</v>
      </c>
      <c r="M9" s="78">
        <v>0</v>
      </c>
      <c r="N9" s="79" t="s">
        <v>178</v>
      </c>
      <c r="O9" s="80">
        <f ca="1">IFERROR(GETPIVOTDATA("Labour Cost",PivotTable!$B$3,"Dept",$B9,"Month",C$2,"Source",$D9),0)</f>
        <v>518</v>
      </c>
      <c r="P9" s="80">
        <f ca="1">IFERROR(GETPIVOTDATA("Process cost",PivotTable!$B$3,"Dept",$B9,"Month",C$2,"Source",$D9),0)</f>
        <v>0</v>
      </c>
      <c r="Q9" s="80">
        <f ca="1">IFERROR(GETPIVOTDATA("Material Cost",PivotTable!$B$3,"Dept",$B9,"Month",C$2,"Source",$D9),0)</f>
        <v>0</v>
      </c>
      <c r="R9" s="80">
        <f ca="1">IFERROR(GETPIVOTDATA("Part Cost",PivotTable!$B$3,"Dept",$B9,"Month",C$2,"Source",$D9),0)</f>
        <v>0</v>
      </c>
      <c r="S9" s="106">
        <f ca="1" t="shared" si="0"/>
        <v>518</v>
      </c>
      <c r="T9" s="107">
        <v>0.0006</v>
      </c>
      <c r="U9" s="108">
        <f ca="1">S9/C9</f>
        <v>0.000537247983505035</v>
      </c>
      <c r="V9" s="109">
        <v>0.0012</v>
      </c>
      <c r="W9" s="110">
        <f ca="1">SUM(S9:S10)/C9</f>
        <v>0.00156455324926128</v>
      </c>
      <c r="X9" s="111">
        <f>VLOOKUP($B9,Table!$C$4:$P$18,MATCH('MBO Report 1'!X$2,Table!$E$3:$P$3,0)+2,FALSE)</f>
        <v>1065037</v>
      </c>
      <c r="Y9" s="53" t="s">
        <v>32</v>
      </c>
      <c r="Z9" s="54">
        <f>VLOOKUP($A9,Table!$A$59:$P$88,MATCH('MBO Report 1'!X$2,Table!$E$58:$P$58,0)+4,FALSE)</f>
        <v>0</v>
      </c>
      <c r="AA9" s="54" t="s">
        <v>178</v>
      </c>
      <c r="AB9" s="55">
        <f ca="1">IFERROR(GETPIVOTDATA("ReWork",PivotTable!$B$3,"Dept",$B9,"Month",X$2,"Source",$D9),0)</f>
        <v>0</v>
      </c>
      <c r="AC9" s="55">
        <f ca="1">IFERROR(GETPIVOTDATA("RePlate",PivotTable!$B$3,"Dept",$B9,"Month",X$2,"Source",$D9),0)</f>
        <v>32</v>
      </c>
      <c r="AD9" s="55">
        <f ca="1">IFERROR(GETPIVOTDATA("ReWash",PivotTable!$B$3,"Dept",$B9,"Month",X$2,"Source",$D9),0)</f>
        <v>0</v>
      </c>
      <c r="AE9" s="55">
        <f ca="1">IFERROR(GETPIVOTDATA("Other",PivotTable!$B$3,"Dept",$B9,"Month",X$2,"Source",$D9),0)</f>
        <v>0</v>
      </c>
      <c r="AF9" s="55">
        <f ca="1">IFERROR(GETPIVOTDATA("Sort",PivotTable!$B$3,"Dept",$B9,"Month",X$2,"Source",$D9),0)</f>
        <v>30</v>
      </c>
      <c r="AG9" s="77">
        <f ca="1">IFERROR(GETPIVOTDATA("Scrap",PivotTable!$B$3,"Dept",$B9,"Month",X$2,"Source",$D9),0)</f>
        <v>0</v>
      </c>
      <c r="AH9" s="78">
        <v>0</v>
      </c>
      <c r="AI9" s="79" t="s">
        <v>178</v>
      </c>
      <c r="AJ9" s="80">
        <f ca="1">IFERROR(GETPIVOTDATA("Labour Cost",PivotTable!$B$3,"Dept",$B9,"Month",X$2,"Source",$D9),0)</f>
        <v>756</v>
      </c>
      <c r="AK9" s="80">
        <f ca="1">IFERROR(GETPIVOTDATA("Process cost",PivotTable!$B$3,"Dept",$B9,"Month",X$2,"Source",$D9),0)</f>
        <v>0</v>
      </c>
      <c r="AL9" s="80">
        <f ca="1">IFERROR(GETPIVOTDATA("Material Cost",PivotTable!$B$3,"Dept",$B9,"Month",X$2,"Source",$D9),0)</f>
        <v>0</v>
      </c>
      <c r="AM9" s="80">
        <f ca="1">IFERROR(GETPIVOTDATA("Part Cost",PivotTable!$B$3,"Dept",$B9,"Month",X$2,"Source",$D9),0)</f>
        <v>0</v>
      </c>
      <c r="AN9" s="106">
        <f ca="1" t="shared" si="1"/>
        <v>756</v>
      </c>
      <c r="AO9" s="107">
        <v>0.0006</v>
      </c>
      <c r="AP9" s="108">
        <f ca="1" t="shared" ref="AP9" si="103">AN9/X9</f>
        <v>0.000709834494012884</v>
      </c>
      <c r="AQ9" s="109">
        <v>0.0012</v>
      </c>
      <c r="AR9" s="140">
        <f ca="1" t="shared" ref="AR9" si="104">SUM(AN9:AN10)/X9</f>
        <v>0.00160698642394583</v>
      </c>
      <c r="AS9" s="141">
        <f>VLOOKUP($B9,Table!$C$4:$P$18,MATCH('MBO Report 1'!AS$2,Table!$E$3:$P$3,0)+2,FALSE)</f>
        <v>1030576</v>
      </c>
      <c r="AT9" s="53" t="s">
        <v>32</v>
      </c>
      <c r="AU9" s="54">
        <f>VLOOKUP($A9,Table!$A$59:$P$88,MATCH('MBO Report 1'!AS$2,Table!$E$58:$P$58,0)+4,FALSE)</f>
        <v>0</v>
      </c>
      <c r="AV9" s="54" t="s">
        <v>178</v>
      </c>
      <c r="AW9" s="55">
        <f ca="1">IFERROR(GETPIVOTDATA("ReWork",PivotTable!$B$3,"Dept",$B9,"Month",AS$2,"Source",$D9),0)</f>
        <v>0</v>
      </c>
      <c r="AX9" s="55">
        <f ca="1">IFERROR(GETPIVOTDATA("RePlate",PivotTable!$B$3,"Dept",$B9,"Month",AS$2,"Source",$D9),0)</f>
        <v>48</v>
      </c>
      <c r="AY9" s="55">
        <f ca="1">IFERROR(GETPIVOTDATA("ReWash",PivotTable!$B$3,"Dept",$B9,"Month",AS$2,"Source",$D9),0)</f>
        <v>0</v>
      </c>
      <c r="AZ9" s="55">
        <f ca="1">IFERROR(GETPIVOTDATA("Other",PivotTable!$B$3,"Dept",$B9,"Month",AS$2,"Source",$D9),0)</f>
        <v>0</v>
      </c>
      <c r="BA9" s="55">
        <f ca="1">IFERROR(GETPIVOTDATA("Sort",PivotTable!$B$3,"Dept",$B9,"Month",AS$2,"Source",$D9),0)</f>
        <v>30</v>
      </c>
      <c r="BB9" s="77">
        <f ca="1">IFERROR(GETPIVOTDATA("Scrap",PivotTable!$B$3,"Dept",$B9,"Month",AS$2,"Source",$D9),0)</f>
        <v>0</v>
      </c>
      <c r="BC9" s="78">
        <v>0</v>
      </c>
      <c r="BD9" s="79" t="s">
        <v>178</v>
      </c>
      <c r="BE9" s="80">
        <f ca="1">IFERROR(GETPIVOTDATA("Labour Cost",PivotTable!$B$3,"Dept",$B9,"Month",AS$2,"Source",$D9),0)</f>
        <v>924</v>
      </c>
      <c r="BF9" s="80">
        <f ca="1">IFERROR(GETPIVOTDATA("Process cost",PivotTable!$B$3,"Dept",$B9,"Month",AS$2,"Source",$D9),0)</f>
        <v>0</v>
      </c>
      <c r="BG9" s="80">
        <f ca="1">IFERROR(GETPIVOTDATA("Material Cost",PivotTable!$B$3,"Dept",$B9,"Month",AS$2,"Source",$D9),0)</f>
        <v>0</v>
      </c>
      <c r="BH9" s="80">
        <f ca="1">IFERROR(GETPIVOTDATA("Part Cost",PivotTable!$B$3,"Dept",$B9,"Month",AS$2,"Source",$D9),0)</f>
        <v>0</v>
      </c>
      <c r="BI9" s="106">
        <f ca="1" t="shared" si="4"/>
        <v>924</v>
      </c>
      <c r="BJ9" s="107">
        <v>0.0006</v>
      </c>
      <c r="BK9" s="108">
        <f ca="1" t="shared" ref="BK9" si="105">BI9/AS9</f>
        <v>0.000896585986865597</v>
      </c>
      <c r="BL9" s="150">
        <v>0.0012</v>
      </c>
      <c r="BM9" s="156">
        <f ca="1" t="shared" ref="BM9" si="106">SUM(BI9:BI10)/AS9</f>
        <v>0.00163015633975563</v>
      </c>
      <c r="BN9" s="141">
        <f>VLOOKUP($B9,Table!$C$4:$P$18,MATCH('MBO Report 1'!BN$2,Table!$E$3:$P$3,0)+2,FALSE)</f>
        <v>1018317</v>
      </c>
      <c r="BO9" s="53" t="s">
        <v>32</v>
      </c>
      <c r="BP9" s="54">
        <f>VLOOKUP($A9,Table!$A$59:$P$88,MATCH('MBO Report 1'!BN$2,Table!$E$58:$P$58,0)+4,FALSE)</f>
        <v>0</v>
      </c>
      <c r="BQ9" s="54" t="s">
        <v>178</v>
      </c>
      <c r="BR9" s="55">
        <f ca="1">IFERROR(GETPIVOTDATA("ReWork",PivotTable!$B$3,"Dept",$B9,"Month",BN$2,"Source",$D9),0)</f>
        <v>0</v>
      </c>
      <c r="BS9" s="55">
        <f ca="1">IFERROR(GETPIVOTDATA("RePlate",PivotTable!$B$3,"Dept",$B9,"Month",BN$2,"Source",$D9),0)</f>
        <v>24</v>
      </c>
      <c r="BT9" s="55">
        <f ca="1">IFERROR(GETPIVOTDATA("ReWash",PivotTable!$B$3,"Dept",$B9,"Month",BN$2,"Source",$D9),0)</f>
        <v>0</v>
      </c>
      <c r="BU9" s="55">
        <f ca="1">IFERROR(GETPIVOTDATA("Other",PivotTable!$B$3,"Dept",$B9,"Month",BN$2,"Source",$D9),0)</f>
        <v>0</v>
      </c>
      <c r="BV9" s="55">
        <f ca="1">IFERROR(GETPIVOTDATA("Sort",PivotTable!$B$3,"Dept",$B9,"Month",BN$2,"Source",$D9),0)</f>
        <v>20</v>
      </c>
      <c r="BW9" s="77">
        <f ca="1">IFERROR(GETPIVOTDATA("Scrap",PivotTable!$B$3,"Dept",$B9,"Month",BN$2,"Source",$D9),0)</f>
        <v>0</v>
      </c>
      <c r="BX9" s="78">
        <v>0</v>
      </c>
      <c r="BY9" s="79" t="s">
        <v>178</v>
      </c>
      <c r="BZ9" s="80">
        <f ca="1">IFERROR(GETPIVOTDATA("Labour Cost",PivotTable!$B$3,"Dept",$B9,"Month",BN$2,"Source",$D9),0)</f>
        <v>532</v>
      </c>
      <c r="CA9" s="80">
        <f ca="1">IFERROR(GETPIVOTDATA("Process cost",PivotTable!$B$3,"Dept",$B9,"Month",BN$2,"Source",$D9),0)</f>
        <v>0</v>
      </c>
      <c r="CB9" s="80">
        <f ca="1">IFERROR(GETPIVOTDATA("Material Cost",PivotTable!$B$3,"Dept",$B9,"Month",BN$2,"Source",$D9),0)</f>
        <v>0</v>
      </c>
      <c r="CC9" s="80">
        <f ca="1">IFERROR(GETPIVOTDATA("Part Cost",PivotTable!$B$3,"Dept",$B9,"Month",BN$2,"Source",$D9),0)</f>
        <v>0</v>
      </c>
      <c r="CD9" s="106">
        <f ca="1" t="shared" si="7"/>
        <v>532</v>
      </c>
      <c r="CE9" s="107">
        <v>0.0006</v>
      </c>
      <c r="CF9" s="108">
        <f ca="1" t="shared" ref="CF9" si="107">CD9/BN9</f>
        <v>0.000522430638003686</v>
      </c>
      <c r="CG9" s="150">
        <v>0.0012</v>
      </c>
      <c r="CH9" s="156">
        <f ca="1" t="shared" ref="CH9" si="108">SUM(CD9:CD10)/BN9</f>
        <v>0.000522430638003686</v>
      </c>
      <c r="CI9" s="141">
        <f>VLOOKUP($B9,Table!$C$4:$P$18,MATCH('MBO Report 1'!CI$2,Table!$E$3:$P$3,0)+2,FALSE)</f>
        <v>1127423.3</v>
      </c>
      <c r="CJ9" s="53" t="s">
        <v>32</v>
      </c>
      <c r="CK9" s="54">
        <f>VLOOKUP($A9,Table!$A$59:$P$88,MATCH('MBO Report 1'!CI$2,Table!$E$58:$P$58,0)+4,FALSE)</f>
        <v>0</v>
      </c>
      <c r="CL9" s="54" t="s">
        <v>178</v>
      </c>
      <c r="CM9" s="55">
        <f ca="1">IFERROR(GETPIVOTDATA("ReWork",PivotTable!$B$3,"Dept",$B9,"Month",CI$2,"Source",$D9),0)</f>
        <v>0</v>
      </c>
      <c r="CN9" s="55">
        <f ca="1">IFERROR(GETPIVOTDATA("RePlate",PivotTable!$B$3,"Dept",$B9,"Month",CI$2,"Source",$D9),0)</f>
        <v>30</v>
      </c>
      <c r="CO9" s="55">
        <f ca="1">IFERROR(GETPIVOTDATA("ReWash",PivotTable!$B$3,"Dept",$B9,"Month",CI$2,"Source",$D9),0)</f>
        <v>0</v>
      </c>
      <c r="CP9" s="55">
        <f ca="1">IFERROR(GETPIVOTDATA("Other",PivotTable!$B$3,"Dept",$B9,"Month",CI$2,"Source",$D9),0)</f>
        <v>0</v>
      </c>
      <c r="CQ9" s="55">
        <f ca="1">IFERROR(GETPIVOTDATA("Sort",PivotTable!$B$3,"Dept",$B9,"Month",CI$2,"Source",$D9),0)</f>
        <v>20</v>
      </c>
      <c r="CR9" s="77">
        <f ca="1">IFERROR(GETPIVOTDATA("Scrap",PivotTable!$B$3,"Dept",$B9,"Month",CI$2,"Source",$D9),0)</f>
        <v>0</v>
      </c>
      <c r="CS9" s="78">
        <v>0</v>
      </c>
      <c r="CT9" s="79" t="s">
        <v>178</v>
      </c>
      <c r="CU9" s="80">
        <f ca="1">IFERROR(GETPIVOTDATA("Labour Cost",PivotTable!$B$3,"Dept",$B9,"Month",CI$2,"Source",$D9),0)</f>
        <v>595</v>
      </c>
      <c r="CV9" s="80">
        <f ca="1">IFERROR(GETPIVOTDATA("Process cost",PivotTable!$B$3,"Dept",$B9,"Month",CI$2,"Source",$D9),0)</f>
        <v>0</v>
      </c>
      <c r="CW9" s="80">
        <f ca="1">IFERROR(GETPIVOTDATA("Material Cost",PivotTable!$B$3,"Dept",$B9,"Month",CI$2,"Source",$D9),0)</f>
        <v>0</v>
      </c>
      <c r="CX9" s="80">
        <f ca="1">IFERROR(GETPIVOTDATA("Part Cost",PivotTable!$B$3,"Dept",$B9,"Month",CI$2,"Source",$D9),0)</f>
        <v>0</v>
      </c>
      <c r="CY9" s="106">
        <f ca="1" t="shared" si="10"/>
        <v>595</v>
      </c>
      <c r="CZ9" s="107">
        <v>0.0006</v>
      </c>
      <c r="DA9" s="108">
        <f ca="1" t="shared" ref="DA9" si="109">CY9/CI9</f>
        <v>0.000527752087436901</v>
      </c>
      <c r="DB9" s="150">
        <v>0.0012</v>
      </c>
      <c r="DC9" s="156">
        <f ca="1" t="shared" ref="DC9" si="110">SUM(CY9:CY10)/CI9</f>
        <v>0.000915805092905211</v>
      </c>
      <c r="DD9" s="141">
        <f>VLOOKUP($B9,Table!$C$4:$P$18,MATCH('MBO Report 1'!DD$2,Table!$E$3:$P$3,0)+2,FALSE)</f>
        <v>1180154.24</v>
      </c>
      <c r="DE9" s="53" t="s">
        <v>32</v>
      </c>
      <c r="DF9" s="54">
        <f>VLOOKUP($A9,Table!$A$59:$P$88,MATCH('MBO Report 1'!DD$2,Table!$E$58:$P$58,0)+4,FALSE)</f>
        <v>0</v>
      </c>
      <c r="DG9" s="54" t="s">
        <v>178</v>
      </c>
      <c r="DH9" s="55">
        <f ca="1">IFERROR(GETPIVOTDATA("ReWork",PivotTable!$B$3,"Dept",$B9,"Month",DD$2,"Source",$D9),0)</f>
        <v>0</v>
      </c>
      <c r="DI9" s="55">
        <f ca="1">IFERROR(GETPIVOTDATA("RePlate",PivotTable!$B$3,"Dept",$B9,"Month",DD$2,"Source",$D9),0)</f>
        <v>18</v>
      </c>
      <c r="DJ9" s="55">
        <f ca="1">IFERROR(GETPIVOTDATA("ReWash",PivotTable!$B$3,"Dept",$B9,"Month",DD$2,"Source",$D9),0)</f>
        <v>0</v>
      </c>
      <c r="DK9" s="55">
        <f ca="1">IFERROR(GETPIVOTDATA("Other",PivotTable!$B$3,"Dept",$B9,"Month",DD$2,"Source",$D9),0)</f>
        <v>0</v>
      </c>
      <c r="DL9" s="55">
        <f ca="1">IFERROR(GETPIVOTDATA("Sort",PivotTable!$B$3,"Dept",$B9,"Month",DD$2,"Source",$D9),0)</f>
        <v>20</v>
      </c>
      <c r="DM9" s="77">
        <f ca="1">IFERROR(GETPIVOTDATA("Scrap",PivotTable!$B$3,"Dept",$B9,"Month",DD$2,"Source",$D9),0)</f>
        <v>0</v>
      </c>
      <c r="DN9" s="78">
        <v>0</v>
      </c>
      <c r="DO9" s="79" t="s">
        <v>178</v>
      </c>
      <c r="DP9" s="80">
        <f ca="1">IFERROR(GETPIVOTDATA("Labour Cost",PivotTable!$B$3,"Dept",$B9,"Month",DD$2,"Source",$D9),0)</f>
        <v>469</v>
      </c>
      <c r="DQ9" s="80">
        <f ca="1">IFERROR(GETPIVOTDATA("Process cost",PivotTable!$B$3,"Dept",$B9,"Month",DD$2,"Source",$D9),0)</f>
        <v>0</v>
      </c>
      <c r="DR9" s="80">
        <f ca="1">IFERROR(GETPIVOTDATA("Material Cost",PivotTable!$B$3,"Dept",$B9,"Month",DD$2,"Source",$D9),0)</f>
        <v>0</v>
      </c>
      <c r="DS9" s="80">
        <f ca="1">IFERROR(GETPIVOTDATA("Part Cost",PivotTable!$B$3,"Dept",$B9,"Month",DD$2,"Source",$D9),0)</f>
        <v>0</v>
      </c>
      <c r="DT9" s="106">
        <f ca="1" t="shared" si="13"/>
        <v>469</v>
      </c>
      <c r="DU9" s="107">
        <v>0.0006</v>
      </c>
      <c r="DV9" s="108">
        <f ca="1" t="shared" ref="DV9" si="111">DT9/DD9</f>
        <v>0.000397405681481092</v>
      </c>
      <c r="DW9" s="150">
        <v>0.0012</v>
      </c>
      <c r="DX9" s="156">
        <f ca="1" t="shared" ref="DX9" si="112">SUM(DT9:DT10)/DD9</f>
        <v>0.000616868520507963</v>
      </c>
      <c r="DY9" s="141">
        <f>VLOOKUP($B9,Table!$C$4:$P$18,MATCH('MBO Report 1'!DY$2,Table!$E$3:$P$3,0)+2,FALSE)</f>
        <v>1047474.1</v>
      </c>
      <c r="DZ9" s="53" t="s">
        <v>32</v>
      </c>
      <c r="EA9" s="54">
        <f>VLOOKUP($A9,Table!$A$59:$P$88,MATCH('MBO Report 1'!DY$2,Table!$E$58:$P$58,0)+4,FALSE)</f>
        <v>0</v>
      </c>
      <c r="EB9" s="54" t="s">
        <v>178</v>
      </c>
      <c r="EC9" s="55">
        <f ca="1">IFERROR(GETPIVOTDATA("ReWork",PivotTable!$B$3,"Dept",$B9,"Month",DY$2,"Source",$D9),0)</f>
        <v>0</v>
      </c>
      <c r="ED9" s="55">
        <f ca="1">IFERROR(GETPIVOTDATA("RePlate",PivotTable!$B$3,"Dept",$B9,"Month",DY$2,"Source",$D9),0)</f>
        <v>22</v>
      </c>
      <c r="EE9" s="55">
        <f ca="1">IFERROR(GETPIVOTDATA("ReWash",PivotTable!$B$3,"Dept",$B9,"Month",DY$2,"Source",$D9),0)</f>
        <v>0</v>
      </c>
      <c r="EF9" s="55">
        <f ca="1">IFERROR(GETPIVOTDATA("Other",PivotTable!$B$3,"Dept",$B9,"Month",DY$2,"Source",$D9),0)</f>
        <v>0</v>
      </c>
      <c r="EG9" s="55">
        <f ca="1">IFERROR(GETPIVOTDATA("Sort",PivotTable!$B$3,"Dept",$B9,"Month",DY$2,"Source",$D9),0)</f>
        <v>20</v>
      </c>
      <c r="EH9" s="77">
        <f ca="1">IFERROR(GETPIVOTDATA("Scrap",PivotTable!$B$3,"Dept",$B9,"Month",DY$2,"Source",$D9),0)</f>
        <v>0</v>
      </c>
      <c r="EI9" s="78">
        <v>0</v>
      </c>
      <c r="EJ9" s="79" t="s">
        <v>178</v>
      </c>
      <c r="EK9" s="80">
        <f ca="1">IFERROR(GETPIVOTDATA("Labour Cost",PivotTable!$B$3,"Dept",$B9,"Month",DY$2,"Source",$D9),0)</f>
        <v>511</v>
      </c>
      <c r="EL9" s="80">
        <f ca="1">IFERROR(GETPIVOTDATA("Process cost",PivotTable!$B$3,"Dept",$B9,"Month",DY$2,"Source",$D9),0)</f>
        <v>0</v>
      </c>
      <c r="EM9" s="80">
        <f ca="1">IFERROR(GETPIVOTDATA("Material Cost",PivotTable!$B$3,"Dept",$B9,"Month",DY$2,"Source",$D9),0)</f>
        <v>0</v>
      </c>
      <c r="EN9" s="80">
        <f ca="1">IFERROR(GETPIVOTDATA("Part Cost",PivotTable!$B$3,"Dept",$B9,"Month",DY$2,"Source",$D9),0)</f>
        <v>0</v>
      </c>
      <c r="EO9" s="106">
        <f ca="1" t="shared" si="16"/>
        <v>511</v>
      </c>
      <c r="EP9" s="107">
        <v>0.0006</v>
      </c>
      <c r="EQ9" s="108">
        <f ca="1" t="shared" ref="EQ9" si="113">EO9/DY9</f>
        <v>0.000487840224402685</v>
      </c>
      <c r="ER9" s="150">
        <v>0.0012</v>
      </c>
      <c r="ES9" s="156">
        <f ca="1" t="shared" ref="ES9" si="114">SUM(EO9:EO10)/DY9</f>
        <v>0.00152987076243699</v>
      </c>
      <c r="ET9" s="141">
        <f>VLOOKUP($B9,Table!$C$4:$P$18,MATCH('MBO Report 1'!ET$2,Table!$E$3:$P$3,0)+2,FALSE)</f>
        <v>1190137.4</v>
      </c>
      <c r="EU9" s="53" t="s">
        <v>32</v>
      </c>
      <c r="EV9" s="54">
        <f>VLOOKUP($A9,Table!$A$59:$P$88,MATCH('MBO Report 1'!ET$2,Table!$E$58:$P$58,0)+4,FALSE)</f>
        <v>0</v>
      </c>
      <c r="EW9" s="54" t="s">
        <v>178</v>
      </c>
      <c r="EX9" s="55">
        <f ca="1">IFERROR(GETPIVOTDATA("ReWork",PivotTable!$B$3,"Dept",$B9,"Month",ET$2,"Source",$D9),0)</f>
        <v>0</v>
      </c>
      <c r="EY9" s="55">
        <f ca="1">IFERROR(GETPIVOTDATA("RePlate",PivotTable!$B$3,"Dept",$B9,"Month",ET$2,"Source",$D9),0)</f>
        <v>46</v>
      </c>
      <c r="EZ9" s="55">
        <f ca="1">IFERROR(GETPIVOTDATA("ReWash",PivotTable!$B$3,"Dept",$B9,"Month",ET$2,"Source",$D9),0)</f>
        <v>0</v>
      </c>
      <c r="FA9" s="55">
        <f ca="1">IFERROR(GETPIVOTDATA("Other",PivotTable!$B$3,"Dept",$B9,"Month",ET$2,"Source",$D9),0)</f>
        <v>0</v>
      </c>
      <c r="FB9" s="55">
        <f ca="1">IFERROR(GETPIVOTDATA("Sort",PivotTable!$B$3,"Dept",$B9,"Month",ET$2,"Source",$D9),0)</f>
        <v>20</v>
      </c>
      <c r="FC9" s="77">
        <f ca="1">IFERROR(GETPIVOTDATA("Scrap",PivotTable!$B$3,"Dept",$B9,"Month",ET$2,"Source",$D9),0)</f>
        <v>0</v>
      </c>
      <c r="FD9" s="78">
        <v>0</v>
      </c>
      <c r="FE9" s="79" t="s">
        <v>178</v>
      </c>
      <c r="FF9" s="80">
        <f ca="1">IFERROR(GETPIVOTDATA("Labour Cost",PivotTable!$B$3,"Dept",$B9,"Month",ET$2,"Source",$D9),0)</f>
        <v>763</v>
      </c>
      <c r="FG9" s="80">
        <f ca="1">IFERROR(GETPIVOTDATA("Process cost",PivotTable!$B$3,"Dept",$B9,"Month",ET$2,"Source",$D9),0)</f>
        <v>0</v>
      </c>
      <c r="FH9" s="80">
        <f ca="1">IFERROR(GETPIVOTDATA("Material Cost",PivotTable!$B$3,"Dept",$B9,"Month",ET$2,"Source",$D9),0)</f>
        <v>0</v>
      </c>
      <c r="FI9" s="80">
        <f ca="1">IFERROR(GETPIVOTDATA("Part Cost",PivotTable!$B$3,"Dept",$B9,"Month",ET$2,"Source",$D9),0)</f>
        <v>0</v>
      </c>
      <c r="FJ9" s="106">
        <f ca="1" t="shared" si="19"/>
        <v>763</v>
      </c>
      <c r="FK9" s="107">
        <v>0.0006</v>
      </c>
      <c r="FL9" s="108">
        <f ca="1" t="shared" ref="FL9" si="115">FJ9/ET9</f>
        <v>0.000641102447498919</v>
      </c>
      <c r="FM9" s="150">
        <v>0.0012</v>
      </c>
      <c r="FN9" s="156">
        <f ca="1" t="shared" ref="FN9" si="116">SUM(FJ9:FJ10)/ET9</f>
        <v>0.000879310237624664</v>
      </c>
      <c r="FO9" s="141">
        <f>VLOOKUP($B9,Table!$C$4:$P$18,MATCH('MBO Report 1'!FO$2,Table!$E$3:$P$3,0)+2,FALSE)</f>
        <v>1101885.66</v>
      </c>
      <c r="FP9" s="53" t="s">
        <v>32</v>
      </c>
      <c r="FQ9" s="54">
        <f>VLOOKUP($A9,Table!$A$59:$P$88,MATCH('MBO Report 1'!FO$2,Table!$E$58:$P$58,0)+4,FALSE)</f>
        <v>0</v>
      </c>
      <c r="FR9" s="54" t="s">
        <v>178</v>
      </c>
      <c r="FS9" s="55">
        <f ca="1">IFERROR(GETPIVOTDATA("ReWork",PivotTable!$B$3,"Dept",$B9,"Month",FO$2,"Source",$D9),0)</f>
        <v>0</v>
      </c>
      <c r="FT9" s="55">
        <f ca="1">IFERROR(GETPIVOTDATA("RePlate",PivotTable!$B$3,"Dept",$B9,"Month",FO$2,"Source",$D9),0)</f>
        <v>34</v>
      </c>
      <c r="FU9" s="55">
        <f ca="1">IFERROR(GETPIVOTDATA("ReWash",PivotTable!$B$3,"Dept",$B9,"Month",FO$2,"Source",$D9),0)</f>
        <v>0</v>
      </c>
      <c r="FV9" s="55">
        <f ca="1">IFERROR(GETPIVOTDATA("Other",PivotTable!$B$3,"Dept",$B9,"Month",FO$2,"Source",$D9),0)</f>
        <v>0</v>
      </c>
      <c r="FW9" s="55">
        <f ca="1">IFERROR(GETPIVOTDATA("Sort",PivotTable!$B$3,"Dept",$B9,"Month",FO$2,"Source",$D9),0)</f>
        <v>20</v>
      </c>
      <c r="FX9" s="77">
        <f ca="1">IFERROR(GETPIVOTDATA("Scrap",PivotTable!$B$3,"Dept",$B9,"Month",FO$2,"Source",$D9),0)</f>
        <v>0</v>
      </c>
      <c r="FY9" s="78">
        <v>0</v>
      </c>
      <c r="FZ9" s="79" t="s">
        <v>178</v>
      </c>
      <c r="GA9" s="80">
        <f ca="1">IFERROR(GETPIVOTDATA("Labour Cost",PivotTable!$B$3,"Dept",$B9,"Month",FO$2,"Source",$D9),0)</f>
        <v>637</v>
      </c>
      <c r="GB9" s="80">
        <f ca="1">IFERROR(GETPIVOTDATA("Process cost",PivotTable!$B$3,"Dept",$B9,"Month",FO$2,"Source",$D9),0)</f>
        <v>0</v>
      </c>
      <c r="GC9" s="80">
        <f ca="1">IFERROR(GETPIVOTDATA("Material Cost",PivotTable!$B$3,"Dept",$B9,"Month",FO$2,"Source",$D9),0)</f>
        <v>0</v>
      </c>
      <c r="GD9" s="80">
        <f ca="1">IFERROR(GETPIVOTDATA("Part Cost",PivotTable!$B$3,"Dept",$B9,"Month",FO$2,"Source",$D9),0)</f>
        <v>0</v>
      </c>
      <c r="GE9" s="106">
        <f ca="1" t="shared" si="22"/>
        <v>637</v>
      </c>
      <c r="GF9" s="107">
        <v>0.0006</v>
      </c>
      <c r="GG9" s="108">
        <f ca="1" t="shared" ref="GG9" si="117">GE9/FO9</f>
        <v>0.000578099909204735</v>
      </c>
      <c r="GH9" s="150">
        <v>0.0012</v>
      </c>
      <c r="GI9" s="156">
        <f ca="1" t="shared" ref="GI9" si="118">SUM(GE9:GE10)/FO9</f>
        <v>0.000981499296397051</v>
      </c>
      <c r="GJ9" s="141">
        <f>VLOOKUP($B9,Table!$C$4:$P$18,MATCH('MBO Report 1'!GJ$2,Table!$E$3:$P$3,0)+2,FALSE)</f>
        <v>1006206.78</v>
      </c>
      <c r="GK9" s="53" t="s">
        <v>32</v>
      </c>
      <c r="GL9" s="54">
        <f>VLOOKUP($A9,Table!$A$59:$P$88,MATCH('MBO Report 1'!GJ$2,Table!$E$58:$P$58,0)+4,FALSE)</f>
        <v>0</v>
      </c>
      <c r="GM9" s="54" t="s">
        <v>178</v>
      </c>
      <c r="GN9" s="55">
        <f ca="1">IFERROR(GETPIVOTDATA("ReWork",PivotTable!$B$3,"Dept",$B9,"Month",GJ$2,"Source",$D9),0)</f>
        <v>1</v>
      </c>
      <c r="GO9" s="55">
        <f ca="1">IFERROR(GETPIVOTDATA("RePlate",PivotTable!$B$3,"Dept",$B9,"Month",GJ$2,"Source",$D9),0)</f>
        <v>22</v>
      </c>
      <c r="GP9" s="55">
        <f ca="1">IFERROR(GETPIVOTDATA("ReWash",PivotTable!$B$3,"Dept",$B9,"Month",GJ$2,"Source",$D9),0)</f>
        <v>0</v>
      </c>
      <c r="GQ9" s="55">
        <f ca="1">IFERROR(GETPIVOTDATA("Other",PivotTable!$B$3,"Dept",$B9,"Month",GJ$2,"Source",$D9),0)</f>
        <v>0</v>
      </c>
      <c r="GR9" s="55">
        <f ca="1">IFERROR(GETPIVOTDATA("Sort",PivotTable!$B$3,"Dept",$B9,"Month",GJ$2,"Source",$D9),0)</f>
        <v>10</v>
      </c>
      <c r="GS9" s="77">
        <f ca="1">IFERROR(GETPIVOTDATA("Scrap",PivotTable!$B$3,"Dept",$B9,"Month",GJ$2,"Source",$D9),0)</f>
        <v>0</v>
      </c>
      <c r="GT9" s="78">
        <v>0</v>
      </c>
      <c r="GU9" s="79" t="s">
        <v>178</v>
      </c>
      <c r="GV9" s="80">
        <f ca="1">IFERROR(GETPIVOTDATA("Labour Cost",PivotTable!$B$3,"Dept",$B9,"Month",GJ$2,"Source",$D9),0)</f>
        <v>385</v>
      </c>
      <c r="GW9" s="80">
        <f ca="1">IFERROR(GETPIVOTDATA("Process cost",PivotTable!$B$3,"Dept",$B9,"Month",GJ$2,"Source",$D9),0)</f>
        <v>0</v>
      </c>
      <c r="GX9" s="80">
        <f ca="1">IFERROR(GETPIVOTDATA("Material Cost",PivotTable!$B$3,"Dept",$B9,"Month",GJ$2,"Source",$D9),0)</f>
        <v>0</v>
      </c>
      <c r="GY9" s="80">
        <f ca="1">IFERROR(GETPIVOTDATA("Part Cost",PivotTable!$B$3,"Dept",$B9,"Month",GJ$2,"Source",$D9),0)</f>
        <v>0</v>
      </c>
      <c r="GZ9" s="106">
        <f ca="1" t="shared" si="25"/>
        <v>385</v>
      </c>
      <c r="HA9" s="107">
        <v>0.0006</v>
      </c>
      <c r="HB9" s="108">
        <f ca="1" t="shared" ref="HB9" si="119">GZ9/GJ9</f>
        <v>0.000382625129995646</v>
      </c>
      <c r="HC9" s="150">
        <v>0.0012</v>
      </c>
      <c r="HD9" s="156">
        <f ca="1" t="shared" ref="HD9" si="120">SUM(GZ9:GZ10)/GJ9</f>
        <v>0.000925257132534925</v>
      </c>
      <c r="HE9" s="141">
        <f>VLOOKUP($B9,Table!$C$4:$P$18,MATCH('MBO Report 1'!HE$2,Table!$E$3:$P$3,0)+2,FALSE)</f>
        <v>832229.61</v>
      </c>
      <c r="HF9" s="53" t="s">
        <v>32</v>
      </c>
      <c r="HG9" s="54">
        <f>VLOOKUP($A9,Table!$A$59:$P$88,MATCH('MBO Report 1'!HE$2,Table!$E$58:$P$58,0)+4,FALSE)</f>
        <v>0</v>
      </c>
      <c r="HH9" s="54" t="s">
        <v>178</v>
      </c>
      <c r="HI9" s="55">
        <f ca="1">IFERROR(GETPIVOTDATA("ReWork",PivotTable!$B$3,"Dept",$B9,"Month",HE$2,"Source",$D9),0)</f>
        <v>1</v>
      </c>
      <c r="HJ9" s="55">
        <f ca="1">IFERROR(GETPIVOTDATA("RePlate",PivotTable!$B$3,"Dept",$B9,"Month",HE$2,"Source",$D9),0)</f>
        <v>6</v>
      </c>
      <c r="HK9" s="55">
        <f ca="1">IFERROR(GETPIVOTDATA("ReWash",PivotTable!$B$3,"Dept",$B9,"Month",HE$2,"Source",$D9),0)</f>
        <v>0</v>
      </c>
      <c r="HL9" s="55">
        <f ca="1">IFERROR(GETPIVOTDATA("Other",PivotTable!$B$3,"Dept",$B9,"Month",HE$2,"Source",$D9),0)</f>
        <v>0</v>
      </c>
      <c r="HM9" s="55">
        <f ca="1">IFERROR(GETPIVOTDATA("Sort",PivotTable!$B$3,"Dept",$B9,"Month",HE$2,"Source",$D9),0)</f>
        <v>10</v>
      </c>
      <c r="HN9" s="77">
        <f ca="1">IFERROR(GETPIVOTDATA("Scrap",PivotTable!$B$3,"Dept",$B9,"Month",HE$2,"Source",$D9),0)</f>
        <v>0</v>
      </c>
      <c r="HO9" s="78">
        <v>0</v>
      </c>
      <c r="HP9" s="79" t="s">
        <v>178</v>
      </c>
      <c r="HQ9" s="80">
        <f ca="1">IFERROR(GETPIVOTDATA("Labour Cost",PivotTable!$B$3,"Dept",$B9,"Month",HE$2,"Source",$D9),0)</f>
        <v>217</v>
      </c>
      <c r="HR9" s="80">
        <f ca="1">IFERROR(GETPIVOTDATA("Process cost",PivotTable!$B$3,"Dept",$B9,"Month",HE$2,"Source",$D9),0)</f>
        <v>0</v>
      </c>
      <c r="HS9" s="80">
        <f ca="1">IFERROR(GETPIVOTDATA("Material Cost",PivotTable!$B$3,"Dept",$B9,"Month",HE$2,"Source",$D9),0)</f>
        <v>0</v>
      </c>
      <c r="HT9" s="80">
        <f ca="1">IFERROR(GETPIVOTDATA("Part Cost",PivotTable!$B$3,"Dept",$B9,"Month",HE$2,"Source",$D9),0)</f>
        <v>0</v>
      </c>
      <c r="HU9" s="106">
        <f ca="1" t="shared" si="28"/>
        <v>217</v>
      </c>
      <c r="HV9" s="107">
        <v>0.0006</v>
      </c>
      <c r="HW9" s="108">
        <f ca="1" t="shared" ref="HW9" si="121">HU9/HE9</f>
        <v>0.000260745348870728</v>
      </c>
      <c r="HX9" s="150">
        <v>0.0012</v>
      </c>
      <c r="HY9" s="156">
        <f ca="1" t="shared" ref="HY9" si="122">SUM(HU9:HU10)/HE9</f>
        <v>0.000567751969315295</v>
      </c>
      <c r="HZ9" s="141">
        <f>VLOOKUP($B9,Table!$C$4:$P$18,MATCH('MBO Report 1'!HZ$2,Table!$E$3:$P$3,0)+2,FALSE)</f>
        <v>1059325.67</v>
      </c>
      <c r="IA9" s="53" t="s">
        <v>32</v>
      </c>
      <c r="IB9" s="54">
        <f>VLOOKUP($A9,Table!$A$59:$P$88,MATCH('MBO Report 1'!HZ$2,Table!$E$58:$P$58,0)+4,FALSE)</f>
        <v>0</v>
      </c>
      <c r="IC9" s="54" t="s">
        <v>178</v>
      </c>
      <c r="ID9" s="55">
        <f ca="1">IFERROR(GETPIVOTDATA("ReWork",PivotTable!$B$3,"Dept",$B9,"Month",HZ$2,"Source",$D9),0)</f>
        <v>0</v>
      </c>
      <c r="IE9" s="55">
        <f ca="1">IFERROR(GETPIVOTDATA("RePlate",PivotTable!$B$3,"Dept",$B9,"Month",HZ$2,"Source",$D9),0)</f>
        <v>24</v>
      </c>
      <c r="IF9" s="55">
        <f ca="1">IFERROR(GETPIVOTDATA("ReWash",PivotTable!$B$3,"Dept",$B9,"Month",HZ$2,"Source",$D9),0)</f>
        <v>0</v>
      </c>
      <c r="IG9" s="55">
        <f ca="1">IFERROR(GETPIVOTDATA("Other",PivotTable!$B$3,"Dept",$B9,"Month",HZ$2,"Source",$D9),0)</f>
        <v>0</v>
      </c>
      <c r="IH9" s="55">
        <f ca="1">IFERROR(GETPIVOTDATA("Sort",PivotTable!$B$3,"Dept",$B9,"Month",HZ$2,"Source",$D9),0)</f>
        <v>10</v>
      </c>
      <c r="II9" s="77">
        <f ca="1">IFERROR(GETPIVOTDATA("Scrap",PivotTable!$B$3,"Dept",$B9,"Month",HZ$2,"Source",$D9),0)</f>
        <v>0</v>
      </c>
      <c r="IJ9" s="78">
        <v>0</v>
      </c>
      <c r="IK9" s="79" t="s">
        <v>178</v>
      </c>
      <c r="IL9" s="80">
        <f ca="1">IFERROR(GETPIVOTDATA("Labour Cost",PivotTable!$B$3,"Dept",$B9,"Month",HZ$2,"Source",$D9),0)</f>
        <v>392</v>
      </c>
      <c r="IM9" s="80">
        <f ca="1">IFERROR(GETPIVOTDATA("Process cost",PivotTable!$B$3,"Dept",$B9,"Month",HZ$2,"Source",$D9),0)</f>
        <v>0</v>
      </c>
      <c r="IN9" s="80">
        <f ca="1">IFERROR(GETPIVOTDATA("Material Cost",PivotTable!$B$3,"Dept",$B9,"Month",HZ$2,"Source",$D9),0)</f>
        <v>0</v>
      </c>
      <c r="IO9" s="80">
        <f ca="1">IFERROR(GETPIVOTDATA("Part Cost",PivotTable!$B$3,"Dept",$B9,"Month",HZ$2,"Source",$D9),0)</f>
        <v>0</v>
      </c>
      <c r="IP9" s="106">
        <f ca="1" t="shared" si="31"/>
        <v>392</v>
      </c>
      <c r="IQ9" s="107">
        <v>0.0006</v>
      </c>
      <c r="IR9" s="108">
        <f ca="1" t="shared" ref="IR9" si="123">IP9/HZ9</f>
        <v>0.000370046729822001</v>
      </c>
      <c r="IS9" s="150">
        <v>0.0012</v>
      </c>
      <c r="IT9" s="156">
        <f ca="1" t="shared" ref="IT9" si="124">SUM(IP9:IP10)/HZ9</f>
        <v>0.000488990321550501</v>
      </c>
    </row>
    <row r="10" customHeight="1" spans="1:254">
      <c r="A10" s="51" t="str">
        <f t="shared" ref="A10" si="125">B9&amp;D10</f>
        <v>IGExternal</v>
      </c>
      <c r="B10" s="29"/>
      <c r="C10" s="52"/>
      <c r="D10" s="56" t="s">
        <v>34</v>
      </c>
      <c r="E10" s="57">
        <f>VLOOKUP($A10,Table!$A$59:$P$88,MATCH('MBO Report 1'!C$2,Table!$E$58:$P$58,0)+4,FALSE)</f>
        <v>0</v>
      </c>
      <c r="F10" s="57">
        <f>VLOOKUP($A9,Table!$A$24:$P$53,MATCH('MBO Report 1'!C$2,Table!$E$23:$P$23,0)+4,FALSE)</f>
        <v>0</v>
      </c>
      <c r="G10" s="58">
        <f ca="1">IFERROR(GETPIVOTDATA("ReWork",PivotTable!$B$3,"Dept",$B9,"Month",C$2,"Source",$D10),0)</f>
        <v>6</v>
      </c>
      <c r="H10" s="58">
        <f ca="1">IFERROR(GETPIVOTDATA("RePlate",PivotTable!$B$3,"Dept",$B9,"Month",C$2,"Source",$D10),0)</f>
        <v>7</v>
      </c>
      <c r="I10" s="58">
        <f ca="1">IFERROR(GETPIVOTDATA("ReWash",PivotTable!$B$3,"Dept",$B9,"Month",C$2,"Source",$D10),0)</f>
        <v>109</v>
      </c>
      <c r="J10" s="58">
        <f ca="1">IFERROR(GETPIVOTDATA("Other",PivotTable!$B$3,"Dept",$B9,"Month",C$2,"Source",$D10),0)</f>
        <v>0</v>
      </c>
      <c r="K10" s="58">
        <f ca="1">IFERROR(GETPIVOTDATA("Sort",PivotTable!$B$3,"Dept",$B9,"Month",C$2,"Source",$D10),0)</f>
        <v>5</v>
      </c>
      <c r="L10" s="81">
        <f ca="1">IFERROR(GETPIVOTDATA("Scrap",PivotTable!$B$3,"Dept",$B9,"Month",C$2,"Source",$D10),0)</f>
        <v>0</v>
      </c>
      <c r="M10" s="82">
        <f>E9*250+E10*500</f>
        <v>0</v>
      </c>
      <c r="N10" s="83">
        <f>VLOOKUP($A10,Table!$A$24:$P$53,MATCH('MBO Report 1'!C$2,Table!$E$23:$P$23,0)+4,FALSE)</f>
        <v>0</v>
      </c>
      <c r="O10" s="84">
        <f ca="1">IFERROR(GETPIVOTDATA("Labour Cost",PivotTable!$B$3,"Dept",$B9,"Month",C$2,"Source",$D10),0)</f>
        <v>990.5</v>
      </c>
      <c r="P10" s="84">
        <f ca="1">IFERROR(GETPIVOTDATA("Process cost",PivotTable!$B$3,"Dept",$B9,"Month",C$2,"Source",$D10),0)</f>
        <v>0</v>
      </c>
      <c r="Q10" s="84">
        <f ca="1">IFERROR(GETPIVOTDATA("Material Cost",PivotTable!$B$3,"Dept",$B9,"Month",C$2,"Source",$D10),0)</f>
        <v>0</v>
      </c>
      <c r="R10" s="84">
        <f ca="1">IFERROR(GETPIVOTDATA("Part Cost",PivotTable!$B$3,"Dept",$B9,"Month",C$2,"Source",$D10),0)</f>
        <v>0</v>
      </c>
      <c r="S10" s="112">
        <f ca="1" t="shared" si="0"/>
        <v>990.5</v>
      </c>
      <c r="T10" s="113">
        <v>0.0006</v>
      </c>
      <c r="U10" s="114">
        <f ca="1">S10/C9</f>
        <v>0.00102730526575625</v>
      </c>
      <c r="V10" s="109"/>
      <c r="W10" s="110"/>
      <c r="X10" s="111"/>
      <c r="Y10" s="56" t="s">
        <v>34</v>
      </c>
      <c r="Z10" s="57">
        <f>VLOOKUP($A10,Table!$A$59:$P$88,MATCH('MBO Report 1'!X$2,Table!$E$58:$P$58,0)+4,FALSE)</f>
        <v>0</v>
      </c>
      <c r="AA10" s="57">
        <f>VLOOKUP($A9,Table!$A$24:$P$53,MATCH('MBO Report 1'!X$2,Table!$E$23:$P$23,0)+4,FALSE)</f>
        <v>0</v>
      </c>
      <c r="AB10" s="58">
        <f ca="1">IFERROR(GETPIVOTDATA("ReWork",PivotTable!$B$3,"Dept",$B9,"Month",X$2,"Source",$D10),0)</f>
        <v>1</v>
      </c>
      <c r="AC10" s="58">
        <f ca="1">IFERROR(GETPIVOTDATA("RePlate",PivotTable!$B$3,"Dept",$B9,"Month",X$2,"Source",$D10),0)</f>
        <v>7</v>
      </c>
      <c r="AD10" s="58">
        <f ca="1">IFERROR(GETPIVOTDATA("ReWash",PivotTable!$B$3,"Dept",$B9,"Month",X$2,"Source",$D10),0)</f>
        <v>118</v>
      </c>
      <c r="AE10" s="58">
        <f ca="1">IFERROR(GETPIVOTDATA("Other",PivotTable!$B$3,"Dept",$B9,"Month",X$2,"Source",$D10),0)</f>
        <v>0</v>
      </c>
      <c r="AF10" s="58">
        <f ca="1">IFERROR(GETPIVOTDATA("Sort",PivotTable!$B$3,"Dept",$B9,"Month",X$2,"Source",$D10),0)</f>
        <v>3</v>
      </c>
      <c r="AG10" s="81">
        <f ca="1">IFERROR(GETPIVOTDATA("Scrap",PivotTable!$B$3,"Dept",$B9,"Month",X$2,"Source",$D10),0)</f>
        <v>0</v>
      </c>
      <c r="AH10" s="82">
        <f t="shared" ref="AH10" si="126">Z9*250+Z10*500</f>
        <v>0</v>
      </c>
      <c r="AI10" s="83">
        <f>VLOOKUP($A10,Table!$A$24:$P$53,MATCH('MBO Report 1'!X$2,Table!$E$23:$P$23,0)+4,FALSE)</f>
        <v>0</v>
      </c>
      <c r="AJ10" s="84">
        <f ca="1">IFERROR(GETPIVOTDATA("Labour Cost",PivotTable!$B$3,"Dept",$B9,"Month",X$2,"Source",$D10),0)</f>
        <v>955.5</v>
      </c>
      <c r="AK10" s="84">
        <f ca="1">IFERROR(GETPIVOTDATA("Process cost",PivotTable!$B$3,"Dept",$B9,"Month",X$2,"Source",$D10),0)</f>
        <v>0</v>
      </c>
      <c r="AL10" s="84">
        <f ca="1">IFERROR(GETPIVOTDATA("Material Cost",PivotTable!$B$3,"Dept",$B9,"Month",X$2,"Source",$D10),0)</f>
        <v>0</v>
      </c>
      <c r="AM10" s="84">
        <f ca="1">IFERROR(GETPIVOTDATA("Part Cost",PivotTable!$B$3,"Dept",$B9,"Month",X$2,"Source",$D10),0)</f>
        <v>0</v>
      </c>
      <c r="AN10" s="112">
        <f ca="1" t="shared" si="1"/>
        <v>955.5</v>
      </c>
      <c r="AO10" s="113">
        <v>0.0006</v>
      </c>
      <c r="AP10" s="114">
        <f ca="1" t="shared" ref="AP10" si="127">AN10/X9</f>
        <v>0.000897151929932951</v>
      </c>
      <c r="AQ10" s="109"/>
      <c r="AR10" s="140"/>
      <c r="AS10" s="142"/>
      <c r="AT10" s="56" t="s">
        <v>34</v>
      </c>
      <c r="AU10" s="57">
        <f>VLOOKUP($A10,Table!$A$59:$P$88,MATCH('MBO Report 1'!AS$2,Table!$E$58:$P$58,0)+4,FALSE)</f>
        <v>0</v>
      </c>
      <c r="AV10" s="57">
        <f>VLOOKUP($A9,Table!$A$24:$P$53,MATCH('MBO Report 1'!AS$2,Table!$E$23:$P$23,0)+4,FALSE)</f>
        <v>0</v>
      </c>
      <c r="AW10" s="58">
        <f ca="1">IFERROR(GETPIVOTDATA("ReWork",PivotTable!$B$3,"Dept",$B9,"Month",AS$2,"Source",$D10),0)</f>
        <v>0</v>
      </c>
      <c r="AX10" s="58">
        <f ca="1">IFERROR(GETPIVOTDATA("RePlate",PivotTable!$B$3,"Dept",$B9,"Month",AS$2,"Source",$D10),0)</f>
        <v>2</v>
      </c>
      <c r="AY10" s="58">
        <f ca="1">IFERROR(GETPIVOTDATA("ReWash",PivotTable!$B$3,"Dept",$B9,"Month",AS$2,"Source",$D10),0)</f>
        <v>101</v>
      </c>
      <c r="AZ10" s="58">
        <f ca="1">IFERROR(GETPIVOTDATA("Other",PivotTable!$B$3,"Dept",$B9,"Month",AS$2,"Source",$D10),0)</f>
        <v>0</v>
      </c>
      <c r="BA10" s="58">
        <f ca="1">IFERROR(GETPIVOTDATA("Sort",PivotTable!$B$3,"Dept",$B9,"Month",AS$2,"Source",$D10),0)</f>
        <v>2</v>
      </c>
      <c r="BB10" s="81">
        <f ca="1">IFERROR(GETPIVOTDATA("Scrap",PivotTable!$B$3,"Dept",$B9,"Month",AS$2,"Source",$D10),0)</f>
        <v>0</v>
      </c>
      <c r="BC10" s="82">
        <f t="shared" ref="BC10" si="128">AU9*250+AU10*500</f>
        <v>0</v>
      </c>
      <c r="BD10" s="83">
        <f>VLOOKUP($A10,Table!$A$24:$P$53,MATCH('MBO Report 1'!AS$2,Table!$E$23:$P$23,0)+4,FALSE)</f>
        <v>0</v>
      </c>
      <c r="BE10" s="84">
        <f ca="1">IFERROR(GETPIVOTDATA("Labour Cost",PivotTable!$B$3,"Dept",$B9,"Month",AS$2,"Source",$D10),0)</f>
        <v>756</v>
      </c>
      <c r="BF10" s="84">
        <f ca="1">IFERROR(GETPIVOTDATA("Process cost",PivotTable!$B$3,"Dept",$B9,"Month",AS$2,"Source",$D10),0)</f>
        <v>0</v>
      </c>
      <c r="BG10" s="84">
        <f ca="1">IFERROR(GETPIVOTDATA("Material Cost",PivotTable!$B$3,"Dept",$B9,"Month",AS$2,"Source",$D10),0)</f>
        <v>0</v>
      </c>
      <c r="BH10" s="84">
        <f ca="1">IFERROR(GETPIVOTDATA("Part Cost",PivotTable!$B$3,"Dept",$B9,"Month",AS$2,"Source",$D10),0)</f>
        <v>0</v>
      </c>
      <c r="BI10" s="112">
        <f ca="1" t="shared" si="4"/>
        <v>756</v>
      </c>
      <c r="BJ10" s="113">
        <v>0.0006</v>
      </c>
      <c r="BK10" s="114">
        <f ca="1" t="shared" ref="BK10" si="129">BI10/AS9</f>
        <v>0.000733570352890034</v>
      </c>
      <c r="BL10" s="151"/>
      <c r="BM10" s="157"/>
      <c r="BN10" s="142"/>
      <c r="BO10" s="56" t="s">
        <v>34</v>
      </c>
      <c r="BP10" s="57">
        <f>VLOOKUP($A10,Table!$A$59:$P$88,MATCH('MBO Report 1'!BN$2,Table!$E$58:$P$58,0)+4,FALSE)</f>
        <v>0</v>
      </c>
      <c r="BQ10" s="57">
        <f>VLOOKUP($A9,Table!$A$24:$P$53,MATCH('MBO Report 1'!BN$2,Table!$E$23:$P$23,0)+4,FALSE)</f>
        <v>0</v>
      </c>
      <c r="BR10" s="58">
        <f ca="1">IFERROR(GETPIVOTDATA("ReWork",PivotTable!$B$3,"Dept",$B9,"Month",BN$2,"Source",$D10),0)</f>
        <v>0</v>
      </c>
      <c r="BS10" s="58">
        <f ca="1">IFERROR(GETPIVOTDATA("RePlate",PivotTable!$B$3,"Dept",$B9,"Month",BN$2,"Source",$D10),0)</f>
        <v>0</v>
      </c>
      <c r="BT10" s="58">
        <f ca="1">IFERROR(GETPIVOTDATA("ReWash",PivotTable!$B$3,"Dept",$B9,"Month",BN$2,"Source",$D10),0)</f>
        <v>0</v>
      </c>
      <c r="BU10" s="58">
        <f ca="1">IFERROR(GETPIVOTDATA("Other",PivotTable!$B$3,"Dept",$B9,"Month",BN$2,"Source",$D10),0)</f>
        <v>0</v>
      </c>
      <c r="BV10" s="58">
        <f ca="1">IFERROR(GETPIVOTDATA("Sort",PivotTable!$B$3,"Dept",$B9,"Month",BN$2,"Source",$D10),0)</f>
        <v>0</v>
      </c>
      <c r="BW10" s="81">
        <f ca="1">IFERROR(GETPIVOTDATA("Scrap",PivotTable!$B$3,"Dept",$B9,"Month",BN$2,"Source",$D10),0)</f>
        <v>0</v>
      </c>
      <c r="BX10" s="82">
        <f t="shared" ref="BX10" si="130">BP9*250+BP10*500</f>
        <v>0</v>
      </c>
      <c r="BY10" s="83">
        <f>VLOOKUP($A10,Table!$A$24:$P$53,MATCH('MBO Report 1'!BN$2,Table!$E$23:$P$23,0)+4,FALSE)</f>
        <v>0</v>
      </c>
      <c r="BZ10" s="84">
        <f ca="1">IFERROR(GETPIVOTDATA("Labour Cost",PivotTable!$B$3,"Dept",$B9,"Month",BN$2,"Source",$D10),0)</f>
        <v>0</v>
      </c>
      <c r="CA10" s="84">
        <f ca="1">IFERROR(GETPIVOTDATA("Process cost",PivotTable!$B$3,"Dept",$B9,"Month",BN$2,"Source",$D10),0)</f>
        <v>0</v>
      </c>
      <c r="CB10" s="84">
        <f ca="1">IFERROR(GETPIVOTDATA("Material Cost",PivotTable!$B$3,"Dept",$B9,"Month",BN$2,"Source",$D10),0)</f>
        <v>0</v>
      </c>
      <c r="CC10" s="84">
        <f ca="1">IFERROR(GETPIVOTDATA("Part Cost",PivotTable!$B$3,"Dept",$B9,"Month",BN$2,"Source",$D10),0)</f>
        <v>0</v>
      </c>
      <c r="CD10" s="112">
        <f ca="1" t="shared" si="7"/>
        <v>0</v>
      </c>
      <c r="CE10" s="113">
        <v>0.0006</v>
      </c>
      <c r="CF10" s="114">
        <f ca="1" t="shared" ref="CF10" si="131">CD10/BN9</f>
        <v>0</v>
      </c>
      <c r="CG10" s="151"/>
      <c r="CH10" s="157"/>
      <c r="CI10" s="142"/>
      <c r="CJ10" s="56" t="s">
        <v>34</v>
      </c>
      <c r="CK10" s="57">
        <f>VLOOKUP($A10,Table!$A$59:$P$88,MATCH('MBO Report 1'!CI$2,Table!$E$58:$P$58,0)+4,FALSE)</f>
        <v>0</v>
      </c>
      <c r="CL10" s="57">
        <f>VLOOKUP($A9,Table!$A$24:$P$53,MATCH('MBO Report 1'!CI$2,Table!$E$23:$P$23,0)+4,FALSE)</f>
        <v>0</v>
      </c>
      <c r="CM10" s="58">
        <f ca="1">IFERROR(GETPIVOTDATA("ReWork",PivotTable!$B$3,"Dept",$B9,"Month",CI$2,"Source",$D10),0)</f>
        <v>26</v>
      </c>
      <c r="CN10" s="58">
        <f ca="1">IFERROR(GETPIVOTDATA("RePlate",PivotTable!$B$3,"Dept",$B9,"Month",CI$2,"Source",$D10),0)</f>
        <v>7</v>
      </c>
      <c r="CO10" s="58">
        <f ca="1">IFERROR(GETPIVOTDATA("ReWash",PivotTable!$B$3,"Dept",$B9,"Month",CI$2,"Source",$D10),0)</f>
        <v>0</v>
      </c>
      <c r="CP10" s="58">
        <f ca="1">IFERROR(GETPIVOTDATA("Other",PivotTable!$B$3,"Dept",$B9,"Month",CI$2,"Source",$D10),0)</f>
        <v>0</v>
      </c>
      <c r="CQ10" s="58">
        <f ca="1">IFERROR(GETPIVOTDATA("Sort",PivotTable!$B$3,"Dept",$B9,"Month",CI$2,"Source",$D10),0)</f>
        <v>0</v>
      </c>
      <c r="CR10" s="81">
        <f ca="1">IFERROR(GETPIVOTDATA("Scrap",PivotTable!$B$3,"Dept",$B9,"Month",CI$2,"Source",$D10),0)</f>
        <v>0</v>
      </c>
      <c r="CS10" s="82">
        <f t="shared" ref="CS10" si="132">CK9*250+CK10*500</f>
        <v>0</v>
      </c>
      <c r="CT10" s="83">
        <f>VLOOKUP($A10,Table!$A$24:$P$53,MATCH('MBO Report 1'!CI$2,Table!$E$23:$P$23,0)+4,FALSE)</f>
        <v>0</v>
      </c>
      <c r="CU10" s="84">
        <f ca="1">IFERROR(GETPIVOTDATA("Labour Cost",PivotTable!$B$3,"Dept",$B9,"Month",CI$2,"Source",$D10),0)</f>
        <v>437.5</v>
      </c>
      <c r="CV10" s="84">
        <f ca="1">IFERROR(GETPIVOTDATA("Process cost",PivotTable!$B$3,"Dept",$B9,"Month",CI$2,"Source",$D10),0)</f>
        <v>0</v>
      </c>
      <c r="CW10" s="84">
        <f ca="1">IFERROR(GETPIVOTDATA("Material Cost",PivotTable!$B$3,"Dept",$B9,"Month",CI$2,"Source",$D10),0)</f>
        <v>0</v>
      </c>
      <c r="CX10" s="84">
        <f ca="1">IFERROR(GETPIVOTDATA("Part Cost",PivotTable!$B$3,"Dept",$B9,"Month",CI$2,"Source",$D10),0)</f>
        <v>0</v>
      </c>
      <c r="CY10" s="112">
        <f ca="1" t="shared" si="10"/>
        <v>437.5</v>
      </c>
      <c r="CZ10" s="113">
        <v>0.0006</v>
      </c>
      <c r="DA10" s="114">
        <f ca="1" t="shared" ref="DA10" si="133">CY10/CI9</f>
        <v>0.00038805300546831</v>
      </c>
      <c r="DB10" s="151"/>
      <c r="DC10" s="157"/>
      <c r="DD10" s="142"/>
      <c r="DE10" s="56" t="s">
        <v>34</v>
      </c>
      <c r="DF10" s="57">
        <f>VLOOKUP($A10,Table!$A$59:$P$88,MATCH('MBO Report 1'!DD$2,Table!$E$58:$P$58,0)+4,FALSE)</f>
        <v>0</v>
      </c>
      <c r="DG10" s="57">
        <f>VLOOKUP($A9,Table!$A$24:$P$53,MATCH('MBO Report 1'!DD$2,Table!$E$23:$P$23,0)+4,FALSE)</f>
        <v>0</v>
      </c>
      <c r="DH10" s="58">
        <f ca="1">IFERROR(GETPIVOTDATA("ReWork",PivotTable!$B$3,"Dept",$B9,"Month",DD$2,"Source",$D10),0)</f>
        <v>0</v>
      </c>
      <c r="DI10" s="58">
        <f ca="1">IFERROR(GETPIVOTDATA("RePlate",PivotTable!$B$3,"Dept",$B9,"Month",DD$2,"Source",$D10),0)</f>
        <v>4</v>
      </c>
      <c r="DJ10" s="58">
        <f ca="1">IFERROR(GETPIVOTDATA("ReWash",PivotTable!$B$3,"Dept",$B9,"Month",DD$2,"Source",$D10),0)</f>
        <v>19</v>
      </c>
      <c r="DK10" s="58">
        <f ca="1">IFERROR(GETPIVOTDATA("Other",PivotTable!$B$3,"Dept",$B9,"Month",DD$2,"Source",$D10),0)</f>
        <v>0</v>
      </c>
      <c r="DL10" s="58">
        <f ca="1">IFERROR(GETPIVOTDATA("Sort",PivotTable!$B$3,"Dept",$B9,"Month",DD$2,"Source",$D10),0)</f>
        <v>6</v>
      </c>
      <c r="DM10" s="81">
        <f ca="1">IFERROR(GETPIVOTDATA("Scrap",PivotTable!$B$3,"Dept",$B9,"Month",DD$2,"Source",$D10),0)</f>
        <v>0</v>
      </c>
      <c r="DN10" s="82">
        <f t="shared" ref="DN10" si="134">DF9*250+DF10*500</f>
        <v>0</v>
      </c>
      <c r="DO10" s="83">
        <f>VLOOKUP($A10,Table!$A$24:$P$53,MATCH('MBO Report 1'!DD$2,Table!$E$23:$P$23,0)+4,FALSE)</f>
        <v>0</v>
      </c>
      <c r="DP10" s="84">
        <f ca="1">IFERROR(GETPIVOTDATA("Labour Cost",PivotTable!$B$3,"Dept",$B9,"Month",DD$2,"Source",$D10),0)</f>
        <v>259</v>
      </c>
      <c r="DQ10" s="84">
        <f ca="1">IFERROR(GETPIVOTDATA("Process cost",PivotTable!$B$3,"Dept",$B9,"Month",DD$2,"Source",$D10),0)</f>
        <v>0</v>
      </c>
      <c r="DR10" s="84">
        <f ca="1">IFERROR(GETPIVOTDATA("Material Cost",PivotTable!$B$3,"Dept",$B9,"Month",DD$2,"Source",$D10),0)</f>
        <v>0</v>
      </c>
      <c r="DS10" s="84">
        <f ca="1">IFERROR(GETPIVOTDATA("Part Cost",PivotTable!$B$3,"Dept",$B9,"Month",DD$2,"Source",$D10),0)</f>
        <v>0</v>
      </c>
      <c r="DT10" s="112">
        <f ca="1" t="shared" si="13"/>
        <v>259</v>
      </c>
      <c r="DU10" s="113">
        <v>0.0006</v>
      </c>
      <c r="DV10" s="114">
        <f ca="1" t="shared" ref="DV10" si="135">DT10/DD9</f>
        <v>0.000219462839026872</v>
      </c>
      <c r="DW10" s="151"/>
      <c r="DX10" s="157"/>
      <c r="DY10" s="142"/>
      <c r="DZ10" s="56" t="s">
        <v>34</v>
      </c>
      <c r="EA10" s="57">
        <f>VLOOKUP($A10,Table!$A$59:$P$88,MATCH('MBO Report 1'!DY$2,Table!$E$58:$P$58,0)+4,FALSE)</f>
        <v>1</v>
      </c>
      <c r="EB10" s="57">
        <f>VLOOKUP($A9,Table!$A$24:$P$53,MATCH('MBO Report 1'!DY$2,Table!$E$23:$P$23,0)+4,FALSE)</f>
        <v>0</v>
      </c>
      <c r="EC10" s="58">
        <f ca="1">IFERROR(GETPIVOTDATA("ReWork",PivotTable!$B$3,"Dept",$B9,"Month",DY$2,"Source",$D10),0)</f>
        <v>0</v>
      </c>
      <c r="ED10" s="58">
        <f ca="1">IFERROR(GETPIVOTDATA("RePlate",PivotTable!$B$3,"Dept",$B9,"Month",DY$2,"Source",$D10),0)</f>
        <v>17</v>
      </c>
      <c r="EE10" s="58">
        <f ca="1">IFERROR(GETPIVOTDATA("ReWash",PivotTable!$B$3,"Dept",$B9,"Month",DY$2,"Source",$D10),0)</f>
        <v>51</v>
      </c>
      <c r="EF10" s="58">
        <f ca="1">IFERROR(GETPIVOTDATA("Other",PivotTable!$B$3,"Dept",$B9,"Month",DY$2,"Source",$D10),0)</f>
        <v>0</v>
      </c>
      <c r="EG10" s="58">
        <f ca="1">IFERROR(GETPIVOTDATA("Sort",PivotTable!$B$3,"Dept",$B9,"Month",DY$2,"Source",$D10),0)</f>
        <v>4</v>
      </c>
      <c r="EH10" s="81">
        <f ca="1">IFERROR(GETPIVOTDATA("Scrap",PivotTable!$B$3,"Dept",$B9,"Month",DY$2,"Source",$D10),0)</f>
        <v>0</v>
      </c>
      <c r="EI10" s="82">
        <f t="shared" ref="EI10" si="136">EA9*250+EA10*500</f>
        <v>500</v>
      </c>
      <c r="EJ10" s="83">
        <f>VLOOKUP($A10,Table!$A$24:$P$53,MATCH('MBO Report 1'!DY$2,Table!$E$23:$P$23,0)+4,FALSE)</f>
        <v>0</v>
      </c>
      <c r="EK10" s="84">
        <f ca="1">IFERROR(GETPIVOTDATA("Labour Cost",PivotTable!$B$3,"Dept",$B9,"Month",DY$2,"Source",$D10),0)</f>
        <v>591.5</v>
      </c>
      <c r="EL10" s="84">
        <f ca="1">IFERROR(GETPIVOTDATA("Process cost",PivotTable!$B$3,"Dept",$B9,"Month",DY$2,"Source",$D10),0)</f>
        <v>0</v>
      </c>
      <c r="EM10" s="84">
        <f ca="1">IFERROR(GETPIVOTDATA("Material Cost",PivotTable!$B$3,"Dept",$B9,"Month",DY$2,"Source",$D10),0)</f>
        <v>0</v>
      </c>
      <c r="EN10" s="84">
        <f ca="1">IFERROR(GETPIVOTDATA("Part Cost",PivotTable!$B$3,"Dept",$B9,"Month",DY$2,"Source",$D10),0)</f>
        <v>0</v>
      </c>
      <c r="EO10" s="112">
        <f ca="1" t="shared" si="16"/>
        <v>1091.5</v>
      </c>
      <c r="EP10" s="113">
        <v>0.0006</v>
      </c>
      <c r="EQ10" s="114">
        <f ca="1" t="shared" ref="EQ10" si="137">EO10/DY9</f>
        <v>0.00104203053803431</v>
      </c>
      <c r="ER10" s="151"/>
      <c r="ES10" s="157"/>
      <c r="ET10" s="142"/>
      <c r="EU10" s="56" t="s">
        <v>34</v>
      </c>
      <c r="EV10" s="57">
        <f>VLOOKUP($A10,Table!$A$59:$P$88,MATCH('MBO Report 1'!ET$2,Table!$E$58:$P$58,0)+4,FALSE)</f>
        <v>0</v>
      </c>
      <c r="EW10" s="57">
        <f>VLOOKUP($A9,Table!$A$24:$P$53,MATCH('MBO Report 1'!ET$2,Table!$E$23:$P$23,0)+4,FALSE)</f>
        <v>0</v>
      </c>
      <c r="EX10" s="58">
        <f ca="1">IFERROR(GETPIVOTDATA("ReWork",PivotTable!$B$3,"Dept",$B9,"Month",ET$2,"Source",$D10),0)</f>
        <v>0</v>
      </c>
      <c r="EY10" s="58">
        <f ca="1">IFERROR(GETPIVOTDATA("RePlate",PivotTable!$B$3,"Dept",$B9,"Month",ET$2,"Source",$D10),0)</f>
        <v>7</v>
      </c>
      <c r="EZ10" s="58">
        <f ca="1">IFERROR(GETPIVOTDATA("ReWash",PivotTable!$B$3,"Dept",$B9,"Month",ET$2,"Source",$D10),0)</f>
        <v>24</v>
      </c>
      <c r="FA10" s="58">
        <f ca="1">IFERROR(GETPIVOTDATA("Other",PivotTable!$B$3,"Dept",$B9,"Month",ET$2,"Source",$D10),0)</f>
        <v>0</v>
      </c>
      <c r="FB10" s="58">
        <f ca="1">IFERROR(GETPIVOTDATA("Sort",PivotTable!$B$3,"Dept",$B9,"Month",ET$2,"Source",$D10),0)</f>
        <v>3</v>
      </c>
      <c r="FC10" s="81">
        <f ca="1">IFERROR(GETPIVOTDATA("Scrap",PivotTable!$B$3,"Dept",$B9,"Month",ET$2,"Source",$D10),0)</f>
        <v>0</v>
      </c>
      <c r="FD10" s="82">
        <f t="shared" ref="FD10" si="138">EV9*250+EV10*500</f>
        <v>0</v>
      </c>
      <c r="FE10" s="83">
        <f>VLOOKUP($A10,Table!$A$24:$P$53,MATCH('MBO Report 1'!ET$2,Table!$E$23:$P$23,0)+4,FALSE)</f>
        <v>0</v>
      </c>
      <c r="FF10" s="84">
        <f ca="1">IFERROR(GETPIVOTDATA("Labour Cost",PivotTable!$B$3,"Dept",$B9,"Month",ET$2,"Source",$D10),0)</f>
        <v>283.5</v>
      </c>
      <c r="FG10" s="84">
        <f ca="1">IFERROR(GETPIVOTDATA("Process cost",PivotTable!$B$3,"Dept",$B9,"Month",ET$2,"Source",$D10),0)</f>
        <v>0</v>
      </c>
      <c r="FH10" s="84">
        <f ca="1">IFERROR(GETPIVOTDATA("Material Cost",PivotTable!$B$3,"Dept",$B9,"Month",ET$2,"Source",$D10),0)</f>
        <v>0</v>
      </c>
      <c r="FI10" s="84">
        <f ca="1">IFERROR(GETPIVOTDATA("Part Cost",PivotTable!$B$3,"Dept",$B9,"Month",ET$2,"Source",$D10),0)</f>
        <v>0</v>
      </c>
      <c r="FJ10" s="112">
        <f ca="1" t="shared" si="19"/>
        <v>283.5</v>
      </c>
      <c r="FK10" s="113">
        <v>0.0006</v>
      </c>
      <c r="FL10" s="114">
        <f ca="1" t="shared" ref="FL10" si="139">FJ10/ET9</f>
        <v>0.000238207790125745</v>
      </c>
      <c r="FM10" s="151"/>
      <c r="FN10" s="157"/>
      <c r="FO10" s="142"/>
      <c r="FP10" s="56" t="s">
        <v>34</v>
      </c>
      <c r="FQ10" s="57">
        <f>VLOOKUP($A10,Table!$A$59:$P$88,MATCH('MBO Report 1'!FO$2,Table!$E$58:$P$58,0)+4,FALSE)</f>
        <v>0</v>
      </c>
      <c r="FR10" s="57">
        <f>VLOOKUP($A9,Table!$A$24:$P$53,MATCH('MBO Report 1'!FO$2,Table!$E$23:$P$23,0)+4,FALSE)</f>
        <v>0</v>
      </c>
      <c r="FS10" s="58">
        <f ca="1">IFERROR(GETPIVOTDATA("ReWork",PivotTable!$B$3,"Dept",$B9,"Month",FO$2,"Source",$D10),0)</f>
        <v>0</v>
      </c>
      <c r="FT10" s="58">
        <f ca="1">IFERROR(GETPIVOTDATA("RePlate",PivotTable!$B$3,"Dept",$B9,"Month",FO$2,"Source",$D10),0)</f>
        <v>5</v>
      </c>
      <c r="FU10" s="58">
        <f ca="1">IFERROR(GETPIVOTDATA("ReWash",PivotTable!$B$3,"Dept",$B9,"Month",FO$2,"Source",$D10),0)</f>
        <v>56</v>
      </c>
      <c r="FV10" s="58">
        <f ca="1">IFERROR(GETPIVOTDATA("Other",PivotTable!$B$3,"Dept",$B9,"Month",FO$2,"Source",$D10),0)</f>
        <v>0</v>
      </c>
      <c r="FW10" s="58">
        <f ca="1">IFERROR(GETPIVOTDATA("Sort",PivotTable!$B$3,"Dept",$B9,"Month",FO$2,"Source",$D10),0)</f>
        <v>0</v>
      </c>
      <c r="FX10" s="81">
        <f ca="1">IFERROR(GETPIVOTDATA("Scrap",PivotTable!$B$3,"Dept",$B9,"Month",FO$2,"Source",$D10),0)</f>
        <v>0</v>
      </c>
      <c r="FY10" s="82">
        <f t="shared" ref="FY10" si="140">FQ9*250+FQ10*500</f>
        <v>0</v>
      </c>
      <c r="FZ10" s="83">
        <f>VLOOKUP($A10,Table!$A$24:$P$53,MATCH('MBO Report 1'!FO$2,Table!$E$23:$P$23,0)+4,FALSE)</f>
        <v>0</v>
      </c>
      <c r="GA10" s="84">
        <f ca="1">IFERROR(GETPIVOTDATA("Labour Cost",PivotTable!$B$3,"Dept",$B9,"Month",FO$2,"Source",$D10),0)</f>
        <v>444.5</v>
      </c>
      <c r="GB10" s="84">
        <f ca="1">IFERROR(GETPIVOTDATA("Process cost",PivotTable!$B$3,"Dept",$B9,"Month",FO$2,"Source",$D10),0)</f>
        <v>0</v>
      </c>
      <c r="GC10" s="84">
        <f ca="1">IFERROR(GETPIVOTDATA("Material Cost",PivotTable!$B$3,"Dept",$B9,"Month",FO$2,"Source",$D10),0)</f>
        <v>0</v>
      </c>
      <c r="GD10" s="84">
        <f ca="1">IFERROR(GETPIVOTDATA("Part Cost",PivotTable!$B$3,"Dept",$B9,"Month",FO$2,"Source",$D10),0)</f>
        <v>0</v>
      </c>
      <c r="GE10" s="112">
        <f ca="1" t="shared" si="22"/>
        <v>444.5</v>
      </c>
      <c r="GF10" s="113">
        <v>0.0006</v>
      </c>
      <c r="GG10" s="114">
        <f ca="1" t="shared" ref="GG10" si="141">GE10/FO9</f>
        <v>0.000403399387192315</v>
      </c>
      <c r="GH10" s="151"/>
      <c r="GI10" s="157"/>
      <c r="GJ10" s="142"/>
      <c r="GK10" s="56" t="s">
        <v>34</v>
      </c>
      <c r="GL10" s="57">
        <f>VLOOKUP($A10,Table!$A$59:$P$88,MATCH('MBO Report 1'!GJ$2,Table!$E$58:$P$58,0)+4,FALSE)</f>
        <v>0</v>
      </c>
      <c r="GM10" s="57">
        <f>VLOOKUP($A9,Table!$A$24:$P$53,MATCH('MBO Report 1'!GJ$2,Table!$E$23:$P$23,0)+4,FALSE)</f>
        <v>0</v>
      </c>
      <c r="GN10" s="58">
        <f ca="1">IFERROR(GETPIVOTDATA("ReWork",PivotTable!$B$3,"Dept",$B9,"Month",GJ$2,"Source",$D10),0)</f>
        <v>0</v>
      </c>
      <c r="GO10" s="58">
        <f ca="1">IFERROR(GETPIVOTDATA("RePlate",PivotTable!$B$3,"Dept",$B9,"Month",GJ$2,"Source",$D10),0)</f>
        <v>4</v>
      </c>
      <c r="GP10" s="58">
        <f ca="1">IFERROR(GETPIVOTDATA("ReWash",PivotTable!$B$3,"Dept",$B9,"Month",GJ$2,"Source",$D10),0)</f>
        <v>68</v>
      </c>
      <c r="GQ10" s="58">
        <f ca="1">IFERROR(GETPIVOTDATA("Other",PivotTable!$B$3,"Dept",$B9,"Month",GJ$2,"Source",$D10),0)</f>
        <v>0</v>
      </c>
      <c r="GR10" s="58">
        <f ca="1">IFERROR(GETPIVOTDATA("Sort",PivotTable!$B$3,"Dept",$B9,"Month",GJ$2,"Source",$D10),0)</f>
        <v>2</v>
      </c>
      <c r="GS10" s="81">
        <f ca="1">IFERROR(GETPIVOTDATA("Scrap",PivotTable!$B$3,"Dept",$B9,"Month",GJ$2,"Source",$D10),0)</f>
        <v>0</v>
      </c>
      <c r="GT10" s="82">
        <f t="shared" ref="GT10" si="142">GL9*250+GL10*500</f>
        <v>0</v>
      </c>
      <c r="GU10" s="83">
        <f>VLOOKUP($A10,Table!$A$24:$P$53,MATCH('MBO Report 1'!GJ$2,Table!$E$23:$P$23,0)+4,FALSE)</f>
        <v>0</v>
      </c>
      <c r="GV10" s="84">
        <f ca="1">IFERROR(GETPIVOTDATA("Labour Cost",PivotTable!$B$3,"Dept",$B9,"Month",GJ$2,"Source",$D10),0)</f>
        <v>546</v>
      </c>
      <c r="GW10" s="84">
        <f ca="1">IFERROR(GETPIVOTDATA("Process cost",PivotTable!$B$3,"Dept",$B9,"Month",GJ$2,"Source",$D10),0)</f>
        <v>0</v>
      </c>
      <c r="GX10" s="84">
        <f ca="1">IFERROR(GETPIVOTDATA("Material Cost",PivotTable!$B$3,"Dept",$B9,"Month",GJ$2,"Source",$D10),0)</f>
        <v>0</v>
      </c>
      <c r="GY10" s="84">
        <f ca="1">IFERROR(GETPIVOTDATA("Part Cost",PivotTable!$B$3,"Dept",$B9,"Month",GJ$2,"Source",$D10),0)</f>
        <v>0</v>
      </c>
      <c r="GZ10" s="112">
        <f ca="1" t="shared" si="25"/>
        <v>546</v>
      </c>
      <c r="HA10" s="113">
        <v>0.0006</v>
      </c>
      <c r="HB10" s="114">
        <f ca="1" t="shared" ref="HB10" si="143">GZ10/GJ9</f>
        <v>0.000542632002539279</v>
      </c>
      <c r="HC10" s="151"/>
      <c r="HD10" s="157"/>
      <c r="HE10" s="142"/>
      <c r="HF10" s="56" t="s">
        <v>34</v>
      </c>
      <c r="HG10" s="57">
        <f>VLOOKUP($A10,Table!$A$59:$P$88,MATCH('MBO Report 1'!HE$2,Table!$E$58:$P$58,0)+4,FALSE)</f>
        <v>0</v>
      </c>
      <c r="HH10" s="57">
        <f>VLOOKUP($A9,Table!$A$24:$P$53,MATCH('MBO Report 1'!HE$2,Table!$E$23:$P$23,0)+4,FALSE)</f>
        <v>0</v>
      </c>
      <c r="HI10" s="58">
        <f ca="1">IFERROR(GETPIVOTDATA("ReWork",PivotTable!$B$3,"Dept",$B9,"Month",HE$2,"Source",$D10),0)</f>
        <v>0</v>
      </c>
      <c r="HJ10" s="58">
        <f ca="1">IFERROR(GETPIVOTDATA("RePlate",PivotTable!$B$3,"Dept",$B9,"Month",HE$2,"Source",$D10),0)</f>
        <v>3</v>
      </c>
      <c r="HK10" s="58">
        <f ca="1">IFERROR(GETPIVOTDATA("ReWash",PivotTable!$B$3,"Dept",$B9,"Month",HE$2,"Source",$D10),0)</f>
        <v>18</v>
      </c>
      <c r="HL10" s="58">
        <f ca="1">IFERROR(GETPIVOTDATA("Other",PivotTable!$B$3,"Dept",$B9,"Month",HE$2,"Source",$D10),0)</f>
        <v>0</v>
      </c>
      <c r="HM10" s="58">
        <f ca="1">IFERROR(GETPIVOTDATA("Sort",PivotTable!$B$3,"Dept",$B9,"Month",HE$2,"Source",$D10),0)</f>
        <v>7</v>
      </c>
      <c r="HN10" s="81">
        <f ca="1">IFERROR(GETPIVOTDATA("Scrap",PivotTable!$B$3,"Dept",$B9,"Month",HE$2,"Source",$D10),0)</f>
        <v>0</v>
      </c>
      <c r="HO10" s="82">
        <f t="shared" ref="HO10" si="144">HG9*250+HG10*500</f>
        <v>0</v>
      </c>
      <c r="HP10" s="83">
        <f>VLOOKUP($A10,Table!$A$24:$P$53,MATCH('MBO Report 1'!HE$2,Table!$E$23:$P$23,0)+4,FALSE)</f>
        <v>0</v>
      </c>
      <c r="HQ10" s="84">
        <f ca="1">IFERROR(GETPIVOTDATA("Labour Cost",PivotTable!$B$3,"Dept",$B9,"Month",HE$2,"Source",$D10),0)</f>
        <v>255.5</v>
      </c>
      <c r="HR10" s="84">
        <f ca="1">IFERROR(GETPIVOTDATA("Process cost",PivotTable!$B$3,"Dept",$B9,"Month",HE$2,"Source",$D10),0)</f>
        <v>0</v>
      </c>
      <c r="HS10" s="84">
        <f ca="1">IFERROR(GETPIVOTDATA("Material Cost",PivotTable!$B$3,"Dept",$B9,"Month",HE$2,"Source",$D10),0)</f>
        <v>0</v>
      </c>
      <c r="HT10" s="84">
        <f ca="1">IFERROR(GETPIVOTDATA("Part Cost",PivotTable!$B$3,"Dept",$B9,"Month",HE$2,"Source",$D10),0)</f>
        <v>0</v>
      </c>
      <c r="HU10" s="112">
        <f ca="1" t="shared" si="28"/>
        <v>255.5</v>
      </c>
      <c r="HV10" s="113">
        <v>0.0006</v>
      </c>
      <c r="HW10" s="114">
        <f ca="1" t="shared" ref="HW10" si="145">HU10/HE9</f>
        <v>0.000307006620444567</v>
      </c>
      <c r="HX10" s="151"/>
      <c r="HY10" s="157"/>
      <c r="HZ10" s="142"/>
      <c r="IA10" s="56" t="s">
        <v>34</v>
      </c>
      <c r="IB10" s="57">
        <f>VLOOKUP($A10,Table!$A$59:$P$88,MATCH('MBO Report 1'!HZ$2,Table!$E$58:$P$58,0)+4,FALSE)</f>
        <v>0</v>
      </c>
      <c r="IC10" s="57">
        <f>VLOOKUP($A9,Table!$A$24:$P$53,MATCH('MBO Report 1'!HZ$2,Table!$E$23:$P$23,0)+4,FALSE)</f>
        <v>0</v>
      </c>
      <c r="ID10" s="58">
        <f ca="1">IFERROR(GETPIVOTDATA("ReWork",PivotTable!$B$3,"Dept",$B9,"Month",HZ$2,"Source",$D10),0)</f>
        <v>0</v>
      </c>
      <c r="IE10" s="58">
        <f ca="1">IFERROR(GETPIVOTDATA("RePlate",PivotTable!$B$3,"Dept",$B9,"Month",HZ$2,"Source",$D10),0)</f>
        <v>2</v>
      </c>
      <c r="IF10" s="58">
        <f ca="1">IFERROR(GETPIVOTDATA("ReWash",PivotTable!$B$3,"Dept",$B9,"Month",HZ$2,"Source",$D10),0)</f>
        <v>15</v>
      </c>
      <c r="IG10" s="58">
        <f ca="1">IFERROR(GETPIVOTDATA("Other",PivotTable!$B$3,"Dept",$B9,"Month",HZ$2,"Source",$D10),0)</f>
        <v>0</v>
      </c>
      <c r="IH10" s="58">
        <f ca="1">IFERROR(GETPIVOTDATA("Sort",PivotTable!$B$3,"Dept",$B9,"Month",HZ$2,"Source",$D10),0)</f>
        <v>0</v>
      </c>
      <c r="II10" s="81">
        <f ca="1">IFERROR(GETPIVOTDATA("Scrap",PivotTable!$B$3,"Dept",$B9,"Month",HZ$2,"Source",$D10),0)</f>
        <v>0</v>
      </c>
      <c r="IJ10" s="82">
        <f t="shared" ref="IJ10" si="146">IB9*250+IB10*500</f>
        <v>0</v>
      </c>
      <c r="IK10" s="83">
        <f>VLOOKUP($A10,Table!$A$24:$P$53,MATCH('MBO Report 1'!HZ$2,Table!$E$23:$P$23,0)+4,FALSE)</f>
        <v>0</v>
      </c>
      <c r="IL10" s="84">
        <f ca="1">IFERROR(GETPIVOTDATA("Labour Cost",PivotTable!$B$3,"Dept",$B9,"Month",HZ$2,"Source",$D10),0)</f>
        <v>126</v>
      </c>
      <c r="IM10" s="84">
        <f ca="1">IFERROR(GETPIVOTDATA("Process cost",PivotTable!$B$3,"Dept",$B9,"Month",HZ$2,"Source",$D10),0)</f>
        <v>0</v>
      </c>
      <c r="IN10" s="84">
        <f ca="1">IFERROR(GETPIVOTDATA("Material Cost",PivotTable!$B$3,"Dept",$B9,"Month",HZ$2,"Source",$D10),0)</f>
        <v>0</v>
      </c>
      <c r="IO10" s="84">
        <f ca="1">IFERROR(GETPIVOTDATA("Part Cost",PivotTable!$B$3,"Dept",$B9,"Month",HZ$2,"Source",$D10),0)</f>
        <v>0</v>
      </c>
      <c r="IP10" s="112">
        <f ca="1" t="shared" si="31"/>
        <v>126</v>
      </c>
      <c r="IQ10" s="113">
        <v>0.0006</v>
      </c>
      <c r="IR10" s="114">
        <f ca="1" t="shared" ref="IR10" si="147">IP10/HZ9</f>
        <v>0.0001189435917285</v>
      </c>
      <c r="IS10" s="151"/>
      <c r="IT10" s="157"/>
    </row>
    <row r="11" customHeight="1" spans="1:254">
      <c r="A11" s="51" t="str">
        <f t="shared" ref="A11" si="148">B11&amp;D11</f>
        <v>MEInternal</v>
      </c>
      <c r="B11" s="29" t="str">
        <f>Info!C7</f>
        <v>ME</v>
      </c>
      <c r="C11" s="52">
        <f>VLOOKUP($B11,Table!$C$4:$P$20,MATCH('MBO Report 1'!C$2,Table!$E$3:$P$3,0)+2,FALSE)</f>
        <v>139418</v>
      </c>
      <c r="D11" s="53" t="s">
        <v>32</v>
      </c>
      <c r="E11" s="54">
        <f>VLOOKUP($A11,Table!$A$59:$P$88,MATCH('MBO Report 1'!C$2,Table!$E$58:$P$58,0)+4,FALSE)</f>
        <v>1</v>
      </c>
      <c r="F11" s="54" t="s">
        <v>178</v>
      </c>
      <c r="G11" s="55">
        <f ca="1">IFERROR(GETPIVOTDATA("ReWork",PivotTable!$B$3,"Dept",$B11,"Month",C$2,"Source",$D11),0)</f>
        <v>0</v>
      </c>
      <c r="H11" s="55">
        <f ca="1">IFERROR(GETPIVOTDATA("RePlate",PivotTable!$B$3,"Dept",$B11,"Month",C$2,"Source",$D11),0)</f>
        <v>0</v>
      </c>
      <c r="I11" s="55">
        <f ca="1">IFERROR(GETPIVOTDATA("ReWash",PivotTable!$B$3,"Dept",$B11,"Month",C$2,"Source",$D11),0)</f>
        <v>0</v>
      </c>
      <c r="J11" s="55">
        <f ca="1">IFERROR(GETPIVOTDATA("Other",PivotTable!$B$3,"Dept",$B11,"Month",C$2,"Source",$D11),0)</f>
        <v>0</v>
      </c>
      <c r="K11" s="55">
        <f ca="1">IFERROR(GETPIVOTDATA("Sort",PivotTable!$B$3,"Dept",$B11,"Month",C$2,"Source",$D11),0)</f>
        <v>0</v>
      </c>
      <c r="L11" s="77">
        <f ca="1">IFERROR(GETPIVOTDATA("Scrap",PivotTable!$B$3,"Dept",$B11,"Month",C$2,"Source",$D11),0)</f>
        <v>0</v>
      </c>
      <c r="M11" s="78">
        <v>0</v>
      </c>
      <c r="N11" s="79" t="s">
        <v>178</v>
      </c>
      <c r="O11" s="80">
        <f ca="1">IFERROR(GETPIVOTDATA("Labour Cost",PivotTable!$B$3,"Dept",$B11,"Month",C$2,"Source",$D11),0)</f>
        <v>0</v>
      </c>
      <c r="P11" s="80">
        <f ca="1">IFERROR(GETPIVOTDATA("Process cost",PivotTable!$B$3,"Dept",$B11,"Month",C$2,"Source",$D11),0)</f>
        <v>0</v>
      </c>
      <c r="Q11" s="80">
        <f ca="1">IFERROR(GETPIVOTDATA("Material Cost",PivotTable!$B$3,"Dept",$B11,"Month",C$2,"Source",$D11),0)</f>
        <v>0</v>
      </c>
      <c r="R11" s="80">
        <f ca="1">IFERROR(GETPIVOTDATA("Part Cost",PivotTable!$B$3,"Dept",$B11,"Month",C$2,"Source",$D11),0)</f>
        <v>0</v>
      </c>
      <c r="S11" s="106">
        <f ca="1" t="shared" si="0"/>
        <v>0</v>
      </c>
      <c r="T11" s="107">
        <v>0.0015</v>
      </c>
      <c r="U11" s="108">
        <f ca="1">S11/C11</f>
        <v>0</v>
      </c>
      <c r="V11" s="109">
        <v>0.003</v>
      </c>
      <c r="W11" s="110">
        <f ca="1">SUM(S11:S12)/C11</f>
        <v>0.00179316874435152</v>
      </c>
      <c r="X11" s="111">
        <f>VLOOKUP($B11,Table!$C$4:$P$18,MATCH('MBO Report 1'!X$2,Table!$E$3:$P$3,0)+2,FALSE)</f>
        <v>190090</v>
      </c>
      <c r="Y11" s="53" t="s">
        <v>32</v>
      </c>
      <c r="Z11" s="54">
        <f>VLOOKUP($A11,Table!$A$59:$P$88,MATCH('MBO Report 1'!X$2,Table!$E$58:$P$58,0)+4,FALSE)</f>
        <v>1</v>
      </c>
      <c r="AA11" s="54" t="s">
        <v>178</v>
      </c>
      <c r="AB11" s="55">
        <f ca="1">IFERROR(GETPIVOTDATA("ReWork",PivotTable!$B$3,"Dept",$B11,"Month",X$2,"Source",$D11),0)</f>
        <v>0</v>
      </c>
      <c r="AC11" s="55">
        <f ca="1">IFERROR(GETPIVOTDATA("RePlate",PivotTable!$B$3,"Dept",$B11,"Month",X$2,"Source",$D11),0)</f>
        <v>0</v>
      </c>
      <c r="AD11" s="55">
        <f ca="1">IFERROR(GETPIVOTDATA("ReWash",PivotTable!$B$3,"Dept",$B11,"Month",X$2,"Source",$D11),0)</f>
        <v>0</v>
      </c>
      <c r="AE11" s="55">
        <f ca="1">IFERROR(GETPIVOTDATA("Other",PivotTable!$B$3,"Dept",$B11,"Month",X$2,"Source",$D11),0)</f>
        <v>0</v>
      </c>
      <c r="AF11" s="55">
        <f ca="1">IFERROR(GETPIVOTDATA("Sort",PivotTable!$B$3,"Dept",$B11,"Month",X$2,"Source",$D11),0)</f>
        <v>0</v>
      </c>
      <c r="AG11" s="77">
        <f ca="1">IFERROR(GETPIVOTDATA("Scrap",PivotTable!$B$3,"Dept",$B11,"Month",X$2,"Source",$D11),0)</f>
        <v>0</v>
      </c>
      <c r="AH11" s="78">
        <v>0</v>
      </c>
      <c r="AI11" s="79" t="s">
        <v>178</v>
      </c>
      <c r="AJ11" s="80">
        <f ca="1">IFERROR(GETPIVOTDATA("Labour Cost",PivotTable!$B$3,"Dept",$B11,"Month",X$2,"Source",$D11),0)</f>
        <v>0</v>
      </c>
      <c r="AK11" s="80">
        <f ca="1">IFERROR(GETPIVOTDATA("Process cost",PivotTable!$B$3,"Dept",$B11,"Month",X$2,"Source",$D11),0)</f>
        <v>0</v>
      </c>
      <c r="AL11" s="80">
        <f ca="1">IFERROR(GETPIVOTDATA("Material Cost",PivotTable!$B$3,"Dept",$B11,"Month",X$2,"Source",$D11),0)</f>
        <v>0</v>
      </c>
      <c r="AM11" s="80">
        <f ca="1">IFERROR(GETPIVOTDATA("Part Cost",PivotTable!$B$3,"Dept",$B11,"Month",X$2,"Source",$D11),0)</f>
        <v>0</v>
      </c>
      <c r="AN11" s="106">
        <f ca="1" t="shared" si="1"/>
        <v>0</v>
      </c>
      <c r="AO11" s="107">
        <v>0.0015</v>
      </c>
      <c r="AP11" s="108">
        <f ca="1" t="shared" ref="AP11" si="149">AN11/X11</f>
        <v>0</v>
      </c>
      <c r="AQ11" s="109">
        <v>0.003</v>
      </c>
      <c r="AR11" s="140">
        <f ca="1" t="shared" ref="AR11" si="150">SUM(AN11:AN12)/X11</f>
        <v>0.00131516650007891</v>
      </c>
      <c r="AS11" s="141">
        <f>VLOOKUP($B11,Table!$C$4:$P$18,MATCH('MBO Report 1'!AS$2,Table!$E$3:$P$3,0)+2,FALSE)</f>
        <v>181039</v>
      </c>
      <c r="AT11" s="53" t="s">
        <v>32</v>
      </c>
      <c r="AU11" s="54">
        <f>VLOOKUP($A11,Table!$A$59:$P$88,MATCH('MBO Report 1'!AS$2,Table!$E$58:$P$58,0)+4,FALSE)</f>
        <v>0</v>
      </c>
      <c r="AV11" s="54" t="s">
        <v>178</v>
      </c>
      <c r="AW11" s="55">
        <f ca="1">IFERROR(GETPIVOTDATA("ReWork",PivotTable!$B$3,"Dept",$B11,"Month",AS$2,"Source",$D11),0)</f>
        <v>0</v>
      </c>
      <c r="AX11" s="55">
        <f ca="1">IFERROR(GETPIVOTDATA("RePlate",PivotTable!$B$3,"Dept",$B11,"Month",AS$2,"Source",$D11),0)</f>
        <v>0</v>
      </c>
      <c r="AY11" s="55">
        <f ca="1">IFERROR(GETPIVOTDATA("ReWash",PivotTable!$B$3,"Dept",$B11,"Month",AS$2,"Source",$D11),0)</f>
        <v>0</v>
      </c>
      <c r="AZ11" s="55">
        <f ca="1">IFERROR(GETPIVOTDATA("Other",PivotTable!$B$3,"Dept",$B11,"Month",AS$2,"Source",$D11),0)</f>
        <v>0</v>
      </c>
      <c r="BA11" s="55">
        <f ca="1">IFERROR(GETPIVOTDATA("Sort",PivotTable!$B$3,"Dept",$B11,"Month",AS$2,"Source",$D11),0)</f>
        <v>0</v>
      </c>
      <c r="BB11" s="77">
        <f ca="1">IFERROR(GETPIVOTDATA("Scrap",PivotTable!$B$3,"Dept",$B11,"Month",AS$2,"Source",$D11),0)</f>
        <v>0</v>
      </c>
      <c r="BC11" s="78">
        <v>0</v>
      </c>
      <c r="BD11" s="79" t="s">
        <v>178</v>
      </c>
      <c r="BE11" s="80">
        <f ca="1">IFERROR(GETPIVOTDATA("Labour Cost",PivotTable!$B$3,"Dept",$B11,"Month",AS$2,"Source",$D11),0)</f>
        <v>0</v>
      </c>
      <c r="BF11" s="80">
        <f ca="1">IFERROR(GETPIVOTDATA("Process cost",PivotTable!$B$3,"Dept",$B11,"Month",AS$2,"Source",$D11),0)</f>
        <v>0</v>
      </c>
      <c r="BG11" s="80">
        <f ca="1">IFERROR(GETPIVOTDATA("Material Cost",PivotTable!$B$3,"Dept",$B11,"Month",AS$2,"Source",$D11),0)</f>
        <v>0</v>
      </c>
      <c r="BH11" s="80">
        <f ca="1">IFERROR(GETPIVOTDATA("Part Cost",PivotTable!$B$3,"Dept",$B11,"Month",AS$2,"Source",$D11),0)</f>
        <v>0</v>
      </c>
      <c r="BI11" s="106">
        <f ca="1" t="shared" si="4"/>
        <v>0</v>
      </c>
      <c r="BJ11" s="107">
        <v>0.0015</v>
      </c>
      <c r="BK11" s="108">
        <f ca="1" t="shared" ref="BK11" si="151">BI11/AS11</f>
        <v>0</v>
      </c>
      <c r="BL11" s="150">
        <v>0.003</v>
      </c>
      <c r="BM11" s="156">
        <f ca="1" t="shared" ref="BM11" si="152">SUM(BI11:BI12)/AS11</f>
        <v>0</v>
      </c>
      <c r="BN11" s="141">
        <f>VLOOKUP($B11,Table!$C$4:$P$18,MATCH('MBO Report 1'!BN$2,Table!$E$3:$P$3,0)+2,FALSE)</f>
        <v>186382</v>
      </c>
      <c r="BO11" s="53" t="s">
        <v>32</v>
      </c>
      <c r="BP11" s="54">
        <f>VLOOKUP($A11,Table!$A$59:$P$88,MATCH('MBO Report 1'!BN$2,Table!$E$58:$P$58,0)+4,FALSE)</f>
        <v>0</v>
      </c>
      <c r="BQ11" s="54" t="s">
        <v>178</v>
      </c>
      <c r="BR11" s="55">
        <f ca="1">IFERROR(GETPIVOTDATA("ReWork",PivotTable!$B$3,"Dept",$B11,"Month",BN$2,"Source",$D11),0)</f>
        <v>0</v>
      </c>
      <c r="BS11" s="55">
        <f ca="1">IFERROR(GETPIVOTDATA("RePlate",PivotTable!$B$3,"Dept",$B11,"Month",BN$2,"Source",$D11),0)</f>
        <v>0</v>
      </c>
      <c r="BT11" s="55">
        <f ca="1">IFERROR(GETPIVOTDATA("ReWash",PivotTable!$B$3,"Dept",$B11,"Month",BN$2,"Source",$D11),0)</f>
        <v>0</v>
      </c>
      <c r="BU11" s="55">
        <f ca="1">IFERROR(GETPIVOTDATA("Other",PivotTable!$B$3,"Dept",$B11,"Month",BN$2,"Source",$D11),0)</f>
        <v>0</v>
      </c>
      <c r="BV11" s="55">
        <f ca="1">IFERROR(GETPIVOTDATA("Sort",PivotTable!$B$3,"Dept",$B11,"Month",BN$2,"Source",$D11),0)</f>
        <v>0</v>
      </c>
      <c r="BW11" s="77">
        <f ca="1">IFERROR(GETPIVOTDATA("Scrap",PivotTable!$B$3,"Dept",$B11,"Month",BN$2,"Source",$D11),0)</f>
        <v>0</v>
      </c>
      <c r="BX11" s="78">
        <v>0</v>
      </c>
      <c r="BY11" s="79" t="s">
        <v>178</v>
      </c>
      <c r="BZ11" s="80">
        <f ca="1">IFERROR(GETPIVOTDATA("Labour Cost",PivotTable!$B$3,"Dept",$B11,"Month",BN$2,"Source",$D11),0)</f>
        <v>0</v>
      </c>
      <c r="CA11" s="80">
        <f ca="1">IFERROR(GETPIVOTDATA("Process cost",PivotTable!$B$3,"Dept",$B11,"Month",BN$2,"Source",$D11),0)</f>
        <v>0</v>
      </c>
      <c r="CB11" s="80">
        <f ca="1">IFERROR(GETPIVOTDATA("Material Cost",PivotTable!$B$3,"Dept",$B11,"Month",BN$2,"Source",$D11),0)</f>
        <v>0</v>
      </c>
      <c r="CC11" s="80">
        <f ca="1">IFERROR(GETPIVOTDATA("Part Cost",PivotTable!$B$3,"Dept",$B11,"Month",BN$2,"Source",$D11),0)</f>
        <v>0</v>
      </c>
      <c r="CD11" s="106">
        <f ca="1" t="shared" si="7"/>
        <v>0</v>
      </c>
      <c r="CE11" s="107">
        <v>0.0015</v>
      </c>
      <c r="CF11" s="108">
        <f ca="1" t="shared" ref="CF11" si="153">CD11/BN11</f>
        <v>0</v>
      </c>
      <c r="CG11" s="150">
        <v>0.003</v>
      </c>
      <c r="CH11" s="156">
        <f ca="1" t="shared" ref="CH11" si="154">SUM(CD11:CD12)/BN11</f>
        <v>0.00268266248886695</v>
      </c>
      <c r="CI11" s="141">
        <f>VLOOKUP($B11,Table!$C$4:$P$18,MATCH('MBO Report 1'!CI$2,Table!$E$3:$P$3,0)+2,FALSE)</f>
        <v>272375.43</v>
      </c>
      <c r="CJ11" s="53" t="s">
        <v>32</v>
      </c>
      <c r="CK11" s="54">
        <f>VLOOKUP($A11,Table!$A$59:$P$88,MATCH('MBO Report 1'!CI$2,Table!$E$58:$P$58,0)+4,FALSE)</f>
        <v>0</v>
      </c>
      <c r="CL11" s="54" t="s">
        <v>178</v>
      </c>
      <c r="CM11" s="55">
        <f ca="1">IFERROR(GETPIVOTDATA("ReWork",PivotTable!$B$3,"Dept",$B11,"Month",CI$2,"Source",$D11),0)</f>
        <v>0</v>
      </c>
      <c r="CN11" s="55">
        <f ca="1">IFERROR(GETPIVOTDATA("RePlate",PivotTable!$B$3,"Dept",$B11,"Month",CI$2,"Source",$D11),0)</f>
        <v>0</v>
      </c>
      <c r="CO11" s="55">
        <f ca="1">IFERROR(GETPIVOTDATA("ReWash",PivotTable!$B$3,"Dept",$B11,"Month",CI$2,"Source",$D11),0)</f>
        <v>0</v>
      </c>
      <c r="CP11" s="55">
        <f ca="1">IFERROR(GETPIVOTDATA("Other",PivotTable!$B$3,"Dept",$B11,"Month",CI$2,"Source",$D11),0)</f>
        <v>0</v>
      </c>
      <c r="CQ11" s="55">
        <f ca="1">IFERROR(GETPIVOTDATA("Sort",PivotTable!$B$3,"Dept",$B11,"Month",CI$2,"Source",$D11),0)</f>
        <v>0</v>
      </c>
      <c r="CR11" s="77">
        <f ca="1">IFERROR(GETPIVOTDATA("Scrap",PivotTable!$B$3,"Dept",$B11,"Month",CI$2,"Source",$D11),0)</f>
        <v>0</v>
      </c>
      <c r="CS11" s="78">
        <v>0</v>
      </c>
      <c r="CT11" s="79" t="s">
        <v>178</v>
      </c>
      <c r="CU11" s="80">
        <f ca="1">IFERROR(GETPIVOTDATA("Labour Cost",PivotTable!$B$3,"Dept",$B11,"Month",CI$2,"Source",$D11),0)</f>
        <v>0</v>
      </c>
      <c r="CV11" s="80">
        <f ca="1">IFERROR(GETPIVOTDATA("Process cost",PivotTable!$B$3,"Dept",$B11,"Month",CI$2,"Source",$D11),0)</f>
        <v>0</v>
      </c>
      <c r="CW11" s="80">
        <f ca="1">IFERROR(GETPIVOTDATA("Material Cost",PivotTable!$B$3,"Dept",$B11,"Month",CI$2,"Source",$D11),0)</f>
        <v>0</v>
      </c>
      <c r="CX11" s="80">
        <f ca="1">IFERROR(GETPIVOTDATA("Part Cost",PivotTable!$B$3,"Dept",$B11,"Month",CI$2,"Source",$D11),0)</f>
        <v>0</v>
      </c>
      <c r="CY11" s="106">
        <f ca="1" t="shared" si="10"/>
        <v>0</v>
      </c>
      <c r="CZ11" s="107">
        <v>0.0015</v>
      </c>
      <c r="DA11" s="108">
        <f ca="1" t="shared" ref="DA11" si="155">CY11/CI11</f>
        <v>0</v>
      </c>
      <c r="DB11" s="150">
        <v>0.003</v>
      </c>
      <c r="DC11" s="156">
        <f ca="1" t="shared" ref="DC11" si="156">SUM(CY11:CY12)/CI11</f>
        <v>0</v>
      </c>
      <c r="DD11" s="141">
        <f>VLOOKUP($B11,Table!$C$4:$P$18,MATCH('MBO Report 1'!DD$2,Table!$E$3:$P$3,0)+2,FALSE)</f>
        <v>200958.81</v>
      </c>
      <c r="DE11" s="53" t="s">
        <v>32</v>
      </c>
      <c r="DF11" s="54">
        <f>VLOOKUP($A11,Table!$A$59:$P$88,MATCH('MBO Report 1'!DD$2,Table!$E$58:$P$58,0)+4,FALSE)</f>
        <v>0</v>
      </c>
      <c r="DG11" s="54" t="s">
        <v>178</v>
      </c>
      <c r="DH11" s="55">
        <f ca="1">IFERROR(GETPIVOTDATA("ReWork",PivotTable!$B$3,"Dept",$B11,"Month",DD$2,"Source",$D11),0)</f>
        <v>0</v>
      </c>
      <c r="DI11" s="55">
        <f ca="1">IFERROR(GETPIVOTDATA("RePlate",PivotTable!$B$3,"Dept",$B11,"Month",DD$2,"Source",$D11),0)</f>
        <v>0</v>
      </c>
      <c r="DJ11" s="55">
        <f ca="1">IFERROR(GETPIVOTDATA("ReWash",PivotTable!$B$3,"Dept",$B11,"Month",DD$2,"Source",$D11),0)</f>
        <v>0</v>
      </c>
      <c r="DK11" s="55">
        <f ca="1">IFERROR(GETPIVOTDATA("Other",PivotTable!$B$3,"Dept",$B11,"Month",DD$2,"Source",$D11),0)</f>
        <v>0</v>
      </c>
      <c r="DL11" s="55">
        <f ca="1">IFERROR(GETPIVOTDATA("Sort",PivotTable!$B$3,"Dept",$B11,"Month",DD$2,"Source",$D11),0)</f>
        <v>0</v>
      </c>
      <c r="DM11" s="77">
        <f ca="1">IFERROR(GETPIVOTDATA("Scrap",PivotTable!$B$3,"Dept",$B11,"Month",DD$2,"Source",$D11),0)</f>
        <v>0</v>
      </c>
      <c r="DN11" s="78">
        <v>0</v>
      </c>
      <c r="DO11" s="79" t="s">
        <v>178</v>
      </c>
      <c r="DP11" s="80">
        <f ca="1">IFERROR(GETPIVOTDATA("Labour Cost",PivotTable!$B$3,"Dept",$B11,"Month",DD$2,"Source",$D11),0)</f>
        <v>0</v>
      </c>
      <c r="DQ11" s="80">
        <f ca="1">IFERROR(GETPIVOTDATA("Process cost",PivotTable!$B$3,"Dept",$B11,"Month",DD$2,"Source",$D11),0)</f>
        <v>0</v>
      </c>
      <c r="DR11" s="80">
        <f ca="1">IFERROR(GETPIVOTDATA("Material Cost",PivotTable!$B$3,"Dept",$B11,"Month",DD$2,"Source",$D11),0)</f>
        <v>0</v>
      </c>
      <c r="DS11" s="80">
        <f ca="1">IFERROR(GETPIVOTDATA("Part Cost",PivotTable!$B$3,"Dept",$B11,"Month",DD$2,"Source",$D11),0)</f>
        <v>0</v>
      </c>
      <c r="DT11" s="106">
        <f ca="1" t="shared" si="13"/>
        <v>0</v>
      </c>
      <c r="DU11" s="107">
        <v>0.0015</v>
      </c>
      <c r="DV11" s="108">
        <f ca="1" t="shared" ref="DV11" si="157">DT11/DD11</f>
        <v>0</v>
      </c>
      <c r="DW11" s="150">
        <v>0.003</v>
      </c>
      <c r="DX11" s="156">
        <f ca="1" t="shared" ref="DX11" si="158">SUM(DT11:DT12)/DD11</f>
        <v>0</v>
      </c>
      <c r="DY11" s="141">
        <f>VLOOKUP($B11,Table!$C$4:$P$18,MATCH('MBO Report 1'!DY$2,Table!$E$3:$P$3,0)+2,FALSE)</f>
        <v>336655.07</v>
      </c>
      <c r="DZ11" s="53" t="s">
        <v>32</v>
      </c>
      <c r="EA11" s="54">
        <f>VLOOKUP($A11,Table!$A$59:$P$88,MATCH('MBO Report 1'!DY$2,Table!$E$58:$P$58,0)+4,FALSE)</f>
        <v>0</v>
      </c>
      <c r="EB11" s="54" t="s">
        <v>178</v>
      </c>
      <c r="EC11" s="55">
        <f ca="1">IFERROR(GETPIVOTDATA("ReWork",PivotTable!$B$3,"Dept",$B11,"Month",DY$2,"Source",$D11),0)</f>
        <v>0</v>
      </c>
      <c r="ED11" s="55">
        <f ca="1">IFERROR(GETPIVOTDATA("RePlate",PivotTable!$B$3,"Dept",$B11,"Month",DY$2,"Source",$D11),0)</f>
        <v>0</v>
      </c>
      <c r="EE11" s="55">
        <f ca="1">IFERROR(GETPIVOTDATA("ReWash",PivotTable!$B$3,"Dept",$B11,"Month",DY$2,"Source",$D11),0)</f>
        <v>0</v>
      </c>
      <c r="EF11" s="55">
        <f ca="1">IFERROR(GETPIVOTDATA("Other",PivotTable!$B$3,"Dept",$B11,"Month",DY$2,"Source",$D11),0)</f>
        <v>0</v>
      </c>
      <c r="EG11" s="55">
        <f ca="1">IFERROR(GETPIVOTDATA("Sort",PivotTable!$B$3,"Dept",$B11,"Month",DY$2,"Source",$D11),0)</f>
        <v>0</v>
      </c>
      <c r="EH11" s="77">
        <f ca="1">IFERROR(GETPIVOTDATA("Scrap",PivotTable!$B$3,"Dept",$B11,"Month",DY$2,"Source",$D11),0)</f>
        <v>0</v>
      </c>
      <c r="EI11" s="78">
        <v>0</v>
      </c>
      <c r="EJ11" s="79" t="s">
        <v>178</v>
      </c>
      <c r="EK11" s="80">
        <f ca="1">IFERROR(GETPIVOTDATA("Labour Cost",PivotTable!$B$3,"Dept",$B11,"Month",DY$2,"Source",$D11),0)</f>
        <v>0</v>
      </c>
      <c r="EL11" s="80">
        <f ca="1">IFERROR(GETPIVOTDATA("Process cost",PivotTable!$B$3,"Dept",$B11,"Month",DY$2,"Source",$D11),0)</f>
        <v>0</v>
      </c>
      <c r="EM11" s="80">
        <f ca="1">IFERROR(GETPIVOTDATA("Material Cost",PivotTable!$B$3,"Dept",$B11,"Month",DY$2,"Source",$D11),0)</f>
        <v>0</v>
      </c>
      <c r="EN11" s="80">
        <f ca="1">IFERROR(GETPIVOTDATA("Part Cost",PivotTable!$B$3,"Dept",$B11,"Month",DY$2,"Source",$D11),0)</f>
        <v>0</v>
      </c>
      <c r="EO11" s="106">
        <f ca="1" t="shared" si="16"/>
        <v>0</v>
      </c>
      <c r="EP11" s="107">
        <v>0.0015</v>
      </c>
      <c r="EQ11" s="108">
        <f ca="1" t="shared" ref="EQ11" si="159">EO11/DY11</f>
        <v>0</v>
      </c>
      <c r="ER11" s="150">
        <v>0.003</v>
      </c>
      <c r="ES11" s="156">
        <f ca="1" t="shared" ref="ES11" si="160">SUM(EO11:EO12)/DY11</f>
        <v>0</v>
      </c>
      <c r="ET11" s="141">
        <f>VLOOKUP($B11,Table!$C$4:$P$18,MATCH('MBO Report 1'!ET$2,Table!$E$3:$P$3,0)+2,FALSE)</f>
        <v>274252.42</v>
      </c>
      <c r="EU11" s="53" t="s">
        <v>32</v>
      </c>
      <c r="EV11" s="54">
        <f>VLOOKUP($A11,Table!$A$59:$P$88,MATCH('MBO Report 1'!ET$2,Table!$E$58:$P$58,0)+4,FALSE)</f>
        <v>0</v>
      </c>
      <c r="EW11" s="54" t="s">
        <v>178</v>
      </c>
      <c r="EX11" s="55">
        <f ca="1">IFERROR(GETPIVOTDATA("ReWork",PivotTable!$B$3,"Dept",$B11,"Month",ET$2,"Source",$D11),0)</f>
        <v>0</v>
      </c>
      <c r="EY11" s="55">
        <f ca="1">IFERROR(GETPIVOTDATA("RePlate",PivotTable!$B$3,"Dept",$B11,"Month",ET$2,"Source",$D11),0)</f>
        <v>0</v>
      </c>
      <c r="EZ11" s="55">
        <f ca="1">IFERROR(GETPIVOTDATA("ReWash",PivotTable!$B$3,"Dept",$B11,"Month",ET$2,"Source",$D11),0)</f>
        <v>0</v>
      </c>
      <c r="FA11" s="55">
        <f ca="1">IFERROR(GETPIVOTDATA("Other",PivotTable!$B$3,"Dept",$B11,"Month",ET$2,"Source",$D11),0)</f>
        <v>0</v>
      </c>
      <c r="FB11" s="55">
        <f ca="1">IFERROR(GETPIVOTDATA("Sort",PivotTable!$B$3,"Dept",$B11,"Month",ET$2,"Source",$D11),0)</f>
        <v>0</v>
      </c>
      <c r="FC11" s="77">
        <f ca="1">IFERROR(GETPIVOTDATA("Scrap",PivotTable!$B$3,"Dept",$B11,"Month",ET$2,"Source",$D11),0)</f>
        <v>0</v>
      </c>
      <c r="FD11" s="78">
        <v>0</v>
      </c>
      <c r="FE11" s="79" t="s">
        <v>178</v>
      </c>
      <c r="FF11" s="80">
        <f ca="1">IFERROR(GETPIVOTDATA("Labour Cost",PivotTable!$B$3,"Dept",$B11,"Month",ET$2,"Source",$D11),0)</f>
        <v>0</v>
      </c>
      <c r="FG11" s="80">
        <f ca="1">IFERROR(GETPIVOTDATA("Process cost",PivotTable!$B$3,"Dept",$B11,"Month",ET$2,"Source",$D11),0)</f>
        <v>0</v>
      </c>
      <c r="FH11" s="80">
        <f ca="1">IFERROR(GETPIVOTDATA("Material Cost",PivotTable!$B$3,"Dept",$B11,"Month",ET$2,"Source",$D11),0)</f>
        <v>0</v>
      </c>
      <c r="FI11" s="80">
        <f ca="1">IFERROR(GETPIVOTDATA("Part Cost",PivotTable!$B$3,"Dept",$B11,"Month",ET$2,"Source",$D11),0)</f>
        <v>0</v>
      </c>
      <c r="FJ11" s="106">
        <f ca="1" t="shared" si="19"/>
        <v>0</v>
      </c>
      <c r="FK11" s="107">
        <v>0.0015</v>
      </c>
      <c r="FL11" s="108">
        <f ca="1" t="shared" ref="FL11" si="161">FJ11/ET11</f>
        <v>0</v>
      </c>
      <c r="FM11" s="150">
        <v>0.003</v>
      </c>
      <c r="FN11" s="156">
        <f ca="1" t="shared" ref="FN11" si="162">SUM(FJ11:FJ12)/ET11</f>
        <v>0</v>
      </c>
      <c r="FO11" s="141">
        <f>VLOOKUP($B11,Table!$C$4:$P$18,MATCH('MBO Report 1'!FO$2,Table!$E$3:$P$3,0)+2,FALSE)</f>
        <v>299812.14</v>
      </c>
      <c r="FP11" s="53" t="s">
        <v>32</v>
      </c>
      <c r="FQ11" s="54">
        <f>VLOOKUP($A11,Table!$A$59:$P$88,MATCH('MBO Report 1'!FO$2,Table!$E$58:$P$58,0)+4,FALSE)</f>
        <v>0</v>
      </c>
      <c r="FR11" s="54" t="s">
        <v>178</v>
      </c>
      <c r="FS11" s="55">
        <f ca="1">IFERROR(GETPIVOTDATA("ReWork",PivotTable!$B$3,"Dept",$B11,"Month",FO$2,"Source",$D11),0)</f>
        <v>0</v>
      </c>
      <c r="FT11" s="55">
        <f ca="1">IFERROR(GETPIVOTDATA("RePlate",PivotTable!$B$3,"Dept",$B11,"Month",FO$2,"Source",$D11),0)</f>
        <v>0</v>
      </c>
      <c r="FU11" s="55">
        <f ca="1">IFERROR(GETPIVOTDATA("ReWash",PivotTable!$B$3,"Dept",$B11,"Month",FO$2,"Source",$D11),0)</f>
        <v>0</v>
      </c>
      <c r="FV11" s="55">
        <f ca="1">IFERROR(GETPIVOTDATA("Other",PivotTable!$B$3,"Dept",$B11,"Month",FO$2,"Source",$D11),0)</f>
        <v>0</v>
      </c>
      <c r="FW11" s="55">
        <f ca="1">IFERROR(GETPIVOTDATA("Sort",PivotTable!$B$3,"Dept",$B11,"Month",FO$2,"Source",$D11),0)</f>
        <v>0</v>
      </c>
      <c r="FX11" s="77">
        <f ca="1">IFERROR(GETPIVOTDATA("Scrap",PivotTable!$B$3,"Dept",$B11,"Month",FO$2,"Source",$D11),0)</f>
        <v>0</v>
      </c>
      <c r="FY11" s="78">
        <v>0</v>
      </c>
      <c r="FZ11" s="79" t="s">
        <v>178</v>
      </c>
      <c r="GA11" s="80">
        <f ca="1">IFERROR(GETPIVOTDATA("Labour Cost",PivotTable!$B$3,"Dept",$B11,"Month",FO$2,"Source",$D11),0)</f>
        <v>0</v>
      </c>
      <c r="GB11" s="80">
        <f ca="1">IFERROR(GETPIVOTDATA("Process cost",PivotTable!$B$3,"Dept",$B11,"Month",FO$2,"Source",$D11),0)</f>
        <v>0</v>
      </c>
      <c r="GC11" s="80">
        <f ca="1">IFERROR(GETPIVOTDATA("Material Cost",PivotTable!$B$3,"Dept",$B11,"Month",FO$2,"Source",$D11),0)</f>
        <v>0</v>
      </c>
      <c r="GD11" s="80">
        <f ca="1">IFERROR(GETPIVOTDATA("Part Cost",PivotTable!$B$3,"Dept",$B11,"Month",FO$2,"Source",$D11),0)</f>
        <v>0</v>
      </c>
      <c r="GE11" s="106">
        <f ca="1" t="shared" si="22"/>
        <v>0</v>
      </c>
      <c r="GF11" s="107">
        <v>0.0015</v>
      </c>
      <c r="GG11" s="108">
        <f ca="1" t="shared" ref="GG11" si="163">GE11/FO11</f>
        <v>0</v>
      </c>
      <c r="GH11" s="150">
        <v>0.003</v>
      </c>
      <c r="GI11" s="156">
        <f ca="1" t="shared" ref="GI11" si="164">SUM(GE11:GE12)/FO11</f>
        <v>0</v>
      </c>
      <c r="GJ11" s="141">
        <f>VLOOKUP($B11,Table!$C$4:$P$18,MATCH('MBO Report 1'!GJ$2,Table!$E$3:$P$3,0)+2,FALSE)</f>
        <v>286221.03</v>
      </c>
      <c r="GK11" s="53" t="s">
        <v>32</v>
      </c>
      <c r="GL11" s="54">
        <f>VLOOKUP($A11,Table!$A$59:$P$88,MATCH('MBO Report 1'!GJ$2,Table!$E$58:$P$58,0)+4,FALSE)</f>
        <v>0</v>
      </c>
      <c r="GM11" s="54" t="s">
        <v>178</v>
      </c>
      <c r="GN11" s="55">
        <f ca="1">IFERROR(GETPIVOTDATA("ReWork",PivotTable!$B$3,"Dept",$B11,"Month",GJ$2,"Source",$D11),0)</f>
        <v>0</v>
      </c>
      <c r="GO11" s="55">
        <f ca="1">IFERROR(GETPIVOTDATA("RePlate",PivotTable!$B$3,"Dept",$B11,"Month",GJ$2,"Source",$D11),0)</f>
        <v>0</v>
      </c>
      <c r="GP11" s="55">
        <f ca="1">IFERROR(GETPIVOTDATA("ReWash",PivotTable!$B$3,"Dept",$B11,"Month",GJ$2,"Source",$D11),0)</f>
        <v>0</v>
      </c>
      <c r="GQ11" s="55">
        <f ca="1">IFERROR(GETPIVOTDATA("Other",PivotTable!$B$3,"Dept",$B11,"Month",GJ$2,"Source",$D11),0)</f>
        <v>0</v>
      </c>
      <c r="GR11" s="55">
        <f ca="1">IFERROR(GETPIVOTDATA("Sort",PivotTable!$B$3,"Dept",$B11,"Month",GJ$2,"Source",$D11),0)</f>
        <v>0</v>
      </c>
      <c r="GS11" s="77">
        <f ca="1">IFERROR(GETPIVOTDATA("Scrap",PivotTable!$B$3,"Dept",$B11,"Month",GJ$2,"Source",$D11),0)</f>
        <v>0</v>
      </c>
      <c r="GT11" s="78">
        <v>0</v>
      </c>
      <c r="GU11" s="79" t="s">
        <v>178</v>
      </c>
      <c r="GV11" s="80">
        <f ca="1">IFERROR(GETPIVOTDATA("Labour Cost",PivotTable!$B$3,"Dept",$B11,"Month",GJ$2,"Source",$D11),0)</f>
        <v>0</v>
      </c>
      <c r="GW11" s="80">
        <f ca="1">IFERROR(GETPIVOTDATA("Process cost",PivotTable!$B$3,"Dept",$B11,"Month",GJ$2,"Source",$D11),0)</f>
        <v>0</v>
      </c>
      <c r="GX11" s="80">
        <f ca="1">IFERROR(GETPIVOTDATA("Material Cost",PivotTable!$B$3,"Dept",$B11,"Month",GJ$2,"Source",$D11),0)</f>
        <v>0</v>
      </c>
      <c r="GY11" s="80">
        <f ca="1">IFERROR(GETPIVOTDATA("Part Cost",PivotTable!$B$3,"Dept",$B11,"Month",GJ$2,"Source",$D11),0)</f>
        <v>0</v>
      </c>
      <c r="GZ11" s="106">
        <f ca="1" t="shared" si="25"/>
        <v>0</v>
      </c>
      <c r="HA11" s="107">
        <v>0.0015</v>
      </c>
      <c r="HB11" s="108">
        <f ca="1" t="shared" ref="HB11" si="165">GZ11/GJ11</f>
        <v>0</v>
      </c>
      <c r="HC11" s="150">
        <v>0.003</v>
      </c>
      <c r="HD11" s="156">
        <f ca="1" t="shared" ref="HD11" si="166">SUM(GZ11:GZ12)/GJ11</f>
        <v>0</v>
      </c>
      <c r="HE11" s="141">
        <f>VLOOKUP($B11,Table!$C$4:$P$18,MATCH('MBO Report 1'!HE$2,Table!$E$3:$P$3,0)+2,FALSE)</f>
        <v>257622.41</v>
      </c>
      <c r="HF11" s="53" t="s">
        <v>32</v>
      </c>
      <c r="HG11" s="54">
        <f>VLOOKUP($A11,Table!$A$59:$P$88,MATCH('MBO Report 1'!HE$2,Table!$E$58:$P$58,0)+4,FALSE)</f>
        <v>0</v>
      </c>
      <c r="HH11" s="54" t="s">
        <v>178</v>
      </c>
      <c r="HI11" s="55">
        <f ca="1">IFERROR(GETPIVOTDATA("ReWork",PivotTable!$B$3,"Dept",$B11,"Month",HE$2,"Source",$D11),0)</f>
        <v>0</v>
      </c>
      <c r="HJ11" s="55">
        <f ca="1">IFERROR(GETPIVOTDATA("RePlate",PivotTable!$B$3,"Dept",$B11,"Month",HE$2,"Source",$D11),0)</f>
        <v>0</v>
      </c>
      <c r="HK11" s="55">
        <f ca="1">IFERROR(GETPIVOTDATA("ReWash",PivotTable!$B$3,"Dept",$B11,"Month",HE$2,"Source",$D11),0)</f>
        <v>0</v>
      </c>
      <c r="HL11" s="55">
        <f ca="1">IFERROR(GETPIVOTDATA("Other",PivotTable!$B$3,"Dept",$B11,"Month",HE$2,"Source",$D11),0)</f>
        <v>0</v>
      </c>
      <c r="HM11" s="55">
        <f ca="1">IFERROR(GETPIVOTDATA("Sort",PivotTable!$B$3,"Dept",$B11,"Month",HE$2,"Source",$D11),0)</f>
        <v>0</v>
      </c>
      <c r="HN11" s="77">
        <f ca="1">IFERROR(GETPIVOTDATA("Scrap",PivotTable!$B$3,"Dept",$B11,"Month",HE$2,"Source",$D11),0)</f>
        <v>0</v>
      </c>
      <c r="HO11" s="78">
        <v>0</v>
      </c>
      <c r="HP11" s="79" t="s">
        <v>178</v>
      </c>
      <c r="HQ11" s="80">
        <f ca="1">IFERROR(GETPIVOTDATA("Labour Cost",PivotTable!$B$3,"Dept",$B11,"Month",HE$2,"Source",$D11),0)</f>
        <v>0</v>
      </c>
      <c r="HR11" s="80">
        <f ca="1">IFERROR(GETPIVOTDATA("Process cost",PivotTable!$B$3,"Dept",$B11,"Month",HE$2,"Source",$D11),0)</f>
        <v>0</v>
      </c>
      <c r="HS11" s="80">
        <f ca="1">IFERROR(GETPIVOTDATA("Material Cost",PivotTable!$B$3,"Dept",$B11,"Month",HE$2,"Source",$D11),0)</f>
        <v>0</v>
      </c>
      <c r="HT11" s="80">
        <f ca="1">IFERROR(GETPIVOTDATA("Part Cost",PivotTable!$B$3,"Dept",$B11,"Month",HE$2,"Source",$D11),0)</f>
        <v>0</v>
      </c>
      <c r="HU11" s="106">
        <f ca="1" t="shared" si="28"/>
        <v>0</v>
      </c>
      <c r="HV11" s="107">
        <v>0.0015</v>
      </c>
      <c r="HW11" s="108">
        <f ca="1" t="shared" ref="HW11" si="167">HU11/HE11</f>
        <v>0</v>
      </c>
      <c r="HX11" s="150">
        <v>0.003</v>
      </c>
      <c r="HY11" s="156">
        <f ca="1" t="shared" ref="HY11" si="168">SUM(HU11:HU12)/HE11</f>
        <v>0</v>
      </c>
      <c r="HZ11" s="141">
        <f>VLOOKUP($B11,Table!$C$4:$P$18,MATCH('MBO Report 1'!HZ$2,Table!$E$3:$P$3,0)+2,FALSE)</f>
        <v>295686.62</v>
      </c>
      <c r="IA11" s="53" t="s">
        <v>32</v>
      </c>
      <c r="IB11" s="54">
        <f>VLOOKUP($A11,Table!$A$59:$P$88,MATCH('MBO Report 1'!HZ$2,Table!$E$58:$P$58,0)+4,FALSE)</f>
        <v>0</v>
      </c>
      <c r="IC11" s="54" t="s">
        <v>178</v>
      </c>
      <c r="ID11" s="55">
        <f ca="1">IFERROR(GETPIVOTDATA("ReWork",PivotTable!$B$3,"Dept",$B11,"Month",HZ$2,"Source",$D11),0)</f>
        <v>0</v>
      </c>
      <c r="IE11" s="55">
        <f ca="1">IFERROR(GETPIVOTDATA("RePlate",PivotTable!$B$3,"Dept",$B11,"Month",HZ$2,"Source",$D11),0)</f>
        <v>0</v>
      </c>
      <c r="IF11" s="55">
        <f ca="1">IFERROR(GETPIVOTDATA("ReWash",PivotTable!$B$3,"Dept",$B11,"Month",HZ$2,"Source",$D11),0)</f>
        <v>0</v>
      </c>
      <c r="IG11" s="55">
        <f ca="1">IFERROR(GETPIVOTDATA("Other",PivotTable!$B$3,"Dept",$B11,"Month",HZ$2,"Source",$D11),0)</f>
        <v>0</v>
      </c>
      <c r="IH11" s="55">
        <f ca="1">IFERROR(GETPIVOTDATA("Sort",PivotTable!$B$3,"Dept",$B11,"Month",HZ$2,"Source",$D11),0)</f>
        <v>0</v>
      </c>
      <c r="II11" s="77">
        <f ca="1">IFERROR(GETPIVOTDATA("Scrap",PivotTable!$B$3,"Dept",$B11,"Month",HZ$2,"Source",$D11),0)</f>
        <v>0</v>
      </c>
      <c r="IJ11" s="78">
        <v>0</v>
      </c>
      <c r="IK11" s="79" t="s">
        <v>178</v>
      </c>
      <c r="IL11" s="80">
        <f ca="1">IFERROR(GETPIVOTDATA("Labour Cost",PivotTable!$B$3,"Dept",$B11,"Month",HZ$2,"Source",$D11),0)</f>
        <v>0</v>
      </c>
      <c r="IM11" s="80">
        <f ca="1">IFERROR(GETPIVOTDATA("Process cost",PivotTable!$B$3,"Dept",$B11,"Month",HZ$2,"Source",$D11),0)</f>
        <v>0</v>
      </c>
      <c r="IN11" s="80">
        <f ca="1">IFERROR(GETPIVOTDATA("Material Cost",PivotTable!$B$3,"Dept",$B11,"Month",HZ$2,"Source",$D11),0)</f>
        <v>0</v>
      </c>
      <c r="IO11" s="80">
        <f ca="1">IFERROR(GETPIVOTDATA("Part Cost",PivotTable!$B$3,"Dept",$B11,"Month",HZ$2,"Source",$D11),0)</f>
        <v>0</v>
      </c>
      <c r="IP11" s="106">
        <f ca="1" t="shared" si="31"/>
        <v>0</v>
      </c>
      <c r="IQ11" s="107">
        <v>0.0015</v>
      </c>
      <c r="IR11" s="108">
        <f ca="1" t="shared" ref="IR11" si="169">IP11/HZ11</f>
        <v>0</v>
      </c>
      <c r="IS11" s="150">
        <v>0.003</v>
      </c>
      <c r="IT11" s="156">
        <f ca="1" t="shared" ref="IT11" si="170">SUM(IP11:IP12)/HZ11</f>
        <v>0</v>
      </c>
    </row>
    <row r="12" customHeight="1" spans="1:254">
      <c r="A12" s="51" t="str">
        <f t="shared" ref="A12" si="171">B11&amp;D12</f>
        <v>MEExternal</v>
      </c>
      <c r="B12" s="29"/>
      <c r="C12" s="52"/>
      <c r="D12" s="56" t="s">
        <v>34</v>
      </c>
      <c r="E12" s="57">
        <f>VLOOKUP($A12,Table!$A$59:$P$88,MATCH('MBO Report 1'!C$2,Table!$E$58:$P$58,0)+4,FALSE)</f>
        <v>0</v>
      </c>
      <c r="F12" s="57">
        <f>VLOOKUP($A11,Table!$A$24:$P$53,MATCH('MBO Report 1'!C$2,Table!$E$23:$P$23,0)+4,FALSE)</f>
        <v>0</v>
      </c>
      <c r="G12" s="58">
        <f ca="1">IFERROR(GETPIVOTDATA("ReWork",PivotTable!$B$3,"Dept",$B11,"Month",C$2,"Source",$D12),0)</f>
        <v>0</v>
      </c>
      <c r="H12" s="58">
        <f ca="1">IFERROR(GETPIVOTDATA("RePlate",PivotTable!$B$3,"Dept",$B11,"Month",C$2,"Source",$D12),0)</f>
        <v>0</v>
      </c>
      <c r="I12" s="58">
        <f ca="1">IFERROR(GETPIVOTDATA("ReWash",PivotTable!$B$3,"Dept",$B11,"Month",C$2,"Source",$D12),0)</f>
        <v>0</v>
      </c>
      <c r="J12" s="58">
        <f ca="1">IFERROR(GETPIVOTDATA("Other",PivotTable!$B$3,"Dept",$B11,"Month",C$2,"Source",$D12),0)</f>
        <v>0</v>
      </c>
      <c r="K12" s="58">
        <f ca="1">IFERROR(GETPIVOTDATA("Sort",PivotTable!$B$3,"Dept",$B11,"Month",C$2,"Source",$D12),0)</f>
        <v>0</v>
      </c>
      <c r="L12" s="81">
        <f ca="1">IFERROR(GETPIVOTDATA("Scrap",PivotTable!$B$3,"Dept",$B11,"Month",C$2,"Source",$D12),0)</f>
        <v>0</v>
      </c>
      <c r="M12" s="82">
        <f>E11*250+E12*500</f>
        <v>250</v>
      </c>
      <c r="N12" s="83">
        <f>VLOOKUP($A12,Table!$A$24:$P$53,MATCH('MBO Report 1'!C$2,Table!$E$23:$P$23,0)+4,FALSE)</f>
        <v>0</v>
      </c>
      <c r="O12" s="84">
        <f ca="1">IFERROR(GETPIVOTDATA("Labour Cost",PivotTable!$B$3,"Dept",$B11,"Month",C$2,"Source",$D12),0)</f>
        <v>0</v>
      </c>
      <c r="P12" s="84">
        <f ca="1">IFERROR(GETPIVOTDATA("Process cost",PivotTable!$B$3,"Dept",$B11,"Month",C$2,"Source",$D12),0)</f>
        <v>0</v>
      </c>
      <c r="Q12" s="84">
        <f ca="1">IFERROR(GETPIVOTDATA("Material Cost",PivotTable!$B$3,"Dept",$B11,"Month",C$2,"Source",$D12),0)</f>
        <v>0</v>
      </c>
      <c r="R12" s="84">
        <f ca="1">IFERROR(GETPIVOTDATA("Part Cost",PivotTable!$B$3,"Dept",$B11,"Month",C$2,"Source",$D12),0)</f>
        <v>0</v>
      </c>
      <c r="S12" s="112">
        <f ca="1" t="shared" si="0"/>
        <v>250</v>
      </c>
      <c r="T12" s="113">
        <v>0.0015</v>
      </c>
      <c r="U12" s="114">
        <f ca="1">S12/C11</f>
        <v>0.00179316874435152</v>
      </c>
      <c r="V12" s="109"/>
      <c r="W12" s="110"/>
      <c r="X12" s="111"/>
      <c r="Y12" s="56" t="s">
        <v>34</v>
      </c>
      <c r="Z12" s="57">
        <f>VLOOKUP($A12,Table!$A$59:$P$88,MATCH('MBO Report 1'!X$2,Table!$E$58:$P$58,0)+4,FALSE)</f>
        <v>0</v>
      </c>
      <c r="AA12" s="57">
        <f>VLOOKUP($A11,Table!$A$24:$P$53,MATCH('MBO Report 1'!X$2,Table!$E$23:$P$23,0)+4,FALSE)</f>
        <v>0</v>
      </c>
      <c r="AB12" s="58">
        <f ca="1">IFERROR(GETPIVOTDATA("ReWork",PivotTable!$B$3,"Dept",$B11,"Month",X$2,"Source",$D12),0)</f>
        <v>0</v>
      </c>
      <c r="AC12" s="58">
        <f ca="1">IFERROR(GETPIVOTDATA("RePlate",PivotTable!$B$3,"Dept",$B11,"Month",X$2,"Source",$D12),0)</f>
        <v>0</v>
      </c>
      <c r="AD12" s="58">
        <f ca="1">IFERROR(GETPIVOTDATA("ReWash",PivotTable!$B$3,"Dept",$B11,"Month",X$2,"Source",$D12),0)</f>
        <v>0</v>
      </c>
      <c r="AE12" s="58">
        <f ca="1">IFERROR(GETPIVOTDATA("Other",PivotTable!$B$3,"Dept",$B11,"Month",X$2,"Source",$D12),0)</f>
        <v>0</v>
      </c>
      <c r="AF12" s="58">
        <f ca="1">IFERROR(GETPIVOTDATA("Sort",PivotTable!$B$3,"Dept",$B11,"Month",X$2,"Source",$D12),0)</f>
        <v>0</v>
      </c>
      <c r="AG12" s="81">
        <f ca="1">IFERROR(GETPIVOTDATA("Scrap",PivotTable!$B$3,"Dept",$B11,"Month",X$2,"Source",$D12),0)</f>
        <v>0</v>
      </c>
      <c r="AH12" s="82">
        <f t="shared" ref="AH12" si="172">Z11*250+Z12*500</f>
        <v>250</v>
      </c>
      <c r="AI12" s="83">
        <f>VLOOKUP($A12,Table!$A$24:$P$53,MATCH('MBO Report 1'!X$2,Table!$E$23:$P$23,0)+4,FALSE)</f>
        <v>0</v>
      </c>
      <c r="AJ12" s="84">
        <f ca="1">IFERROR(GETPIVOTDATA("Labour Cost",PivotTable!$B$3,"Dept",$B11,"Month",X$2,"Source",$D12),0)</f>
        <v>0</v>
      </c>
      <c r="AK12" s="84">
        <f ca="1">IFERROR(GETPIVOTDATA("Process cost",PivotTable!$B$3,"Dept",$B11,"Month",X$2,"Source",$D12),0)</f>
        <v>0</v>
      </c>
      <c r="AL12" s="84">
        <f ca="1">IFERROR(GETPIVOTDATA("Material Cost",PivotTable!$B$3,"Dept",$B11,"Month",X$2,"Source",$D12),0)</f>
        <v>0</v>
      </c>
      <c r="AM12" s="84">
        <f ca="1">IFERROR(GETPIVOTDATA("Part Cost",PivotTable!$B$3,"Dept",$B11,"Month",X$2,"Source",$D12),0)</f>
        <v>0</v>
      </c>
      <c r="AN12" s="112">
        <f ca="1" t="shared" si="1"/>
        <v>250</v>
      </c>
      <c r="AO12" s="113">
        <v>0.0015</v>
      </c>
      <c r="AP12" s="114">
        <f ca="1" t="shared" ref="AP12" si="173">AN12/X11</f>
        <v>0.00131516650007891</v>
      </c>
      <c r="AQ12" s="109"/>
      <c r="AR12" s="140"/>
      <c r="AS12" s="142"/>
      <c r="AT12" s="56" t="s">
        <v>34</v>
      </c>
      <c r="AU12" s="57">
        <f>VLOOKUP($A12,Table!$A$59:$P$88,MATCH('MBO Report 1'!AS$2,Table!$E$58:$P$58,0)+4,FALSE)</f>
        <v>0</v>
      </c>
      <c r="AV12" s="57">
        <f>VLOOKUP($A11,Table!$A$24:$P$53,MATCH('MBO Report 1'!AS$2,Table!$E$23:$P$23,0)+4,FALSE)</f>
        <v>0</v>
      </c>
      <c r="AW12" s="58">
        <f ca="1">IFERROR(GETPIVOTDATA("ReWork",PivotTable!$B$3,"Dept",$B11,"Month",AS$2,"Source",$D12),0)</f>
        <v>0</v>
      </c>
      <c r="AX12" s="58">
        <f ca="1">IFERROR(GETPIVOTDATA("RePlate",PivotTable!$B$3,"Dept",$B11,"Month",AS$2,"Source",$D12),0)</f>
        <v>0</v>
      </c>
      <c r="AY12" s="58">
        <f ca="1">IFERROR(GETPIVOTDATA("ReWash",PivotTable!$B$3,"Dept",$B11,"Month",AS$2,"Source",$D12),0)</f>
        <v>0</v>
      </c>
      <c r="AZ12" s="58">
        <f ca="1">IFERROR(GETPIVOTDATA("Other",PivotTable!$B$3,"Dept",$B11,"Month",AS$2,"Source",$D12),0)</f>
        <v>0</v>
      </c>
      <c r="BA12" s="58">
        <f ca="1">IFERROR(GETPIVOTDATA("Sort",PivotTable!$B$3,"Dept",$B11,"Month",AS$2,"Source",$D12),0)</f>
        <v>0</v>
      </c>
      <c r="BB12" s="81">
        <f ca="1">IFERROR(GETPIVOTDATA("Scrap",PivotTable!$B$3,"Dept",$B11,"Month",AS$2,"Source",$D12),0)</f>
        <v>0</v>
      </c>
      <c r="BC12" s="82">
        <f t="shared" ref="BC12" si="174">AU11*250+AU12*500</f>
        <v>0</v>
      </c>
      <c r="BD12" s="83">
        <f>VLOOKUP($A12,Table!$A$24:$P$53,MATCH('MBO Report 1'!AS$2,Table!$E$23:$P$23,0)+4,FALSE)</f>
        <v>0</v>
      </c>
      <c r="BE12" s="84">
        <f ca="1">IFERROR(GETPIVOTDATA("Labour Cost",PivotTable!$B$3,"Dept",$B11,"Month",AS$2,"Source",$D12),0)</f>
        <v>0</v>
      </c>
      <c r="BF12" s="84">
        <f ca="1">IFERROR(GETPIVOTDATA("Process cost",PivotTable!$B$3,"Dept",$B11,"Month",AS$2,"Source",$D12),0)</f>
        <v>0</v>
      </c>
      <c r="BG12" s="84">
        <f ca="1">IFERROR(GETPIVOTDATA("Material Cost",PivotTable!$B$3,"Dept",$B11,"Month",AS$2,"Source",$D12),0)</f>
        <v>0</v>
      </c>
      <c r="BH12" s="84">
        <f ca="1">IFERROR(GETPIVOTDATA("Part Cost",PivotTable!$B$3,"Dept",$B11,"Month",AS$2,"Source",$D12),0)</f>
        <v>0</v>
      </c>
      <c r="BI12" s="112">
        <f ca="1" t="shared" si="4"/>
        <v>0</v>
      </c>
      <c r="BJ12" s="113">
        <v>0.0015</v>
      </c>
      <c r="BK12" s="114">
        <f ca="1" t="shared" ref="BK12" si="175">BI12/AS11</f>
        <v>0</v>
      </c>
      <c r="BL12" s="151"/>
      <c r="BM12" s="157"/>
      <c r="BN12" s="142"/>
      <c r="BO12" s="56" t="s">
        <v>34</v>
      </c>
      <c r="BP12" s="57">
        <f>VLOOKUP($A12,Table!$A$59:$P$88,MATCH('MBO Report 1'!BN$2,Table!$E$58:$P$58,0)+4,FALSE)</f>
        <v>1</v>
      </c>
      <c r="BQ12" s="57">
        <f>VLOOKUP($A11,Table!$A$24:$P$53,MATCH('MBO Report 1'!BN$2,Table!$E$23:$P$23,0)+4,FALSE)</f>
        <v>0</v>
      </c>
      <c r="BR12" s="58">
        <f ca="1">IFERROR(GETPIVOTDATA("ReWork",PivotTable!$B$3,"Dept",$B11,"Month",BN$2,"Source",$D12),0)</f>
        <v>0</v>
      </c>
      <c r="BS12" s="58">
        <f ca="1">IFERROR(GETPIVOTDATA("RePlate",PivotTable!$B$3,"Dept",$B11,"Month",BN$2,"Source",$D12),0)</f>
        <v>0</v>
      </c>
      <c r="BT12" s="58">
        <f ca="1">IFERROR(GETPIVOTDATA("ReWash",PivotTable!$B$3,"Dept",$B11,"Month",BN$2,"Source",$D12),0)</f>
        <v>0</v>
      </c>
      <c r="BU12" s="58">
        <f ca="1">IFERROR(GETPIVOTDATA("Other",PivotTable!$B$3,"Dept",$B11,"Month",BN$2,"Source",$D12),0)</f>
        <v>0</v>
      </c>
      <c r="BV12" s="58">
        <f ca="1">IFERROR(GETPIVOTDATA("Sort",PivotTable!$B$3,"Dept",$B11,"Month",BN$2,"Source",$D12),0)</f>
        <v>0</v>
      </c>
      <c r="BW12" s="81">
        <f ca="1">IFERROR(GETPIVOTDATA("Scrap",PivotTable!$B$3,"Dept",$B11,"Month",BN$2,"Source",$D12),0)</f>
        <v>0</v>
      </c>
      <c r="BX12" s="82">
        <f t="shared" ref="BX12" si="176">BP11*250+BP12*500</f>
        <v>500</v>
      </c>
      <c r="BY12" s="83">
        <f>VLOOKUP($A12,Table!$A$24:$P$53,MATCH('MBO Report 1'!BN$2,Table!$E$23:$P$23,0)+4,FALSE)</f>
        <v>0</v>
      </c>
      <c r="BZ12" s="84">
        <f ca="1">IFERROR(GETPIVOTDATA("Labour Cost",PivotTable!$B$3,"Dept",$B11,"Month",BN$2,"Source",$D12),0)</f>
        <v>0</v>
      </c>
      <c r="CA12" s="84">
        <f ca="1">IFERROR(GETPIVOTDATA("Process cost",PivotTable!$B$3,"Dept",$B11,"Month",BN$2,"Source",$D12),0)</f>
        <v>0</v>
      </c>
      <c r="CB12" s="84">
        <f ca="1">IFERROR(GETPIVOTDATA("Material Cost",PivotTable!$B$3,"Dept",$B11,"Month",BN$2,"Source",$D12),0)</f>
        <v>0</v>
      </c>
      <c r="CC12" s="84">
        <f ca="1">IFERROR(GETPIVOTDATA("Part Cost",PivotTable!$B$3,"Dept",$B11,"Month",BN$2,"Source",$D12),0)</f>
        <v>0</v>
      </c>
      <c r="CD12" s="112">
        <f ca="1" t="shared" si="7"/>
        <v>500</v>
      </c>
      <c r="CE12" s="113">
        <v>0.0015</v>
      </c>
      <c r="CF12" s="114">
        <f ca="1" t="shared" ref="CF12" si="177">CD12/BN11</f>
        <v>0.00268266248886695</v>
      </c>
      <c r="CG12" s="151"/>
      <c r="CH12" s="157"/>
      <c r="CI12" s="142"/>
      <c r="CJ12" s="56" t="s">
        <v>34</v>
      </c>
      <c r="CK12" s="57">
        <f>VLOOKUP($A12,Table!$A$59:$P$88,MATCH('MBO Report 1'!CI$2,Table!$E$58:$P$58,0)+4,FALSE)</f>
        <v>0</v>
      </c>
      <c r="CL12" s="57">
        <f>VLOOKUP($A11,Table!$A$24:$P$53,MATCH('MBO Report 1'!CI$2,Table!$E$23:$P$23,0)+4,FALSE)</f>
        <v>0</v>
      </c>
      <c r="CM12" s="58">
        <f ca="1">IFERROR(GETPIVOTDATA("ReWork",PivotTable!$B$3,"Dept",$B11,"Month",CI$2,"Source",$D12),0)</f>
        <v>0</v>
      </c>
      <c r="CN12" s="58">
        <f ca="1">IFERROR(GETPIVOTDATA("RePlate",PivotTable!$B$3,"Dept",$B11,"Month",CI$2,"Source",$D12),0)</f>
        <v>0</v>
      </c>
      <c r="CO12" s="58">
        <f ca="1">IFERROR(GETPIVOTDATA("ReWash",PivotTable!$B$3,"Dept",$B11,"Month",CI$2,"Source",$D12),0)</f>
        <v>0</v>
      </c>
      <c r="CP12" s="58">
        <f ca="1">IFERROR(GETPIVOTDATA("Other",PivotTable!$B$3,"Dept",$B11,"Month",CI$2,"Source",$D12),0)</f>
        <v>0</v>
      </c>
      <c r="CQ12" s="58">
        <f ca="1">IFERROR(GETPIVOTDATA("Sort",PivotTable!$B$3,"Dept",$B11,"Month",CI$2,"Source",$D12),0)</f>
        <v>0</v>
      </c>
      <c r="CR12" s="81">
        <f ca="1">IFERROR(GETPIVOTDATA("Scrap",PivotTable!$B$3,"Dept",$B11,"Month",CI$2,"Source",$D12),0)</f>
        <v>0</v>
      </c>
      <c r="CS12" s="82">
        <f t="shared" ref="CS12" si="178">CK11*250+CK12*500</f>
        <v>0</v>
      </c>
      <c r="CT12" s="83">
        <f>VLOOKUP($A12,Table!$A$24:$P$53,MATCH('MBO Report 1'!CI$2,Table!$E$23:$P$23,0)+4,FALSE)</f>
        <v>0</v>
      </c>
      <c r="CU12" s="84">
        <f ca="1">IFERROR(GETPIVOTDATA("Labour Cost",PivotTable!$B$3,"Dept",$B11,"Month",CI$2,"Source",$D12),0)</f>
        <v>0</v>
      </c>
      <c r="CV12" s="84">
        <f ca="1">IFERROR(GETPIVOTDATA("Process cost",PivotTable!$B$3,"Dept",$B11,"Month",CI$2,"Source",$D12),0)</f>
        <v>0</v>
      </c>
      <c r="CW12" s="84">
        <f ca="1">IFERROR(GETPIVOTDATA("Material Cost",PivotTable!$B$3,"Dept",$B11,"Month",CI$2,"Source",$D12),0)</f>
        <v>0</v>
      </c>
      <c r="CX12" s="84">
        <f ca="1">IFERROR(GETPIVOTDATA("Part Cost",PivotTable!$B$3,"Dept",$B11,"Month",CI$2,"Source",$D12),0)</f>
        <v>0</v>
      </c>
      <c r="CY12" s="112">
        <f ca="1" t="shared" si="10"/>
        <v>0</v>
      </c>
      <c r="CZ12" s="113">
        <v>0.0015</v>
      </c>
      <c r="DA12" s="114">
        <f ca="1" t="shared" ref="DA12" si="179">CY12/CI11</f>
        <v>0</v>
      </c>
      <c r="DB12" s="151"/>
      <c r="DC12" s="157"/>
      <c r="DD12" s="142"/>
      <c r="DE12" s="56" t="s">
        <v>34</v>
      </c>
      <c r="DF12" s="57">
        <f>VLOOKUP($A12,Table!$A$59:$P$88,MATCH('MBO Report 1'!DD$2,Table!$E$58:$P$58,0)+4,FALSE)</f>
        <v>0</v>
      </c>
      <c r="DG12" s="57">
        <f>VLOOKUP($A11,Table!$A$24:$P$53,MATCH('MBO Report 1'!DD$2,Table!$E$23:$P$23,0)+4,FALSE)</f>
        <v>0</v>
      </c>
      <c r="DH12" s="58">
        <f ca="1">IFERROR(GETPIVOTDATA("ReWork",PivotTable!$B$3,"Dept",$B11,"Month",DD$2,"Source",$D12),0)</f>
        <v>0</v>
      </c>
      <c r="DI12" s="58">
        <f ca="1">IFERROR(GETPIVOTDATA("RePlate",PivotTable!$B$3,"Dept",$B11,"Month",DD$2,"Source",$D12),0)</f>
        <v>0</v>
      </c>
      <c r="DJ12" s="58">
        <f ca="1">IFERROR(GETPIVOTDATA("ReWash",PivotTable!$B$3,"Dept",$B11,"Month",DD$2,"Source",$D12),0)</f>
        <v>0</v>
      </c>
      <c r="DK12" s="58">
        <f ca="1">IFERROR(GETPIVOTDATA("Other",PivotTable!$B$3,"Dept",$B11,"Month",DD$2,"Source",$D12),0)</f>
        <v>0</v>
      </c>
      <c r="DL12" s="58">
        <f ca="1">IFERROR(GETPIVOTDATA("Sort",PivotTable!$B$3,"Dept",$B11,"Month",DD$2,"Source",$D12),0)</f>
        <v>0</v>
      </c>
      <c r="DM12" s="81">
        <f ca="1">IFERROR(GETPIVOTDATA("Scrap",PivotTable!$B$3,"Dept",$B11,"Month",DD$2,"Source",$D12),0)</f>
        <v>0</v>
      </c>
      <c r="DN12" s="82">
        <f t="shared" ref="DN12" si="180">DF11*250+DF12*500</f>
        <v>0</v>
      </c>
      <c r="DO12" s="83">
        <f>VLOOKUP($A12,Table!$A$24:$P$53,MATCH('MBO Report 1'!DD$2,Table!$E$23:$P$23,0)+4,FALSE)</f>
        <v>0</v>
      </c>
      <c r="DP12" s="84">
        <f ca="1">IFERROR(GETPIVOTDATA("Labour Cost",PivotTable!$B$3,"Dept",$B11,"Month",DD$2,"Source",$D12),0)</f>
        <v>0</v>
      </c>
      <c r="DQ12" s="84">
        <f ca="1">IFERROR(GETPIVOTDATA("Process cost",PivotTable!$B$3,"Dept",$B11,"Month",DD$2,"Source",$D12),0)</f>
        <v>0</v>
      </c>
      <c r="DR12" s="84">
        <f ca="1">IFERROR(GETPIVOTDATA("Material Cost",PivotTable!$B$3,"Dept",$B11,"Month",DD$2,"Source",$D12),0)</f>
        <v>0</v>
      </c>
      <c r="DS12" s="84">
        <f ca="1">IFERROR(GETPIVOTDATA("Part Cost",PivotTable!$B$3,"Dept",$B11,"Month",DD$2,"Source",$D12),0)</f>
        <v>0</v>
      </c>
      <c r="DT12" s="112">
        <f ca="1" t="shared" si="13"/>
        <v>0</v>
      </c>
      <c r="DU12" s="113">
        <v>0.0015</v>
      </c>
      <c r="DV12" s="114">
        <f ca="1" t="shared" ref="DV12" si="181">DT12/DD11</f>
        <v>0</v>
      </c>
      <c r="DW12" s="151"/>
      <c r="DX12" s="157"/>
      <c r="DY12" s="142"/>
      <c r="DZ12" s="56" t="s">
        <v>34</v>
      </c>
      <c r="EA12" s="57">
        <f>VLOOKUP($A12,Table!$A$59:$P$88,MATCH('MBO Report 1'!DY$2,Table!$E$58:$P$58,0)+4,FALSE)</f>
        <v>0</v>
      </c>
      <c r="EB12" s="57">
        <f>VLOOKUP($A11,Table!$A$24:$P$53,MATCH('MBO Report 1'!DY$2,Table!$E$23:$P$23,0)+4,FALSE)</f>
        <v>0</v>
      </c>
      <c r="EC12" s="58">
        <f ca="1">IFERROR(GETPIVOTDATA("ReWork",PivotTable!$B$3,"Dept",$B11,"Month",DY$2,"Source",$D12),0)</f>
        <v>0</v>
      </c>
      <c r="ED12" s="58">
        <f ca="1">IFERROR(GETPIVOTDATA("RePlate",PivotTable!$B$3,"Dept",$B11,"Month",DY$2,"Source",$D12),0)</f>
        <v>0</v>
      </c>
      <c r="EE12" s="58">
        <f ca="1">IFERROR(GETPIVOTDATA("ReWash",PivotTable!$B$3,"Dept",$B11,"Month",DY$2,"Source",$D12),0)</f>
        <v>0</v>
      </c>
      <c r="EF12" s="58">
        <f ca="1">IFERROR(GETPIVOTDATA("Other",PivotTable!$B$3,"Dept",$B11,"Month",DY$2,"Source",$D12),0)</f>
        <v>0</v>
      </c>
      <c r="EG12" s="58">
        <f ca="1">IFERROR(GETPIVOTDATA("Sort",PivotTable!$B$3,"Dept",$B11,"Month",DY$2,"Source",$D12),0)</f>
        <v>0</v>
      </c>
      <c r="EH12" s="81">
        <f ca="1">IFERROR(GETPIVOTDATA("Scrap",PivotTable!$B$3,"Dept",$B11,"Month",DY$2,"Source",$D12),0)</f>
        <v>0</v>
      </c>
      <c r="EI12" s="82">
        <f t="shared" ref="EI12" si="182">EA11*250+EA12*500</f>
        <v>0</v>
      </c>
      <c r="EJ12" s="83">
        <f>VLOOKUP($A12,Table!$A$24:$P$53,MATCH('MBO Report 1'!DY$2,Table!$E$23:$P$23,0)+4,FALSE)</f>
        <v>0</v>
      </c>
      <c r="EK12" s="84">
        <f ca="1">IFERROR(GETPIVOTDATA("Labour Cost",PivotTable!$B$3,"Dept",$B11,"Month",DY$2,"Source",$D12),0)</f>
        <v>0</v>
      </c>
      <c r="EL12" s="84">
        <f ca="1">IFERROR(GETPIVOTDATA("Process cost",PivotTable!$B$3,"Dept",$B11,"Month",DY$2,"Source",$D12),0)</f>
        <v>0</v>
      </c>
      <c r="EM12" s="84">
        <f ca="1">IFERROR(GETPIVOTDATA("Material Cost",PivotTable!$B$3,"Dept",$B11,"Month",DY$2,"Source",$D12),0)</f>
        <v>0</v>
      </c>
      <c r="EN12" s="84">
        <f ca="1">IFERROR(GETPIVOTDATA("Part Cost",PivotTable!$B$3,"Dept",$B11,"Month",DY$2,"Source",$D12),0)</f>
        <v>0</v>
      </c>
      <c r="EO12" s="112">
        <f ca="1" t="shared" si="16"/>
        <v>0</v>
      </c>
      <c r="EP12" s="113">
        <v>0.0015</v>
      </c>
      <c r="EQ12" s="114">
        <f ca="1" t="shared" ref="EQ12" si="183">EO12/DY11</f>
        <v>0</v>
      </c>
      <c r="ER12" s="151"/>
      <c r="ES12" s="157"/>
      <c r="ET12" s="142"/>
      <c r="EU12" s="56" t="s">
        <v>34</v>
      </c>
      <c r="EV12" s="57">
        <f>VLOOKUP($A12,Table!$A$59:$P$88,MATCH('MBO Report 1'!ET$2,Table!$E$58:$P$58,0)+4,FALSE)</f>
        <v>0</v>
      </c>
      <c r="EW12" s="57">
        <f>VLOOKUP($A11,Table!$A$24:$P$53,MATCH('MBO Report 1'!ET$2,Table!$E$23:$P$23,0)+4,FALSE)</f>
        <v>0</v>
      </c>
      <c r="EX12" s="58">
        <f ca="1">IFERROR(GETPIVOTDATA("ReWork",PivotTable!$B$3,"Dept",$B11,"Month",ET$2,"Source",$D12),0)</f>
        <v>0</v>
      </c>
      <c r="EY12" s="58">
        <f ca="1">IFERROR(GETPIVOTDATA("RePlate",PivotTable!$B$3,"Dept",$B11,"Month",ET$2,"Source",$D12),0)</f>
        <v>0</v>
      </c>
      <c r="EZ12" s="58">
        <f ca="1">IFERROR(GETPIVOTDATA("ReWash",PivotTable!$B$3,"Dept",$B11,"Month",ET$2,"Source",$D12),0)</f>
        <v>0</v>
      </c>
      <c r="FA12" s="58">
        <f ca="1">IFERROR(GETPIVOTDATA("Other",PivotTable!$B$3,"Dept",$B11,"Month",ET$2,"Source",$D12),0)</f>
        <v>0</v>
      </c>
      <c r="FB12" s="58">
        <f ca="1">IFERROR(GETPIVOTDATA("Sort",PivotTable!$B$3,"Dept",$B11,"Month",ET$2,"Source",$D12),0)</f>
        <v>0</v>
      </c>
      <c r="FC12" s="81">
        <f ca="1">IFERROR(GETPIVOTDATA("Scrap",PivotTable!$B$3,"Dept",$B11,"Month",ET$2,"Source",$D12),0)</f>
        <v>0</v>
      </c>
      <c r="FD12" s="82">
        <f t="shared" ref="FD12" si="184">EV11*250+EV12*500</f>
        <v>0</v>
      </c>
      <c r="FE12" s="83">
        <f>VLOOKUP($A12,Table!$A$24:$P$53,MATCH('MBO Report 1'!ET$2,Table!$E$23:$P$23,0)+4,FALSE)</f>
        <v>0</v>
      </c>
      <c r="FF12" s="84">
        <f ca="1">IFERROR(GETPIVOTDATA("Labour Cost",PivotTable!$B$3,"Dept",$B11,"Month",ET$2,"Source",$D12),0)</f>
        <v>0</v>
      </c>
      <c r="FG12" s="84">
        <f ca="1">IFERROR(GETPIVOTDATA("Process cost",PivotTable!$B$3,"Dept",$B11,"Month",ET$2,"Source",$D12),0)</f>
        <v>0</v>
      </c>
      <c r="FH12" s="84">
        <f ca="1">IFERROR(GETPIVOTDATA("Material Cost",PivotTable!$B$3,"Dept",$B11,"Month",ET$2,"Source",$D12),0)</f>
        <v>0</v>
      </c>
      <c r="FI12" s="84">
        <f ca="1">IFERROR(GETPIVOTDATA("Part Cost",PivotTable!$B$3,"Dept",$B11,"Month",ET$2,"Source",$D12),0)</f>
        <v>0</v>
      </c>
      <c r="FJ12" s="112">
        <f ca="1" t="shared" si="19"/>
        <v>0</v>
      </c>
      <c r="FK12" s="113">
        <v>0.0015</v>
      </c>
      <c r="FL12" s="114">
        <f ca="1" t="shared" ref="FL12" si="185">FJ12/ET11</f>
        <v>0</v>
      </c>
      <c r="FM12" s="151"/>
      <c r="FN12" s="157"/>
      <c r="FO12" s="142"/>
      <c r="FP12" s="56" t="s">
        <v>34</v>
      </c>
      <c r="FQ12" s="57">
        <f>VLOOKUP($A12,Table!$A$59:$P$88,MATCH('MBO Report 1'!FO$2,Table!$E$58:$P$58,0)+4,FALSE)</f>
        <v>0</v>
      </c>
      <c r="FR12" s="57">
        <f>VLOOKUP($A11,Table!$A$24:$P$53,MATCH('MBO Report 1'!FO$2,Table!$E$23:$P$23,0)+4,FALSE)</f>
        <v>0</v>
      </c>
      <c r="FS12" s="58">
        <f ca="1">IFERROR(GETPIVOTDATA("ReWork",PivotTable!$B$3,"Dept",$B11,"Month",FO$2,"Source",$D12),0)</f>
        <v>0</v>
      </c>
      <c r="FT12" s="58">
        <f ca="1">IFERROR(GETPIVOTDATA("RePlate",PivotTable!$B$3,"Dept",$B11,"Month",FO$2,"Source",$D12),0)</f>
        <v>0</v>
      </c>
      <c r="FU12" s="58">
        <f ca="1">IFERROR(GETPIVOTDATA("ReWash",PivotTable!$B$3,"Dept",$B11,"Month",FO$2,"Source",$D12),0)</f>
        <v>0</v>
      </c>
      <c r="FV12" s="58">
        <f ca="1">IFERROR(GETPIVOTDATA("Other",PivotTable!$B$3,"Dept",$B11,"Month",FO$2,"Source",$D12),0)</f>
        <v>0</v>
      </c>
      <c r="FW12" s="58">
        <f ca="1">IFERROR(GETPIVOTDATA("Sort",PivotTable!$B$3,"Dept",$B11,"Month",FO$2,"Source",$D12),0)</f>
        <v>0</v>
      </c>
      <c r="FX12" s="81">
        <f ca="1">IFERROR(GETPIVOTDATA("Scrap",PivotTable!$B$3,"Dept",$B11,"Month",FO$2,"Source",$D12),0)</f>
        <v>0</v>
      </c>
      <c r="FY12" s="82">
        <f t="shared" ref="FY12" si="186">FQ11*250+FQ12*500</f>
        <v>0</v>
      </c>
      <c r="FZ12" s="83">
        <f>VLOOKUP($A12,Table!$A$24:$P$53,MATCH('MBO Report 1'!FO$2,Table!$E$23:$P$23,0)+4,FALSE)</f>
        <v>0</v>
      </c>
      <c r="GA12" s="84">
        <f ca="1">IFERROR(GETPIVOTDATA("Labour Cost",PivotTable!$B$3,"Dept",$B11,"Month",FO$2,"Source",$D12),0)</f>
        <v>0</v>
      </c>
      <c r="GB12" s="84">
        <f ca="1">IFERROR(GETPIVOTDATA("Process cost",PivotTable!$B$3,"Dept",$B11,"Month",FO$2,"Source",$D12),0)</f>
        <v>0</v>
      </c>
      <c r="GC12" s="84">
        <f ca="1">IFERROR(GETPIVOTDATA("Material Cost",PivotTable!$B$3,"Dept",$B11,"Month",FO$2,"Source",$D12),0)</f>
        <v>0</v>
      </c>
      <c r="GD12" s="84">
        <f ca="1">IFERROR(GETPIVOTDATA("Part Cost",PivotTable!$B$3,"Dept",$B11,"Month",FO$2,"Source",$D12),0)</f>
        <v>0</v>
      </c>
      <c r="GE12" s="112">
        <f ca="1" t="shared" si="22"/>
        <v>0</v>
      </c>
      <c r="GF12" s="113">
        <v>0.0015</v>
      </c>
      <c r="GG12" s="114">
        <f ca="1" t="shared" ref="GG12" si="187">GE12/FO11</f>
        <v>0</v>
      </c>
      <c r="GH12" s="151"/>
      <c r="GI12" s="157"/>
      <c r="GJ12" s="142"/>
      <c r="GK12" s="56" t="s">
        <v>34</v>
      </c>
      <c r="GL12" s="57">
        <f>VLOOKUP($A12,Table!$A$59:$P$88,MATCH('MBO Report 1'!GJ$2,Table!$E$58:$P$58,0)+4,FALSE)</f>
        <v>0</v>
      </c>
      <c r="GM12" s="57">
        <f>VLOOKUP($A11,Table!$A$24:$P$53,MATCH('MBO Report 1'!GJ$2,Table!$E$23:$P$23,0)+4,FALSE)</f>
        <v>0</v>
      </c>
      <c r="GN12" s="58">
        <f ca="1">IFERROR(GETPIVOTDATA("ReWork",PivotTable!$B$3,"Dept",$B11,"Month",GJ$2,"Source",$D12),0)</f>
        <v>0</v>
      </c>
      <c r="GO12" s="58">
        <f ca="1">IFERROR(GETPIVOTDATA("RePlate",PivotTable!$B$3,"Dept",$B11,"Month",GJ$2,"Source",$D12),0)</f>
        <v>0</v>
      </c>
      <c r="GP12" s="58">
        <f ca="1">IFERROR(GETPIVOTDATA("ReWash",PivotTable!$B$3,"Dept",$B11,"Month",GJ$2,"Source",$D12),0)</f>
        <v>0</v>
      </c>
      <c r="GQ12" s="58">
        <f ca="1">IFERROR(GETPIVOTDATA("Other",PivotTable!$B$3,"Dept",$B11,"Month",GJ$2,"Source",$D12),0)</f>
        <v>0</v>
      </c>
      <c r="GR12" s="58">
        <f ca="1">IFERROR(GETPIVOTDATA("Sort",PivotTable!$B$3,"Dept",$B11,"Month",GJ$2,"Source",$D12),0)</f>
        <v>0</v>
      </c>
      <c r="GS12" s="81">
        <f ca="1">IFERROR(GETPIVOTDATA("Scrap",PivotTable!$B$3,"Dept",$B11,"Month",GJ$2,"Source",$D12),0)</f>
        <v>0</v>
      </c>
      <c r="GT12" s="82">
        <f t="shared" ref="GT12" si="188">GL11*250+GL12*500</f>
        <v>0</v>
      </c>
      <c r="GU12" s="83">
        <f>VLOOKUP($A12,Table!$A$24:$P$53,MATCH('MBO Report 1'!GJ$2,Table!$E$23:$P$23,0)+4,FALSE)</f>
        <v>0</v>
      </c>
      <c r="GV12" s="84">
        <f ca="1">IFERROR(GETPIVOTDATA("Labour Cost",PivotTable!$B$3,"Dept",$B11,"Month",GJ$2,"Source",$D12),0)</f>
        <v>0</v>
      </c>
      <c r="GW12" s="84">
        <f ca="1">IFERROR(GETPIVOTDATA("Process cost",PivotTable!$B$3,"Dept",$B11,"Month",GJ$2,"Source",$D12),0)</f>
        <v>0</v>
      </c>
      <c r="GX12" s="84">
        <f ca="1">IFERROR(GETPIVOTDATA("Material Cost",PivotTable!$B$3,"Dept",$B11,"Month",GJ$2,"Source",$D12),0)</f>
        <v>0</v>
      </c>
      <c r="GY12" s="84">
        <f ca="1">IFERROR(GETPIVOTDATA("Part Cost",PivotTable!$B$3,"Dept",$B11,"Month",GJ$2,"Source",$D12),0)</f>
        <v>0</v>
      </c>
      <c r="GZ12" s="112">
        <f ca="1" t="shared" si="25"/>
        <v>0</v>
      </c>
      <c r="HA12" s="113">
        <v>0.0015</v>
      </c>
      <c r="HB12" s="114">
        <f ca="1" t="shared" ref="HB12" si="189">GZ12/GJ11</f>
        <v>0</v>
      </c>
      <c r="HC12" s="151"/>
      <c r="HD12" s="157"/>
      <c r="HE12" s="142"/>
      <c r="HF12" s="56" t="s">
        <v>34</v>
      </c>
      <c r="HG12" s="57">
        <f>VLOOKUP($A12,Table!$A$59:$P$88,MATCH('MBO Report 1'!HE$2,Table!$E$58:$P$58,0)+4,FALSE)</f>
        <v>0</v>
      </c>
      <c r="HH12" s="57">
        <f>VLOOKUP($A11,Table!$A$24:$P$53,MATCH('MBO Report 1'!HE$2,Table!$E$23:$P$23,0)+4,FALSE)</f>
        <v>0</v>
      </c>
      <c r="HI12" s="58">
        <f ca="1">IFERROR(GETPIVOTDATA("ReWork",PivotTable!$B$3,"Dept",$B11,"Month",HE$2,"Source",$D12),0)</f>
        <v>0</v>
      </c>
      <c r="HJ12" s="58">
        <f ca="1">IFERROR(GETPIVOTDATA("RePlate",PivotTable!$B$3,"Dept",$B11,"Month",HE$2,"Source",$D12),0)</f>
        <v>0</v>
      </c>
      <c r="HK12" s="58">
        <f ca="1">IFERROR(GETPIVOTDATA("ReWash",PivotTable!$B$3,"Dept",$B11,"Month",HE$2,"Source",$D12),0)</f>
        <v>0</v>
      </c>
      <c r="HL12" s="58">
        <f ca="1">IFERROR(GETPIVOTDATA("Other",PivotTable!$B$3,"Dept",$B11,"Month",HE$2,"Source",$D12),0)</f>
        <v>0</v>
      </c>
      <c r="HM12" s="58">
        <f ca="1">IFERROR(GETPIVOTDATA("Sort",PivotTable!$B$3,"Dept",$B11,"Month",HE$2,"Source",$D12),0)</f>
        <v>0</v>
      </c>
      <c r="HN12" s="81">
        <f ca="1">IFERROR(GETPIVOTDATA("Scrap",PivotTable!$B$3,"Dept",$B11,"Month",HE$2,"Source",$D12),0)</f>
        <v>0</v>
      </c>
      <c r="HO12" s="82">
        <f t="shared" ref="HO12" si="190">HG11*250+HG12*500</f>
        <v>0</v>
      </c>
      <c r="HP12" s="83">
        <f>VLOOKUP($A12,Table!$A$24:$P$53,MATCH('MBO Report 1'!HE$2,Table!$E$23:$P$23,0)+4,FALSE)</f>
        <v>0</v>
      </c>
      <c r="HQ12" s="84">
        <f ca="1">IFERROR(GETPIVOTDATA("Labour Cost",PivotTable!$B$3,"Dept",$B11,"Month",HE$2,"Source",$D12),0)</f>
        <v>0</v>
      </c>
      <c r="HR12" s="84">
        <f ca="1">IFERROR(GETPIVOTDATA("Process cost",PivotTable!$B$3,"Dept",$B11,"Month",HE$2,"Source",$D12),0)</f>
        <v>0</v>
      </c>
      <c r="HS12" s="84">
        <f ca="1">IFERROR(GETPIVOTDATA("Material Cost",PivotTable!$B$3,"Dept",$B11,"Month",HE$2,"Source",$D12),0)</f>
        <v>0</v>
      </c>
      <c r="HT12" s="84">
        <f ca="1">IFERROR(GETPIVOTDATA("Part Cost",PivotTable!$B$3,"Dept",$B11,"Month",HE$2,"Source",$D12),0)</f>
        <v>0</v>
      </c>
      <c r="HU12" s="112">
        <f ca="1" t="shared" si="28"/>
        <v>0</v>
      </c>
      <c r="HV12" s="113">
        <v>0.0015</v>
      </c>
      <c r="HW12" s="114">
        <f ca="1" t="shared" ref="HW12" si="191">HU12/HE11</f>
        <v>0</v>
      </c>
      <c r="HX12" s="151"/>
      <c r="HY12" s="157"/>
      <c r="HZ12" s="142"/>
      <c r="IA12" s="56" t="s">
        <v>34</v>
      </c>
      <c r="IB12" s="57">
        <f>VLOOKUP($A12,Table!$A$59:$P$88,MATCH('MBO Report 1'!HZ$2,Table!$E$58:$P$58,0)+4,FALSE)</f>
        <v>0</v>
      </c>
      <c r="IC12" s="57">
        <f>VLOOKUP($A11,Table!$A$24:$P$53,MATCH('MBO Report 1'!HZ$2,Table!$E$23:$P$23,0)+4,FALSE)</f>
        <v>0</v>
      </c>
      <c r="ID12" s="58">
        <f ca="1">IFERROR(GETPIVOTDATA("ReWork",PivotTable!$B$3,"Dept",$B11,"Month",HZ$2,"Source",$D12),0)</f>
        <v>0</v>
      </c>
      <c r="IE12" s="58">
        <f ca="1">IFERROR(GETPIVOTDATA("RePlate",PivotTable!$B$3,"Dept",$B11,"Month",HZ$2,"Source",$D12),0)</f>
        <v>0</v>
      </c>
      <c r="IF12" s="58">
        <f ca="1">IFERROR(GETPIVOTDATA("ReWash",PivotTable!$B$3,"Dept",$B11,"Month",HZ$2,"Source",$D12),0)</f>
        <v>0</v>
      </c>
      <c r="IG12" s="58">
        <f ca="1">IFERROR(GETPIVOTDATA("Other",PivotTable!$B$3,"Dept",$B11,"Month",HZ$2,"Source",$D12),0)</f>
        <v>0</v>
      </c>
      <c r="IH12" s="58">
        <f ca="1">IFERROR(GETPIVOTDATA("Sort",PivotTable!$B$3,"Dept",$B11,"Month",HZ$2,"Source",$D12),0)</f>
        <v>0</v>
      </c>
      <c r="II12" s="81">
        <f ca="1">IFERROR(GETPIVOTDATA("Scrap",PivotTable!$B$3,"Dept",$B11,"Month",HZ$2,"Source",$D12),0)</f>
        <v>0</v>
      </c>
      <c r="IJ12" s="82">
        <f t="shared" ref="IJ12" si="192">IB11*250+IB12*500</f>
        <v>0</v>
      </c>
      <c r="IK12" s="83">
        <f>VLOOKUP($A12,Table!$A$24:$P$53,MATCH('MBO Report 1'!HZ$2,Table!$E$23:$P$23,0)+4,FALSE)</f>
        <v>0</v>
      </c>
      <c r="IL12" s="84">
        <f ca="1">IFERROR(GETPIVOTDATA("Labour Cost",PivotTable!$B$3,"Dept",$B11,"Month",HZ$2,"Source",$D12),0)</f>
        <v>0</v>
      </c>
      <c r="IM12" s="84">
        <f ca="1">IFERROR(GETPIVOTDATA("Process cost",PivotTable!$B$3,"Dept",$B11,"Month",HZ$2,"Source",$D12),0)</f>
        <v>0</v>
      </c>
      <c r="IN12" s="84">
        <f ca="1">IFERROR(GETPIVOTDATA("Material Cost",PivotTable!$B$3,"Dept",$B11,"Month",HZ$2,"Source",$D12),0)</f>
        <v>0</v>
      </c>
      <c r="IO12" s="84">
        <f ca="1">IFERROR(GETPIVOTDATA("Part Cost",PivotTable!$B$3,"Dept",$B11,"Month",HZ$2,"Source",$D12),0)</f>
        <v>0</v>
      </c>
      <c r="IP12" s="112">
        <f ca="1" t="shared" si="31"/>
        <v>0</v>
      </c>
      <c r="IQ12" s="113">
        <v>0.0015</v>
      </c>
      <c r="IR12" s="114">
        <f ca="1" t="shared" ref="IR12" si="193">IP12/HZ11</f>
        <v>0</v>
      </c>
      <c r="IS12" s="151"/>
      <c r="IT12" s="157"/>
    </row>
    <row r="13" customHeight="1" spans="1:254">
      <c r="A13" s="51" t="str">
        <f t="shared" ref="A13" si="194">B13&amp;D13</f>
        <v>PVDInternal</v>
      </c>
      <c r="B13" s="29" t="str">
        <f>Info!C8</f>
        <v>PVD</v>
      </c>
      <c r="C13" s="52">
        <f>VLOOKUP($B13,Table!$C$4:$P$20,MATCH('MBO Report 1'!C$2,Table!$E$3:$P$3,0)+2,FALSE)</f>
        <v>610737</v>
      </c>
      <c r="D13" s="53" t="s">
        <v>32</v>
      </c>
      <c r="E13" s="54">
        <f>VLOOKUP($A13,Table!$A$59:$P$88,MATCH('MBO Report 1'!C$2,Table!$E$58:$P$58,0)+4,FALSE)</f>
        <v>0</v>
      </c>
      <c r="F13" s="54" t="s">
        <v>178</v>
      </c>
      <c r="G13" s="55">
        <f ca="1">IFERROR(GETPIVOTDATA("ReWork",PivotTable!$B$3,"Dept",$B13,"Month",C$2,"Source",$D13),0)</f>
        <v>33</v>
      </c>
      <c r="H13" s="55">
        <f ca="1">IFERROR(GETPIVOTDATA("RePlate",PivotTable!$B$3,"Dept",$B13,"Month",C$2,"Source",$D13),0)</f>
        <v>0</v>
      </c>
      <c r="I13" s="55">
        <f ca="1">IFERROR(GETPIVOTDATA("ReWash",PivotTable!$B$3,"Dept",$B13,"Month",C$2,"Source",$D13),0)</f>
        <v>0</v>
      </c>
      <c r="J13" s="55">
        <f ca="1">IFERROR(GETPIVOTDATA("Other",PivotTable!$B$3,"Dept",$B13,"Month",C$2,"Source",$D13),0)</f>
        <v>0</v>
      </c>
      <c r="K13" s="55">
        <f ca="1">IFERROR(GETPIVOTDATA("Sort",PivotTable!$B$3,"Dept",$B13,"Month",C$2,"Source",$D13),0)</f>
        <v>0</v>
      </c>
      <c r="L13" s="77">
        <f ca="1">IFERROR(GETPIVOTDATA("Scrap",PivotTable!$B$3,"Dept",$B13,"Month",C$2,"Source",$D13),0)</f>
        <v>0</v>
      </c>
      <c r="M13" s="78">
        <v>0</v>
      </c>
      <c r="N13" s="79" t="s">
        <v>178</v>
      </c>
      <c r="O13" s="80">
        <f ca="1">IFERROR(GETPIVOTDATA("Labour Cost",PivotTable!$B$3,"Dept",$B13,"Month",C$2,"Source",$D13),0)</f>
        <v>462</v>
      </c>
      <c r="P13" s="80">
        <f ca="1">IFERROR(GETPIVOTDATA("Process cost",PivotTable!$B$3,"Dept",$B13,"Month",C$2,"Source",$D13),0)</f>
        <v>0</v>
      </c>
      <c r="Q13" s="80">
        <f ca="1">IFERROR(GETPIVOTDATA("Material Cost",PivotTable!$B$3,"Dept",$B13,"Month",C$2,"Source",$D13),0)</f>
        <v>0</v>
      </c>
      <c r="R13" s="80">
        <f ca="1">IFERROR(GETPIVOTDATA("Part Cost",PivotTable!$B$3,"Dept",$B13,"Month",C$2,"Source",$D13),0)</f>
        <v>0</v>
      </c>
      <c r="S13" s="106">
        <f ca="1" t="shared" si="0"/>
        <v>462</v>
      </c>
      <c r="T13" s="107">
        <v>0.009</v>
      </c>
      <c r="U13" s="108">
        <f ca="1">S13/C13</f>
        <v>0.000756463092951631</v>
      </c>
      <c r="V13" s="109">
        <v>0.0011</v>
      </c>
      <c r="W13" s="110">
        <f ca="1">SUM(S13:S14)/C13</f>
        <v>0.000756463092951631</v>
      </c>
      <c r="X13" s="111">
        <f>VLOOKUP($B13,Table!$C$4:$P$18,MATCH('MBO Report 1'!X$2,Table!$E$3:$P$3,0)+2,FALSE)</f>
        <v>552925</v>
      </c>
      <c r="Y13" s="53" t="s">
        <v>32</v>
      </c>
      <c r="Z13" s="54">
        <f>VLOOKUP($A13,Table!$A$59:$P$88,MATCH('MBO Report 1'!X$2,Table!$E$58:$P$58,0)+4,FALSE)</f>
        <v>1</v>
      </c>
      <c r="AA13" s="54" t="s">
        <v>178</v>
      </c>
      <c r="AB13" s="55">
        <f ca="1">IFERROR(GETPIVOTDATA("ReWork",PivotTable!$B$3,"Dept",$B13,"Month",X$2,"Source",$D13),0)</f>
        <v>22</v>
      </c>
      <c r="AC13" s="55">
        <f ca="1">IFERROR(GETPIVOTDATA("RePlate",PivotTable!$B$3,"Dept",$B13,"Month",X$2,"Source",$D13),0)</f>
        <v>0</v>
      </c>
      <c r="AD13" s="55">
        <f ca="1">IFERROR(GETPIVOTDATA("ReWash",PivotTable!$B$3,"Dept",$B13,"Month",X$2,"Source",$D13),0)</f>
        <v>0</v>
      </c>
      <c r="AE13" s="55">
        <f ca="1">IFERROR(GETPIVOTDATA("Other",PivotTable!$B$3,"Dept",$B13,"Month",X$2,"Source",$D13),0)</f>
        <v>0</v>
      </c>
      <c r="AF13" s="55">
        <f ca="1">IFERROR(GETPIVOTDATA("Sort",PivotTable!$B$3,"Dept",$B13,"Month",X$2,"Source",$D13),0)</f>
        <v>0</v>
      </c>
      <c r="AG13" s="77">
        <f ca="1">IFERROR(GETPIVOTDATA("Scrap",PivotTable!$B$3,"Dept",$B13,"Month",X$2,"Source",$D13),0)</f>
        <v>0</v>
      </c>
      <c r="AH13" s="78">
        <v>0</v>
      </c>
      <c r="AI13" s="79" t="s">
        <v>178</v>
      </c>
      <c r="AJ13" s="80">
        <f ca="1">IFERROR(GETPIVOTDATA("Labour Cost",PivotTable!$B$3,"Dept",$B13,"Month",X$2,"Source",$D13),0)</f>
        <v>308</v>
      </c>
      <c r="AK13" s="80">
        <f ca="1">IFERROR(GETPIVOTDATA("Process cost",PivotTable!$B$3,"Dept",$B13,"Month",X$2,"Source",$D13),0)</f>
        <v>0</v>
      </c>
      <c r="AL13" s="80">
        <f ca="1">IFERROR(GETPIVOTDATA("Material Cost",PivotTable!$B$3,"Dept",$B13,"Month",X$2,"Source",$D13),0)</f>
        <v>0</v>
      </c>
      <c r="AM13" s="80">
        <f ca="1">IFERROR(GETPIVOTDATA("Part Cost",PivotTable!$B$3,"Dept",$B13,"Month",X$2,"Source",$D13),0)</f>
        <v>0</v>
      </c>
      <c r="AN13" s="106">
        <f ca="1" t="shared" si="1"/>
        <v>308</v>
      </c>
      <c r="AO13" s="107">
        <v>0.009</v>
      </c>
      <c r="AP13" s="108">
        <f ca="1" t="shared" ref="AP13" si="195">AN13/X13</f>
        <v>0.000557037572907718</v>
      </c>
      <c r="AQ13" s="109">
        <v>0.0011</v>
      </c>
      <c r="AR13" s="140">
        <f ca="1" t="shared" ref="AR13" si="196">SUM(AN13:AN14)/X13</f>
        <v>0.00100917846000814</v>
      </c>
      <c r="AS13" s="141">
        <f>VLOOKUP($B13,Table!$C$4:$P$18,MATCH('MBO Report 1'!AS$2,Table!$E$3:$P$3,0)+2,FALSE)</f>
        <v>718503</v>
      </c>
      <c r="AT13" s="53" t="s">
        <v>32</v>
      </c>
      <c r="AU13" s="54">
        <f>VLOOKUP($A13,Table!$A$59:$P$88,MATCH('MBO Report 1'!AS$2,Table!$E$58:$P$58,0)+4,FALSE)</f>
        <v>0</v>
      </c>
      <c r="AV13" s="54" t="s">
        <v>178</v>
      </c>
      <c r="AW13" s="55">
        <f ca="1">IFERROR(GETPIVOTDATA("ReWork",PivotTable!$B$3,"Dept",$B13,"Month",AS$2,"Source",$D13),0)</f>
        <v>5</v>
      </c>
      <c r="AX13" s="55">
        <f ca="1">IFERROR(GETPIVOTDATA("RePlate",PivotTable!$B$3,"Dept",$B13,"Month",AS$2,"Source",$D13),0)</f>
        <v>0</v>
      </c>
      <c r="AY13" s="55">
        <f ca="1">IFERROR(GETPIVOTDATA("ReWash",PivotTable!$B$3,"Dept",$B13,"Month",AS$2,"Source",$D13),0)</f>
        <v>0</v>
      </c>
      <c r="AZ13" s="55">
        <f ca="1">IFERROR(GETPIVOTDATA("Other",PivotTable!$B$3,"Dept",$B13,"Month",AS$2,"Source",$D13),0)</f>
        <v>0</v>
      </c>
      <c r="BA13" s="55">
        <f ca="1">IFERROR(GETPIVOTDATA("Sort",PivotTable!$B$3,"Dept",$B13,"Month",AS$2,"Source",$D13),0)</f>
        <v>0</v>
      </c>
      <c r="BB13" s="77">
        <f ca="1">IFERROR(GETPIVOTDATA("Scrap",PivotTable!$B$3,"Dept",$B13,"Month",AS$2,"Source",$D13),0)</f>
        <v>0</v>
      </c>
      <c r="BC13" s="78">
        <v>0</v>
      </c>
      <c r="BD13" s="79" t="s">
        <v>178</v>
      </c>
      <c r="BE13" s="80">
        <f ca="1">IFERROR(GETPIVOTDATA("Labour Cost",PivotTable!$B$3,"Dept",$B13,"Month",AS$2,"Source",$D13),0)</f>
        <v>70</v>
      </c>
      <c r="BF13" s="80">
        <f ca="1">IFERROR(GETPIVOTDATA("Process cost",PivotTable!$B$3,"Dept",$B13,"Month",AS$2,"Source",$D13),0)</f>
        <v>0</v>
      </c>
      <c r="BG13" s="80">
        <f ca="1">IFERROR(GETPIVOTDATA("Material Cost",PivotTable!$B$3,"Dept",$B13,"Month",AS$2,"Source",$D13),0)</f>
        <v>0</v>
      </c>
      <c r="BH13" s="80">
        <f ca="1">IFERROR(GETPIVOTDATA("Part Cost",PivotTable!$B$3,"Dept",$B13,"Month",AS$2,"Source",$D13),0)</f>
        <v>0</v>
      </c>
      <c r="BI13" s="106">
        <f ca="1" t="shared" si="4"/>
        <v>70</v>
      </c>
      <c r="BJ13" s="107">
        <v>0.009</v>
      </c>
      <c r="BK13" s="108">
        <f ca="1" t="shared" ref="BK13" si="197">BI13/AS13</f>
        <v>9.74247845868424e-5</v>
      </c>
      <c r="BL13" s="150">
        <v>0.0011</v>
      </c>
      <c r="BM13" s="156">
        <f ca="1" t="shared" ref="BM13" si="198">SUM(BI13:BI14)/AS13</f>
        <v>9.74247845868424e-5</v>
      </c>
      <c r="BN13" s="141">
        <f>VLOOKUP($B13,Table!$C$4:$P$18,MATCH('MBO Report 1'!BN$2,Table!$E$3:$P$3,0)+2,FALSE)</f>
        <v>749468</v>
      </c>
      <c r="BO13" s="53" t="s">
        <v>32</v>
      </c>
      <c r="BP13" s="54">
        <f>VLOOKUP($A13,Table!$A$59:$P$88,MATCH('MBO Report 1'!BN$2,Table!$E$58:$P$58,0)+4,FALSE)</f>
        <v>0</v>
      </c>
      <c r="BQ13" s="54" t="s">
        <v>178</v>
      </c>
      <c r="BR13" s="55">
        <f ca="1">IFERROR(GETPIVOTDATA("ReWork",PivotTable!$B$3,"Dept",$B13,"Month",BN$2,"Source",$D13),0)</f>
        <v>12</v>
      </c>
      <c r="BS13" s="55">
        <f ca="1">IFERROR(GETPIVOTDATA("RePlate",PivotTable!$B$3,"Dept",$B13,"Month",BN$2,"Source",$D13),0)</f>
        <v>0</v>
      </c>
      <c r="BT13" s="55">
        <f ca="1">IFERROR(GETPIVOTDATA("ReWash",PivotTable!$B$3,"Dept",$B13,"Month",BN$2,"Source",$D13),0)</f>
        <v>0</v>
      </c>
      <c r="BU13" s="55">
        <f ca="1">IFERROR(GETPIVOTDATA("Other",PivotTable!$B$3,"Dept",$B13,"Month",BN$2,"Source",$D13),0)</f>
        <v>0</v>
      </c>
      <c r="BV13" s="55">
        <f ca="1">IFERROR(GETPIVOTDATA("Sort",PivotTable!$B$3,"Dept",$B13,"Month",BN$2,"Source",$D13),0)</f>
        <v>0</v>
      </c>
      <c r="BW13" s="77">
        <f ca="1">IFERROR(GETPIVOTDATA("Scrap",PivotTable!$B$3,"Dept",$B13,"Month",BN$2,"Source",$D13),0)</f>
        <v>0</v>
      </c>
      <c r="BX13" s="78">
        <v>0</v>
      </c>
      <c r="BY13" s="79" t="s">
        <v>178</v>
      </c>
      <c r="BZ13" s="80">
        <f ca="1">IFERROR(GETPIVOTDATA("Labour Cost",PivotTable!$B$3,"Dept",$B13,"Month",BN$2,"Source",$D13),0)</f>
        <v>168</v>
      </c>
      <c r="CA13" s="80">
        <f ca="1">IFERROR(GETPIVOTDATA("Process cost",PivotTable!$B$3,"Dept",$B13,"Month",BN$2,"Source",$D13),0)</f>
        <v>0</v>
      </c>
      <c r="CB13" s="80">
        <f ca="1">IFERROR(GETPIVOTDATA("Material Cost",PivotTable!$B$3,"Dept",$B13,"Month",BN$2,"Source",$D13),0)</f>
        <v>0</v>
      </c>
      <c r="CC13" s="80">
        <f ca="1">IFERROR(GETPIVOTDATA("Part Cost",PivotTable!$B$3,"Dept",$B13,"Month",BN$2,"Source",$D13),0)</f>
        <v>0</v>
      </c>
      <c r="CD13" s="106">
        <f ca="1" t="shared" si="7"/>
        <v>168</v>
      </c>
      <c r="CE13" s="107">
        <v>0.009</v>
      </c>
      <c r="CF13" s="108">
        <f ca="1" t="shared" ref="CF13" si="199">CD13/BN13</f>
        <v>0.000224159003453116</v>
      </c>
      <c r="CG13" s="150">
        <v>0.0011</v>
      </c>
      <c r="CH13" s="156">
        <f ca="1" t="shared" ref="CH13" si="200">SUM(CD13:CD14)/BN13</f>
        <v>0.000224159003453116</v>
      </c>
      <c r="CI13" s="141">
        <f>VLOOKUP($B13,Table!$C$4:$P$18,MATCH('MBO Report 1'!CI$2,Table!$E$3:$P$3,0)+2,FALSE)</f>
        <v>860674.88</v>
      </c>
      <c r="CJ13" s="53" t="s">
        <v>32</v>
      </c>
      <c r="CK13" s="54">
        <f>VLOOKUP($A13,Table!$A$59:$P$88,MATCH('MBO Report 1'!CI$2,Table!$E$58:$P$58,0)+4,FALSE)</f>
        <v>0</v>
      </c>
      <c r="CL13" s="54" t="s">
        <v>178</v>
      </c>
      <c r="CM13" s="55">
        <f ca="1">IFERROR(GETPIVOTDATA("ReWork",PivotTable!$B$3,"Dept",$B13,"Month",CI$2,"Source",$D13),0)</f>
        <v>21</v>
      </c>
      <c r="CN13" s="55">
        <f ca="1">IFERROR(GETPIVOTDATA("RePlate",PivotTable!$B$3,"Dept",$B13,"Month",CI$2,"Source",$D13),0)</f>
        <v>0</v>
      </c>
      <c r="CO13" s="55">
        <f ca="1">IFERROR(GETPIVOTDATA("ReWash",PivotTable!$B$3,"Dept",$B13,"Month",CI$2,"Source",$D13),0)</f>
        <v>0</v>
      </c>
      <c r="CP13" s="55">
        <f ca="1">IFERROR(GETPIVOTDATA("Other",PivotTable!$B$3,"Dept",$B13,"Month",CI$2,"Source",$D13),0)</f>
        <v>0</v>
      </c>
      <c r="CQ13" s="55">
        <f ca="1">IFERROR(GETPIVOTDATA("Sort",PivotTable!$B$3,"Dept",$B13,"Month",CI$2,"Source",$D13),0)</f>
        <v>0</v>
      </c>
      <c r="CR13" s="77">
        <f ca="1">IFERROR(GETPIVOTDATA("Scrap",PivotTable!$B$3,"Dept",$B13,"Month",CI$2,"Source",$D13),0)</f>
        <v>0</v>
      </c>
      <c r="CS13" s="78">
        <v>0</v>
      </c>
      <c r="CT13" s="79" t="s">
        <v>178</v>
      </c>
      <c r="CU13" s="80">
        <f ca="1">IFERROR(GETPIVOTDATA("Labour Cost",PivotTable!$B$3,"Dept",$B13,"Month",CI$2,"Source",$D13),0)</f>
        <v>294</v>
      </c>
      <c r="CV13" s="80">
        <f ca="1">IFERROR(GETPIVOTDATA("Process cost",PivotTable!$B$3,"Dept",$B13,"Month",CI$2,"Source",$D13),0)</f>
        <v>0</v>
      </c>
      <c r="CW13" s="80">
        <f ca="1">IFERROR(GETPIVOTDATA("Material Cost",PivotTable!$B$3,"Dept",$B13,"Month",CI$2,"Source",$D13),0)</f>
        <v>0</v>
      </c>
      <c r="CX13" s="80">
        <f ca="1">IFERROR(GETPIVOTDATA("Part Cost",PivotTable!$B$3,"Dept",$B13,"Month",CI$2,"Source",$D13),0)</f>
        <v>0</v>
      </c>
      <c r="CY13" s="106">
        <f ca="1" t="shared" si="10"/>
        <v>294</v>
      </c>
      <c r="CZ13" s="107">
        <v>0.009</v>
      </c>
      <c r="DA13" s="108">
        <f ca="1" t="shared" ref="DA13" si="201">CY13/CI13</f>
        <v>0.000341592402464447</v>
      </c>
      <c r="DB13" s="150">
        <v>0.0011</v>
      </c>
      <c r="DC13" s="156">
        <f ca="1" t="shared" ref="DC13" si="202">SUM(CY13:CY14)/CI13</f>
        <v>0.000341592402464447</v>
      </c>
      <c r="DD13" s="141">
        <f>VLOOKUP($B13,Table!$C$4:$P$18,MATCH('MBO Report 1'!DD$2,Table!$E$3:$P$3,0)+2,FALSE)</f>
        <v>838382.63</v>
      </c>
      <c r="DE13" s="53" t="s">
        <v>32</v>
      </c>
      <c r="DF13" s="54">
        <f>VLOOKUP($A13,Table!$A$59:$P$88,MATCH('MBO Report 1'!DD$2,Table!$E$58:$P$58,0)+4,FALSE)</f>
        <v>0</v>
      </c>
      <c r="DG13" s="54" t="s">
        <v>178</v>
      </c>
      <c r="DH13" s="55">
        <f ca="1">IFERROR(GETPIVOTDATA("ReWork",PivotTable!$B$3,"Dept",$B13,"Month",DD$2,"Source",$D13),0)</f>
        <v>69</v>
      </c>
      <c r="DI13" s="55">
        <f ca="1">IFERROR(GETPIVOTDATA("RePlate",PivotTable!$B$3,"Dept",$B13,"Month",DD$2,"Source",$D13),0)</f>
        <v>0</v>
      </c>
      <c r="DJ13" s="55">
        <f ca="1">IFERROR(GETPIVOTDATA("ReWash",PivotTable!$B$3,"Dept",$B13,"Month",DD$2,"Source",$D13),0)</f>
        <v>0</v>
      </c>
      <c r="DK13" s="55">
        <f ca="1">IFERROR(GETPIVOTDATA("Other",PivotTable!$B$3,"Dept",$B13,"Month",DD$2,"Source",$D13),0)</f>
        <v>0</v>
      </c>
      <c r="DL13" s="55">
        <f ca="1">IFERROR(GETPIVOTDATA("Sort",PivotTable!$B$3,"Dept",$B13,"Month",DD$2,"Source",$D13),0)</f>
        <v>0</v>
      </c>
      <c r="DM13" s="77">
        <f ca="1">IFERROR(GETPIVOTDATA("Scrap",PivotTable!$B$3,"Dept",$B13,"Month",DD$2,"Source",$D13),0)</f>
        <v>0</v>
      </c>
      <c r="DN13" s="78">
        <v>0</v>
      </c>
      <c r="DO13" s="79" t="s">
        <v>178</v>
      </c>
      <c r="DP13" s="80">
        <f ca="1">IFERROR(GETPIVOTDATA("Labour Cost",PivotTable!$B$3,"Dept",$B13,"Month",DD$2,"Source",$D13),0)</f>
        <v>966</v>
      </c>
      <c r="DQ13" s="80">
        <f ca="1">IFERROR(GETPIVOTDATA("Process cost",PivotTable!$B$3,"Dept",$B13,"Month",DD$2,"Source",$D13),0)</f>
        <v>0</v>
      </c>
      <c r="DR13" s="80">
        <f ca="1">IFERROR(GETPIVOTDATA("Material Cost",PivotTable!$B$3,"Dept",$B13,"Month",DD$2,"Source",$D13),0)</f>
        <v>0</v>
      </c>
      <c r="DS13" s="80">
        <f ca="1">IFERROR(GETPIVOTDATA("Part Cost",PivotTable!$B$3,"Dept",$B13,"Month",DD$2,"Source",$D13),0)</f>
        <v>0</v>
      </c>
      <c r="DT13" s="106">
        <f ca="1" t="shared" si="13"/>
        <v>966</v>
      </c>
      <c r="DU13" s="107">
        <v>0.009</v>
      </c>
      <c r="DV13" s="108">
        <f ca="1" t="shared" ref="DV13" si="203">DT13/DD13</f>
        <v>0.0011522185281916</v>
      </c>
      <c r="DW13" s="150">
        <v>0.0011</v>
      </c>
      <c r="DX13" s="156">
        <f ca="1" t="shared" ref="DX13" si="204">SUM(DT13:DT14)/DD13</f>
        <v>0.0011522185281916</v>
      </c>
      <c r="DY13" s="141">
        <f>VLOOKUP($B13,Table!$C$4:$P$18,MATCH('MBO Report 1'!DY$2,Table!$E$3:$P$3,0)+2,FALSE)</f>
        <v>790191.11</v>
      </c>
      <c r="DZ13" s="53" t="s">
        <v>32</v>
      </c>
      <c r="EA13" s="54">
        <f>VLOOKUP($A13,Table!$A$59:$P$88,MATCH('MBO Report 1'!DY$2,Table!$E$58:$P$58,0)+4,FALSE)</f>
        <v>0</v>
      </c>
      <c r="EB13" s="54" t="s">
        <v>178</v>
      </c>
      <c r="EC13" s="55">
        <f ca="1">IFERROR(GETPIVOTDATA("ReWork",PivotTable!$B$3,"Dept",$B13,"Month",DY$2,"Source",$D13),0)</f>
        <v>35</v>
      </c>
      <c r="ED13" s="55">
        <f ca="1">IFERROR(GETPIVOTDATA("RePlate",PivotTable!$B$3,"Dept",$B13,"Month",DY$2,"Source",$D13),0)</f>
        <v>0</v>
      </c>
      <c r="EE13" s="55">
        <f ca="1">IFERROR(GETPIVOTDATA("ReWash",PivotTable!$B$3,"Dept",$B13,"Month",DY$2,"Source",$D13),0)</f>
        <v>0</v>
      </c>
      <c r="EF13" s="55">
        <f ca="1">IFERROR(GETPIVOTDATA("Other",PivotTable!$B$3,"Dept",$B13,"Month",DY$2,"Source",$D13),0)</f>
        <v>0</v>
      </c>
      <c r="EG13" s="55">
        <f ca="1">IFERROR(GETPIVOTDATA("Sort",PivotTable!$B$3,"Dept",$B13,"Month",DY$2,"Source",$D13),0)</f>
        <v>0</v>
      </c>
      <c r="EH13" s="77">
        <f ca="1">IFERROR(GETPIVOTDATA("Scrap",PivotTable!$B$3,"Dept",$B13,"Month",DY$2,"Source",$D13),0)</f>
        <v>0</v>
      </c>
      <c r="EI13" s="78">
        <v>0</v>
      </c>
      <c r="EJ13" s="79" t="s">
        <v>178</v>
      </c>
      <c r="EK13" s="80">
        <f ca="1">IFERROR(GETPIVOTDATA("Labour Cost",PivotTable!$B$3,"Dept",$B13,"Month",DY$2,"Source",$D13),0)</f>
        <v>490</v>
      </c>
      <c r="EL13" s="80">
        <f ca="1">IFERROR(GETPIVOTDATA("Process cost",PivotTable!$B$3,"Dept",$B13,"Month",DY$2,"Source",$D13),0)</f>
        <v>0</v>
      </c>
      <c r="EM13" s="80">
        <f ca="1">IFERROR(GETPIVOTDATA("Material Cost",PivotTable!$B$3,"Dept",$B13,"Month",DY$2,"Source",$D13),0)</f>
        <v>0</v>
      </c>
      <c r="EN13" s="80">
        <f ca="1">IFERROR(GETPIVOTDATA("Part Cost",PivotTable!$B$3,"Dept",$B13,"Month",DY$2,"Source",$D13),0)</f>
        <v>0</v>
      </c>
      <c r="EO13" s="106">
        <f ca="1" t="shared" si="16"/>
        <v>490</v>
      </c>
      <c r="EP13" s="107">
        <v>0.009</v>
      </c>
      <c r="EQ13" s="108">
        <f ca="1" t="shared" ref="EQ13" si="205">EO13/DY13</f>
        <v>0.000620103154539413</v>
      </c>
      <c r="ER13" s="150">
        <v>0.0011</v>
      </c>
      <c r="ES13" s="156">
        <f ca="1" t="shared" ref="ES13" si="206">SUM(EO13:EO14)/DY13</f>
        <v>0.000620103154539413</v>
      </c>
      <c r="ET13" s="141">
        <f>VLOOKUP($B13,Table!$C$4:$P$18,MATCH('MBO Report 1'!ET$2,Table!$E$3:$P$3,0)+2,FALSE)</f>
        <v>919308.83</v>
      </c>
      <c r="EU13" s="53" t="s">
        <v>32</v>
      </c>
      <c r="EV13" s="54">
        <f>VLOOKUP($A13,Table!$A$59:$P$88,MATCH('MBO Report 1'!ET$2,Table!$E$58:$P$58,0)+4,FALSE)</f>
        <v>0</v>
      </c>
      <c r="EW13" s="54" t="s">
        <v>178</v>
      </c>
      <c r="EX13" s="55">
        <f ca="1">IFERROR(GETPIVOTDATA("ReWork",PivotTable!$B$3,"Dept",$B13,"Month",ET$2,"Source",$D13),0)</f>
        <v>39.6</v>
      </c>
      <c r="EY13" s="55">
        <f ca="1">IFERROR(GETPIVOTDATA("RePlate",PivotTable!$B$3,"Dept",$B13,"Month",ET$2,"Source",$D13),0)</f>
        <v>0</v>
      </c>
      <c r="EZ13" s="55">
        <f ca="1">IFERROR(GETPIVOTDATA("ReWash",PivotTable!$B$3,"Dept",$B13,"Month",ET$2,"Source",$D13),0)</f>
        <v>0</v>
      </c>
      <c r="FA13" s="55">
        <f ca="1">IFERROR(GETPIVOTDATA("Other",PivotTable!$B$3,"Dept",$B13,"Month",ET$2,"Source",$D13),0)</f>
        <v>0</v>
      </c>
      <c r="FB13" s="55">
        <f ca="1">IFERROR(GETPIVOTDATA("Sort",PivotTable!$B$3,"Dept",$B13,"Month",ET$2,"Source",$D13),0)</f>
        <v>0</v>
      </c>
      <c r="FC13" s="77">
        <f ca="1">IFERROR(GETPIVOTDATA("Scrap",PivotTable!$B$3,"Dept",$B13,"Month",ET$2,"Source",$D13),0)</f>
        <v>0</v>
      </c>
      <c r="FD13" s="78">
        <v>0</v>
      </c>
      <c r="FE13" s="79" t="s">
        <v>178</v>
      </c>
      <c r="FF13" s="80">
        <f ca="1">IFERROR(GETPIVOTDATA("Labour Cost",PivotTable!$B$3,"Dept",$B13,"Month",ET$2,"Source",$D13),0)</f>
        <v>554.4</v>
      </c>
      <c r="FG13" s="80">
        <f ca="1">IFERROR(GETPIVOTDATA("Process cost",PivotTable!$B$3,"Dept",$B13,"Month",ET$2,"Source",$D13),0)</f>
        <v>0</v>
      </c>
      <c r="FH13" s="80">
        <f ca="1">IFERROR(GETPIVOTDATA("Material Cost",PivotTable!$B$3,"Dept",$B13,"Month",ET$2,"Source",$D13),0)</f>
        <v>0</v>
      </c>
      <c r="FI13" s="80">
        <f ca="1">IFERROR(GETPIVOTDATA("Part Cost",PivotTable!$B$3,"Dept",$B13,"Month",ET$2,"Source",$D13),0)</f>
        <v>0</v>
      </c>
      <c r="FJ13" s="106">
        <f ca="1" t="shared" si="19"/>
        <v>554.4</v>
      </c>
      <c r="FK13" s="107">
        <v>0.009</v>
      </c>
      <c r="FL13" s="108">
        <f ca="1" t="shared" ref="FL13" si="207">FJ13/ET13</f>
        <v>0.000603061758908592</v>
      </c>
      <c r="FM13" s="150">
        <v>0.0011</v>
      </c>
      <c r="FN13" s="156">
        <f ca="1" t="shared" ref="FN13" si="208">SUM(FJ13:FJ14)/ET13</f>
        <v>0.000603061758908592</v>
      </c>
      <c r="FO13" s="141">
        <f>VLOOKUP($B13,Table!$C$4:$P$18,MATCH('MBO Report 1'!FO$2,Table!$E$3:$P$3,0)+2,FALSE)</f>
        <v>797373.57</v>
      </c>
      <c r="FP13" s="53" t="s">
        <v>32</v>
      </c>
      <c r="FQ13" s="54">
        <f>VLOOKUP($A13,Table!$A$59:$P$88,MATCH('MBO Report 1'!FO$2,Table!$E$58:$P$58,0)+4,FALSE)</f>
        <v>0</v>
      </c>
      <c r="FR13" s="54" t="s">
        <v>178</v>
      </c>
      <c r="FS13" s="55">
        <f ca="1">IFERROR(GETPIVOTDATA("ReWork",PivotTable!$B$3,"Dept",$B13,"Month",FO$2,"Source",$D13),0)</f>
        <v>30.8</v>
      </c>
      <c r="FT13" s="55">
        <f ca="1">IFERROR(GETPIVOTDATA("RePlate",PivotTable!$B$3,"Dept",$B13,"Month",FO$2,"Source",$D13),0)</f>
        <v>0</v>
      </c>
      <c r="FU13" s="55">
        <f ca="1">IFERROR(GETPIVOTDATA("ReWash",PivotTable!$B$3,"Dept",$B13,"Month",FO$2,"Source",$D13),0)</f>
        <v>0</v>
      </c>
      <c r="FV13" s="55">
        <f ca="1">IFERROR(GETPIVOTDATA("Other",PivotTable!$B$3,"Dept",$B13,"Month",FO$2,"Source",$D13),0)</f>
        <v>0</v>
      </c>
      <c r="FW13" s="55">
        <f ca="1">IFERROR(GETPIVOTDATA("Sort",PivotTable!$B$3,"Dept",$B13,"Month",FO$2,"Source",$D13),0)</f>
        <v>0</v>
      </c>
      <c r="FX13" s="77">
        <f ca="1">IFERROR(GETPIVOTDATA("Scrap",PivotTable!$B$3,"Dept",$B13,"Month",FO$2,"Source",$D13),0)</f>
        <v>0</v>
      </c>
      <c r="FY13" s="78">
        <v>0</v>
      </c>
      <c r="FZ13" s="79" t="s">
        <v>178</v>
      </c>
      <c r="GA13" s="80">
        <f ca="1">IFERROR(GETPIVOTDATA("Labour Cost",PivotTable!$B$3,"Dept",$B13,"Month",FO$2,"Source",$D13),0)</f>
        <v>431.2</v>
      </c>
      <c r="GB13" s="80">
        <f ca="1">IFERROR(GETPIVOTDATA("Process cost",PivotTable!$B$3,"Dept",$B13,"Month",FO$2,"Source",$D13),0)</f>
        <v>0</v>
      </c>
      <c r="GC13" s="80">
        <f ca="1">IFERROR(GETPIVOTDATA("Material Cost",PivotTable!$B$3,"Dept",$B13,"Month",FO$2,"Source",$D13),0)</f>
        <v>0</v>
      </c>
      <c r="GD13" s="80">
        <f ca="1">IFERROR(GETPIVOTDATA("Part Cost",PivotTable!$B$3,"Dept",$B13,"Month",FO$2,"Source",$D13),0)</f>
        <v>0</v>
      </c>
      <c r="GE13" s="106">
        <f ca="1" t="shared" si="22"/>
        <v>431.2</v>
      </c>
      <c r="GF13" s="107">
        <v>0.009</v>
      </c>
      <c r="GG13" s="108">
        <f ca="1" t="shared" ref="GG13" si="209">GE13/FO13</f>
        <v>0.000540775385870891</v>
      </c>
      <c r="GH13" s="150">
        <v>0.0011</v>
      </c>
      <c r="GI13" s="156">
        <f ca="1" t="shared" ref="GI13" si="210">SUM(GE13:GE14)/FO13</f>
        <v>0.000540775385870891</v>
      </c>
      <c r="GJ13" s="141">
        <f>VLOOKUP($B13,Table!$C$4:$P$18,MATCH('MBO Report 1'!GJ$2,Table!$E$3:$P$3,0)+2,FALSE)</f>
        <v>767596.12</v>
      </c>
      <c r="GK13" s="53" t="s">
        <v>32</v>
      </c>
      <c r="GL13" s="54">
        <f>VLOOKUP($A13,Table!$A$59:$P$88,MATCH('MBO Report 1'!GJ$2,Table!$E$58:$P$58,0)+4,FALSE)</f>
        <v>0</v>
      </c>
      <c r="GM13" s="54" t="s">
        <v>178</v>
      </c>
      <c r="GN13" s="55">
        <f ca="1">IFERROR(GETPIVOTDATA("ReWork",PivotTable!$B$3,"Dept",$B13,"Month",GJ$2,"Source",$D13),0)</f>
        <v>20</v>
      </c>
      <c r="GO13" s="55">
        <f ca="1">IFERROR(GETPIVOTDATA("RePlate",PivotTable!$B$3,"Dept",$B13,"Month",GJ$2,"Source",$D13),0)</f>
        <v>0</v>
      </c>
      <c r="GP13" s="55">
        <f ca="1">IFERROR(GETPIVOTDATA("ReWash",PivotTable!$B$3,"Dept",$B13,"Month",GJ$2,"Source",$D13),0)</f>
        <v>0</v>
      </c>
      <c r="GQ13" s="55">
        <f ca="1">IFERROR(GETPIVOTDATA("Other",PivotTable!$B$3,"Dept",$B13,"Month",GJ$2,"Source",$D13),0)</f>
        <v>0</v>
      </c>
      <c r="GR13" s="55">
        <f ca="1">IFERROR(GETPIVOTDATA("Sort",PivotTable!$B$3,"Dept",$B13,"Month",GJ$2,"Source",$D13),0)</f>
        <v>0</v>
      </c>
      <c r="GS13" s="77">
        <f ca="1">IFERROR(GETPIVOTDATA("Scrap",PivotTable!$B$3,"Dept",$B13,"Month",GJ$2,"Source",$D13),0)</f>
        <v>0</v>
      </c>
      <c r="GT13" s="78">
        <v>0</v>
      </c>
      <c r="GU13" s="79" t="s">
        <v>178</v>
      </c>
      <c r="GV13" s="80">
        <f ca="1">IFERROR(GETPIVOTDATA("Labour Cost",PivotTable!$B$3,"Dept",$B13,"Month",GJ$2,"Source",$D13),0)</f>
        <v>280</v>
      </c>
      <c r="GW13" s="80">
        <f ca="1">IFERROR(GETPIVOTDATA("Process cost",PivotTable!$B$3,"Dept",$B13,"Month",GJ$2,"Source",$D13),0)</f>
        <v>0</v>
      </c>
      <c r="GX13" s="80">
        <f ca="1">IFERROR(GETPIVOTDATA("Material Cost",PivotTable!$B$3,"Dept",$B13,"Month",GJ$2,"Source",$D13),0)</f>
        <v>0</v>
      </c>
      <c r="GY13" s="80">
        <f ca="1">IFERROR(GETPIVOTDATA("Part Cost",PivotTable!$B$3,"Dept",$B13,"Month",GJ$2,"Source",$D13),0)</f>
        <v>0</v>
      </c>
      <c r="GZ13" s="106">
        <f ca="1" t="shared" si="25"/>
        <v>280</v>
      </c>
      <c r="HA13" s="107">
        <v>0.009</v>
      </c>
      <c r="HB13" s="108">
        <f ca="1" t="shared" ref="HB13" si="211">GZ13/GJ13</f>
        <v>0.00036477516327206</v>
      </c>
      <c r="HC13" s="150">
        <v>0.0011</v>
      </c>
      <c r="HD13" s="156">
        <f ca="1" t="shared" ref="HD13" si="212">SUM(GZ13:GZ14)/GJ13</f>
        <v>0.00036477516327206</v>
      </c>
      <c r="HE13" s="141">
        <f>VLOOKUP($B13,Table!$C$4:$P$18,MATCH('MBO Report 1'!HE$2,Table!$E$3:$P$3,0)+2,FALSE)</f>
        <v>823835.67</v>
      </c>
      <c r="HF13" s="53" t="s">
        <v>32</v>
      </c>
      <c r="HG13" s="54">
        <f>VLOOKUP($A13,Table!$A$59:$P$88,MATCH('MBO Report 1'!HE$2,Table!$E$58:$P$58,0)+4,FALSE)</f>
        <v>0</v>
      </c>
      <c r="HH13" s="54" t="s">
        <v>178</v>
      </c>
      <c r="HI13" s="55">
        <f ca="1">IFERROR(GETPIVOTDATA("ReWork",PivotTable!$B$3,"Dept",$B13,"Month",HE$2,"Source",$D13),0)</f>
        <v>16</v>
      </c>
      <c r="HJ13" s="55">
        <f ca="1">IFERROR(GETPIVOTDATA("RePlate",PivotTable!$B$3,"Dept",$B13,"Month",HE$2,"Source",$D13),0)</f>
        <v>0</v>
      </c>
      <c r="HK13" s="55">
        <f ca="1">IFERROR(GETPIVOTDATA("ReWash",PivotTable!$B$3,"Dept",$B13,"Month",HE$2,"Source",$D13),0)</f>
        <v>0</v>
      </c>
      <c r="HL13" s="55">
        <f ca="1">IFERROR(GETPIVOTDATA("Other",PivotTable!$B$3,"Dept",$B13,"Month",HE$2,"Source",$D13),0)</f>
        <v>0</v>
      </c>
      <c r="HM13" s="55">
        <f ca="1">IFERROR(GETPIVOTDATA("Sort",PivotTable!$B$3,"Dept",$B13,"Month",HE$2,"Source",$D13),0)</f>
        <v>0</v>
      </c>
      <c r="HN13" s="77">
        <f ca="1">IFERROR(GETPIVOTDATA("Scrap",PivotTable!$B$3,"Dept",$B13,"Month",HE$2,"Source",$D13),0)</f>
        <v>0</v>
      </c>
      <c r="HO13" s="78">
        <v>0</v>
      </c>
      <c r="HP13" s="79" t="s">
        <v>178</v>
      </c>
      <c r="HQ13" s="80">
        <f ca="1">IFERROR(GETPIVOTDATA("Labour Cost",PivotTable!$B$3,"Dept",$B13,"Month",HE$2,"Source",$D13),0)</f>
        <v>224</v>
      </c>
      <c r="HR13" s="80">
        <f ca="1">IFERROR(GETPIVOTDATA("Process cost",PivotTable!$B$3,"Dept",$B13,"Month",HE$2,"Source",$D13),0)</f>
        <v>0</v>
      </c>
      <c r="HS13" s="80">
        <f ca="1">IFERROR(GETPIVOTDATA("Material Cost",PivotTable!$B$3,"Dept",$B13,"Month",HE$2,"Source",$D13),0)</f>
        <v>0</v>
      </c>
      <c r="HT13" s="80">
        <f ca="1">IFERROR(GETPIVOTDATA("Part Cost",PivotTable!$B$3,"Dept",$B13,"Month",HE$2,"Source",$D13),0)</f>
        <v>0</v>
      </c>
      <c r="HU13" s="106">
        <f ca="1" t="shared" si="28"/>
        <v>224</v>
      </c>
      <c r="HV13" s="107">
        <v>0.009</v>
      </c>
      <c r="HW13" s="108">
        <f ca="1" t="shared" ref="HW13" si="213">HU13/HE13</f>
        <v>0.000271898884883195</v>
      </c>
      <c r="HX13" s="150">
        <v>0.0011</v>
      </c>
      <c r="HY13" s="156">
        <f ca="1" t="shared" ref="HY13" si="214">SUM(HU13:HU14)/HE13</f>
        <v>0.000271898884883195</v>
      </c>
      <c r="HZ13" s="141">
        <f>VLOOKUP($B13,Table!$C$4:$P$18,MATCH('MBO Report 1'!HZ$2,Table!$E$3:$P$3,0)+2,FALSE)</f>
        <v>889485.26</v>
      </c>
      <c r="IA13" s="53" t="s">
        <v>32</v>
      </c>
      <c r="IB13" s="54">
        <f>VLOOKUP($A13,Table!$A$59:$P$88,MATCH('MBO Report 1'!HZ$2,Table!$E$58:$P$58,0)+4,FALSE)</f>
        <v>0</v>
      </c>
      <c r="IC13" s="54" t="s">
        <v>178</v>
      </c>
      <c r="ID13" s="55">
        <f ca="1">IFERROR(GETPIVOTDATA("ReWork",PivotTable!$B$3,"Dept",$B13,"Month",HZ$2,"Source",$D13),0)</f>
        <v>4</v>
      </c>
      <c r="IE13" s="55">
        <f ca="1">IFERROR(GETPIVOTDATA("RePlate",PivotTable!$B$3,"Dept",$B13,"Month",HZ$2,"Source",$D13),0)</f>
        <v>0</v>
      </c>
      <c r="IF13" s="55">
        <f ca="1">IFERROR(GETPIVOTDATA("ReWash",PivotTable!$B$3,"Dept",$B13,"Month",HZ$2,"Source",$D13),0)</f>
        <v>0</v>
      </c>
      <c r="IG13" s="55">
        <f ca="1">IFERROR(GETPIVOTDATA("Other",PivotTable!$B$3,"Dept",$B13,"Month",HZ$2,"Source",$D13),0)</f>
        <v>0</v>
      </c>
      <c r="IH13" s="55">
        <f ca="1">IFERROR(GETPIVOTDATA("Sort",PivotTable!$B$3,"Dept",$B13,"Month",HZ$2,"Source",$D13),0)</f>
        <v>0</v>
      </c>
      <c r="II13" s="77">
        <f ca="1">IFERROR(GETPIVOTDATA("Scrap",PivotTable!$B$3,"Dept",$B13,"Month",HZ$2,"Source",$D13),0)</f>
        <v>0</v>
      </c>
      <c r="IJ13" s="78">
        <v>0</v>
      </c>
      <c r="IK13" s="79" t="s">
        <v>178</v>
      </c>
      <c r="IL13" s="80">
        <f ca="1">IFERROR(GETPIVOTDATA("Labour Cost",PivotTable!$B$3,"Dept",$B13,"Month",HZ$2,"Source",$D13),0)</f>
        <v>56</v>
      </c>
      <c r="IM13" s="80">
        <f ca="1">IFERROR(GETPIVOTDATA("Process cost",PivotTable!$B$3,"Dept",$B13,"Month",HZ$2,"Source",$D13),0)</f>
        <v>0</v>
      </c>
      <c r="IN13" s="80">
        <f ca="1">IFERROR(GETPIVOTDATA("Material Cost",PivotTable!$B$3,"Dept",$B13,"Month",HZ$2,"Source",$D13),0)</f>
        <v>0</v>
      </c>
      <c r="IO13" s="80">
        <f ca="1">IFERROR(GETPIVOTDATA("Part Cost",PivotTable!$B$3,"Dept",$B13,"Month",HZ$2,"Source",$D13),0)</f>
        <v>0</v>
      </c>
      <c r="IP13" s="106">
        <f ca="1" t="shared" si="31"/>
        <v>56</v>
      </c>
      <c r="IQ13" s="107">
        <v>0.009</v>
      </c>
      <c r="IR13" s="108">
        <f ca="1" t="shared" ref="IR13" si="215">IP13/HZ13</f>
        <v>6.29577605366951e-5</v>
      </c>
      <c r="IS13" s="150">
        <v>0.0011</v>
      </c>
      <c r="IT13" s="156">
        <f ca="1" t="shared" ref="IT13" si="216">SUM(IP13:IP14)/HZ13</f>
        <v>6.29577605366951e-5</v>
      </c>
    </row>
    <row r="14" customHeight="1" spans="1:254">
      <c r="A14" s="51" t="str">
        <f t="shared" ref="A14" si="217">B13&amp;D14</f>
        <v>PVDExternal</v>
      </c>
      <c r="B14" s="29"/>
      <c r="C14" s="52"/>
      <c r="D14" s="56" t="s">
        <v>34</v>
      </c>
      <c r="E14" s="57">
        <f>VLOOKUP($A14,Table!$A$59:$P$88,MATCH('MBO Report 1'!C$2,Table!$E$58:$P$58,0)+4,FALSE)</f>
        <v>0</v>
      </c>
      <c r="F14" s="57">
        <f>VLOOKUP($A13,Table!$A$24:$P$53,MATCH('MBO Report 1'!C$2,Table!$E$23:$P$23,0)+4,FALSE)</f>
        <v>0</v>
      </c>
      <c r="G14" s="58">
        <f ca="1">IFERROR(GETPIVOTDATA("ReWork",PivotTable!$B$3,"Dept",$B13,"Month",C$2,"Source",$D14),0)</f>
        <v>0</v>
      </c>
      <c r="H14" s="58">
        <f ca="1">IFERROR(GETPIVOTDATA("RePlate",PivotTable!$B$3,"Dept",$B13,"Month",C$2,"Source",$D14),0)</f>
        <v>0</v>
      </c>
      <c r="I14" s="58">
        <f ca="1">IFERROR(GETPIVOTDATA("ReWash",PivotTable!$B$3,"Dept",$B13,"Month",C$2,"Source",$D14),0)</f>
        <v>0</v>
      </c>
      <c r="J14" s="58">
        <f ca="1">IFERROR(GETPIVOTDATA("Other",PivotTable!$B$3,"Dept",$B13,"Month",C$2,"Source",$D14),0)</f>
        <v>0</v>
      </c>
      <c r="K14" s="58">
        <f ca="1">IFERROR(GETPIVOTDATA("Sort",PivotTable!$B$3,"Dept",$B13,"Month",C$2,"Source",$D14),0)</f>
        <v>0</v>
      </c>
      <c r="L14" s="81">
        <f ca="1">IFERROR(GETPIVOTDATA("Scrap",PivotTable!$B$3,"Dept",$B13,"Month",C$2,"Source",$D14),0)</f>
        <v>0</v>
      </c>
      <c r="M14" s="82">
        <f>E13*250+E14*500</f>
        <v>0</v>
      </c>
      <c r="N14" s="83">
        <f>VLOOKUP($A14,Table!$A$24:$P$53,MATCH('MBO Report 1'!C$2,Table!$E$23:$P$23,0)+4,FALSE)</f>
        <v>0</v>
      </c>
      <c r="O14" s="84">
        <f ca="1">IFERROR(GETPIVOTDATA("Labour Cost",PivotTable!$B$3,"Dept",$B13,"Month",C$2,"Source",$D14),0)</f>
        <v>0</v>
      </c>
      <c r="P14" s="84">
        <f ca="1">IFERROR(GETPIVOTDATA("Process cost",PivotTable!$B$3,"Dept",$B13,"Month",C$2,"Source",$D14),0)</f>
        <v>0</v>
      </c>
      <c r="Q14" s="84">
        <f ca="1">IFERROR(GETPIVOTDATA("Material Cost",PivotTable!$B$3,"Dept",$B13,"Month",C$2,"Source",$D14),0)</f>
        <v>0</v>
      </c>
      <c r="R14" s="84">
        <f ca="1">IFERROR(GETPIVOTDATA("Part Cost",PivotTable!$B$3,"Dept",$B13,"Month",C$2,"Source",$D14),0)</f>
        <v>0</v>
      </c>
      <c r="S14" s="112">
        <f ca="1" t="shared" si="0"/>
        <v>0</v>
      </c>
      <c r="T14" s="113">
        <v>0.002</v>
      </c>
      <c r="U14" s="114">
        <f ca="1">S14/C13</f>
        <v>0</v>
      </c>
      <c r="V14" s="109"/>
      <c r="W14" s="110"/>
      <c r="X14" s="111"/>
      <c r="Y14" s="56" t="s">
        <v>34</v>
      </c>
      <c r="Z14" s="57">
        <f>VLOOKUP($A14,Table!$A$59:$P$88,MATCH('MBO Report 1'!X$2,Table!$E$58:$P$58,0)+4,FALSE)</f>
        <v>0</v>
      </c>
      <c r="AA14" s="57">
        <f>VLOOKUP($A13,Table!$A$24:$P$53,MATCH('MBO Report 1'!X$2,Table!$E$23:$P$23,0)+4,FALSE)</f>
        <v>0</v>
      </c>
      <c r="AB14" s="58">
        <f ca="1">IFERROR(GETPIVOTDATA("ReWork",PivotTable!$B$3,"Dept",$B13,"Month",X$2,"Source",$D14),0)</f>
        <v>0</v>
      </c>
      <c r="AC14" s="58">
        <f ca="1">IFERROR(GETPIVOTDATA("RePlate",PivotTable!$B$3,"Dept",$B13,"Month",X$2,"Source",$D14),0)</f>
        <v>0</v>
      </c>
      <c r="AD14" s="58">
        <f ca="1">IFERROR(GETPIVOTDATA("ReWash",PivotTable!$B$3,"Dept",$B13,"Month",X$2,"Source",$D14),0)</f>
        <v>0</v>
      </c>
      <c r="AE14" s="58">
        <f ca="1">IFERROR(GETPIVOTDATA("Other",PivotTable!$B$3,"Dept",$B13,"Month",X$2,"Source",$D14),0)</f>
        <v>0</v>
      </c>
      <c r="AF14" s="58">
        <f ca="1">IFERROR(GETPIVOTDATA("Sort",PivotTable!$B$3,"Dept",$B13,"Month",X$2,"Source",$D14),0)</f>
        <v>0</v>
      </c>
      <c r="AG14" s="81">
        <f ca="1">IFERROR(GETPIVOTDATA("Scrap",PivotTable!$B$3,"Dept",$B13,"Month",X$2,"Source",$D14),0)</f>
        <v>0</v>
      </c>
      <c r="AH14" s="82">
        <f t="shared" ref="AH14" si="218">Z13*250+Z14*500</f>
        <v>250</v>
      </c>
      <c r="AI14" s="83">
        <f>VLOOKUP($A14,Table!$A$24:$P$53,MATCH('MBO Report 1'!X$2,Table!$E$23:$P$23,0)+4,FALSE)</f>
        <v>0</v>
      </c>
      <c r="AJ14" s="84">
        <f ca="1">IFERROR(GETPIVOTDATA("Labour Cost",PivotTable!$B$3,"Dept",$B13,"Month",X$2,"Source",$D14),0)</f>
        <v>0</v>
      </c>
      <c r="AK14" s="84">
        <f ca="1">IFERROR(GETPIVOTDATA("Process cost",PivotTable!$B$3,"Dept",$B13,"Month",X$2,"Source",$D14),0)</f>
        <v>0</v>
      </c>
      <c r="AL14" s="84">
        <f ca="1">IFERROR(GETPIVOTDATA("Material Cost",PivotTable!$B$3,"Dept",$B13,"Month",X$2,"Source",$D14),0)</f>
        <v>0</v>
      </c>
      <c r="AM14" s="84">
        <f ca="1">IFERROR(GETPIVOTDATA("Part Cost",PivotTable!$B$3,"Dept",$B13,"Month",X$2,"Source",$D14),0)</f>
        <v>0</v>
      </c>
      <c r="AN14" s="112">
        <f ca="1" t="shared" si="1"/>
        <v>250</v>
      </c>
      <c r="AO14" s="113">
        <v>0.002</v>
      </c>
      <c r="AP14" s="114">
        <f ca="1" t="shared" ref="AP14" si="219">AN14/X13</f>
        <v>0.00045214088710042</v>
      </c>
      <c r="AQ14" s="109"/>
      <c r="AR14" s="140"/>
      <c r="AS14" s="142"/>
      <c r="AT14" s="56" t="s">
        <v>34</v>
      </c>
      <c r="AU14" s="57">
        <f>VLOOKUP($A14,Table!$A$59:$P$88,MATCH('MBO Report 1'!AS$2,Table!$E$58:$P$58,0)+4,FALSE)</f>
        <v>0</v>
      </c>
      <c r="AV14" s="57">
        <f>VLOOKUP($A13,Table!$A$24:$P$53,MATCH('MBO Report 1'!AS$2,Table!$E$23:$P$23,0)+4,FALSE)</f>
        <v>0</v>
      </c>
      <c r="AW14" s="58">
        <f ca="1">IFERROR(GETPIVOTDATA("ReWork",PivotTable!$B$3,"Dept",$B13,"Month",AS$2,"Source",$D14),0)</f>
        <v>0</v>
      </c>
      <c r="AX14" s="58">
        <f ca="1">IFERROR(GETPIVOTDATA("RePlate",PivotTable!$B$3,"Dept",$B13,"Month",AS$2,"Source",$D14),0)</f>
        <v>0</v>
      </c>
      <c r="AY14" s="58">
        <f ca="1">IFERROR(GETPIVOTDATA("ReWash",PivotTable!$B$3,"Dept",$B13,"Month",AS$2,"Source",$D14),0)</f>
        <v>0</v>
      </c>
      <c r="AZ14" s="58">
        <f ca="1">IFERROR(GETPIVOTDATA("Other",PivotTable!$B$3,"Dept",$B13,"Month",AS$2,"Source",$D14),0)</f>
        <v>0</v>
      </c>
      <c r="BA14" s="58">
        <f ca="1">IFERROR(GETPIVOTDATA("Sort",PivotTable!$B$3,"Dept",$B13,"Month",AS$2,"Source",$D14),0)</f>
        <v>0</v>
      </c>
      <c r="BB14" s="81">
        <f ca="1">IFERROR(GETPIVOTDATA("Scrap",PivotTable!$B$3,"Dept",$B13,"Month",AS$2,"Source",$D14),0)</f>
        <v>0</v>
      </c>
      <c r="BC14" s="82">
        <f t="shared" ref="BC14" si="220">AU13*250+AU14*500</f>
        <v>0</v>
      </c>
      <c r="BD14" s="83">
        <f>VLOOKUP($A14,Table!$A$24:$P$53,MATCH('MBO Report 1'!AS$2,Table!$E$23:$P$23,0)+4,FALSE)</f>
        <v>0</v>
      </c>
      <c r="BE14" s="84">
        <f ca="1">IFERROR(GETPIVOTDATA("Labour Cost",PivotTable!$B$3,"Dept",$B13,"Month",AS$2,"Source",$D14),0)</f>
        <v>0</v>
      </c>
      <c r="BF14" s="84">
        <f ca="1">IFERROR(GETPIVOTDATA("Process cost",PivotTable!$B$3,"Dept",$B13,"Month",AS$2,"Source",$D14),0)</f>
        <v>0</v>
      </c>
      <c r="BG14" s="84">
        <f ca="1">IFERROR(GETPIVOTDATA("Material Cost",PivotTable!$B$3,"Dept",$B13,"Month",AS$2,"Source",$D14),0)</f>
        <v>0</v>
      </c>
      <c r="BH14" s="84">
        <f ca="1">IFERROR(GETPIVOTDATA("Part Cost",PivotTable!$B$3,"Dept",$B13,"Month",AS$2,"Source",$D14),0)</f>
        <v>0</v>
      </c>
      <c r="BI14" s="112">
        <f ca="1" t="shared" si="4"/>
        <v>0</v>
      </c>
      <c r="BJ14" s="113">
        <v>0.002</v>
      </c>
      <c r="BK14" s="114">
        <f ca="1" t="shared" ref="BK14" si="221">BI14/AS13</f>
        <v>0</v>
      </c>
      <c r="BL14" s="151"/>
      <c r="BM14" s="157"/>
      <c r="BN14" s="142"/>
      <c r="BO14" s="56" t="s">
        <v>34</v>
      </c>
      <c r="BP14" s="57">
        <f>VLOOKUP($A14,Table!$A$59:$P$88,MATCH('MBO Report 1'!BN$2,Table!$E$58:$P$58,0)+4,FALSE)</f>
        <v>0</v>
      </c>
      <c r="BQ14" s="57">
        <f>VLOOKUP($A13,Table!$A$24:$P$53,MATCH('MBO Report 1'!BN$2,Table!$E$23:$P$23,0)+4,FALSE)</f>
        <v>0</v>
      </c>
      <c r="BR14" s="58">
        <f ca="1">IFERROR(GETPIVOTDATA("ReWork",PivotTable!$B$3,"Dept",$B13,"Month",BN$2,"Source",$D14),0)</f>
        <v>0</v>
      </c>
      <c r="BS14" s="58">
        <f ca="1">IFERROR(GETPIVOTDATA("RePlate",PivotTable!$B$3,"Dept",$B13,"Month",BN$2,"Source",$D14),0)</f>
        <v>0</v>
      </c>
      <c r="BT14" s="58">
        <f ca="1">IFERROR(GETPIVOTDATA("ReWash",PivotTable!$B$3,"Dept",$B13,"Month",BN$2,"Source",$D14),0)</f>
        <v>0</v>
      </c>
      <c r="BU14" s="58">
        <f ca="1">IFERROR(GETPIVOTDATA("Other",PivotTable!$B$3,"Dept",$B13,"Month",BN$2,"Source",$D14),0)</f>
        <v>0</v>
      </c>
      <c r="BV14" s="58">
        <f ca="1">IFERROR(GETPIVOTDATA("Sort",PivotTable!$B$3,"Dept",$B13,"Month",BN$2,"Source",$D14),0)</f>
        <v>0</v>
      </c>
      <c r="BW14" s="81">
        <f ca="1">IFERROR(GETPIVOTDATA("Scrap",PivotTable!$B$3,"Dept",$B13,"Month",BN$2,"Source",$D14),0)</f>
        <v>0</v>
      </c>
      <c r="BX14" s="82">
        <f t="shared" ref="BX14" si="222">BP13*250+BP14*500</f>
        <v>0</v>
      </c>
      <c r="BY14" s="83">
        <f>VLOOKUP($A14,Table!$A$24:$P$53,MATCH('MBO Report 1'!BN$2,Table!$E$23:$P$23,0)+4,FALSE)</f>
        <v>0</v>
      </c>
      <c r="BZ14" s="84">
        <f ca="1">IFERROR(GETPIVOTDATA("Labour Cost",PivotTable!$B$3,"Dept",$B13,"Month",BN$2,"Source",$D14),0)</f>
        <v>0</v>
      </c>
      <c r="CA14" s="84">
        <f ca="1">IFERROR(GETPIVOTDATA("Process cost",PivotTable!$B$3,"Dept",$B13,"Month",BN$2,"Source",$D14),0)</f>
        <v>0</v>
      </c>
      <c r="CB14" s="84">
        <f ca="1">IFERROR(GETPIVOTDATA("Material Cost",PivotTable!$B$3,"Dept",$B13,"Month",BN$2,"Source",$D14),0)</f>
        <v>0</v>
      </c>
      <c r="CC14" s="84">
        <f ca="1">IFERROR(GETPIVOTDATA("Part Cost",PivotTable!$B$3,"Dept",$B13,"Month",BN$2,"Source",$D14),0)</f>
        <v>0</v>
      </c>
      <c r="CD14" s="112">
        <f ca="1" t="shared" si="7"/>
        <v>0</v>
      </c>
      <c r="CE14" s="113">
        <v>0.002</v>
      </c>
      <c r="CF14" s="114">
        <f ca="1" t="shared" ref="CF14" si="223">CD14/BN13</f>
        <v>0</v>
      </c>
      <c r="CG14" s="151"/>
      <c r="CH14" s="157"/>
      <c r="CI14" s="142"/>
      <c r="CJ14" s="56" t="s">
        <v>34</v>
      </c>
      <c r="CK14" s="57">
        <f>VLOOKUP($A14,Table!$A$59:$P$88,MATCH('MBO Report 1'!CI$2,Table!$E$58:$P$58,0)+4,FALSE)</f>
        <v>0</v>
      </c>
      <c r="CL14" s="57">
        <f>VLOOKUP($A13,Table!$A$24:$P$53,MATCH('MBO Report 1'!CI$2,Table!$E$23:$P$23,0)+4,FALSE)</f>
        <v>0</v>
      </c>
      <c r="CM14" s="58">
        <f ca="1">IFERROR(GETPIVOTDATA("ReWork",PivotTable!$B$3,"Dept",$B13,"Month",CI$2,"Source",$D14),0)</f>
        <v>0</v>
      </c>
      <c r="CN14" s="58">
        <f ca="1">IFERROR(GETPIVOTDATA("RePlate",PivotTable!$B$3,"Dept",$B13,"Month",CI$2,"Source",$D14),0)</f>
        <v>0</v>
      </c>
      <c r="CO14" s="58">
        <f ca="1">IFERROR(GETPIVOTDATA("ReWash",PivotTable!$B$3,"Dept",$B13,"Month",CI$2,"Source",$D14),0)</f>
        <v>0</v>
      </c>
      <c r="CP14" s="58">
        <f ca="1">IFERROR(GETPIVOTDATA("Other",PivotTable!$B$3,"Dept",$B13,"Month",CI$2,"Source",$D14),0)</f>
        <v>0</v>
      </c>
      <c r="CQ14" s="58">
        <f ca="1">IFERROR(GETPIVOTDATA("Sort",PivotTable!$B$3,"Dept",$B13,"Month",CI$2,"Source",$D14),0)</f>
        <v>0</v>
      </c>
      <c r="CR14" s="81">
        <f ca="1">IFERROR(GETPIVOTDATA("Scrap",PivotTable!$B$3,"Dept",$B13,"Month",CI$2,"Source",$D14),0)</f>
        <v>0</v>
      </c>
      <c r="CS14" s="82">
        <f t="shared" ref="CS14" si="224">CK13*250+CK14*500</f>
        <v>0</v>
      </c>
      <c r="CT14" s="83">
        <f>VLOOKUP($A14,Table!$A$24:$P$53,MATCH('MBO Report 1'!CI$2,Table!$E$23:$P$23,0)+4,FALSE)</f>
        <v>0</v>
      </c>
      <c r="CU14" s="84">
        <f ca="1">IFERROR(GETPIVOTDATA("Labour Cost",PivotTable!$B$3,"Dept",$B13,"Month",CI$2,"Source",$D14),0)</f>
        <v>0</v>
      </c>
      <c r="CV14" s="84">
        <f ca="1">IFERROR(GETPIVOTDATA("Process cost",PivotTable!$B$3,"Dept",$B13,"Month",CI$2,"Source",$D14),0)</f>
        <v>0</v>
      </c>
      <c r="CW14" s="84">
        <f ca="1">IFERROR(GETPIVOTDATA("Material Cost",PivotTable!$B$3,"Dept",$B13,"Month",CI$2,"Source",$D14),0)</f>
        <v>0</v>
      </c>
      <c r="CX14" s="84">
        <f ca="1">IFERROR(GETPIVOTDATA("Part Cost",PivotTable!$B$3,"Dept",$B13,"Month",CI$2,"Source",$D14),0)</f>
        <v>0</v>
      </c>
      <c r="CY14" s="112">
        <f ca="1" t="shared" si="10"/>
        <v>0</v>
      </c>
      <c r="CZ14" s="113">
        <v>0.002</v>
      </c>
      <c r="DA14" s="114">
        <f ca="1" t="shared" ref="DA14" si="225">CY14/CI13</f>
        <v>0</v>
      </c>
      <c r="DB14" s="151"/>
      <c r="DC14" s="157"/>
      <c r="DD14" s="142"/>
      <c r="DE14" s="56" t="s">
        <v>34</v>
      </c>
      <c r="DF14" s="57">
        <f>VLOOKUP($A14,Table!$A$59:$P$88,MATCH('MBO Report 1'!DD$2,Table!$E$58:$P$58,0)+4,FALSE)</f>
        <v>0</v>
      </c>
      <c r="DG14" s="57">
        <f>VLOOKUP($A13,Table!$A$24:$P$53,MATCH('MBO Report 1'!DD$2,Table!$E$23:$P$23,0)+4,FALSE)</f>
        <v>0</v>
      </c>
      <c r="DH14" s="58">
        <f ca="1">IFERROR(GETPIVOTDATA("ReWork",PivotTable!$B$3,"Dept",$B13,"Month",DD$2,"Source",$D14),0)</f>
        <v>0</v>
      </c>
      <c r="DI14" s="58">
        <f ca="1">IFERROR(GETPIVOTDATA("RePlate",PivotTable!$B$3,"Dept",$B13,"Month",DD$2,"Source",$D14),0)</f>
        <v>0</v>
      </c>
      <c r="DJ14" s="58">
        <f ca="1">IFERROR(GETPIVOTDATA("ReWash",PivotTable!$B$3,"Dept",$B13,"Month",DD$2,"Source",$D14),0)</f>
        <v>0</v>
      </c>
      <c r="DK14" s="58">
        <f ca="1">IFERROR(GETPIVOTDATA("Other",PivotTable!$B$3,"Dept",$B13,"Month",DD$2,"Source",$D14),0)</f>
        <v>0</v>
      </c>
      <c r="DL14" s="58">
        <f ca="1">IFERROR(GETPIVOTDATA("Sort",PivotTable!$B$3,"Dept",$B13,"Month",DD$2,"Source",$D14),0)</f>
        <v>0</v>
      </c>
      <c r="DM14" s="81">
        <f ca="1">IFERROR(GETPIVOTDATA("Scrap",PivotTable!$B$3,"Dept",$B13,"Month",DD$2,"Source",$D14),0)</f>
        <v>0</v>
      </c>
      <c r="DN14" s="82">
        <f t="shared" ref="DN14" si="226">DF13*250+DF14*500</f>
        <v>0</v>
      </c>
      <c r="DO14" s="83">
        <f>VLOOKUP($A14,Table!$A$24:$P$53,MATCH('MBO Report 1'!DD$2,Table!$E$23:$P$23,0)+4,FALSE)</f>
        <v>0</v>
      </c>
      <c r="DP14" s="84">
        <f ca="1">IFERROR(GETPIVOTDATA("Labour Cost",PivotTable!$B$3,"Dept",$B13,"Month",DD$2,"Source",$D14),0)</f>
        <v>0</v>
      </c>
      <c r="DQ14" s="84">
        <f ca="1">IFERROR(GETPIVOTDATA("Process cost",PivotTable!$B$3,"Dept",$B13,"Month",DD$2,"Source",$D14),0)</f>
        <v>0</v>
      </c>
      <c r="DR14" s="84">
        <f ca="1">IFERROR(GETPIVOTDATA("Material Cost",PivotTable!$B$3,"Dept",$B13,"Month",DD$2,"Source",$D14),0)</f>
        <v>0</v>
      </c>
      <c r="DS14" s="84">
        <f ca="1">IFERROR(GETPIVOTDATA("Part Cost",PivotTable!$B$3,"Dept",$B13,"Month",DD$2,"Source",$D14),0)</f>
        <v>0</v>
      </c>
      <c r="DT14" s="112">
        <f ca="1" t="shared" si="13"/>
        <v>0</v>
      </c>
      <c r="DU14" s="113">
        <v>0.002</v>
      </c>
      <c r="DV14" s="114">
        <f ca="1" t="shared" ref="DV14" si="227">DT14/DD13</f>
        <v>0</v>
      </c>
      <c r="DW14" s="151"/>
      <c r="DX14" s="157"/>
      <c r="DY14" s="142"/>
      <c r="DZ14" s="56" t="s">
        <v>34</v>
      </c>
      <c r="EA14" s="57">
        <f>VLOOKUP($A14,Table!$A$59:$P$88,MATCH('MBO Report 1'!DY$2,Table!$E$58:$P$58,0)+4,FALSE)</f>
        <v>0</v>
      </c>
      <c r="EB14" s="57">
        <f>VLOOKUP($A13,Table!$A$24:$P$53,MATCH('MBO Report 1'!DY$2,Table!$E$23:$P$23,0)+4,FALSE)</f>
        <v>0</v>
      </c>
      <c r="EC14" s="58">
        <f ca="1">IFERROR(GETPIVOTDATA("ReWork",PivotTable!$B$3,"Dept",$B13,"Month",DY$2,"Source",$D14),0)</f>
        <v>0</v>
      </c>
      <c r="ED14" s="58">
        <f ca="1">IFERROR(GETPIVOTDATA("RePlate",PivotTable!$B$3,"Dept",$B13,"Month",DY$2,"Source",$D14),0)</f>
        <v>0</v>
      </c>
      <c r="EE14" s="58">
        <f ca="1">IFERROR(GETPIVOTDATA("ReWash",PivotTable!$B$3,"Dept",$B13,"Month",DY$2,"Source",$D14),0)</f>
        <v>0</v>
      </c>
      <c r="EF14" s="58">
        <f ca="1">IFERROR(GETPIVOTDATA("Other",PivotTable!$B$3,"Dept",$B13,"Month",DY$2,"Source",$D14),0)</f>
        <v>0</v>
      </c>
      <c r="EG14" s="58">
        <f ca="1">IFERROR(GETPIVOTDATA("Sort",PivotTable!$B$3,"Dept",$B13,"Month",DY$2,"Source",$D14),0)</f>
        <v>0</v>
      </c>
      <c r="EH14" s="81">
        <f ca="1">IFERROR(GETPIVOTDATA("Scrap",PivotTable!$B$3,"Dept",$B13,"Month",DY$2,"Source",$D14),0)</f>
        <v>0</v>
      </c>
      <c r="EI14" s="82">
        <f t="shared" ref="EI14" si="228">EA13*250+EA14*500</f>
        <v>0</v>
      </c>
      <c r="EJ14" s="83">
        <f>VLOOKUP($A14,Table!$A$24:$P$53,MATCH('MBO Report 1'!DY$2,Table!$E$23:$P$23,0)+4,FALSE)</f>
        <v>0</v>
      </c>
      <c r="EK14" s="84">
        <f ca="1">IFERROR(GETPIVOTDATA("Labour Cost",PivotTable!$B$3,"Dept",$B13,"Month",DY$2,"Source",$D14),0)</f>
        <v>0</v>
      </c>
      <c r="EL14" s="84">
        <f ca="1">IFERROR(GETPIVOTDATA("Process cost",PivotTable!$B$3,"Dept",$B13,"Month",DY$2,"Source",$D14),0)</f>
        <v>0</v>
      </c>
      <c r="EM14" s="84">
        <f ca="1">IFERROR(GETPIVOTDATA("Material Cost",PivotTable!$B$3,"Dept",$B13,"Month",DY$2,"Source",$D14),0)</f>
        <v>0</v>
      </c>
      <c r="EN14" s="84">
        <f ca="1">IFERROR(GETPIVOTDATA("Part Cost",PivotTable!$B$3,"Dept",$B13,"Month",DY$2,"Source",$D14),0)</f>
        <v>0</v>
      </c>
      <c r="EO14" s="112">
        <f ca="1" t="shared" si="16"/>
        <v>0</v>
      </c>
      <c r="EP14" s="113">
        <v>0.002</v>
      </c>
      <c r="EQ14" s="114">
        <f ca="1" t="shared" ref="EQ14" si="229">EO14/DY13</f>
        <v>0</v>
      </c>
      <c r="ER14" s="151"/>
      <c r="ES14" s="157"/>
      <c r="ET14" s="142"/>
      <c r="EU14" s="56" t="s">
        <v>34</v>
      </c>
      <c r="EV14" s="57">
        <f>VLOOKUP($A14,Table!$A$59:$P$88,MATCH('MBO Report 1'!ET$2,Table!$E$58:$P$58,0)+4,FALSE)</f>
        <v>0</v>
      </c>
      <c r="EW14" s="57">
        <f>VLOOKUP($A13,Table!$A$24:$P$53,MATCH('MBO Report 1'!ET$2,Table!$E$23:$P$23,0)+4,FALSE)</f>
        <v>0</v>
      </c>
      <c r="EX14" s="58">
        <f ca="1">IFERROR(GETPIVOTDATA("ReWork",PivotTable!$B$3,"Dept",$B13,"Month",ET$2,"Source",$D14),0)</f>
        <v>0</v>
      </c>
      <c r="EY14" s="58">
        <f ca="1">IFERROR(GETPIVOTDATA("RePlate",PivotTable!$B$3,"Dept",$B13,"Month",ET$2,"Source",$D14),0)</f>
        <v>0</v>
      </c>
      <c r="EZ14" s="58">
        <f ca="1">IFERROR(GETPIVOTDATA("ReWash",PivotTable!$B$3,"Dept",$B13,"Month",ET$2,"Source",$D14),0)</f>
        <v>0</v>
      </c>
      <c r="FA14" s="58">
        <f ca="1">IFERROR(GETPIVOTDATA("Other",PivotTable!$B$3,"Dept",$B13,"Month",ET$2,"Source",$D14),0)</f>
        <v>0</v>
      </c>
      <c r="FB14" s="58">
        <f ca="1">IFERROR(GETPIVOTDATA("Sort",PivotTable!$B$3,"Dept",$B13,"Month",ET$2,"Source",$D14),0)</f>
        <v>0</v>
      </c>
      <c r="FC14" s="81">
        <f ca="1">IFERROR(GETPIVOTDATA("Scrap",PivotTable!$B$3,"Dept",$B13,"Month",ET$2,"Source",$D14),0)</f>
        <v>0</v>
      </c>
      <c r="FD14" s="82">
        <f t="shared" ref="FD14" si="230">EV13*250+EV14*500</f>
        <v>0</v>
      </c>
      <c r="FE14" s="83">
        <f>VLOOKUP($A14,Table!$A$24:$P$53,MATCH('MBO Report 1'!ET$2,Table!$E$23:$P$23,0)+4,FALSE)</f>
        <v>0</v>
      </c>
      <c r="FF14" s="84">
        <f ca="1">IFERROR(GETPIVOTDATA("Labour Cost",PivotTable!$B$3,"Dept",$B13,"Month",ET$2,"Source",$D14),0)</f>
        <v>0</v>
      </c>
      <c r="FG14" s="84">
        <f ca="1">IFERROR(GETPIVOTDATA("Process cost",PivotTable!$B$3,"Dept",$B13,"Month",ET$2,"Source",$D14),0)</f>
        <v>0</v>
      </c>
      <c r="FH14" s="84">
        <f ca="1">IFERROR(GETPIVOTDATA("Material Cost",PivotTable!$B$3,"Dept",$B13,"Month",ET$2,"Source",$D14),0)</f>
        <v>0</v>
      </c>
      <c r="FI14" s="84">
        <f ca="1">IFERROR(GETPIVOTDATA("Part Cost",PivotTable!$B$3,"Dept",$B13,"Month",ET$2,"Source",$D14),0)</f>
        <v>0</v>
      </c>
      <c r="FJ14" s="112">
        <f ca="1" t="shared" si="19"/>
        <v>0</v>
      </c>
      <c r="FK14" s="113">
        <v>0.002</v>
      </c>
      <c r="FL14" s="114">
        <f ca="1" t="shared" ref="FL14" si="231">FJ14/ET13</f>
        <v>0</v>
      </c>
      <c r="FM14" s="151"/>
      <c r="FN14" s="157"/>
      <c r="FO14" s="142"/>
      <c r="FP14" s="56" t="s">
        <v>34</v>
      </c>
      <c r="FQ14" s="57">
        <f>VLOOKUP($A14,Table!$A$59:$P$88,MATCH('MBO Report 1'!FO$2,Table!$E$58:$P$58,0)+4,FALSE)</f>
        <v>0</v>
      </c>
      <c r="FR14" s="57">
        <f>VLOOKUP($A13,Table!$A$24:$P$53,MATCH('MBO Report 1'!FO$2,Table!$E$23:$P$23,0)+4,FALSE)</f>
        <v>0</v>
      </c>
      <c r="FS14" s="58">
        <f ca="1">IFERROR(GETPIVOTDATA("ReWork",PivotTable!$B$3,"Dept",$B13,"Month",FO$2,"Source",$D14),0)</f>
        <v>0</v>
      </c>
      <c r="FT14" s="58">
        <f ca="1">IFERROR(GETPIVOTDATA("RePlate",PivotTable!$B$3,"Dept",$B13,"Month",FO$2,"Source",$D14),0)</f>
        <v>0</v>
      </c>
      <c r="FU14" s="58">
        <f ca="1">IFERROR(GETPIVOTDATA("ReWash",PivotTable!$B$3,"Dept",$B13,"Month",FO$2,"Source",$D14),0)</f>
        <v>0</v>
      </c>
      <c r="FV14" s="58">
        <f ca="1">IFERROR(GETPIVOTDATA("Other",PivotTable!$B$3,"Dept",$B13,"Month",FO$2,"Source",$D14),0)</f>
        <v>0</v>
      </c>
      <c r="FW14" s="58">
        <f ca="1">IFERROR(GETPIVOTDATA("Sort",PivotTable!$B$3,"Dept",$B13,"Month",FO$2,"Source",$D14),0)</f>
        <v>0</v>
      </c>
      <c r="FX14" s="81">
        <f ca="1">IFERROR(GETPIVOTDATA("Scrap",PivotTable!$B$3,"Dept",$B13,"Month",FO$2,"Source",$D14),0)</f>
        <v>0</v>
      </c>
      <c r="FY14" s="82">
        <f t="shared" ref="FY14" si="232">FQ13*250+FQ14*500</f>
        <v>0</v>
      </c>
      <c r="FZ14" s="83">
        <f>VLOOKUP($A14,Table!$A$24:$P$53,MATCH('MBO Report 1'!FO$2,Table!$E$23:$P$23,0)+4,FALSE)</f>
        <v>0</v>
      </c>
      <c r="GA14" s="84">
        <f ca="1">IFERROR(GETPIVOTDATA("Labour Cost",PivotTable!$B$3,"Dept",$B13,"Month",FO$2,"Source",$D14),0)</f>
        <v>0</v>
      </c>
      <c r="GB14" s="84">
        <f ca="1">IFERROR(GETPIVOTDATA("Process cost",PivotTable!$B$3,"Dept",$B13,"Month",FO$2,"Source",$D14),0)</f>
        <v>0</v>
      </c>
      <c r="GC14" s="84">
        <f ca="1">IFERROR(GETPIVOTDATA("Material Cost",PivotTable!$B$3,"Dept",$B13,"Month",FO$2,"Source",$D14),0)</f>
        <v>0</v>
      </c>
      <c r="GD14" s="84">
        <f ca="1">IFERROR(GETPIVOTDATA("Part Cost",PivotTable!$B$3,"Dept",$B13,"Month",FO$2,"Source",$D14),0)</f>
        <v>0</v>
      </c>
      <c r="GE14" s="112">
        <f ca="1" t="shared" si="22"/>
        <v>0</v>
      </c>
      <c r="GF14" s="113">
        <v>0.002</v>
      </c>
      <c r="GG14" s="114">
        <f ca="1" t="shared" ref="GG14" si="233">GE14/FO13</f>
        <v>0</v>
      </c>
      <c r="GH14" s="151"/>
      <c r="GI14" s="157"/>
      <c r="GJ14" s="142"/>
      <c r="GK14" s="56" t="s">
        <v>34</v>
      </c>
      <c r="GL14" s="57">
        <f>VLOOKUP($A14,Table!$A$59:$P$88,MATCH('MBO Report 1'!GJ$2,Table!$E$58:$P$58,0)+4,FALSE)</f>
        <v>0</v>
      </c>
      <c r="GM14" s="57">
        <f>VLOOKUP($A13,Table!$A$24:$P$53,MATCH('MBO Report 1'!GJ$2,Table!$E$23:$P$23,0)+4,FALSE)</f>
        <v>0</v>
      </c>
      <c r="GN14" s="58">
        <f ca="1">IFERROR(GETPIVOTDATA("ReWork",PivotTable!$B$3,"Dept",$B13,"Month",GJ$2,"Source",$D14),0)</f>
        <v>0</v>
      </c>
      <c r="GO14" s="58">
        <f ca="1">IFERROR(GETPIVOTDATA("RePlate",PivotTable!$B$3,"Dept",$B13,"Month",GJ$2,"Source",$D14),0)</f>
        <v>0</v>
      </c>
      <c r="GP14" s="58">
        <f ca="1">IFERROR(GETPIVOTDATA("ReWash",PivotTable!$B$3,"Dept",$B13,"Month",GJ$2,"Source",$D14),0)</f>
        <v>0</v>
      </c>
      <c r="GQ14" s="58">
        <f ca="1">IFERROR(GETPIVOTDATA("Other",PivotTable!$B$3,"Dept",$B13,"Month",GJ$2,"Source",$D14),0)</f>
        <v>0</v>
      </c>
      <c r="GR14" s="58">
        <f ca="1">IFERROR(GETPIVOTDATA("Sort",PivotTable!$B$3,"Dept",$B13,"Month",GJ$2,"Source",$D14),0)</f>
        <v>0</v>
      </c>
      <c r="GS14" s="81">
        <f ca="1">IFERROR(GETPIVOTDATA("Scrap",PivotTable!$B$3,"Dept",$B13,"Month",GJ$2,"Source",$D14),0)</f>
        <v>0</v>
      </c>
      <c r="GT14" s="82">
        <f t="shared" ref="GT14" si="234">GL13*250+GL14*500</f>
        <v>0</v>
      </c>
      <c r="GU14" s="83">
        <f>VLOOKUP($A14,Table!$A$24:$P$53,MATCH('MBO Report 1'!GJ$2,Table!$E$23:$P$23,0)+4,FALSE)</f>
        <v>0</v>
      </c>
      <c r="GV14" s="84">
        <f ca="1">IFERROR(GETPIVOTDATA("Labour Cost",PivotTable!$B$3,"Dept",$B13,"Month",GJ$2,"Source",$D14),0)</f>
        <v>0</v>
      </c>
      <c r="GW14" s="84">
        <f ca="1">IFERROR(GETPIVOTDATA("Process cost",PivotTable!$B$3,"Dept",$B13,"Month",GJ$2,"Source",$D14),0)</f>
        <v>0</v>
      </c>
      <c r="GX14" s="84">
        <f ca="1">IFERROR(GETPIVOTDATA("Material Cost",PivotTable!$B$3,"Dept",$B13,"Month",GJ$2,"Source",$D14),0)</f>
        <v>0</v>
      </c>
      <c r="GY14" s="84">
        <f ca="1">IFERROR(GETPIVOTDATA("Part Cost",PivotTable!$B$3,"Dept",$B13,"Month",GJ$2,"Source",$D14),0)</f>
        <v>0</v>
      </c>
      <c r="GZ14" s="112">
        <f ca="1" t="shared" si="25"/>
        <v>0</v>
      </c>
      <c r="HA14" s="113">
        <v>0.002</v>
      </c>
      <c r="HB14" s="114">
        <f ca="1" t="shared" ref="HB14" si="235">GZ14/GJ13</f>
        <v>0</v>
      </c>
      <c r="HC14" s="151"/>
      <c r="HD14" s="157"/>
      <c r="HE14" s="142"/>
      <c r="HF14" s="56" t="s">
        <v>34</v>
      </c>
      <c r="HG14" s="57">
        <f>VLOOKUP($A14,Table!$A$59:$P$88,MATCH('MBO Report 1'!HE$2,Table!$E$58:$P$58,0)+4,FALSE)</f>
        <v>0</v>
      </c>
      <c r="HH14" s="57">
        <f>VLOOKUP($A13,Table!$A$24:$P$53,MATCH('MBO Report 1'!HE$2,Table!$E$23:$P$23,0)+4,FALSE)</f>
        <v>0</v>
      </c>
      <c r="HI14" s="58">
        <f ca="1">IFERROR(GETPIVOTDATA("ReWork",PivotTable!$B$3,"Dept",$B13,"Month",HE$2,"Source",$D14),0)</f>
        <v>0</v>
      </c>
      <c r="HJ14" s="58">
        <f ca="1">IFERROR(GETPIVOTDATA("RePlate",PivotTable!$B$3,"Dept",$B13,"Month",HE$2,"Source",$D14),0)</f>
        <v>0</v>
      </c>
      <c r="HK14" s="58">
        <f ca="1">IFERROR(GETPIVOTDATA("ReWash",PivotTable!$B$3,"Dept",$B13,"Month",HE$2,"Source",$D14),0)</f>
        <v>0</v>
      </c>
      <c r="HL14" s="58">
        <f ca="1">IFERROR(GETPIVOTDATA("Other",PivotTable!$B$3,"Dept",$B13,"Month",HE$2,"Source",$D14),0)</f>
        <v>0</v>
      </c>
      <c r="HM14" s="58">
        <f ca="1">IFERROR(GETPIVOTDATA("Sort",PivotTable!$B$3,"Dept",$B13,"Month",HE$2,"Source",$D14),0)</f>
        <v>0</v>
      </c>
      <c r="HN14" s="81">
        <f ca="1">IFERROR(GETPIVOTDATA("Scrap",PivotTable!$B$3,"Dept",$B13,"Month",HE$2,"Source",$D14),0)</f>
        <v>0</v>
      </c>
      <c r="HO14" s="82">
        <f t="shared" ref="HO14" si="236">HG13*250+HG14*500</f>
        <v>0</v>
      </c>
      <c r="HP14" s="83">
        <f>VLOOKUP($A14,Table!$A$24:$P$53,MATCH('MBO Report 1'!HE$2,Table!$E$23:$P$23,0)+4,FALSE)</f>
        <v>0</v>
      </c>
      <c r="HQ14" s="84">
        <f ca="1">IFERROR(GETPIVOTDATA("Labour Cost",PivotTable!$B$3,"Dept",$B13,"Month",HE$2,"Source",$D14),0)</f>
        <v>0</v>
      </c>
      <c r="HR14" s="84">
        <f ca="1">IFERROR(GETPIVOTDATA("Process cost",PivotTable!$B$3,"Dept",$B13,"Month",HE$2,"Source",$D14),0)</f>
        <v>0</v>
      </c>
      <c r="HS14" s="84">
        <f ca="1">IFERROR(GETPIVOTDATA("Material Cost",PivotTable!$B$3,"Dept",$B13,"Month",HE$2,"Source",$D14),0)</f>
        <v>0</v>
      </c>
      <c r="HT14" s="84">
        <f ca="1">IFERROR(GETPIVOTDATA("Part Cost",PivotTable!$B$3,"Dept",$B13,"Month",HE$2,"Source",$D14),0)</f>
        <v>0</v>
      </c>
      <c r="HU14" s="112">
        <f ca="1" t="shared" si="28"/>
        <v>0</v>
      </c>
      <c r="HV14" s="113">
        <v>0.002</v>
      </c>
      <c r="HW14" s="114">
        <f ca="1" t="shared" ref="HW14" si="237">HU14/HE13</f>
        <v>0</v>
      </c>
      <c r="HX14" s="151"/>
      <c r="HY14" s="157"/>
      <c r="HZ14" s="142"/>
      <c r="IA14" s="56" t="s">
        <v>34</v>
      </c>
      <c r="IB14" s="57">
        <f>VLOOKUP($A14,Table!$A$59:$P$88,MATCH('MBO Report 1'!HZ$2,Table!$E$58:$P$58,0)+4,FALSE)</f>
        <v>0</v>
      </c>
      <c r="IC14" s="57">
        <f>VLOOKUP($A13,Table!$A$24:$P$53,MATCH('MBO Report 1'!HZ$2,Table!$E$23:$P$23,0)+4,FALSE)</f>
        <v>0</v>
      </c>
      <c r="ID14" s="58">
        <f ca="1">IFERROR(GETPIVOTDATA("ReWork",PivotTable!$B$3,"Dept",$B13,"Month",HZ$2,"Source",$D14),0)</f>
        <v>0</v>
      </c>
      <c r="IE14" s="58">
        <f ca="1">IFERROR(GETPIVOTDATA("RePlate",PivotTable!$B$3,"Dept",$B13,"Month",HZ$2,"Source",$D14),0)</f>
        <v>0</v>
      </c>
      <c r="IF14" s="58">
        <f ca="1">IFERROR(GETPIVOTDATA("ReWash",PivotTable!$B$3,"Dept",$B13,"Month",HZ$2,"Source",$D14),0)</f>
        <v>0</v>
      </c>
      <c r="IG14" s="58">
        <f ca="1">IFERROR(GETPIVOTDATA("Other",PivotTable!$B$3,"Dept",$B13,"Month",HZ$2,"Source",$D14),0)</f>
        <v>0</v>
      </c>
      <c r="IH14" s="58">
        <f ca="1">IFERROR(GETPIVOTDATA("Sort",PivotTable!$B$3,"Dept",$B13,"Month",HZ$2,"Source",$D14),0)</f>
        <v>0</v>
      </c>
      <c r="II14" s="81">
        <f ca="1">IFERROR(GETPIVOTDATA("Scrap",PivotTable!$B$3,"Dept",$B13,"Month",HZ$2,"Source",$D14),0)</f>
        <v>0</v>
      </c>
      <c r="IJ14" s="82">
        <f t="shared" ref="IJ14" si="238">IB13*250+IB14*500</f>
        <v>0</v>
      </c>
      <c r="IK14" s="83">
        <f>VLOOKUP($A14,Table!$A$24:$P$53,MATCH('MBO Report 1'!HZ$2,Table!$E$23:$P$23,0)+4,FALSE)</f>
        <v>0</v>
      </c>
      <c r="IL14" s="84">
        <f ca="1">IFERROR(GETPIVOTDATA("Labour Cost",PivotTable!$B$3,"Dept",$B13,"Month",HZ$2,"Source",$D14),0)</f>
        <v>0</v>
      </c>
      <c r="IM14" s="84">
        <f ca="1">IFERROR(GETPIVOTDATA("Process cost",PivotTable!$B$3,"Dept",$B13,"Month",HZ$2,"Source",$D14),0)</f>
        <v>0</v>
      </c>
      <c r="IN14" s="84">
        <f ca="1">IFERROR(GETPIVOTDATA("Material Cost",PivotTable!$B$3,"Dept",$B13,"Month",HZ$2,"Source",$D14),0)</f>
        <v>0</v>
      </c>
      <c r="IO14" s="84">
        <f ca="1">IFERROR(GETPIVOTDATA("Part Cost",PivotTable!$B$3,"Dept",$B13,"Month",HZ$2,"Source",$D14),0)</f>
        <v>0</v>
      </c>
      <c r="IP14" s="112">
        <f ca="1" t="shared" si="31"/>
        <v>0</v>
      </c>
      <c r="IQ14" s="113">
        <v>0.002</v>
      </c>
      <c r="IR14" s="114">
        <f ca="1" t="shared" ref="IR14" si="239">IP14/HZ13</f>
        <v>0</v>
      </c>
      <c r="IS14" s="151"/>
      <c r="IT14" s="157"/>
    </row>
    <row r="15" customHeight="1" spans="1:254">
      <c r="A15" s="51" t="str">
        <f t="shared" ref="A15" si="240">B15&amp;D15</f>
        <v>RFPInternal</v>
      </c>
      <c r="B15" s="29" t="str">
        <f>Info!C9</f>
        <v>RFP</v>
      </c>
      <c r="C15" s="52">
        <f>VLOOKUP($B15,Table!$C$4:$P$20,MATCH('MBO Report 1'!C$2,Table!$E$3:$P$3,0)+2,FALSE)</f>
        <v>795134</v>
      </c>
      <c r="D15" s="53" t="s">
        <v>32</v>
      </c>
      <c r="E15" s="54">
        <f>VLOOKUP($A15,Table!$A$59:$P$88,MATCH('MBO Report 1'!C$2,Table!$E$58:$P$58,0)+4,FALSE)</f>
        <v>0</v>
      </c>
      <c r="F15" s="54" t="s">
        <v>178</v>
      </c>
      <c r="G15" s="55">
        <f ca="1">IFERROR(GETPIVOTDATA("ReWork",PivotTable!$B$3,"Dept",$B15,"Month",C$2,"Source",$D15),0)</f>
        <v>0</v>
      </c>
      <c r="H15" s="55">
        <f ca="1">IFERROR(GETPIVOTDATA("RePlate",PivotTable!$B$3,"Dept",$B15,"Month",C$2,"Source",$D15),0)</f>
        <v>0</v>
      </c>
      <c r="I15" s="55">
        <f ca="1">IFERROR(GETPIVOTDATA("ReWash",PivotTable!$B$3,"Dept",$B15,"Month",C$2,"Source",$D15),0)</f>
        <v>22</v>
      </c>
      <c r="J15" s="55">
        <f ca="1">IFERROR(GETPIVOTDATA("Other",PivotTable!$B$3,"Dept",$B15,"Month",C$2,"Source",$D15),0)</f>
        <v>0</v>
      </c>
      <c r="K15" s="55">
        <f ca="1">IFERROR(GETPIVOTDATA("Sort",PivotTable!$B$3,"Dept",$B15,"Month",C$2,"Source",$D15),0)</f>
        <v>0</v>
      </c>
      <c r="L15" s="77">
        <f ca="1">IFERROR(GETPIVOTDATA("Scrap",PivotTable!$B$3,"Dept",$B15,"Month",C$2,"Source",$D15),0)</f>
        <v>0</v>
      </c>
      <c r="M15" s="78">
        <v>0</v>
      </c>
      <c r="N15" s="79" t="s">
        <v>178</v>
      </c>
      <c r="O15" s="80">
        <f ca="1">IFERROR(GETPIVOTDATA("Labour Cost",PivotTable!$B$3,"Dept",$B15,"Month",C$2,"Source",$D15),0)</f>
        <v>154</v>
      </c>
      <c r="P15" s="80">
        <f ca="1">IFERROR(GETPIVOTDATA("Process cost",PivotTable!$B$3,"Dept",$B15,"Month",C$2,"Source",$D15),0)</f>
        <v>0</v>
      </c>
      <c r="Q15" s="80">
        <f ca="1">IFERROR(GETPIVOTDATA("Material Cost",PivotTable!$B$3,"Dept",$B15,"Month",C$2,"Source",$D15),0)</f>
        <v>0</v>
      </c>
      <c r="R15" s="80">
        <f ca="1">IFERROR(GETPIVOTDATA("Part Cost",PivotTable!$B$3,"Dept",$B15,"Month",C$2,"Source",$D15),0)</f>
        <v>0</v>
      </c>
      <c r="S15" s="106">
        <f ca="1" t="shared" si="0"/>
        <v>154</v>
      </c>
      <c r="T15" s="107">
        <v>0.0003</v>
      </c>
      <c r="U15" s="108">
        <f ca="1">S15/C15</f>
        <v>0.000193678046719169</v>
      </c>
      <c r="V15" s="109">
        <v>0.0004</v>
      </c>
      <c r="W15" s="110">
        <f ca="1">SUM(S15:S16)/C15</f>
        <v>0.000193678046719169</v>
      </c>
      <c r="X15" s="111">
        <f>VLOOKUP($B15,Table!$C$4:$P$18,MATCH('MBO Report 1'!X$2,Table!$E$3:$P$3,0)+2,FALSE)</f>
        <v>883707</v>
      </c>
      <c r="Y15" s="53" t="s">
        <v>32</v>
      </c>
      <c r="Z15" s="54">
        <f>VLOOKUP($A15,Table!$A$59:$P$88,MATCH('MBO Report 1'!X$2,Table!$E$58:$P$58,0)+4,FALSE)</f>
        <v>0</v>
      </c>
      <c r="AA15" s="54" t="s">
        <v>178</v>
      </c>
      <c r="AB15" s="55">
        <f ca="1">IFERROR(GETPIVOTDATA("ReWork",PivotTable!$B$3,"Dept",$B15,"Month",X$2,"Source",$D15),0)</f>
        <v>0</v>
      </c>
      <c r="AC15" s="55">
        <f ca="1">IFERROR(GETPIVOTDATA("RePlate",PivotTable!$B$3,"Dept",$B15,"Month",X$2,"Source",$D15),0)</f>
        <v>0</v>
      </c>
      <c r="AD15" s="55">
        <f ca="1">IFERROR(GETPIVOTDATA("ReWash",PivotTable!$B$3,"Dept",$B15,"Month",X$2,"Source",$D15),0)</f>
        <v>29</v>
      </c>
      <c r="AE15" s="55">
        <f ca="1">IFERROR(GETPIVOTDATA("Other",PivotTable!$B$3,"Dept",$B15,"Month",X$2,"Source",$D15),0)</f>
        <v>0</v>
      </c>
      <c r="AF15" s="55">
        <f ca="1">IFERROR(GETPIVOTDATA("Sort",PivotTable!$B$3,"Dept",$B15,"Month",X$2,"Source",$D15),0)</f>
        <v>0</v>
      </c>
      <c r="AG15" s="77">
        <f ca="1">IFERROR(GETPIVOTDATA("Scrap",PivotTable!$B$3,"Dept",$B15,"Month",X$2,"Source",$D15),0)</f>
        <v>0</v>
      </c>
      <c r="AH15" s="78">
        <v>0</v>
      </c>
      <c r="AI15" s="79" t="s">
        <v>178</v>
      </c>
      <c r="AJ15" s="80">
        <f ca="1">IFERROR(GETPIVOTDATA("Labour Cost",PivotTable!$B$3,"Dept",$B15,"Month",X$2,"Source",$D15),0)</f>
        <v>203</v>
      </c>
      <c r="AK15" s="80">
        <f ca="1">IFERROR(GETPIVOTDATA("Process cost",PivotTable!$B$3,"Dept",$B15,"Month",X$2,"Source",$D15),0)</f>
        <v>0</v>
      </c>
      <c r="AL15" s="80">
        <f ca="1">IFERROR(GETPIVOTDATA("Material Cost",PivotTable!$B$3,"Dept",$B15,"Month",X$2,"Source",$D15),0)</f>
        <v>0</v>
      </c>
      <c r="AM15" s="80">
        <f ca="1">IFERROR(GETPIVOTDATA("Part Cost",PivotTable!$B$3,"Dept",$B15,"Month",X$2,"Source",$D15),0)</f>
        <v>0</v>
      </c>
      <c r="AN15" s="106">
        <f ca="1" t="shared" si="1"/>
        <v>203</v>
      </c>
      <c r="AO15" s="107">
        <v>0.0003</v>
      </c>
      <c r="AP15" s="108">
        <f ca="1" t="shared" ref="AP15" si="241">AN15/X15</f>
        <v>0.000229714147336165</v>
      </c>
      <c r="AQ15" s="109">
        <v>0.0004</v>
      </c>
      <c r="AR15" s="140">
        <f ca="1" t="shared" ref="AR15" si="242">SUM(AN15:AN16)/X15</f>
        <v>0.000229714147336165</v>
      </c>
      <c r="AS15" s="141">
        <f>VLOOKUP($B15,Table!$C$4:$P$18,MATCH('MBO Report 1'!AS$2,Table!$E$3:$P$3,0)+2,FALSE)</f>
        <v>922604</v>
      </c>
      <c r="AT15" s="53" t="s">
        <v>32</v>
      </c>
      <c r="AU15" s="54">
        <f>VLOOKUP($A15,Table!$A$59:$P$88,MATCH('MBO Report 1'!AS$2,Table!$E$58:$P$58,0)+4,FALSE)</f>
        <v>0</v>
      </c>
      <c r="AV15" s="54" t="s">
        <v>178</v>
      </c>
      <c r="AW15" s="55">
        <f ca="1">IFERROR(GETPIVOTDATA("ReWork",PivotTable!$B$3,"Dept",$B15,"Month",AS$2,"Source",$D15),0)</f>
        <v>0</v>
      </c>
      <c r="AX15" s="55">
        <f ca="1">IFERROR(GETPIVOTDATA("RePlate",PivotTable!$B$3,"Dept",$B15,"Month",AS$2,"Source",$D15),0)</f>
        <v>0</v>
      </c>
      <c r="AY15" s="55">
        <f ca="1">IFERROR(GETPIVOTDATA("ReWash",PivotTable!$B$3,"Dept",$B15,"Month",AS$2,"Source",$D15),0)</f>
        <v>18</v>
      </c>
      <c r="AZ15" s="55">
        <f ca="1">IFERROR(GETPIVOTDATA("Other",PivotTable!$B$3,"Dept",$B15,"Month",AS$2,"Source",$D15),0)</f>
        <v>0</v>
      </c>
      <c r="BA15" s="55">
        <f ca="1">IFERROR(GETPIVOTDATA("Sort",PivotTable!$B$3,"Dept",$B15,"Month",AS$2,"Source",$D15),0)</f>
        <v>0</v>
      </c>
      <c r="BB15" s="77">
        <f ca="1">IFERROR(GETPIVOTDATA("Scrap",PivotTable!$B$3,"Dept",$B15,"Month",AS$2,"Source",$D15),0)</f>
        <v>0</v>
      </c>
      <c r="BC15" s="78">
        <v>0</v>
      </c>
      <c r="BD15" s="79" t="s">
        <v>178</v>
      </c>
      <c r="BE15" s="80">
        <f ca="1">IFERROR(GETPIVOTDATA("Labour Cost",PivotTable!$B$3,"Dept",$B15,"Month",AS$2,"Source",$D15),0)</f>
        <v>126</v>
      </c>
      <c r="BF15" s="80">
        <f ca="1">IFERROR(GETPIVOTDATA("Process cost",PivotTable!$B$3,"Dept",$B15,"Month",AS$2,"Source",$D15),0)</f>
        <v>0</v>
      </c>
      <c r="BG15" s="80">
        <f ca="1">IFERROR(GETPIVOTDATA("Material Cost",PivotTable!$B$3,"Dept",$B15,"Month",AS$2,"Source",$D15),0)</f>
        <v>0</v>
      </c>
      <c r="BH15" s="80">
        <f ca="1">IFERROR(GETPIVOTDATA("Part Cost",PivotTable!$B$3,"Dept",$B15,"Month",AS$2,"Source",$D15),0)</f>
        <v>0</v>
      </c>
      <c r="BI15" s="106">
        <f ca="1" t="shared" si="4"/>
        <v>126</v>
      </c>
      <c r="BJ15" s="107">
        <v>0.0003</v>
      </c>
      <c r="BK15" s="108">
        <f ca="1" t="shared" ref="BK15" si="243">BI15/AS15</f>
        <v>0.000136569969347629</v>
      </c>
      <c r="BL15" s="150">
        <v>0.0004</v>
      </c>
      <c r="BM15" s="156">
        <f ca="1" t="shared" ref="BM15" si="244">SUM(BI15:BI16)/AS15</f>
        <v>0.000136569969347629</v>
      </c>
      <c r="BN15" s="141">
        <f>VLOOKUP($B15,Table!$C$4:$P$18,MATCH('MBO Report 1'!BN$2,Table!$E$3:$P$3,0)+2,FALSE)</f>
        <v>487894</v>
      </c>
      <c r="BO15" s="53" t="s">
        <v>32</v>
      </c>
      <c r="BP15" s="54">
        <f>VLOOKUP($A15,Table!$A$59:$P$88,MATCH('MBO Report 1'!BN$2,Table!$E$58:$P$58,0)+4,FALSE)</f>
        <v>0</v>
      </c>
      <c r="BQ15" s="54" t="s">
        <v>178</v>
      </c>
      <c r="BR15" s="55">
        <f ca="1">IFERROR(GETPIVOTDATA("ReWork",PivotTable!$B$3,"Dept",$B15,"Month",BN$2,"Source",$D15),0)</f>
        <v>0</v>
      </c>
      <c r="BS15" s="55">
        <f ca="1">IFERROR(GETPIVOTDATA("RePlate",PivotTable!$B$3,"Dept",$B15,"Month",BN$2,"Source",$D15),0)</f>
        <v>0</v>
      </c>
      <c r="BT15" s="55">
        <f ca="1">IFERROR(GETPIVOTDATA("ReWash",PivotTable!$B$3,"Dept",$B15,"Month",BN$2,"Source",$D15),0)</f>
        <v>16</v>
      </c>
      <c r="BU15" s="55">
        <f ca="1">IFERROR(GETPIVOTDATA("Other",PivotTable!$B$3,"Dept",$B15,"Month",BN$2,"Source",$D15),0)</f>
        <v>0</v>
      </c>
      <c r="BV15" s="55">
        <f ca="1">IFERROR(GETPIVOTDATA("Sort",PivotTable!$B$3,"Dept",$B15,"Month",BN$2,"Source",$D15),0)</f>
        <v>0</v>
      </c>
      <c r="BW15" s="77">
        <f ca="1">IFERROR(GETPIVOTDATA("Scrap",PivotTable!$B$3,"Dept",$B15,"Month",BN$2,"Source",$D15),0)</f>
        <v>0</v>
      </c>
      <c r="BX15" s="78">
        <v>0</v>
      </c>
      <c r="BY15" s="79" t="s">
        <v>178</v>
      </c>
      <c r="BZ15" s="80">
        <f ca="1">IFERROR(GETPIVOTDATA("Labour Cost",PivotTable!$B$3,"Dept",$B15,"Month",BN$2,"Source",$D15),0)</f>
        <v>112</v>
      </c>
      <c r="CA15" s="80">
        <f ca="1">IFERROR(GETPIVOTDATA("Process cost",PivotTable!$B$3,"Dept",$B15,"Month",BN$2,"Source",$D15),0)</f>
        <v>0</v>
      </c>
      <c r="CB15" s="80">
        <f ca="1">IFERROR(GETPIVOTDATA("Material Cost",PivotTable!$B$3,"Dept",$B15,"Month",BN$2,"Source",$D15),0)</f>
        <v>0</v>
      </c>
      <c r="CC15" s="80">
        <f ca="1">IFERROR(GETPIVOTDATA("Part Cost",PivotTable!$B$3,"Dept",$B15,"Month",BN$2,"Source",$D15),0)</f>
        <v>0</v>
      </c>
      <c r="CD15" s="106">
        <f ca="1" t="shared" si="7"/>
        <v>112</v>
      </c>
      <c r="CE15" s="107">
        <v>0.0003</v>
      </c>
      <c r="CF15" s="108">
        <f ca="1" t="shared" ref="CF15" si="245">CD15/BN15</f>
        <v>0.000229558059742485</v>
      </c>
      <c r="CG15" s="150">
        <v>0.0004</v>
      </c>
      <c r="CH15" s="156">
        <f ca="1" t="shared" ref="CH15" si="246">SUM(CD15:CD16)/BN15</f>
        <v>0.000229558059742485</v>
      </c>
      <c r="CI15" s="141">
        <f>VLOOKUP($B15,Table!$C$4:$P$18,MATCH('MBO Report 1'!CI$2,Table!$E$3:$P$3,0)+2,FALSE)</f>
        <v>88282.21</v>
      </c>
      <c r="CJ15" s="53" t="s">
        <v>32</v>
      </c>
      <c r="CK15" s="54">
        <f>VLOOKUP($A15,Table!$A$59:$P$88,MATCH('MBO Report 1'!CI$2,Table!$E$58:$P$58,0)+4,FALSE)</f>
        <v>0</v>
      </c>
      <c r="CL15" s="54" t="s">
        <v>178</v>
      </c>
      <c r="CM15" s="55">
        <f ca="1">IFERROR(GETPIVOTDATA("ReWork",PivotTable!$B$3,"Dept",$B15,"Month",CI$2,"Source",$D15),0)</f>
        <v>0</v>
      </c>
      <c r="CN15" s="55">
        <f ca="1">IFERROR(GETPIVOTDATA("RePlate",PivotTable!$B$3,"Dept",$B15,"Month",CI$2,"Source",$D15),0)</f>
        <v>0</v>
      </c>
      <c r="CO15" s="55">
        <f ca="1">IFERROR(GETPIVOTDATA("ReWash",PivotTable!$B$3,"Dept",$B15,"Month",CI$2,"Source",$D15),0)</f>
        <v>7</v>
      </c>
      <c r="CP15" s="55">
        <f ca="1">IFERROR(GETPIVOTDATA("Other",PivotTable!$B$3,"Dept",$B15,"Month",CI$2,"Source",$D15),0)</f>
        <v>0</v>
      </c>
      <c r="CQ15" s="55">
        <f ca="1">IFERROR(GETPIVOTDATA("Sort",PivotTable!$B$3,"Dept",$B15,"Month",CI$2,"Source",$D15),0)</f>
        <v>0</v>
      </c>
      <c r="CR15" s="77">
        <f ca="1">IFERROR(GETPIVOTDATA("Scrap",PivotTable!$B$3,"Dept",$B15,"Month",CI$2,"Source",$D15),0)</f>
        <v>0</v>
      </c>
      <c r="CS15" s="78">
        <v>0</v>
      </c>
      <c r="CT15" s="79" t="s">
        <v>178</v>
      </c>
      <c r="CU15" s="80">
        <f ca="1">IFERROR(GETPIVOTDATA("Labour Cost",PivotTable!$B$3,"Dept",$B15,"Month",CI$2,"Source",$D15),0)</f>
        <v>49</v>
      </c>
      <c r="CV15" s="80">
        <f ca="1">IFERROR(GETPIVOTDATA("Process cost",PivotTable!$B$3,"Dept",$B15,"Month",CI$2,"Source",$D15),0)</f>
        <v>0</v>
      </c>
      <c r="CW15" s="80">
        <f ca="1">IFERROR(GETPIVOTDATA("Material Cost",PivotTable!$B$3,"Dept",$B15,"Month",CI$2,"Source",$D15),0)</f>
        <v>0</v>
      </c>
      <c r="CX15" s="80">
        <f ca="1">IFERROR(GETPIVOTDATA("Part Cost",PivotTable!$B$3,"Dept",$B15,"Month",CI$2,"Source",$D15),0)</f>
        <v>0</v>
      </c>
      <c r="CY15" s="106">
        <f ca="1" t="shared" si="10"/>
        <v>49</v>
      </c>
      <c r="CZ15" s="107">
        <v>0.0003</v>
      </c>
      <c r="DA15" s="108">
        <f ca="1" t="shared" ref="DA15" si="247">CY15/CI15</f>
        <v>0.000555038212115442</v>
      </c>
      <c r="DB15" s="150">
        <v>0.0004</v>
      </c>
      <c r="DC15" s="156">
        <f ca="1" t="shared" ref="DC15" si="248">SUM(CY15:CY16)/CI15</f>
        <v>0.000555038212115442</v>
      </c>
      <c r="DD15" s="141">
        <f>VLOOKUP($B15,Table!$C$4:$P$18,MATCH('MBO Report 1'!DD$2,Table!$E$3:$P$3,0)+2,FALSE)</f>
        <v>70739.11</v>
      </c>
      <c r="DE15" s="53" t="s">
        <v>32</v>
      </c>
      <c r="DF15" s="54">
        <f>VLOOKUP($A15,Table!$A$59:$P$88,MATCH('MBO Report 1'!DD$2,Table!$E$58:$P$58,0)+4,FALSE)</f>
        <v>0</v>
      </c>
      <c r="DG15" s="54" t="s">
        <v>178</v>
      </c>
      <c r="DH15" s="55">
        <f ca="1">IFERROR(GETPIVOTDATA("ReWork",PivotTable!$B$3,"Dept",$B15,"Month",DD$2,"Source",$D15),0)</f>
        <v>0</v>
      </c>
      <c r="DI15" s="55">
        <f ca="1">IFERROR(GETPIVOTDATA("RePlate",PivotTable!$B$3,"Dept",$B15,"Month",DD$2,"Source",$D15),0)</f>
        <v>0</v>
      </c>
      <c r="DJ15" s="55">
        <f ca="1">IFERROR(GETPIVOTDATA("ReWash",PivotTable!$B$3,"Dept",$B15,"Month",DD$2,"Source",$D15),0)</f>
        <v>6</v>
      </c>
      <c r="DK15" s="55">
        <f ca="1">IFERROR(GETPIVOTDATA("Other",PivotTable!$B$3,"Dept",$B15,"Month",DD$2,"Source",$D15),0)</f>
        <v>0</v>
      </c>
      <c r="DL15" s="55">
        <f ca="1">IFERROR(GETPIVOTDATA("Sort",PivotTable!$B$3,"Dept",$B15,"Month",DD$2,"Source",$D15),0)</f>
        <v>0</v>
      </c>
      <c r="DM15" s="77">
        <f ca="1">IFERROR(GETPIVOTDATA("Scrap",PivotTable!$B$3,"Dept",$B15,"Month",DD$2,"Source",$D15),0)</f>
        <v>0</v>
      </c>
      <c r="DN15" s="78">
        <v>0</v>
      </c>
      <c r="DO15" s="79" t="s">
        <v>178</v>
      </c>
      <c r="DP15" s="80">
        <f ca="1">IFERROR(GETPIVOTDATA("Labour Cost",PivotTable!$B$3,"Dept",$B15,"Month",DD$2,"Source",$D15),0)</f>
        <v>42</v>
      </c>
      <c r="DQ15" s="80">
        <f ca="1">IFERROR(GETPIVOTDATA("Process cost",PivotTable!$B$3,"Dept",$B15,"Month",DD$2,"Source",$D15),0)</f>
        <v>0</v>
      </c>
      <c r="DR15" s="80">
        <f ca="1">IFERROR(GETPIVOTDATA("Material Cost",PivotTable!$B$3,"Dept",$B15,"Month",DD$2,"Source",$D15),0)</f>
        <v>0</v>
      </c>
      <c r="DS15" s="80">
        <f ca="1">IFERROR(GETPIVOTDATA("Part Cost",PivotTable!$B$3,"Dept",$B15,"Month",DD$2,"Source",$D15),0)</f>
        <v>0</v>
      </c>
      <c r="DT15" s="106">
        <f ca="1" t="shared" si="13"/>
        <v>42</v>
      </c>
      <c r="DU15" s="107">
        <v>0.0003</v>
      </c>
      <c r="DV15" s="108">
        <f ca="1" t="shared" ref="DV15" si="249">DT15/DD15</f>
        <v>0.000593730964384483</v>
      </c>
      <c r="DW15" s="150">
        <v>0.0004</v>
      </c>
      <c r="DX15" s="156">
        <f ca="1" t="shared" ref="DX15" si="250">SUM(DT15:DT16)/DD15</f>
        <v>0.000593730964384483</v>
      </c>
      <c r="DY15" s="141">
        <f>VLOOKUP($B15,Table!$C$4:$P$18,MATCH('MBO Report 1'!DY$2,Table!$E$3:$P$3,0)+2,FALSE)</f>
        <v>226995.62</v>
      </c>
      <c r="DZ15" s="53" t="s">
        <v>32</v>
      </c>
      <c r="EA15" s="54">
        <f>VLOOKUP($A15,Table!$A$59:$P$88,MATCH('MBO Report 1'!DY$2,Table!$E$58:$P$58,0)+4,FALSE)</f>
        <v>0</v>
      </c>
      <c r="EB15" s="54" t="s">
        <v>178</v>
      </c>
      <c r="EC15" s="55">
        <f ca="1">IFERROR(GETPIVOTDATA("ReWork",PivotTable!$B$3,"Dept",$B15,"Month",DY$2,"Source",$D15),0)</f>
        <v>0</v>
      </c>
      <c r="ED15" s="55">
        <f ca="1">IFERROR(GETPIVOTDATA("RePlate",PivotTable!$B$3,"Dept",$B15,"Month",DY$2,"Source",$D15),0)</f>
        <v>0</v>
      </c>
      <c r="EE15" s="55">
        <f ca="1">IFERROR(GETPIVOTDATA("ReWash",PivotTable!$B$3,"Dept",$B15,"Month",DY$2,"Source",$D15),0)</f>
        <v>12</v>
      </c>
      <c r="EF15" s="55">
        <f ca="1">IFERROR(GETPIVOTDATA("Other",PivotTable!$B$3,"Dept",$B15,"Month",DY$2,"Source",$D15),0)</f>
        <v>0</v>
      </c>
      <c r="EG15" s="55">
        <f ca="1">IFERROR(GETPIVOTDATA("Sort",PivotTable!$B$3,"Dept",$B15,"Month",DY$2,"Source",$D15),0)</f>
        <v>0</v>
      </c>
      <c r="EH15" s="77">
        <f ca="1">IFERROR(GETPIVOTDATA("Scrap",PivotTable!$B$3,"Dept",$B15,"Month",DY$2,"Source",$D15),0)</f>
        <v>0</v>
      </c>
      <c r="EI15" s="78">
        <v>0</v>
      </c>
      <c r="EJ15" s="79" t="s">
        <v>178</v>
      </c>
      <c r="EK15" s="80">
        <f ca="1">IFERROR(GETPIVOTDATA("Labour Cost",PivotTable!$B$3,"Dept",$B15,"Month",DY$2,"Source",$D15),0)</f>
        <v>84</v>
      </c>
      <c r="EL15" s="80">
        <f ca="1">IFERROR(GETPIVOTDATA("Process cost",PivotTable!$B$3,"Dept",$B15,"Month",DY$2,"Source",$D15),0)</f>
        <v>0</v>
      </c>
      <c r="EM15" s="80">
        <f ca="1">IFERROR(GETPIVOTDATA("Material Cost",PivotTable!$B$3,"Dept",$B15,"Month",DY$2,"Source",$D15),0)</f>
        <v>0</v>
      </c>
      <c r="EN15" s="80">
        <f ca="1">IFERROR(GETPIVOTDATA("Part Cost",PivotTable!$B$3,"Dept",$B15,"Month",DY$2,"Source",$D15),0)</f>
        <v>0</v>
      </c>
      <c r="EO15" s="106">
        <f ca="1" t="shared" si="16"/>
        <v>84</v>
      </c>
      <c r="EP15" s="107">
        <v>0.0003</v>
      </c>
      <c r="EQ15" s="108">
        <f ca="1" t="shared" ref="EQ15" si="251">EO15/DY15</f>
        <v>0.000370051193058263</v>
      </c>
      <c r="ER15" s="150">
        <v>0.0004</v>
      </c>
      <c r="ES15" s="156">
        <f ca="1" t="shared" ref="ES15" si="252">SUM(EO15:EO16)/DY15</f>
        <v>0.000370051193058263</v>
      </c>
      <c r="ET15" s="141">
        <f>VLOOKUP($B15,Table!$C$4:$P$18,MATCH('MBO Report 1'!ET$2,Table!$E$3:$P$3,0)+2,FALSE)</f>
        <v>229327.86</v>
      </c>
      <c r="EU15" s="53" t="s">
        <v>32</v>
      </c>
      <c r="EV15" s="54">
        <f>VLOOKUP($A15,Table!$A$59:$P$88,MATCH('MBO Report 1'!ET$2,Table!$E$58:$P$58,0)+4,FALSE)</f>
        <v>0</v>
      </c>
      <c r="EW15" s="54" t="s">
        <v>178</v>
      </c>
      <c r="EX15" s="55">
        <f ca="1">IFERROR(GETPIVOTDATA("ReWork",PivotTable!$B$3,"Dept",$B15,"Month",ET$2,"Source",$D15),0)</f>
        <v>0</v>
      </c>
      <c r="EY15" s="55">
        <f ca="1">IFERROR(GETPIVOTDATA("RePlate",PivotTable!$B$3,"Dept",$B15,"Month",ET$2,"Source",$D15),0)</f>
        <v>0</v>
      </c>
      <c r="EZ15" s="55">
        <f ca="1">IFERROR(GETPIVOTDATA("ReWash",PivotTable!$B$3,"Dept",$B15,"Month",ET$2,"Source",$D15),0)</f>
        <v>10</v>
      </c>
      <c r="FA15" s="55">
        <f ca="1">IFERROR(GETPIVOTDATA("Other",PivotTable!$B$3,"Dept",$B15,"Month",ET$2,"Source",$D15),0)</f>
        <v>0</v>
      </c>
      <c r="FB15" s="55">
        <f ca="1">IFERROR(GETPIVOTDATA("Sort",PivotTable!$B$3,"Dept",$B15,"Month",ET$2,"Source",$D15),0)</f>
        <v>0</v>
      </c>
      <c r="FC15" s="77">
        <f ca="1">IFERROR(GETPIVOTDATA("Scrap",PivotTable!$B$3,"Dept",$B15,"Month",ET$2,"Source",$D15),0)</f>
        <v>0</v>
      </c>
      <c r="FD15" s="78">
        <v>0</v>
      </c>
      <c r="FE15" s="79" t="s">
        <v>178</v>
      </c>
      <c r="FF15" s="80">
        <f ca="1">IFERROR(GETPIVOTDATA("Labour Cost",PivotTable!$B$3,"Dept",$B15,"Month",ET$2,"Source",$D15),0)</f>
        <v>70</v>
      </c>
      <c r="FG15" s="80">
        <f ca="1">IFERROR(GETPIVOTDATA("Process cost",PivotTable!$B$3,"Dept",$B15,"Month",ET$2,"Source",$D15),0)</f>
        <v>0</v>
      </c>
      <c r="FH15" s="80">
        <f ca="1">IFERROR(GETPIVOTDATA("Material Cost",PivotTable!$B$3,"Dept",$B15,"Month",ET$2,"Source",$D15),0)</f>
        <v>0</v>
      </c>
      <c r="FI15" s="80">
        <f ca="1">IFERROR(GETPIVOTDATA("Part Cost",PivotTable!$B$3,"Dept",$B15,"Month",ET$2,"Source",$D15),0)</f>
        <v>0</v>
      </c>
      <c r="FJ15" s="106">
        <f ca="1" t="shared" si="19"/>
        <v>70</v>
      </c>
      <c r="FK15" s="107">
        <v>0.0003</v>
      </c>
      <c r="FL15" s="108">
        <f ca="1" t="shared" ref="FL15" si="253">FJ15/ET15</f>
        <v>0.000305239843078813</v>
      </c>
      <c r="FM15" s="150">
        <v>0.0004</v>
      </c>
      <c r="FN15" s="156">
        <f ca="1" t="shared" ref="FN15" si="254">SUM(FJ15:FJ16)/ET15</f>
        <v>0.000305239843078813</v>
      </c>
      <c r="FO15" s="141">
        <f>VLOOKUP($B15,Table!$C$4:$P$18,MATCH('MBO Report 1'!FO$2,Table!$E$3:$P$3,0)+2,FALSE)</f>
        <v>273454.38</v>
      </c>
      <c r="FP15" s="53" t="s">
        <v>32</v>
      </c>
      <c r="FQ15" s="54">
        <f>VLOOKUP($A15,Table!$A$59:$P$88,MATCH('MBO Report 1'!FO$2,Table!$E$58:$P$58,0)+4,FALSE)</f>
        <v>0</v>
      </c>
      <c r="FR15" s="54" t="s">
        <v>178</v>
      </c>
      <c r="FS15" s="55">
        <f ca="1">IFERROR(GETPIVOTDATA("ReWork",PivotTable!$B$3,"Dept",$B15,"Month",FO$2,"Source",$D15),0)</f>
        <v>0</v>
      </c>
      <c r="FT15" s="55">
        <f ca="1">IFERROR(GETPIVOTDATA("RePlate",PivotTable!$B$3,"Dept",$B15,"Month",FO$2,"Source",$D15),0)</f>
        <v>0</v>
      </c>
      <c r="FU15" s="55">
        <f ca="1">IFERROR(GETPIVOTDATA("ReWash",PivotTable!$B$3,"Dept",$B15,"Month",FO$2,"Source",$D15),0)</f>
        <v>15</v>
      </c>
      <c r="FV15" s="55">
        <f ca="1">IFERROR(GETPIVOTDATA("Other",PivotTable!$B$3,"Dept",$B15,"Month",FO$2,"Source",$D15),0)</f>
        <v>0</v>
      </c>
      <c r="FW15" s="55">
        <f ca="1">IFERROR(GETPIVOTDATA("Sort",PivotTable!$B$3,"Dept",$B15,"Month",FO$2,"Source",$D15),0)</f>
        <v>0</v>
      </c>
      <c r="FX15" s="77">
        <f ca="1">IFERROR(GETPIVOTDATA("Scrap",PivotTable!$B$3,"Dept",$B15,"Month",FO$2,"Source",$D15),0)</f>
        <v>0</v>
      </c>
      <c r="FY15" s="78">
        <v>0</v>
      </c>
      <c r="FZ15" s="79" t="s">
        <v>178</v>
      </c>
      <c r="GA15" s="80">
        <f ca="1">IFERROR(GETPIVOTDATA("Labour Cost",PivotTable!$B$3,"Dept",$B15,"Month",FO$2,"Source",$D15),0)</f>
        <v>105</v>
      </c>
      <c r="GB15" s="80">
        <f ca="1">IFERROR(GETPIVOTDATA("Process cost",PivotTable!$B$3,"Dept",$B15,"Month",FO$2,"Source",$D15),0)</f>
        <v>0</v>
      </c>
      <c r="GC15" s="80">
        <f ca="1">IFERROR(GETPIVOTDATA("Material Cost",PivotTable!$B$3,"Dept",$B15,"Month",FO$2,"Source",$D15),0)</f>
        <v>0</v>
      </c>
      <c r="GD15" s="80">
        <f ca="1">IFERROR(GETPIVOTDATA("Part Cost",PivotTable!$B$3,"Dept",$B15,"Month",FO$2,"Source",$D15),0)</f>
        <v>0</v>
      </c>
      <c r="GE15" s="106">
        <f ca="1" t="shared" si="22"/>
        <v>105</v>
      </c>
      <c r="GF15" s="107">
        <v>0.0003</v>
      </c>
      <c r="GG15" s="108">
        <f ca="1" t="shared" ref="GG15" si="255">GE15/FO15</f>
        <v>0.000383976296155871</v>
      </c>
      <c r="GH15" s="150">
        <v>0.0004</v>
      </c>
      <c r="GI15" s="156">
        <f ca="1" t="shared" ref="GI15" si="256">SUM(GE15:GE16)/FO15</f>
        <v>0.000383976296155871</v>
      </c>
      <c r="GJ15" s="141">
        <f>VLOOKUP($B15,Table!$C$4:$P$18,MATCH('MBO Report 1'!GJ$2,Table!$E$3:$P$3,0)+2,FALSE)</f>
        <v>187790.65</v>
      </c>
      <c r="GK15" s="53" t="s">
        <v>32</v>
      </c>
      <c r="GL15" s="54">
        <f>VLOOKUP($A15,Table!$A$59:$P$88,MATCH('MBO Report 1'!GJ$2,Table!$E$58:$P$58,0)+4,FALSE)</f>
        <v>0</v>
      </c>
      <c r="GM15" s="54" t="s">
        <v>178</v>
      </c>
      <c r="GN15" s="55">
        <f ca="1">IFERROR(GETPIVOTDATA("ReWork",PivotTable!$B$3,"Dept",$B15,"Month",GJ$2,"Source",$D15),0)</f>
        <v>0</v>
      </c>
      <c r="GO15" s="55">
        <f ca="1">IFERROR(GETPIVOTDATA("RePlate",PivotTable!$B$3,"Dept",$B15,"Month",GJ$2,"Source",$D15),0)</f>
        <v>0</v>
      </c>
      <c r="GP15" s="55">
        <f ca="1">IFERROR(GETPIVOTDATA("ReWash",PivotTable!$B$3,"Dept",$B15,"Month",GJ$2,"Source",$D15),0)</f>
        <v>11</v>
      </c>
      <c r="GQ15" s="55">
        <f ca="1">IFERROR(GETPIVOTDATA("Other",PivotTable!$B$3,"Dept",$B15,"Month",GJ$2,"Source",$D15),0)</f>
        <v>0</v>
      </c>
      <c r="GR15" s="55">
        <f ca="1">IFERROR(GETPIVOTDATA("Sort",PivotTable!$B$3,"Dept",$B15,"Month",GJ$2,"Source",$D15),0)</f>
        <v>0</v>
      </c>
      <c r="GS15" s="77">
        <f ca="1">IFERROR(GETPIVOTDATA("Scrap",PivotTable!$B$3,"Dept",$B15,"Month",GJ$2,"Source",$D15),0)</f>
        <v>0</v>
      </c>
      <c r="GT15" s="78">
        <v>0</v>
      </c>
      <c r="GU15" s="79" t="s">
        <v>178</v>
      </c>
      <c r="GV15" s="80">
        <f ca="1">IFERROR(GETPIVOTDATA("Labour Cost",PivotTable!$B$3,"Dept",$B15,"Month",GJ$2,"Source",$D15),0)</f>
        <v>77</v>
      </c>
      <c r="GW15" s="80">
        <f ca="1">IFERROR(GETPIVOTDATA("Process cost",PivotTable!$B$3,"Dept",$B15,"Month",GJ$2,"Source",$D15),0)</f>
        <v>0</v>
      </c>
      <c r="GX15" s="80">
        <f ca="1">IFERROR(GETPIVOTDATA("Material Cost",PivotTable!$B$3,"Dept",$B15,"Month",GJ$2,"Source",$D15),0)</f>
        <v>0</v>
      </c>
      <c r="GY15" s="80">
        <f ca="1">IFERROR(GETPIVOTDATA("Part Cost",PivotTable!$B$3,"Dept",$B15,"Month",GJ$2,"Source",$D15),0)</f>
        <v>0</v>
      </c>
      <c r="GZ15" s="106">
        <f ca="1" t="shared" si="25"/>
        <v>77</v>
      </c>
      <c r="HA15" s="107">
        <v>0.0003</v>
      </c>
      <c r="HB15" s="108">
        <f ca="1" t="shared" ref="HB15" si="257">GZ15/GJ15</f>
        <v>0.000410031063846895</v>
      </c>
      <c r="HC15" s="150">
        <v>0.0004</v>
      </c>
      <c r="HD15" s="156">
        <f ca="1" t="shared" ref="HD15" si="258">SUM(GZ15:GZ16)/GJ15</f>
        <v>0.000410031063846895</v>
      </c>
      <c r="HE15" s="141">
        <f>VLOOKUP($B15,Table!$C$4:$P$18,MATCH('MBO Report 1'!HE$2,Table!$E$3:$P$3,0)+2,FALSE)</f>
        <v>194768.64</v>
      </c>
      <c r="HF15" s="53" t="s">
        <v>32</v>
      </c>
      <c r="HG15" s="54">
        <f>VLOOKUP($A15,Table!$A$59:$P$88,MATCH('MBO Report 1'!HE$2,Table!$E$58:$P$58,0)+4,FALSE)</f>
        <v>0</v>
      </c>
      <c r="HH15" s="54" t="s">
        <v>178</v>
      </c>
      <c r="HI15" s="55">
        <f ca="1">IFERROR(GETPIVOTDATA("ReWork",PivotTable!$B$3,"Dept",$B15,"Month",HE$2,"Source",$D15),0)</f>
        <v>0</v>
      </c>
      <c r="HJ15" s="55">
        <f ca="1">IFERROR(GETPIVOTDATA("RePlate",PivotTable!$B$3,"Dept",$B15,"Month",HE$2,"Source",$D15),0)</f>
        <v>0</v>
      </c>
      <c r="HK15" s="55">
        <f ca="1">IFERROR(GETPIVOTDATA("ReWash",PivotTable!$B$3,"Dept",$B15,"Month",HE$2,"Source",$D15),0)</f>
        <v>11</v>
      </c>
      <c r="HL15" s="55">
        <f ca="1">IFERROR(GETPIVOTDATA("Other",PivotTable!$B$3,"Dept",$B15,"Month",HE$2,"Source",$D15),0)</f>
        <v>0</v>
      </c>
      <c r="HM15" s="55">
        <f ca="1">IFERROR(GETPIVOTDATA("Sort",PivotTable!$B$3,"Dept",$B15,"Month",HE$2,"Source",$D15),0)</f>
        <v>0</v>
      </c>
      <c r="HN15" s="77">
        <f ca="1">IFERROR(GETPIVOTDATA("Scrap",PivotTable!$B$3,"Dept",$B15,"Month",HE$2,"Source",$D15),0)</f>
        <v>0</v>
      </c>
      <c r="HO15" s="78">
        <v>0</v>
      </c>
      <c r="HP15" s="79" t="s">
        <v>178</v>
      </c>
      <c r="HQ15" s="80">
        <f ca="1">IFERROR(GETPIVOTDATA("Labour Cost",PivotTable!$B$3,"Dept",$B15,"Month",HE$2,"Source",$D15),0)</f>
        <v>77</v>
      </c>
      <c r="HR15" s="80">
        <f ca="1">IFERROR(GETPIVOTDATA("Process cost",PivotTable!$B$3,"Dept",$B15,"Month",HE$2,"Source",$D15),0)</f>
        <v>0</v>
      </c>
      <c r="HS15" s="80">
        <f ca="1">IFERROR(GETPIVOTDATA("Material Cost",PivotTable!$B$3,"Dept",$B15,"Month",HE$2,"Source",$D15),0)</f>
        <v>0</v>
      </c>
      <c r="HT15" s="80">
        <f ca="1">IFERROR(GETPIVOTDATA("Part Cost",PivotTable!$B$3,"Dept",$B15,"Month",HE$2,"Source",$D15),0)</f>
        <v>0</v>
      </c>
      <c r="HU15" s="106">
        <f ca="1" t="shared" si="28"/>
        <v>77</v>
      </c>
      <c r="HV15" s="107">
        <v>0.0003</v>
      </c>
      <c r="HW15" s="108">
        <f ca="1" t="shared" ref="HW15" si="259">HU15/HE15</f>
        <v>0.000395340851586785</v>
      </c>
      <c r="HX15" s="150">
        <v>0.0004</v>
      </c>
      <c r="HY15" s="156">
        <f ca="1" t="shared" ref="HY15" si="260">SUM(HU15:HU16)/HE15</f>
        <v>0.000395340851586785</v>
      </c>
      <c r="HZ15" s="141">
        <f>VLOOKUP($B15,Table!$C$4:$P$18,MATCH('MBO Report 1'!HZ$2,Table!$E$3:$P$3,0)+2,FALSE)</f>
        <v>467996.86</v>
      </c>
      <c r="IA15" s="53" t="s">
        <v>32</v>
      </c>
      <c r="IB15" s="54">
        <f>VLOOKUP($A15,Table!$A$59:$P$88,MATCH('MBO Report 1'!HZ$2,Table!$E$58:$P$58,0)+4,FALSE)</f>
        <v>0</v>
      </c>
      <c r="IC15" s="54" t="s">
        <v>178</v>
      </c>
      <c r="ID15" s="55">
        <f ca="1">IFERROR(GETPIVOTDATA("ReWork",PivotTable!$B$3,"Dept",$B15,"Month",HZ$2,"Source",$D15),0)</f>
        <v>0</v>
      </c>
      <c r="IE15" s="55">
        <f ca="1">IFERROR(GETPIVOTDATA("RePlate",PivotTable!$B$3,"Dept",$B15,"Month",HZ$2,"Source",$D15),0)</f>
        <v>0</v>
      </c>
      <c r="IF15" s="55">
        <f ca="1">IFERROR(GETPIVOTDATA("ReWash",PivotTable!$B$3,"Dept",$B15,"Month",HZ$2,"Source",$D15),0)</f>
        <v>19</v>
      </c>
      <c r="IG15" s="55">
        <f ca="1">IFERROR(GETPIVOTDATA("Other",PivotTable!$B$3,"Dept",$B15,"Month",HZ$2,"Source",$D15),0)</f>
        <v>0</v>
      </c>
      <c r="IH15" s="55">
        <f ca="1">IFERROR(GETPIVOTDATA("Sort",PivotTable!$B$3,"Dept",$B15,"Month",HZ$2,"Source",$D15),0)</f>
        <v>0</v>
      </c>
      <c r="II15" s="77">
        <f ca="1">IFERROR(GETPIVOTDATA("Scrap",PivotTable!$B$3,"Dept",$B15,"Month",HZ$2,"Source",$D15),0)</f>
        <v>0</v>
      </c>
      <c r="IJ15" s="78">
        <v>0</v>
      </c>
      <c r="IK15" s="79" t="s">
        <v>178</v>
      </c>
      <c r="IL15" s="80">
        <f ca="1">IFERROR(GETPIVOTDATA("Labour Cost",PivotTable!$B$3,"Dept",$B15,"Month",HZ$2,"Source",$D15),0)</f>
        <v>133</v>
      </c>
      <c r="IM15" s="80">
        <f ca="1">IFERROR(GETPIVOTDATA("Process cost",PivotTable!$B$3,"Dept",$B15,"Month",HZ$2,"Source",$D15),0)</f>
        <v>0</v>
      </c>
      <c r="IN15" s="80">
        <f ca="1">IFERROR(GETPIVOTDATA("Material Cost",PivotTable!$B$3,"Dept",$B15,"Month",HZ$2,"Source",$D15),0)</f>
        <v>0</v>
      </c>
      <c r="IO15" s="80">
        <f ca="1">IFERROR(GETPIVOTDATA("Part Cost",PivotTable!$B$3,"Dept",$B15,"Month",HZ$2,"Source",$D15),0)</f>
        <v>0</v>
      </c>
      <c r="IP15" s="106">
        <f ca="1" t="shared" si="31"/>
        <v>133</v>
      </c>
      <c r="IQ15" s="107">
        <v>0.0003</v>
      </c>
      <c r="IR15" s="108">
        <f ca="1" t="shared" ref="IR15" si="261">IP15/HZ15</f>
        <v>0.00028418994093251</v>
      </c>
      <c r="IS15" s="150">
        <v>0.0004</v>
      </c>
      <c r="IT15" s="156">
        <f ca="1" t="shared" ref="IT15" si="262">SUM(IP15:IP16)/HZ15</f>
        <v>0.00028418994093251</v>
      </c>
    </row>
    <row r="16" customHeight="1" spans="1:254">
      <c r="A16" s="51" t="str">
        <f t="shared" ref="A16" si="263">B15&amp;D16</f>
        <v>RFPExternal</v>
      </c>
      <c r="B16" s="29"/>
      <c r="C16" s="52"/>
      <c r="D16" s="56" t="s">
        <v>34</v>
      </c>
      <c r="E16" s="57">
        <f>VLOOKUP($A16,Table!$A$59:$P$88,MATCH('MBO Report 1'!C$2,Table!$E$58:$P$58,0)+4,FALSE)</f>
        <v>0</v>
      </c>
      <c r="F16" s="57">
        <f>VLOOKUP($A15,Table!$A$24:$P$53,MATCH('MBO Report 1'!C$2,Table!$E$23:$P$23,0)+4,FALSE)</f>
        <v>0</v>
      </c>
      <c r="G16" s="58">
        <f ca="1">IFERROR(GETPIVOTDATA("ReWork",PivotTable!$B$3,"Dept",$B15,"Month",C$2,"Source",$D16),0)</f>
        <v>0</v>
      </c>
      <c r="H16" s="58">
        <f ca="1">IFERROR(GETPIVOTDATA("RePlate",PivotTable!$B$3,"Dept",$B15,"Month",C$2,"Source",$D16),0)</f>
        <v>0</v>
      </c>
      <c r="I16" s="58">
        <f ca="1">IFERROR(GETPIVOTDATA("ReWash",PivotTable!$B$3,"Dept",$B15,"Month",C$2,"Source",$D16),0)</f>
        <v>0</v>
      </c>
      <c r="J16" s="58">
        <f ca="1">IFERROR(GETPIVOTDATA("Other",PivotTable!$B$3,"Dept",$B15,"Month",C$2,"Source",$D16),0)</f>
        <v>0</v>
      </c>
      <c r="K16" s="58">
        <f ca="1">IFERROR(GETPIVOTDATA("Sort",PivotTable!$B$3,"Dept",$B15,"Month",C$2,"Source",$D16),0)</f>
        <v>0</v>
      </c>
      <c r="L16" s="81">
        <f ca="1">IFERROR(GETPIVOTDATA("Scrap",PivotTable!$B$3,"Dept",$B15,"Month",C$2,"Source",$D16),0)</f>
        <v>0</v>
      </c>
      <c r="M16" s="82">
        <f>E15*250+E16*500</f>
        <v>0</v>
      </c>
      <c r="N16" s="83">
        <f>VLOOKUP($A16,Table!$A$24:$P$53,MATCH('MBO Report 1'!C$2,Table!$E$23:$P$23,0)+4,FALSE)</f>
        <v>0</v>
      </c>
      <c r="O16" s="84">
        <f ca="1">IFERROR(GETPIVOTDATA("Labour Cost",PivotTable!$B$3,"Dept",$B15,"Month",C$2,"Source",$D16),0)</f>
        <v>0</v>
      </c>
      <c r="P16" s="84">
        <f ca="1">IFERROR(GETPIVOTDATA("Process cost",PivotTable!$B$3,"Dept",$B15,"Month",C$2,"Source",$D16),0)</f>
        <v>0</v>
      </c>
      <c r="Q16" s="84">
        <f ca="1">IFERROR(GETPIVOTDATA("Material Cost",PivotTable!$B$3,"Dept",$B15,"Month",C$2,"Source",$D16),0)</f>
        <v>0</v>
      </c>
      <c r="R16" s="84">
        <f ca="1">IFERROR(GETPIVOTDATA("Part Cost",PivotTable!$B$3,"Dept",$B15,"Month",C$2,"Source",$D16),0)</f>
        <v>0</v>
      </c>
      <c r="S16" s="112">
        <f ca="1" t="shared" si="0"/>
        <v>0</v>
      </c>
      <c r="T16" s="113">
        <v>0.0001</v>
      </c>
      <c r="U16" s="114">
        <f ca="1">S16/C15</f>
        <v>0</v>
      </c>
      <c r="V16" s="109"/>
      <c r="W16" s="110"/>
      <c r="X16" s="111"/>
      <c r="Y16" s="56" t="s">
        <v>34</v>
      </c>
      <c r="Z16" s="57">
        <f>VLOOKUP($A16,Table!$A$59:$P$88,MATCH('MBO Report 1'!X$2,Table!$E$58:$P$58,0)+4,FALSE)</f>
        <v>0</v>
      </c>
      <c r="AA16" s="57">
        <f>VLOOKUP($A15,Table!$A$24:$P$53,MATCH('MBO Report 1'!X$2,Table!$E$23:$P$23,0)+4,FALSE)</f>
        <v>0</v>
      </c>
      <c r="AB16" s="58">
        <f ca="1">IFERROR(GETPIVOTDATA("ReWork",PivotTable!$B$3,"Dept",$B15,"Month",X$2,"Source",$D16),0)</f>
        <v>0</v>
      </c>
      <c r="AC16" s="58">
        <f ca="1">IFERROR(GETPIVOTDATA("RePlate",PivotTable!$B$3,"Dept",$B15,"Month",X$2,"Source",$D16),0)</f>
        <v>0</v>
      </c>
      <c r="AD16" s="58">
        <f ca="1">IFERROR(GETPIVOTDATA("ReWash",PivotTable!$B$3,"Dept",$B15,"Month",X$2,"Source",$D16),0)</f>
        <v>0</v>
      </c>
      <c r="AE16" s="58">
        <f ca="1">IFERROR(GETPIVOTDATA("Other",PivotTable!$B$3,"Dept",$B15,"Month",X$2,"Source",$D16),0)</f>
        <v>0</v>
      </c>
      <c r="AF16" s="58">
        <f ca="1">IFERROR(GETPIVOTDATA("Sort",PivotTable!$B$3,"Dept",$B15,"Month",X$2,"Source",$D16),0)</f>
        <v>0</v>
      </c>
      <c r="AG16" s="81">
        <f ca="1">IFERROR(GETPIVOTDATA("Scrap",PivotTable!$B$3,"Dept",$B15,"Month",X$2,"Source",$D16),0)</f>
        <v>0</v>
      </c>
      <c r="AH16" s="82">
        <f t="shared" ref="AH16" si="264">Z15*250+Z16*500</f>
        <v>0</v>
      </c>
      <c r="AI16" s="83">
        <f>VLOOKUP($A16,Table!$A$24:$P$53,MATCH('MBO Report 1'!X$2,Table!$E$23:$P$23,0)+4,FALSE)</f>
        <v>0</v>
      </c>
      <c r="AJ16" s="84">
        <f ca="1">IFERROR(GETPIVOTDATA("Labour Cost",PivotTable!$B$3,"Dept",$B15,"Month",X$2,"Source",$D16),0)</f>
        <v>0</v>
      </c>
      <c r="AK16" s="84">
        <f ca="1">IFERROR(GETPIVOTDATA("Process cost",PivotTable!$B$3,"Dept",$B15,"Month",X$2,"Source",$D16),0)</f>
        <v>0</v>
      </c>
      <c r="AL16" s="84">
        <f ca="1">IFERROR(GETPIVOTDATA("Material Cost",PivotTable!$B$3,"Dept",$B15,"Month",X$2,"Source",$D16),0)</f>
        <v>0</v>
      </c>
      <c r="AM16" s="84">
        <f ca="1">IFERROR(GETPIVOTDATA("Part Cost",PivotTable!$B$3,"Dept",$B15,"Month",X$2,"Source",$D16),0)</f>
        <v>0</v>
      </c>
      <c r="AN16" s="112">
        <f ca="1" t="shared" si="1"/>
        <v>0</v>
      </c>
      <c r="AO16" s="113">
        <v>0.0001</v>
      </c>
      <c r="AP16" s="114">
        <f ca="1" t="shared" ref="AP16" si="265">AN16/X15</f>
        <v>0</v>
      </c>
      <c r="AQ16" s="109"/>
      <c r="AR16" s="140"/>
      <c r="AS16" s="142"/>
      <c r="AT16" s="56" t="s">
        <v>34</v>
      </c>
      <c r="AU16" s="57">
        <f>VLOOKUP($A16,Table!$A$59:$P$88,MATCH('MBO Report 1'!AS$2,Table!$E$58:$P$58,0)+4,FALSE)</f>
        <v>0</v>
      </c>
      <c r="AV16" s="57">
        <f>VLOOKUP($A15,Table!$A$24:$P$53,MATCH('MBO Report 1'!AS$2,Table!$E$23:$P$23,0)+4,FALSE)</f>
        <v>0</v>
      </c>
      <c r="AW16" s="58">
        <f ca="1">IFERROR(GETPIVOTDATA("ReWork",PivotTable!$B$3,"Dept",$B15,"Month",AS$2,"Source",$D16),0)</f>
        <v>0</v>
      </c>
      <c r="AX16" s="58">
        <f ca="1">IFERROR(GETPIVOTDATA("RePlate",PivotTable!$B$3,"Dept",$B15,"Month",AS$2,"Source",$D16),0)</f>
        <v>0</v>
      </c>
      <c r="AY16" s="58">
        <f ca="1">IFERROR(GETPIVOTDATA("ReWash",PivotTable!$B$3,"Dept",$B15,"Month",AS$2,"Source",$D16),0)</f>
        <v>0</v>
      </c>
      <c r="AZ16" s="58">
        <f ca="1">IFERROR(GETPIVOTDATA("Other",PivotTable!$B$3,"Dept",$B15,"Month",AS$2,"Source",$D16),0)</f>
        <v>0</v>
      </c>
      <c r="BA16" s="58">
        <f ca="1">IFERROR(GETPIVOTDATA("Sort",PivotTable!$B$3,"Dept",$B15,"Month",AS$2,"Source",$D16),0)</f>
        <v>0</v>
      </c>
      <c r="BB16" s="81">
        <f ca="1">IFERROR(GETPIVOTDATA("Scrap",PivotTable!$B$3,"Dept",$B15,"Month",AS$2,"Source",$D16),0)</f>
        <v>0</v>
      </c>
      <c r="BC16" s="82">
        <f t="shared" ref="BC16" si="266">AU15*250+AU16*500</f>
        <v>0</v>
      </c>
      <c r="BD16" s="83">
        <f>VLOOKUP($A16,Table!$A$24:$P$53,MATCH('MBO Report 1'!AS$2,Table!$E$23:$P$23,0)+4,FALSE)</f>
        <v>0</v>
      </c>
      <c r="BE16" s="84">
        <f ca="1">IFERROR(GETPIVOTDATA("Labour Cost",PivotTable!$B$3,"Dept",$B15,"Month",AS$2,"Source",$D16),0)</f>
        <v>0</v>
      </c>
      <c r="BF16" s="84">
        <f ca="1">IFERROR(GETPIVOTDATA("Process cost",PivotTable!$B$3,"Dept",$B15,"Month",AS$2,"Source",$D16),0)</f>
        <v>0</v>
      </c>
      <c r="BG16" s="84">
        <f ca="1">IFERROR(GETPIVOTDATA("Material Cost",PivotTable!$B$3,"Dept",$B15,"Month",AS$2,"Source",$D16),0)</f>
        <v>0</v>
      </c>
      <c r="BH16" s="84">
        <f ca="1">IFERROR(GETPIVOTDATA("Part Cost",PivotTable!$B$3,"Dept",$B15,"Month",AS$2,"Source",$D16),0)</f>
        <v>0</v>
      </c>
      <c r="BI16" s="112">
        <f ca="1" t="shared" si="4"/>
        <v>0</v>
      </c>
      <c r="BJ16" s="113">
        <v>0.0001</v>
      </c>
      <c r="BK16" s="114">
        <f ca="1" t="shared" ref="BK16" si="267">BI16/AS15</f>
        <v>0</v>
      </c>
      <c r="BL16" s="151"/>
      <c r="BM16" s="157"/>
      <c r="BN16" s="142"/>
      <c r="BO16" s="56" t="s">
        <v>34</v>
      </c>
      <c r="BP16" s="57">
        <f>VLOOKUP($A16,Table!$A$59:$P$88,MATCH('MBO Report 1'!BN$2,Table!$E$58:$P$58,0)+4,FALSE)</f>
        <v>0</v>
      </c>
      <c r="BQ16" s="57">
        <f>VLOOKUP($A15,Table!$A$24:$P$53,MATCH('MBO Report 1'!BN$2,Table!$E$23:$P$23,0)+4,FALSE)</f>
        <v>0</v>
      </c>
      <c r="BR16" s="58">
        <f ca="1">IFERROR(GETPIVOTDATA("ReWork",PivotTable!$B$3,"Dept",$B15,"Month",BN$2,"Source",$D16),0)</f>
        <v>0</v>
      </c>
      <c r="BS16" s="58">
        <f ca="1">IFERROR(GETPIVOTDATA("RePlate",PivotTable!$B$3,"Dept",$B15,"Month",BN$2,"Source",$D16),0)</f>
        <v>0</v>
      </c>
      <c r="BT16" s="58">
        <f ca="1">IFERROR(GETPIVOTDATA("ReWash",PivotTable!$B$3,"Dept",$B15,"Month",BN$2,"Source",$D16),0)</f>
        <v>0</v>
      </c>
      <c r="BU16" s="58">
        <f ca="1">IFERROR(GETPIVOTDATA("Other",PivotTable!$B$3,"Dept",$B15,"Month",BN$2,"Source",$D16),0)</f>
        <v>0</v>
      </c>
      <c r="BV16" s="58">
        <f ca="1">IFERROR(GETPIVOTDATA("Sort",PivotTable!$B$3,"Dept",$B15,"Month",BN$2,"Source",$D16),0)</f>
        <v>0</v>
      </c>
      <c r="BW16" s="81">
        <f ca="1">IFERROR(GETPIVOTDATA("Scrap",PivotTable!$B$3,"Dept",$B15,"Month",BN$2,"Source",$D16),0)</f>
        <v>0</v>
      </c>
      <c r="BX16" s="82">
        <f t="shared" ref="BX16" si="268">BP15*250+BP16*500</f>
        <v>0</v>
      </c>
      <c r="BY16" s="83">
        <f>VLOOKUP($A16,Table!$A$24:$P$53,MATCH('MBO Report 1'!BN$2,Table!$E$23:$P$23,0)+4,FALSE)</f>
        <v>0</v>
      </c>
      <c r="BZ16" s="84">
        <f ca="1">IFERROR(GETPIVOTDATA("Labour Cost",PivotTable!$B$3,"Dept",$B15,"Month",BN$2,"Source",$D16),0)</f>
        <v>0</v>
      </c>
      <c r="CA16" s="84">
        <f ca="1">IFERROR(GETPIVOTDATA("Process cost",PivotTable!$B$3,"Dept",$B15,"Month",BN$2,"Source",$D16),0)</f>
        <v>0</v>
      </c>
      <c r="CB16" s="84">
        <f ca="1">IFERROR(GETPIVOTDATA("Material Cost",PivotTable!$B$3,"Dept",$B15,"Month",BN$2,"Source",$D16),0)</f>
        <v>0</v>
      </c>
      <c r="CC16" s="84">
        <f ca="1">IFERROR(GETPIVOTDATA("Part Cost",PivotTable!$B$3,"Dept",$B15,"Month",BN$2,"Source",$D16),0)</f>
        <v>0</v>
      </c>
      <c r="CD16" s="112">
        <f ca="1" t="shared" si="7"/>
        <v>0</v>
      </c>
      <c r="CE16" s="113">
        <v>0.0001</v>
      </c>
      <c r="CF16" s="114">
        <f ca="1" t="shared" ref="CF16" si="269">CD16/BN15</f>
        <v>0</v>
      </c>
      <c r="CG16" s="151"/>
      <c r="CH16" s="157"/>
      <c r="CI16" s="142"/>
      <c r="CJ16" s="56" t="s">
        <v>34</v>
      </c>
      <c r="CK16" s="57">
        <f>VLOOKUP($A16,Table!$A$59:$P$88,MATCH('MBO Report 1'!CI$2,Table!$E$58:$P$58,0)+4,FALSE)</f>
        <v>0</v>
      </c>
      <c r="CL16" s="57">
        <f>VLOOKUP($A15,Table!$A$24:$P$53,MATCH('MBO Report 1'!CI$2,Table!$E$23:$P$23,0)+4,FALSE)</f>
        <v>0</v>
      </c>
      <c r="CM16" s="58">
        <f ca="1">IFERROR(GETPIVOTDATA("ReWork",PivotTable!$B$3,"Dept",$B15,"Month",CI$2,"Source",$D16),0)</f>
        <v>0</v>
      </c>
      <c r="CN16" s="58">
        <f ca="1">IFERROR(GETPIVOTDATA("RePlate",PivotTable!$B$3,"Dept",$B15,"Month",CI$2,"Source",$D16),0)</f>
        <v>0</v>
      </c>
      <c r="CO16" s="58">
        <f ca="1">IFERROR(GETPIVOTDATA("ReWash",PivotTable!$B$3,"Dept",$B15,"Month",CI$2,"Source",$D16),0)</f>
        <v>0</v>
      </c>
      <c r="CP16" s="58">
        <f ca="1">IFERROR(GETPIVOTDATA("Other",PivotTable!$B$3,"Dept",$B15,"Month",CI$2,"Source",$D16),0)</f>
        <v>0</v>
      </c>
      <c r="CQ16" s="58">
        <f ca="1">IFERROR(GETPIVOTDATA("Sort",PivotTable!$B$3,"Dept",$B15,"Month",CI$2,"Source",$D16),0)</f>
        <v>0</v>
      </c>
      <c r="CR16" s="81">
        <f ca="1">IFERROR(GETPIVOTDATA("Scrap",PivotTable!$B$3,"Dept",$B15,"Month",CI$2,"Source",$D16),0)</f>
        <v>0</v>
      </c>
      <c r="CS16" s="82">
        <f t="shared" ref="CS16" si="270">CK15*250+CK16*500</f>
        <v>0</v>
      </c>
      <c r="CT16" s="83">
        <f>VLOOKUP($A16,Table!$A$24:$P$53,MATCH('MBO Report 1'!CI$2,Table!$E$23:$P$23,0)+4,FALSE)</f>
        <v>0</v>
      </c>
      <c r="CU16" s="84">
        <f ca="1">IFERROR(GETPIVOTDATA("Labour Cost",PivotTable!$B$3,"Dept",$B15,"Month",CI$2,"Source",$D16),0)</f>
        <v>0</v>
      </c>
      <c r="CV16" s="84">
        <f ca="1">IFERROR(GETPIVOTDATA("Process cost",PivotTable!$B$3,"Dept",$B15,"Month",CI$2,"Source",$D16),0)</f>
        <v>0</v>
      </c>
      <c r="CW16" s="84">
        <f ca="1">IFERROR(GETPIVOTDATA("Material Cost",PivotTable!$B$3,"Dept",$B15,"Month",CI$2,"Source",$D16),0)</f>
        <v>0</v>
      </c>
      <c r="CX16" s="84">
        <f ca="1">IFERROR(GETPIVOTDATA("Part Cost",PivotTable!$B$3,"Dept",$B15,"Month",CI$2,"Source",$D16),0)</f>
        <v>0</v>
      </c>
      <c r="CY16" s="112">
        <f ca="1" t="shared" si="10"/>
        <v>0</v>
      </c>
      <c r="CZ16" s="113">
        <v>0.0001</v>
      </c>
      <c r="DA16" s="114">
        <f ca="1" t="shared" ref="DA16" si="271">CY16/CI15</f>
        <v>0</v>
      </c>
      <c r="DB16" s="151"/>
      <c r="DC16" s="157"/>
      <c r="DD16" s="142"/>
      <c r="DE16" s="56" t="s">
        <v>34</v>
      </c>
      <c r="DF16" s="57">
        <f>VLOOKUP($A16,Table!$A$59:$P$88,MATCH('MBO Report 1'!DD$2,Table!$E$58:$P$58,0)+4,FALSE)</f>
        <v>0</v>
      </c>
      <c r="DG16" s="57">
        <f>VLOOKUP($A15,Table!$A$24:$P$53,MATCH('MBO Report 1'!DD$2,Table!$E$23:$P$23,0)+4,FALSE)</f>
        <v>0</v>
      </c>
      <c r="DH16" s="58">
        <f ca="1">IFERROR(GETPIVOTDATA("ReWork",PivotTable!$B$3,"Dept",$B15,"Month",DD$2,"Source",$D16),0)</f>
        <v>0</v>
      </c>
      <c r="DI16" s="58">
        <f ca="1">IFERROR(GETPIVOTDATA("RePlate",PivotTable!$B$3,"Dept",$B15,"Month",DD$2,"Source",$D16),0)</f>
        <v>0</v>
      </c>
      <c r="DJ16" s="58">
        <f ca="1">IFERROR(GETPIVOTDATA("ReWash",PivotTable!$B$3,"Dept",$B15,"Month",DD$2,"Source",$D16),0)</f>
        <v>0</v>
      </c>
      <c r="DK16" s="58">
        <f ca="1">IFERROR(GETPIVOTDATA("Other",PivotTable!$B$3,"Dept",$B15,"Month",DD$2,"Source",$D16),0)</f>
        <v>0</v>
      </c>
      <c r="DL16" s="58">
        <f ca="1">IFERROR(GETPIVOTDATA("Sort",PivotTable!$B$3,"Dept",$B15,"Month",DD$2,"Source",$D16),0)</f>
        <v>0</v>
      </c>
      <c r="DM16" s="81">
        <f ca="1">IFERROR(GETPIVOTDATA("Scrap",PivotTable!$B$3,"Dept",$B15,"Month",DD$2,"Source",$D16),0)</f>
        <v>0</v>
      </c>
      <c r="DN16" s="82">
        <f t="shared" ref="DN16" si="272">DF15*250+DF16*500</f>
        <v>0</v>
      </c>
      <c r="DO16" s="83">
        <f>VLOOKUP($A16,Table!$A$24:$P$53,MATCH('MBO Report 1'!DD$2,Table!$E$23:$P$23,0)+4,FALSE)</f>
        <v>0</v>
      </c>
      <c r="DP16" s="84">
        <f ca="1">IFERROR(GETPIVOTDATA("Labour Cost",PivotTable!$B$3,"Dept",$B15,"Month",DD$2,"Source",$D16),0)</f>
        <v>0</v>
      </c>
      <c r="DQ16" s="84">
        <f ca="1">IFERROR(GETPIVOTDATA("Process cost",PivotTable!$B$3,"Dept",$B15,"Month",DD$2,"Source",$D16),0)</f>
        <v>0</v>
      </c>
      <c r="DR16" s="84">
        <f ca="1">IFERROR(GETPIVOTDATA("Material Cost",PivotTable!$B$3,"Dept",$B15,"Month",DD$2,"Source",$D16),0)</f>
        <v>0</v>
      </c>
      <c r="DS16" s="84">
        <f ca="1">IFERROR(GETPIVOTDATA("Part Cost",PivotTable!$B$3,"Dept",$B15,"Month",DD$2,"Source",$D16),0)</f>
        <v>0</v>
      </c>
      <c r="DT16" s="112">
        <f ca="1" t="shared" si="13"/>
        <v>0</v>
      </c>
      <c r="DU16" s="113">
        <v>0.0001</v>
      </c>
      <c r="DV16" s="114">
        <f ca="1" t="shared" ref="DV16" si="273">DT16/DD15</f>
        <v>0</v>
      </c>
      <c r="DW16" s="151"/>
      <c r="DX16" s="157"/>
      <c r="DY16" s="142"/>
      <c r="DZ16" s="56" t="s">
        <v>34</v>
      </c>
      <c r="EA16" s="57">
        <f>VLOOKUP($A16,Table!$A$59:$P$88,MATCH('MBO Report 1'!DY$2,Table!$E$58:$P$58,0)+4,FALSE)</f>
        <v>0</v>
      </c>
      <c r="EB16" s="57">
        <f>VLOOKUP($A15,Table!$A$24:$P$53,MATCH('MBO Report 1'!DY$2,Table!$E$23:$P$23,0)+4,FALSE)</f>
        <v>0</v>
      </c>
      <c r="EC16" s="58">
        <f ca="1">IFERROR(GETPIVOTDATA("ReWork",PivotTable!$B$3,"Dept",$B15,"Month",DY$2,"Source",$D16),0)</f>
        <v>0</v>
      </c>
      <c r="ED16" s="58">
        <f ca="1">IFERROR(GETPIVOTDATA("RePlate",PivotTable!$B$3,"Dept",$B15,"Month",DY$2,"Source",$D16),0)</f>
        <v>0</v>
      </c>
      <c r="EE16" s="58">
        <f ca="1">IFERROR(GETPIVOTDATA("ReWash",PivotTable!$B$3,"Dept",$B15,"Month",DY$2,"Source",$D16),0)</f>
        <v>0</v>
      </c>
      <c r="EF16" s="58">
        <f ca="1">IFERROR(GETPIVOTDATA("Other",PivotTable!$B$3,"Dept",$B15,"Month",DY$2,"Source",$D16),0)</f>
        <v>0</v>
      </c>
      <c r="EG16" s="58">
        <f ca="1">IFERROR(GETPIVOTDATA("Sort",PivotTable!$B$3,"Dept",$B15,"Month",DY$2,"Source",$D16),0)</f>
        <v>0</v>
      </c>
      <c r="EH16" s="81">
        <f ca="1">IFERROR(GETPIVOTDATA("Scrap",PivotTable!$B$3,"Dept",$B15,"Month",DY$2,"Source",$D16),0)</f>
        <v>0</v>
      </c>
      <c r="EI16" s="82">
        <f t="shared" ref="EI16" si="274">EA15*250+EA16*500</f>
        <v>0</v>
      </c>
      <c r="EJ16" s="83">
        <f>VLOOKUP($A16,Table!$A$24:$P$53,MATCH('MBO Report 1'!DY$2,Table!$E$23:$P$23,0)+4,FALSE)</f>
        <v>0</v>
      </c>
      <c r="EK16" s="84">
        <f ca="1">IFERROR(GETPIVOTDATA("Labour Cost",PivotTable!$B$3,"Dept",$B15,"Month",DY$2,"Source",$D16),0)</f>
        <v>0</v>
      </c>
      <c r="EL16" s="84">
        <f ca="1">IFERROR(GETPIVOTDATA("Process cost",PivotTable!$B$3,"Dept",$B15,"Month",DY$2,"Source",$D16),0)</f>
        <v>0</v>
      </c>
      <c r="EM16" s="84">
        <f ca="1">IFERROR(GETPIVOTDATA("Material Cost",PivotTable!$B$3,"Dept",$B15,"Month",DY$2,"Source",$D16),0)</f>
        <v>0</v>
      </c>
      <c r="EN16" s="84">
        <f ca="1">IFERROR(GETPIVOTDATA("Part Cost",PivotTable!$B$3,"Dept",$B15,"Month",DY$2,"Source",$D16),0)</f>
        <v>0</v>
      </c>
      <c r="EO16" s="112">
        <f ca="1" t="shared" si="16"/>
        <v>0</v>
      </c>
      <c r="EP16" s="113">
        <v>0.0001</v>
      </c>
      <c r="EQ16" s="114">
        <f ca="1" t="shared" ref="EQ16" si="275">EO16/DY15</f>
        <v>0</v>
      </c>
      <c r="ER16" s="151"/>
      <c r="ES16" s="157"/>
      <c r="ET16" s="142"/>
      <c r="EU16" s="56" t="s">
        <v>34</v>
      </c>
      <c r="EV16" s="57">
        <f>VLOOKUP($A16,Table!$A$59:$P$88,MATCH('MBO Report 1'!ET$2,Table!$E$58:$P$58,0)+4,FALSE)</f>
        <v>0</v>
      </c>
      <c r="EW16" s="57">
        <f>VLOOKUP($A15,Table!$A$24:$P$53,MATCH('MBO Report 1'!ET$2,Table!$E$23:$P$23,0)+4,FALSE)</f>
        <v>0</v>
      </c>
      <c r="EX16" s="58">
        <f ca="1">IFERROR(GETPIVOTDATA("ReWork",PivotTable!$B$3,"Dept",$B15,"Month",ET$2,"Source",$D16),0)</f>
        <v>0</v>
      </c>
      <c r="EY16" s="58">
        <f ca="1">IFERROR(GETPIVOTDATA("RePlate",PivotTable!$B$3,"Dept",$B15,"Month",ET$2,"Source",$D16),0)</f>
        <v>0</v>
      </c>
      <c r="EZ16" s="58">
        <f ca="1">IFERROR(GETPIVOTDATA("ReWash",PivotTable!$B$3,"Dept",$B15,"Month",ET$2,"Source",$D16),0)</f>
        <v>0</v>
      </c>
      <c r="FA16" s="58">
        <f ca="1">IFERROR(GETPIVOTDATA("Other",PivotTable!$B$3,"Dept",$B15,"Month",ET$2,"Source",$D16),0)</f>
        <v>0</v>
      </c>
      <c r="FB16" s="58">
        <f ca="1">IFERROR(GETPIVOTDATA("Sort",PivotTable!$B$3,"Dept",$B15,"Month",ET$2,"Source",$D16),0)</f>
        <v>0</v>
      </c>
      <c r="FC16" s="81">
        <f ca="1">IFERROR(GETPIVOTDATA("Scrap",PivotTable!$B$3,"Dept",$B15,"Month",ET$2,"Source",$D16),0)</f>
        <v>0</v>
      </c>
      <c r="FD16" s="82">
        <f t="shared" ref="FD16" si="276">EV15*250+EV16*500</f>
        <v>0</v>
      </c>
      <c r="FE16" s="83">
        <f>VLOOKUP($A16,Table!$A$24:$P$53,MATCH('MBO Report 1'!ET$2,Table!$E$23:$P$23,0)+4,FALSE)</f>
        <v>0</v>
      </c>
      <c r="FF16" s="84">
        <f ca="1">IFERROR(GETPIVOTDATA("Labour Cost",PivotTable!$B$3,"Dept",$B15,"Month",ET$2,"Source",$D16),0)</f>
        <v>0</v>
      </c>
      <c r="FG16" s="84">
        <f ca="1">IFERROR(GETPIVOTDATA("Process cost",PivotTable!$B$3,"Dept",$B15,"Month",ET$2,"Source",$D16),0)</f>
        <v>0</v>
      </c>
      <c r="FH16" s="84">
        <f ca="1">IFERROR(GETPIVOTDATA("Material Cost",PivotTable!$B$3,"Dept",$B15,"Month",ET$2,"Source",$D16),0)</f>
        <v>0</v>
      </c>
      <c r="FI16" s="84">
        <f ca="1">IFERROR(GETPIVOTDATA("Part Cost",PivotTable!$B$3,"Dept",$B15,"Month",ET$2,"Source",$D16),0)</f>
        <v>0</v>
      </c>
      <c r="FJ16" s="112">
        <f ca="1" t="shared" si="19"/>
        <v>0</v>
      </c>
      <c r="FK16" s="113">
        <v>0.0001</v>
      </c>
      <c r="FL16" s="114">
        <f ca="1" t="shared" ref="FL16" si="277">FJ16/ET15</f>
        <v>0</v>
      </c>
      <c r="FM16" s="151"/>
      <c r="FN16" s="157"/>
      <c r="FO16" s="142"/>
      <c r="FP16" s="56" t="s">
        <v>34</v>
      </c>
      <c r="FQ16" s="57">
        <f>VLOOKUP($A16,Table!$A$59:$P$88,MATCH('MBO Report 1'!FO$2,Table!$E$58:$P$58,0)+4,FALSE)</f>
        <v>0</v>
      </c>
      <c r="FR16" s="57">
        <f>VLOOKUP($A15,Table!$A$24:$P$53,MATCH('MBO Report 1'!FO$2,Table!$E$23:$P$23,0)+4,FALSE)</f>
        <v>0</v>
      </c>
      <c r="FS16" s="58">
        <f ca="1">IFERROR(GETPIVOTDATA("ReWork",PivotTable!$B$3,"Dept",$B15,"Month",FO$2,"Source",$D16),0)</f>
        <v>0</v>
      </c>
      <c r="FT16" s="58">
        <f ca="1">IFERROR(GETPIVOTDATA("RePlate",PivotTable!$B$3,"Dept",$B15,"Month",FO$2,"Source",$D16),0)</f>
        <v>0</v>
      </c>
      <c r="FU16" s="58">
        <f ca="1">IFERROR(GETPIVOTDATA("ReWash",PivotTable!$B$3,"Dept",$B15,"Month",FO$2,"Source",$D16),0)</f>
        <v>0</v>
      </c>
      <c r="FV16" s="58">
        <f ca="1">IFERROR(GETPIVOTDATA("Other",PivotTable!$B$3,"Dept",$B15,"Month",FO$2,"Source",$D16),0)</f>
        <v>0</v>
      </c>
      <c r="FW16" s="58">
        <f ca="1">IFERROR(GETPIVOTDATA("Sort",PivotTable!$B$3,"Dept",$B15,"Month",FO$2,"Source",$D16),0)</f>
        <v>0</v>
      </c>
      <c r="FX16" s="81">
        <f ca="1">IFERROR(GETPIVOTDATA("Scrap",PivotTable!$B$3,"Dept",$B15,"Month",FO$2,"Source",$D16),0)</f>
        <v>0</v>
      </c>
      <c r="FY16" s="82">
        <f t="shared" ref="FY16" si="278">FQ15*250+FQ16*500</f>
        <v>0</v>
      </c>
      <c r="FZ16" s="83">
        <f>VLOOKUP($A16,Table!$A$24:$P$53,MATCH('MBO Report 1'!FO$2,Table!$E$23:$P$23,0)+4,FALSE)</f>
        <v>0</v>
      </c>
      <c r="GA16" s="84">
        <f ca="1">IFERROR(GETPIVOTDATA("Labour Cost",PivotTable!$B$3,"Dept",$B15,"Month",FO$2,"Source",$D16),0)</f>
        <v>0</v>
      </c>
      <c r="GB16" s="84">
        <f ca="1">IFERROR(GETPIVOTDATA("Process cost",PivotTable!$B$3,"Dept",$B15,"Month",FO$2,"Source",$D16),0)</f>
        <v>0</v>
      </c>
      <c r="GC16" s="84">
        <f ca="1">IFERROR(GETPIVOTDATA("Material Cost",PivotTable!$B$3,"Dept",$B15,"Month",FO$2,"Source",$D16),0)</f>
        <v>0</v>
      </c>
      <c r="GD16" s="84">
        <f ca="1">IFERROR(GETPIVOTDATA("Part Cost",PivotTable!$B$3,"Dept",$B15,"Month",FO$2,"Source",$D16),0)</f>
        <v>0</v>
      </c>
      <c r="GE16" s="112">
        <f ca="1" t="shared" si="22"/>
        <v>0</v>
      </c>
      <c r="GF16" s="113">
        <v>0.0001</v>
      </c>
      <c r="GG16" s="114">
        <f ca="1" t="shared" ref="GG16" si="279">GE16/FO15</f>
        <v>0</v>
      </c>
      <c r="GH16" s="151"/>
      <c r="GI16" s="157"/>
      <c r="GJ16" s="142"/>
      <c r="GK16" s="56" t="s">
        <v>34</v>
      </c>
      <c r="GL16" s="57">
        <f>VLOOKUP($A16,Table!$A$59:$P$88,MATCH('MBO Report 1'!GJ$2,Table!$E$58:$P$58,0)+4,FALSE)</f>
        <v>0</v>
      </c>
      <c r="GM16" s="57">
        <f>VLOOKUP($A15,Table!$A$24:$P$53,MATCH('MBO Report 1'!GJ$2,Table!$E$23:$P$23,0)+4,FALSE)</f>
        <v>0</v>
      </c>
      <c r="GN16" s="58">
        <f ca="1">IFERROR(GETPIVOTDATA("ReWork",PivotTable!$B$3,"Dept",$B15,"Month",GJ$2,"Source",$D16),0)</f>
        <v>0</v>
      </c>
      <c r="GO16" s="58">
        <f ca="1">IFERROR(GETPIVOTDATA("RePlate",PivotTable!$B$3,"Dept",$B15,"Month",GJ$2,"Source",$D16),0)</f>
        <v>0</v>
      </c>
      <c r="GP16" s="58">
        <f ca="1">IFERROR(GETPIVOTDATA("ReWash",PivotTable!$B$3,"Dept",$B15,"Month",GJ$2,"Source",$D16),0)</f>
        <v>0</v>
      </c>
      <c r="GQ16" s="58">
        <f ca="1">IFERROR(GETPIVOTDATA("Other",PivotTable!$B$3,"Dept",$B15,"Month",GJ$2,"Source",$D16),0)</f>
        <v>0</v>
      </c>
      <c r="GR16" s="58">
        <f ca="1">IFERROR(GETPIVOTDATA("Sort",PivotTable!$B$3,"Dept",$B15,"Month",GJ$2,"Source",$D16),0)</f>
        <v>0</v>
      </c>
      <c r="GS16" s="81">
        <f ca="1">IFERROR(GETPIVOTDATA("Scrap",PivotTable!$B$3,"Dept",$B15,"Month",GJ$2,"Source",$D16),0)</f>
        <v>0</v>
      </c>
      <c r="GT16" s="82">
        <f t="shared" ref="GT16" si="280">GL15*250+GL16*500</f>
        <v>0</v>
      </c>
      <c r="GU16" s="83">
        <f>VLOOKUP($A16,Table!$A$24:$P$53,MATCH('MBO Report 1'!GJ$2,Table!$E$23:$P$23,0)+4,FALSE)</f>
        <v>0</v>
      </c>
      <c r="GV16" s="84">
        <f ca="1">IFERROR(GETPIVOTDATA("Labour Cost",PivotTable!$B$3,"Dept",$B15,"Month",GJ$2,"Source",$D16),0)</f>
        <v>0</v>
      </c>
      <c r="GW16" s="84">
        <f ca="1">IFERROR(GETPIVOTDATA("Process cost",PivotTable!$B$3,"Dept",$B15,"Month",GJ$2,"Source",$D16),0)</f>
        <v>0</v>
      </c>
      <c r="GX16" s="84">
        <f ca="1">IFERROR(GETPIVOTDATA("Material Cost",PivotTable!$B$3,"Dept",$B15,"Month",GJ$2,"Source",$D16),0)</f>
        <v>0</v>
      </c>
      <c r="GY16" s="84">
        <f ca="1">IFERROR(GETPIVOTDATA("Part Cost",PivotTable!$B$3,"Dept",$B15,"Month",GJ$2,"Source",$D16),0)</f>
        <v>0</v>
      </c>
      <c r="GZ16" s="112">
        <f ca="1" t="shared" si="25"/>
        <v>0</v>
      </c>
      <c r="HA16" s="113">
        <v>0.0001</v>
      </c>
      <c r="HB16" s="114">
        <f ca="1" t="shared" ref="HB16" si="281">GZ16/GJ15</f>
        <v>0</v>
      </c>
      <c r="HC16" s="151"/>
      <c r="HD16" s="157"/>
      <c r="HE16" s="142"/>
      <c r="HF16" s="56" t="s">
        <v>34</v>
      </c>
      <c r="HG16" s="57">
        <f>VLOOKUP($A16,Table!$A$59:$P$88,MATCH('MBO Report 1'!HE$2,Table!$E$58:$P$58,0)+4,FALSE)</f>
        <v>0</v>
      </c>
      <c r="HH16" s="57">
        <f>VLOOKUP($A15,Table!$A$24:$P$53,MATCH('MBO Report 1'!HE$2,Table!$E$23:$P$23,0)+4,FALSE)</f>
        <v>0</v>
      </c>
      <c r="HI16" s="58">
        <f ca="1">IFERROR(GETPIVOTDATA("ReWork",PivotTable!$B$3,"Dept",$B15,"Month",HE$2,"Source",$D16),0)</f>
        <v>0</v>
      </c>
      <c r="HJ16" s="58">
        <f ca="1">IFERROR(GETPIVOTDATA("RePlate",PivotTable!$B$3,"Dept",$B15,"Month",HE$2,"Source",$D16),0)</f>
        <v>0</v>
      </c>
      <c r="HK16" s="58">
        <f ca="1">IFERROR(GETPIVOTDATA("ReWash",PivotTable!$B$3,"Dept",$B15,"Month",HE$2,"Source",$D16),0)</f>
        <v>0</v>
      </c>
      <c r="HL16" s="58">
        <f ca="1">IFERROR(GETPIVOTDATA("Other",PivotTable!$B$3,"Dept",$B15,"Month",HE$2,"Source",$D16),0)</f>
        <v>0</v>
      </c>
      <c r="HM16" s="58">
        <f ca="1">IFERROR(GETPIVOTDATA("Sort",PivotTable!$B$3,"Dept",$B15,"Month",HE$2,"Source",$D16),0)</f>
        <v>0</v>
      </c>
      <c r="HN16" s="81">
        <f ca="1">IFERROR(GETPIVOTDATA("Scrap",PivotTable!$B$3,"Dept",$B15,"Month",HE$2,"Source",$D16),0)</f>
        <v>0</v>
      </c>
      <c r="HO16" s="82">
        <f t="shared" ref="HO16" si="282">HG15*250+HG16*500</f>
        <v>0</v>
      </c>
      <c r="HP16" s="83">
        <f>VLOOKUP($A16,Table!$A$24:$P$53,MATCH('MBO Report 1'!HE$2,Table!$E$23:$P$23,0)+4,FALSE)</f>
        <v>0</v>
      </c>
      <c r="HQ16" s="84">
        <f ca="1">IFERROR(GETPIVOTDATA("Labour Cost",PivotTable!$B$3,"Dept",$B15,"Month",HE$2,"Source",$D16),0)</f>
        <v>0</v>
      </c>
      <c r="HR16" s="84">
        <f ca="1">IFERROR(GETPIVOTDATA("Process cost",PivotTable!$B$3,"Dept",$B15,"Month",HE$2,"Source",$D16),0)</f>
        <v>0</v>
      </c>
      <c r="HS16" s="84">
        <f ca="1">IFERROR(GETPIVOTDATA("Material Cost",PivotTable!$B$3,"Dept",$B15,"Month",HE$2,"Source",$D16),0)</f>
        <v>0</v>
      </c>
      <c r="HT16" s="84">
        <f ca="1">IFERROR(GETPIVOTDATA("Part Cost",PivotTable!$B$3,"Dept",$B15,"Month",HE$2,"Source",$D16),0)</f>
        <v>0</v>
      </c>
      <c r="HU16" s="112">
        <f ca="1" t="shared" si="28"/>
        <v>0</v>
      </c>
      <c r="HV16" s="113">
        <v>0.0001</v>
      </c>
      <c r="HW16" s="114">
        <f ca="1" t="shared" ref="HW16" si="283">HU16/HE15</f>
        <v>0</v>
      </c>
      <c r="HX16" s="151"/>
      <c r="HY16" s="157"/>
      <c r="HZ16" s="142"/>
      <c r="IA16" s="56" t="s">
        <v>34</v>
      </c>
      <c r="IB16" s="57">
        <f>VLOOKUP($A16,Table!$A$59:$P$88,MATCH('MBO Report 1'!HZ$2,Table!$E$58:$P$58,0)+4,FALSE)</f>
        <v>0</v>
      </c>
      <c r="IC16" s="57">
        <f>VLOOKUP($A15,Table!$A$24:$P$53,MATCH('MBO Report 1'!HZ$2,Table!$E$23:$P$23,0)+4,FALSE)</f>
        <v>0</v>
      </c>
      <c r="ID16" s="58">
        <f ca="1">IFERROR(GETPIVOTDATA("ReWork",PivotTable!$B$3,"Dept",$B15,"Month",HZ$2,"Source",$D16),0)</f>
        <v>0</v>
      </c>
      <c r="IE16" s="58">
        <f ca="1">IFERROR(GETPIVOTDATA("RePlate",PivotTable!$B$3,"Dept",$B15,"Month",HZ$2,"Source",$D16),0)</f>
        <v>0</v>
      </c>
      <c r="IF16" s="58">
        <f ca="1">IFERROR(GETPIVOTDATA("ReWash",PivotTable!$B$3,"Dept",$B15,"Month",HZ$2,"Source",$D16),0)</f>
        <v>0</v>
      </c>
      <c r="IG16" s="58">
        <f ca="1">IFERROR(GETPIVOTDATA("Other",PivotTable!$B$3,"Dept",$B15,"Month",HZ$2,"Source",$D16),0)</f>
        <v>0</v>
      </c>
      <c r="IH16" s="58">
        <f ca="1">IFERROR(GETPIVOTDATA("Sort",PivotTable!$B$3,"Dept",$B15,"Month",HZ$2,"Source",$D16),0)</f>
        <v>0</v>
      </c>
      <c r="II16" s="81">
        <f ca="1">IFERROR(GETPIVOTDATA("Scrap",PivotTable!$B$3,"Dept",$B15,"Month",HZ$2,"Source",$D16),0)</f>
        <v>0</v>
      </c>
      <c r="IJ16" s="82">
        <f t="shared" ref="IJ16" si="284">IB15*250+IB16*500</f>
        <v>0</v>
      </c>
      <c r="IK16" s="83">
        <f>VLOOKUP($A16,Table!$A$24:$P$53,MATCH('MBO Report 1'!HZ$2,Table!$E$23:$P$23,0)+4,FALSE)</f>
        <v>0</v>
      </c>
      <c r="IL16" s="84">
        <f ca="1">IFERROR(GETPIVOTDATA("Labour Cost",PivotTable!$B$3,"Dept",$B15,"Month",HZ$2,"Source",$D16),0)</f>
        <v>0</v>
      </c>
      <c r="IM16" s="84">
        <f ca="1">IFERROR(GETPIVOTDATA("Process cost",PivotTable!$B$3,"Dept",$B15,"Month",HZ$2,"Source",$D16),0)</f>
        <v>0</v>
      </c>
      <c r="IN16" s="84">
        <f ca="1">IFERROR(GETPIVOTDATA("Material Cost",PivotTable!$B$3,"Dept",$B15,"Month",HZ$2,"Source",$D16),0)</f>
        <v>0</v>
      </c>
      <c r="IO16" s="84">
        <f ca="1">IFERROR(GETPIVOTDATA("Part Cost",PivotTable!$B$3,"Dept",$B15,"Month",HZ$2,"Source",$D16),0)</f>
        <v>0</v>
      </c>
      <c r="IP16" s="112">
        <f ca="1" t="shared" si="31"/>
        <v>0</v>
      </c>
      <c r="IQ16" s="113">
        <v>0.0001</v>
      </c>
      <c r="IR16" s="114">
        <f ca="1" t="shared" ref="IR16" si="285">IP16/HZ15</f>
        <v>0</v>
      </c>
      <c r="IS16" s="151"/>
      <c r="IT16" s="157"/>
    </row>
    <row r="17" customHeight="1" spans="1:254">
      <c r="A17" s="51" t="str">
        <f t="shared" ref="A17" si="286">B17&amp;D17</f>
        <v>SemicomInternal</v>
      </c>
      <c r="B17" s="29" t="str">
        <f>Info!C10</f>
        <v>Semicom</v>
      </c>
      <c r="C17" s="52">
        <f>VLOOKUP($B17,Table!$C$4:$P$18,MATCH('MBO Report 1'!C$2,Table!$E$3:$P$3,0)+2,FALSE)</f>
        <v>1721366</v>
      </c>
      <c r="D17" s="53" t="s">
        <v>32</v>
      </c>
      <c r="E17" s="54">
        <f t="shared" ref="E17:L17" si="287">E19+E21</f>
        <v>1</v>
      </c>
      <c r="F17" s="54" t="s">
        <v>178</v>
      </c>
      <c r="G17" s="55">
        <f ca="1" t="shared" si="287"/>
        <v>0</v>
      </c>
      <c r="H17" s="55">
        <f ca="1" t="shared" si="287"/>
        <v>0</v>
      </c>
      <c r="I17" s="55">
        <f ca="1" t="shared" si="287"/>
        <v>0</v>
      </c>
      <c r="J17" s="55">
        <f ca="1" t="shared" si="287"/>
        <v>19</v>
      </c>
      <c r="K17" s="55">
        <f ca="1" t="shared" si="287"/>
        <v>0</v>
      </c>
      <c r="L17" s="77">
        <f ca="1" t="shared" si="287"/>
        <v>0</v>
      </c>
      <c r="M17" s="78">
        <v>0</v>
      </c>
      <c r="N17" s="79" t="s">
        <v>178</v>
      </c>
      <c r="O17" s="80">
        <f ca="1" t="shared" ref="O17:S17" si="288">O19+O21</f>
        <v>45.22</v>
      </c>
      <c r="P17" s="80">
        <f ca="1" t="shared" si="288"/>
        <v>0</v>
      </c>
      <c r="Q17" s="80">
        <f ca="1" t="shared" si="288"/>
        <v>0</v>
      </c>
      <c r="R17" s="80">
        <f ca="1" t="shared" si="288"/>
        <v>0</v>
      </c>
      <c r="S17" s="106">
        <f ca="1" t="shared" si="288"/>
        <v>45.22</v>
      </c>
      <c r="T17" s="107">
        <v>0.0005</v>
      </c>
      <c r="U17" s="108">
        <f ca="1">S17/C17</f>
        <v>2.62698345383841e-5</v>
      </c>
      <c r="V17" s="109">
        <v>0.0006</v>
      </c>
      <c r="W17" s="110">
        <f ca="1">SUM(S17:S18)/C17</f>
        <v>0.000171503329332635</v>
      </c>
      <c r="X17" s="111">
        <f>VLOOKUP($B17,Table!$C$4:$P$18,MATCH('MBO Report 1'!X$2,Table!$E$3:$P$3,0)+2,FALSE)</f>
        <v>1840197</v>
      </c>
      <c r="Y17" s="53" t="s">
        <v>32</v>
      </c>
      <c r="Z17" s="54">
        <f t="shared" ref="Z17" si="289">Z19+Z21</f>
        <v>0</v>
      </c>
      <c r="AA17" s="54" t="s">
        <v>178</v>
      </c>
      <c r="AB17" s="55">
        <f ca="1" t="shared" ref="AB17:AG17" si="290">AB19+AB21</f>
        <v>0</v>
      </c>
      <c r="AC17" s="55">
        <f ca="1" t="shared" si="290"/>
        <v>0</v>
      </c>
      <c r="AD17" s="55">
        <f ca="1" t="shared" si="290"/>
        <v>0</v>
      </c>
      <c r="AE17" s="55">
        <f ca="1" t="shared" si="290"/>
        <v>9</v>
      </c>
      <c r="AF17" s="55">
        <f ca="1" t="shared" si="290"/>
        <v>0</v>
      </c>
      <c r="AG17" s="77">
        <f ca="1" t="shared" si="290"/>
        <v>0</v>
      </c>
      <c r="AH17" s="78">
        <v>0</v>
      </c>
      <c r="AI17" s="79" t="s">
        <v>178</v>
      </c>
      <c r="AJ17" s="80">
        <f ca="1" t="shared" ref="AJ17:AN17" si="291">AJ19+AJ21</f>
        <v>21.42</v>
      </c>
      <c r="AK17" s="80">
        <f ca="1" t="shared" si="291"/>
        <v>0</v>
      </c>
      <c r="AL17" s="80">
        <f ca="1" t="shared" si="291"/>
        <v>0</v>
      </c>
      <c r="AM17" s="80">
        <f ca="1" t="shared" si="291"/>
        <v>0</v>
      </c>
      <c r="AN17" s="106">
        <f ca="1" t="shared" si="291"/>
        <v>21.42</v>
      </c>
      <c r="AO17" s="107">
        <v>0.0005</v>
      </c>
      <c r="AP17" s="108">
        <f ca="1" t="shared" ref="AP17" si="292">AN17/X17</f>
        <v>1.16400581024749e-5</v>
      </c>
      <c r="AQ17" s="109">
        <v>0.0006</v>
      </c>
      <c r="AR17" s="140">
        <f ca="1" t="shared" ref="AR17" si="293">SUM(AN17:AN18)/X17</f>
        <v>1.16400581024749e-5</v>
      </c>
      <c r="AS17" s="141">
        <f>VLOOKUP($B17,Table!$C$4:$P$18,MATCH('MBO Report 1'!AS$2,Table!$E$3:$P$3,0)+2,FALSE)</f>
        <v>2007607</v>
      </c>
      <c r="AT17" s="53" t="s">
        <v>32</v>
      </c>
      <c r="AU17" s="54">
        <f t="shared" ref="AU17" si="294">AU19+AU21</f>
        <v>0</v>
      </c>
      <c r="AV17" s="54" t="s">
        <v>178</v>
      </c>
      <c r="AW17" s="55">
        <f ca="1" t="shared" ref="AW17:BB17" si="295">AW19+AW21</f>
        <v>0</v>
      </c>
      <c r="AX17" s="55">
        <f ca="1" t="shared" si="295"/>
        <v>0</v>
      </c>
      <c r="AY17" s="55">
        <f ca="1" t="shared" si="295"/>
        <v>0</v>
      </c>
      <c r="AZ17" s="55">
        <f ca="1" t="shared" si="295"/>
        <v>7</v>
      </c>
      <c r="BA17" s="55">
        <f ca="1" t="shared" si="295"/>
        <v>0</v>
      </c>
      <c r="BB17" s="77">
        <f ca="1" t="shared" si="295"/>
        <v>0</v>
      </c>
      <c r="BC17" s="78">
        <v>0</v>
      </c>
      <c r="BD17" s="79" t="s">
        <v>178</v>
      </c>
      <c r="BE17" s="80">
        <f ca="1" t="shared" ref="BE17:BI17" si="296">BE19+BE21</f>
        <v>16.66</v>
      </c>
      <c r="BF17" s="80">
        <f ca="1" t="shared" si="296"/>
        <v>0</v>
      </c>
      <c r="BG17" s="80">
        <f ca="1" t="shared" si="296"/>
        <v>0</v>
      </c>
      <c r="BH17" s="80">
        <f ca="1" t="shared" si="296"/>
        <v>0</v>
      </c>
      <c r="BI17" s="106">
        <f ca="1" t="shared" si="296"/>
        <v>16.66</v>
      </c>
      <c r="BJ17" s="107">
        <v>0.0005</v>
      </c>
      <c r="BK17" s="108">
        <f ca="1" t="shared" ref="BK17" si="297">BI17/AS17</f>
        <v>8.29843689526885e-6</v>
      </c>
      <c r="BL17" s="150">
        <v>0.0006</v>
      </c>
      <c r="BM17" s="156">
        <f ca="1" t="shared" ref="BM17" si="298">SUM(BI17:BI18)/AS17</f>
        <v>8.29843689526885e-6</v>
      </c>
      <c r="BN17" s="141">
        <f>VLOOKUP($B17,Table!$C$4:$P$18,MATCH('MBO Report 1'!BN$2,Table!$E$3:$P$3,0)+2,FALSE)</f>
        <v>2216102</v>
      </c>
      <c r="BO17" s="53" t="s">
        <v>32</v>
      </c>
      <c r="BP17" s="54">
        <f t="shared" ref="BP17" si="299">BP19+BP21</f>
        <v>0</v>
      </c>
      <c r="BQ17" s="54" t="s">
        <v>178</v>
      </c>
      <c r="BR17" s="55">
        <f ca="1" t="shared" ref="BR17:BW17" si="300">BR19+BR21</f>
        <v>0</v>
      </c>
      <c r="BS17" s="55">
        <f ca="1" t="shared" si="300"/>
        <v>0</v>
      </c>
      <c r="BT17" s="55">
        <f ca="1" t="shared" si="300"/>
        <v>0</v>
      </c>
      <c r="BU17" s="55">
        <f ca="1" t="shared" si="300"/>
        <v>7</v>
      </c>
      <c r="BV17" s="55">
        <f ca="1" t="shared" si="300"/>
        <v>0</v>
      </c>
      <c r="BW17" s="77">
        <f ca="1" t="shared" si="300"/>
        <v>0</v>
      </c>
      <c r="BX17" s="78">
        <v>0</v>
      </c>
      <c r="BY17" s="79" t="s">
        <v>178</v>
      </c>
      <c r="BZ17" s="80">
        <f ca="1" t="shared" ref="BZ17:CD17" si="301">BZ19+BZ21</f>
        <v>16.66</v>
      </c>
      <c r="CA17" s="80">
        <f ca="1" t="shared" si="301"/>
        <v>0</v>
      </c>
      <c r="CB17" s="80">
        <f ca="1" t="shared" si="301"/>
        <v>0</v>
      </c>
      <c r="CC17" s="80">
        <f ca="1" t="shared" si="301"/>
        <v>0</v>
      </c>
      <c r="CD17" s="106">
        <f ca="1" t="shared" si="301"/>
        <v>16.66</v>
      </c>
      <c r="CE17" s="107">
        <v>0.0005</v>
      </c>
      <c r="CF17" s="108">
        <f ca="1" t="shared" ref="CF17" si="302">CD17/BN17</f>
        <v>7.51770450999097e-6</v>
      </c>
      <c r="CG17" s="150">
        <v>0.0006</v>
      </c>
      <c r="CH17" s="156">
        <f ca="1" t="shared" ref="CH17" si="303">SUM(CD17:CD18)/BN17</f>
        <v>7.51770450999097e-6</v>
      </c>
      <c r="CI17" s="141">
        <f>VLOOKUP($B17,Table!$C$4:$P$18,MATCH('MBO Report 1'!CI$2,Table!$E$3:$P$3,0)+2,FALSE)</f>
        <v>2103904.66</v>
      </c>
      <c r="CJ17" s="53" t="s">
        <v>32</v>
      </c>
      <c r="CK17" s="54">
        <f t="shared" ref="CK17" si="304">CK19+CK21</f>
        <v>0</v>
      </c>
      <c r="CL17" s="54" t="s">
        <v>178</v>
      </c>
      <c r="CM17" s="55">
        <f ca="1" t="shared" ref="CM17:CR17" si="305">CM19+CM21</f>
        <v>0</v>
      </c>
      <c r="CN17" s="55">
        <f ca="1" t="shared" si="305"/>
        <v>0</v>
      </c>
      <c r="CO17" s="55">
        <f ca="1" t="shared" si="305"/>
        <v>0</v>
      </c>
      <c r="CP17" s="55">
        <f ca="1" t="shared" si="305"/>
        <v>6</v>
      </c>
      <c r="CQ17" s="55">
        <f ca="1" t="shared" si="305"/>
        <v>0</v>
      </c>
      <c r="CR17" s="77">
        <f ca="1" t="shared" si="305"/>
        <v>0</v>
      </c>
      <c r="CS17" s="78">
        <v>0</v>
      </c>
      <c r="CT17" s="79" t="s">
        <v>178</v>
      </c>
      <c r="CU17" s="80">
        <f ca="1" t="shared" ref="CU17:CY17" si="306">CU19+CU21</f>
        <v>14.28</v>
      </c>
      <c r="CV17" s="80">
        <f ca="1" t="shared" si="306"/>
        <v>0</v>
      </c>
      <c r="CW17" s="80">
        <f ca="1" t="shared" si="306"/>
        <v>0</v>
      </c>
      <c r="CX17" s="80">
        <f ca="1" t="shared" si="306"/>
        <v>0</v>
      </c>
      <c r="CY17" s="106">
        <f ca="1" t="shared" si="306"/>
        <v>14.28</v>
      </c>
      <c r="CZ17" s="107">
        <v>0.0005</v>
      </c>
      <c r="DA17" s="108">
        <f ca="1" t="shared" ref="DA17" si="307">CY17/CI17</f>
        <v>6.78737980455825e-6</v>
      </c>
      <c r="DB17" s="150">
        <v>0.0006</v>
      </c>
      <c r="DC17" s="156">
        <f ca="1" t="shared" ref="DC17" si="308">SUM(CY17:CY18)/CI17</f>
        <v>6.78737980455825e-6</v>
      </c>
      <c r="DD17" s="141">
        <f>VLOOKUP($B17,Table!$C$4:$P$18,MATCH('MBO Report 1'!DD$2,Table!$E$3:$P$3,0)+2,FALSE)</f>
        <v>2285618.49</v>
      </c>
      <c r="DE17" s="53" t="s">
        <v>32</v>
      </c>
      <c r="DF17" s="54">
        <f t="shared" ref="DF17" si="309">DF19+DF21</f>
        <v>0</v>
      </c>
      <c r="DG17" s="54" t="s">
        <v>178</v>
      </c>
      <c r="DH17" s="55">
        <f ca="1" t="shared" ref="DH17:DM17" si="310">DH19+DH21</f>
        <v>0</v>
      </c>
      <c r="DI17" s="55">
        <f ca="1" t="shared" si="310"/>
        <v>0</v>
      </c>
      <c r="DJ17" s="55">
        <f ca="1" t="shared" si="310"/>
        <v>0</v>
      </c>
      <c r="DK17" s="55">
        <f ca="1" t="shared" si="310"/>
        <v>11</v>
      </c>
      <c r="DL17" s="55">
        <f ca="1" t="shared" si="310"/>
        <v>0</v>
      </c>
      <c r="DM17" s="77">
        <f ca="1" t="shared" si="310"/>
        <v>0</v>
      </c>
      <c r="DN17" s="78">
        <v>0</v>
      </c>
      <c r="DO17" s="79" t="s">
        <v>178</v>
      </c>
      <c r="DP17" s="80">
        <f ca="1" t="shared" ref="DP17:DT17" si="311">DP19+DP21</f>
        <v>26.18</v>
      </c>
      <c r="DQ17" s="80">
        <f ca="1" t="shared" si="311"/>
        <v>0</v>
      </c>
      <c r="DR17" s="80">
        <f ca="1" t="shared" si="311"/>
        <v>0</v>
      </c>
      <c r="DS17" s="80">
        <f ca="1" t="shared" si="311"/>
        <v>0</v>
      </c>
      <c r="DT17" s="106">
        <f ca="1" t="shared" si="311"/>
        <v>26.18</v>
      </c>
      <c r="DU17" s="107">
        <v>0.0005</v>
      </c>
      <c r="DV17" s="108">
        <f ca="1" t="shared" ref="DV17" si="312">DT17/DD17</f>
        <v>1.14542300539405e-5</v>
      </c>
      <c r="DW17" s="150">
        <v>0.0006</v>
      </c>
      <c r="DX17" s="156">
        <f ca="1" t="shared" ref="DX17" si="313">SUM(DT17:DT18)/DD17</f>
        <v>1.14542300539405e-5</v>
      </c>
      <c r="DY17" s="141">
        <f>VLOOKUP($B17,Table!$C$4:$P$18,MATCH('MBO Report 1'!DY$2,Table!$E$3:$P$3,0)+2,FALSE)</f>
        <v>1899963.37</v>
      </c>
      <c r="DZ17" s="53" t="s">
        <v>32</v>
      </c>
      <c r="EA17" s="54">
        <f t="shared" ref="EA17" si="314">EA19+EA21</f>
        <v>0</v>
      </c>
      <c r="EB17" s="54" t="s">
        <v>178</v>
      </c>
      <c r="EC17" s="55">
        <f ca="1" t="shared" ref="EC17:EH17" si="315">EC19+EC21</f>
        <v>0</v>
      </c>
      <c r="ED17" s="55">
        <f ca="1" t="shared" si="315"/>
        <v>0</v>
      </c>
      <c r="EE17" s="55">
        <f ca="1" t="shared" si="315"/>
        <v>0</v>
      </c>
      <c r="EF17" s="55">
        <f ca="1" t="shared" si="315"/>
        <v>7</v>
      </c>
      <c r="EG17" s="55">
        <f ca="1" t="shared" si="315"/>
        <v>0</v>
      </c>
      <c r="EH17" s="77">
        <f ca="1" t="shared" si="315"/>
        <v>0</v>
      </c>
      <c r="EI17" s="78">
        <v>0</v>
      </c>
      <c r="EJ17" s="79" t="s">
        <v>178</v>
      </c>
      <c r="EK17" s="80">
        <f ca="1" t="shared" ref="EK17:EO17" si="316">EK19+EK21</f>
        <v>16.66</v>
      </c>
      <c r="EL17" s="80">
        <f ca="1" t="shared" si="316"/>
        <v>0</v>
      </c>
      <c r="EM17" s="80">
        <f ca="1" t="shared" si="316"/>
        <v>0</v>
      </c>
      <c r="EN17" s="80">
        <f ca="1" t="shared" si="316"/>
        <v>0</v>
      </c>
      <c r="EO17" s="106">
        <f ca="1" t="shared" si="316"/>
        <v>16.66</v>
      </c>
      <c r="EP17" s="107">
        <v>0.0005</v>
      </c>
      <c r="EQ17" s="108">
        <f ca="1" t="shared" ref="EQ17" si="317">EO17/DY17</f>
        <v>8.76859010181865e-6</v>
      </c>
      <c r="ER17" s="150">
        <v>0.0006</v>
      </c>
      <c r="ES17" s="156">
        <f ca="1" t="shared" ref="ES17" si="318">SUM(EO17:EO18)/DY17</f>
        <v>8.76859010181865e-6</v>
      </c>
      <c r="ET17" s="141">
        <f>VLOOKUP($B17,Table!$C$4:$P$18,MATCH('MBO Report 1'!ET$2,Table!$E$3:$P$3,0)+2,FALSE)</f>
        <v>2211292.15</v>
      </c>
      <c r="EU17" s="53" t="s">
        <v>32</v>
      </c>
      <c r="EV17" s="54">
        <f t="shared" ref="EV17" si="319">EV19+EV21</f>
        <v>0</v>
      </c>
      <c r="EW17" s="54" t="s">
        <v>178</v>
      </c>
      <c r="EX17" s="55">
        <f ca="1" t="shared" ref="EX17:FC17" si="320">EX19+EX21</f>
        <v>0</v>
      </c>
      <c r="EY17" s="55">
        <f ca="1" t="shared" si="320"/>
        <v>0</v>
      </c>
      <c r="EZ17" s="55">
        <f ca="1" t="shared" si="320"/>
        <v>0</v>
      </c>
      <c r="FA17" s="55">
        <f ca="1" t="shared" si="320"/>
        <v>16</v>
      </c>
      <c r="FB17" s="55">
        <f ca="1" t="shared" si="320"/>
        <v>0</v>
      </c>
      <c r="FC17" s="77">
        <f ca="1" t="shared" si="320"/>
        <v>0</v>
      </c>
      <c r="FD17" s="78">
        <v>0</v>
      </c>
      <c r="FE17" s="79" t="s">
        <v>178</v>
      </c>
      <c r="FF17" s="80">
        <f ca="1" t="shared" ref="FF17:FJ17" si="321">FF19+FF21</f>
        <v>38.08</v>
      </c>
      <c r="FG17" s="80">
        <f ca="1" t="shared" si="321"/>
        <v>0</v>
      </c>
      <c r="FH17" s="80">
        <f ca="1" t="shared" si="321"/>
        <v>0</v>
      </c>
      <c r="FI17" s="80">
        <f ca="1" t="shared" si="321"/>
        <v>0</v>
      </c>
      <c r="FJ17" s="106">
        <f ca="1" t="shared" si="321"/>
        <v>38.08</v>
      </c>
      <c r="FK17" s="107">
        <v>0.0005</v>
      </c>
      <c r="FL17" s="108">
        <f ca="1" t="shared" ref="FL17" si="322">FJ17/ET17</f>
        <v>1.72207005754531e-5</v>
      </c>
      <c r="FM17" s="150">
        <v>0.0006</v>
      </c>
      <c r="FN17" s="156">
        <f ca="1" t="shared" ref="FN17" si="323">SUM(FJ17:FJ18)/ET17</f>
        <v>1.72207005754531e-5</v>
      </c>
      <c r="FO17" s="141">
        <f>VLOOKUP($B17,Table!$C$4:$P$18,MATCH('MBO Report 1'!FO$2,Table!$E$3:$P$3,0)+2,FALSE)</f>
        <v>2138161.41</v>
      </c>
      <c r="FP17" s="53" t="s">
        <v>32</v>
      </c>
      <c r="FQ17" s="54">
        <f t="shared" ref="FQ17" si="324">FQ19+FQ21</f>
        <v>0</v>
      </c>
      <c r="FR17" s="54" t="s">
        <v>178</v>
      </c>
      <c r="FS17" s="55">
        <f ca="1" t="shared" ref="FS17:FX17" si="325">FS19+FS21</f>
        <v>0</v>
      </c>
      <c r="FT17" s="55">
        <f ca="1" t="shared" si="325"/>
        <v>0</v>
      </c>
      <c r="FU17" s="55">
        <f ca="1" t="shared" si="325"/>
        <v>0</v>
      </c>
      <c r="FV17" s="55">
        <f ca="1" t="shared" si="325"/>
        <v>12</v>
      </c>
      <c r="FW17" s="55">
        <f ca="1" t="shared" si="325"/>
        <v>0</v>
      </c>
      <c r="FX17" s="77">
        <f ca="1" t="shared" si="325"/>
        <v>0</v>
      </c>
      <c r="FY17" s="78">
        <v>0</v>
      </c>
      <c r="FZ17" s="79" t="s">
        <v>178</v>
      </c>
      <c r="GA17" s="80">
        <f ca="1" t="shared" ref="GA17:GE17" si="326">GA19+GA21</f>
        <v>28.56</v>
      </c>
      <c r="GB17" s="80">
        <f ca="1" t="shared" si="326"/>
        <v>0</v>
      </c>
      <c r="GC17" s="80">
        <f ca="1" t="shared" si="326"/>
        <v>0</v>
      </c>
      <c r="GD17" s="80">
        <f ca="1" t="shared" si="326"/>
        <v>0</v>
      </c>
      <c r="GE17" s="106">
        <f ca="1" t="shared" si="326"/>
        <v>28.56</v>
      </c>
      <c r="GF17" s="107">
        <v>0.0005</v>
      </c>
      <c r="GG17" s="108">
        <f ca="1" t="shared" ref="GG17" si="327">GE17/FO17</f>
        <v>1.33572703475179e-5</v>
      </c>
      <c r="GH17" s="150">
        <v>0.0006</v>
      </c>
      <c r="GI17" s="156">
        <f ca="1" t="shared" ref="GI17" si="328">SUM(GE17:GE18)/FO17</f>
        <v>1.33572703475179e-5</v>
      </c>
      <c r="GJ17" s="141">
        <f>VLOOKUP($B17,Table!$C$4:$P$18,MATCH('MBO Report 1'!GJ$2,Table!$E$3:$P$3,0)+2,FALSE)</f>
        <v>1781178.18</v>
      </c>
      <c r="GK17" s="53" t="s">
        <v>32</v>
      </c>
      <c r="GL17" s="54">
        <f t="shared" ref="GL17" si="329">GL19+GL21</f>
        <v>0</v>
      </c>
      <c r="GM17" s="54" t="s">
        <v>178</v>
      </c>
      <c r="GN17" s="55">
        <f ca="1" t="shared" ref="GN17:GS17" si="330">GN19+GN21</f>
        <v>0</v>
      </c>
      <c r="GO17" s="55">
        <f ca="1" t="shared" si="330"/>
        <v>0</v>
      </c>
      <c r="GP17" s="55">
        <f ca="1" t="shared" si="330"/>
        <v>0</v>
      </c>
      <c r="GQ17" s="55">
        <f ca="1" t="shared" si="330"/>
        <v>3</v>
      </c>
      <c r="GR17" s="55">
        <f ca="1" t="shared" si="330"/>
        <v>0</v>
      </c>
      <c r="GS17" s="77">
        <f ca="1" t="shared" si="330"/>
        <v>0</v>
      </c>
      <c r="GT17" s="78">
        <v>0</v>
      </c>
      <c r="GU17" s="79" t="s">
        <v>178</v>
      </c>
      <c r="GV17" s="80">
        <f ca="1" t="shared" ref="GV17:GZ17" si="331">GV19+GV21</f>
        <v>7.14</v>
      </c>
      <c r="GW17" s="80">
        <f ca="1" t="shared" si="331"/>
        <v>0</v>
      </c>
      <c r="GX17" s="80">
        <f ca="1" t="shared" si="331"/>
        <v>0</v>
      </c>
      <c r="GY17" s="80">
        <f ca="1" t="shared" si="331"/>
        <v>0</v>
      </c>
      <c r="GZ17" s="106">
        <f ca="1" t="shared" si="331"/>
        <v>7.14</v>
      </c>
      <c r="HA17" s="107">
        <v>0.0005</v>
      </c>
      <c r="HB17" s="108">
        <f ca="1" t="shared" ref="HB17" si="332">GZ17/GJ17</f>
        <v>4.00858267868518e-6</v>
      </c>
      <c r="HC17" s="150">
        <v>0.0006</v>
      </c>
      <c r="HD17" s="156">
        <f ca="1" t="shared" ref="HD17" si="333">SUM(GZ17:GZ18)/GJ17</f>
        <v>4.00858267868518e-6</v>
      </c>
      <c r="HE17" s="141">
        <f>VLOOKUP($B17,Table!$C$4:$P$18,MATCH('MBO Report 1'!HE$2,Table!$E$3:$P$3,0)+2,FALSE)</f>
        <v>2023747.09</v>
      </c>
      <c r="HF17" s="53" t="s">
        <v>32</v>
      </c>
      <c r="HG17" s="54">
        <f t="shared" ref="HG17" si="334">HG19+HG21</f>
        <v>0</v>
      </c>
      <c r="HH17" s="54" t="s">
        <v>178</v>
      </c>
      <c r="HI17" s="55">
        <f ca="1" t="shared" ref="HI17:HN17" si="335">HI19+HI21</f>
        <v>0</v>
      </c>
      <c r="HJ17" s="55">
        <f ca="1" t="shared" si="335"/>
        <v>0</v>
      </c>
      <c r="HK17" s="55">
        <f ca="1" t="shared" si="335"/>
        <v>0</v>
      </c>
      <c r="HL17" s="55">
        <f ca="1" t="shared" si="335"/>
        <v>1</v>
      </c>
      <c r="HM17" s="55">
        <f ca="1" t="shared" si="335"/>
        <v>0</v>
      </c>
      <c r="HN17" s="77">
        <f ca="1" t="shared" si="335"/>
        <v>0</v>
      </c>
      <c r="HO17" s="78">
        <v>0</v>
      </c>
      <c r="HP17" s="79" t="s">
        <v>178</v>
      </c>
      <c r="HQ17" s="80">
        <f ca="1" t="shared" ref="HQ17:HU17" si="336">HQ19+HQ21</f>
        <v>2.38</v>
      </c>
      <c r="HR17" s="80">
        <f ca="1" t="shared" si="336"/>
        <v>0</v>
      </c>
      <c r="HS17" s="80">
        <f ca="1" t="shared" si="336"/>
        <v>0</v>
      </c>
      <c r="HT17" s="80">
        <f ca="1" t="shared" si="336"/>
        <v>0</v>
      </c>
      <c r="HU17" s="106">
        <f ca="1" t="shared" si="336"/>
        <v>2.38</v>
      </c>
      <c r="HV17" s="107">
        <v>0.0005</v>
      </c>
      <c r="HW17" s="108">
        <f ca="1" t="shared" ref="HW17" si="337">HU17/HE17</f>
        <v>1.17603628030418e-6</v>
      </c>
      <c r="HX17" s="150">
        <v>0.0006</v>
      </c>
      <c r="HY17" s="156">
        <f ca="1" t="shared" ref="HY17" si="338">SUM(HU17:HU18)/HE17</f>
        <v>1.17603628030418e-6</v>
      </c>
      <c r="HZ17" s="141">
        <f>VLOOKUP($B17,Table!$C$4:$P$18,MATCH('MBO Report 1'!HZ$2,Table!$E$3:$P$3,0)+2,FALSE)</f>
        <v>2097753.32</v>
      </c>
      <c r="IA17" s="53" t="s">
        <v>32</v>
      </c>
      <c r="IB17" s="54">
        <f t="shared" ref="IB17" si="339">IB19+IB21</f>
        <v>0</v>
      </c>
      <c r="IC17" s="54" t="s">
        <v>178</v>
      </c>
      <c r="ID17" s="55">
        <f ca="1" t="shared" ref="ID17:II17" si="340">ID19+ID21</f>
        <v>0</v>
      </c>
      <c r="IE17" s="55">
        <f ca="1" t="shared" si="340"/>
        <v>0</v>
      </c>
      <c r="IF17" s="55">
        <f ca="1" t="shared" si="340"/>
        <v>0</v>
      </c>
      <c r="IG17" s="55">
        <f ca="1" t="shared" si="340"/>
        <v>1</v>
      </c>
      <c r="IH17" s="55">
        <f ca="1" t="shared" si="340"/>
        <v>0</v>
      </c>
      <c r="II17" s="77">
        <f ca="1" t="shared" si="340"/>
        <v>0</v>
      </c>
      <c r="IJ17" s="78">
        <v>0</v>
      </c>
      <c r="IK17" s="79" t="s">
        <v>178</v>
      </c>
      <c r="IL17" s="80">
        <f ca="1" t="shared" ref="IL17:IP17" si="341">IL19+IL21</f>
        <v>2.38</v>
      </c>
      <c r="IM17" s="80">
        <f ca="1" t="shared" si="341"/>
        <v>0</v>
      </c>
      <c r="IN17" s="80">
        <f ca="1" t="shared" si="341"/>
        <v>0</v>
      </c>
      <c r="IO17" s="80">
        <f ca="1" t="shared" si="341"/>
        <v>0</v>
      </c>
      <c r="IP17" s="106">
        <f ca="1" t="shared" si="341"/>
        <v>2.38</v>
      </c>
      <c r="IQ17" s="107">
        <v>0.0005</v>
      </c>
      <c r="IR17" s="108">
        <f ca="1" t="shared" ref="IR17" si="342">IP17/HZ17</f>
        <v>1.13454712587465e-6</v>
      </c>
      <c r="IS17" s="150">
        <v>0.0006</v>
      </c>
      <c r="IT17" s="156">
        <f ca="1" t="shared" ref="IT17" si="343">SUM(IP17:IP18)/HZ17</f>
        <v>1.13454712587465e-6</v>
      </c>
    </row>
    <row r="18" customHeight="1" spans="1:254">
      <c r="A18" s="51" t="str">
        <f t="shared" ref="A18" si="344">B17&amp;D18</f>
        <v>SemicomExternal</v>
      </c>
      <c r="B18" s="29"/>
      <c r="C18" s="52"/>
      <c r="D18" s="56" t="s">
        <v>34</v>
      </c>
      <c r="E18" s="57">
        <f>E20+E22</f>
        <v>0</v>
      </c>
      <c r="F18" s="57">
        <f t="shared" ref="F18:L18" si="345">F20+F22</f>
        <v>0</v>
      </c>
      <c r="G18" s="58">
        <f ca="1" t="shared" si="345"/>
        <v>0</v>
      </c>
      <c r="H18" s="58">
        <f ca="1" t="shared" si="345"/>
        <v>0</v>
      </c>
      <c r="I18" s="58">
        <f ca="1" t="shared" si="345"/>
        <v>0</v>
      </c>
      <c r="J18" s="58">
        <f ca="1" t="shared" si="345"/>
        <v>0</v>
      </c>
      <c r="K18" s="58">
        <f ca="1" t="shared" si="345"/>
        <v>0</v>
      </c>
      <c r="L18" s="81">
        <f ca="1" t="shared" si="345"/>
        <v>0</v>
      </c>
      <c r="M18" s="82">
        <f t="shared" ref="M18" si="346">E17*250+E18*500</f>
        <v>250</v>
      </c>
      <c r="N18" s="83">
        <f>VLOOKUP($A18,Table!$A$24:$P$53,MATCH('MBO Report 1'!C$2,Table!$E$23:$P$23,0)+4,FALSE)</f>
        <v>0</v>
      </c>
      <c r="O18" s="84">
        <f ca="1" t="shared" ref="O18:S18" si="347">O20+O22</f>
        <v>0</v>
      </c>
      <c r="P18" s="84">
        <f ca="1" t="shared" si="347"/>
        <v>0</v>
      </c>
      <c r="Q18" s="84">
        <f ca="1" t="shared" si="347"/>
        <v>0</v>
      </c>
      <c r="R18" s="84">
        <f ca="1" t="shared" si="347"/>
        <v>0</v>
      </c>
      <c r="S18" s="112">
        <f ca="1" t="shared" si="347"/>
        <v>250</v>
      </c>
      <c r="T18" s="113">
        <v>0.0001</v>
      </c>
      <c r="U18" s="114">
        <f ca="1">S18/C17</f>
        <v>0.000145233494794251</v>
      </c>
      <c r="V18" s="109"/>
      <c r="W18" s="110"/>
      <c r="X18" s="111"/>
      <c r="Y18" s="56" t="s">
        <v>34</v>
      </c>
      <c r="Z18" s="57">
        <f t="shared" ref="Z18:AG18" si="348">Z20+Z22</f>
        <v>0</v>
      </c>
      <c r="AA18" s="57">
        <f t="shared" si="348"/>
        <v>0</v>
      </c>
      <c r="AB18" s="58">
        <f ca="1" t="shared" si="348"/>
        <v>0</v>
      </c>
      <c r="AC18" s="58">
        <f ca="1" t="shared" si="348"/>
        <v>0</v>
      </c>
      <c r="AD18" s="58">
        <f ca="1" t="shared" si="348"/>
        <v>0</v>
      </c>
      <c r="AE18" s="58">
        <f ca="1" t="shared" si="348"/>
        <v>0</v>
      </c>
      <c r="AF18" s="58">
        <f ca="1" t="shared" si="348"/>
        <v>0</v>
      </c>
      <c r="AG18" s="81">
        <f ca="1" t="shared" si="348"/>
        <v>0</v>
      </c>
      <c r="AH18" s="82">
        <f t="shared" ref="AH18" si="349">Z17*250+Z18*500</f>
        <v>0</v>
      </c>
      <c r="AI18" s="83">
        <f>VLOOKUP($A18,Table!$A$24:$P$53,MATCH('MBO Report 1'!X$2,Table!$E$23:$P$23,0)+4,FALSE)</f>
        <v>0</v>
      </c>
      <c r="AJ18" s="84">
        <f ca="1" t="shared" ref="AJ18:AN18" si="350">AJ20+AJ22</f>
        <v>0</v>
      </c>
      <c r="AK18" s="84">
        <f ca="1" t="shared" si="350"/>
        <v>0</v>
      </c>
      <c r="AL18" s="84">
        <f ca="1" t="shared" si="350"/>
        <v>0</v>
      </c>
      <c r="AM18" s="84">
        <f ca="1" t="shared" si="350"/>
        <v>0</v>
      </c>
      <c r="AN18" s="112">
        <f ca="1" t="shared" si="350"/>
        <v>0</v>
      </c>
      <c r="AO18" s="113">
        <v>0.0001</v>
      </c>
      <c r="AP18" s="114">
        <f ca="1" t="shared" ref="AP18" si="351">AN18/X17</f>
        <v>0</v>
      </c>
      <c r="AQ18" s="109"/>
      <c r="AR18" s="140"/>
      <c r="AS18" s="142"/>
      <c r="AT18" s="56" t="s">
        <v>34</v>
      </c>
      <c r="AU18" s="57">
        <f t="shared" ref="AU18:BB18" si="352">AU20+AU22</f>
        <v>0</v>
      </c>
      <c r="AV18" s="57">
        <f t="shared" si="352"/>
        <v>0</v>
      </c>
      <c r="AW18" s="58">
        <f ca="1" t="shared" si="352"/>
        <v>0</v>
      </c>
      <c r="AX18" s="58">
        <f ca="1" t="shared" si="352"/>
        <v>0</v>
      </c>
      <c r="AY18" s="58">
        <f ca="1" t="shared" si="352"/>
        <v>0</v>
      </c>
      <c r="AZ18" s="58">
        <f ca="1" t="shared" si="352"/>
        <v>0</v>
      </c>
      <c r="BA18" s="58">
        <f ca="1" t="shared" si="352"/>
        <v>0</v>
      </c>
      <c r="BB18" s="81">
        <f ca="1" t="shared" si="352"/>
        <v>0</v>
      </c>
      <c r="BC18" s="82">
        <f t="shared" ref="BC18" si="353">AU17*250+AU18*500</f>
        <v>0</v>
      </c>
      <c r="BD18" s="83">
        <f>VLOOKUP($A18,Table!$A$24:$P$53,MATCH('MBO Report 1'!AS$2,Table!$E$23:$P$23,0)+4,FALSE)</f>
        <v>0</v>
      </c>
      <c r="BE18" s="84">
        <f ca="1" t="shared" ref="BE18:BI18" si="354">BE20+BE22</f>
        <v>0</v>
      </c>
      <c r="BF18" s="84">
        <f ca="1" t="shared" si="354"/>
        <v>0</v>
      </c>
      <c r="BG18" s="84">
        <f ca="1" t="shared" si="354"/>
        <v>0</v>
      </c>
      <c r="BH18" s="84">
        <f ca="1" t="shared" si="354"/>
        <v>0</v>
      </c>
      <c r="BI18" s="112">
        <f ca="1" t="shared" si="354"/>
        <v>0</v>
      </c>
      <c r="BJ18" s="113">
        <v>0.0001</v>
      </c>
      <c r="BK18" s="114">
        <f ca="1" t="shared" ref="BK18" si="355">BI18/AS17</f>
        <v>0</v>
      </c>
      <c r="BL18" s="151"/>
      <c r="BM18" s="157"/>
      <c r="BN18" s="142"/>
      <c r="BO18" s="56" t="s">
        <v>34</v>
      </c>
      <c r="BP18" s="57">
        <f t="shared" ref="BP18:BW18" si="356">BP20+BP22</f>
        <v>0</v>
      </c>
      <c r="BQ18" s="57">
        <f t="shared" si="356"/>
        <v>0</v>
      </c>
      <c r="BR18" s="58">
        <f ca="1" t="shared" si="356"/>
        <v>0</v>
      </c>
      <c r="BS18" s="58">
        <f ca="1" t="shared" si="356"/>
        <v>0</v>
      </c>
      <c r="BT18" s="58">
        <f ca="1" t="shared" si="356"/>
        <v>0</v>
      </c>
      <c r="BU18" s="58">
        <f ca="1" t="shared" si="356"/>
        <v>0</v>
      </c>
      <c r="BV18" s="58">
        <f ca="1" t="shared" si="356"/>
        <v>0</v>
      </c>
      <c r="BW18" s="81">
        <f ca="1" t="shared" si="356"/>
        <v>0</v>
      </c>
      <c r="BX18" s="82">
        <f t="shared" ref="BX18" si="357">BP17*250+BP18*500</f>
        <v>0</v>
      </c>
      <c r="BY18" s="83">
        <f>VLOOKUP($A18,Table!$A$24:$P$53,MATCH('MBO Report 1'!BN$2,Table!$E$23:$P$23,0)+4,FALSE)</f>
        <v>0</v>
      </c>
      <c r="BZ18" s="84">
        <f ca="1" t="shared" ref="BZ18:CD18" si="358">BZ20+BZ22</f>
        <v>0</v>
      </c>
      <c r="CA18" s="84">
        <f ca="1" t="shared" si="358"/>
        <v>0</v>
      </c>
      <c r="CB18" s="84">
        <f ca="1" t="shared" si="358"/>
        <v>0</v>
      </c>
      <c r="CC18" s="84">
        <f ca="1" t="shared" si="358"/>
        <v>0</v>
      </c>
      <c r="CD18" s="112">
        <f ca="1" t="shared" si="358"/>
        <v>0</v>
      </c>
      <c r="CE18" s="113">
        <v>0.0001</v>
      </c>
      <c r="CF18" s="114">
        <f ca="1" t="shared" ref="CF18" si="359">CD18/BN17</f>
        <v>0</v>
      </c>
      <c r="CG18" s="151"/>
      <c r="CH18" s="157"/>
      <c r="CI18" s="142"/>
      <c r="CJ18" s="56" t="s">
        <v>34</v>
      </c>
      <c r="CK18" s="57">
        <f t="shared" ref="CK18:CR18" si="360">CK20+CK22</f>
        <v>0</v>
      </c>
      <c r="CL18" s="57">
        <f t="shared" si="360"/>
        <v>0</v>
      </c>
      <c r="CM18" s="58">
        <f ca="1" t="shared" si="360"/>
        <v>0</v>
      </c>
      <c r="CN18" s="58">
        <f ca="1" t="shared" si="360"/>
        <v>0</v>
      </c>
      <c r="CO18" s="58">
        <f ca="1" t="shared" si="360"/>
        <v>0</v>
      </c>
      <c r="CP18" s="58">
        <f ca="1" t="shared" si="360"/>
        <v>0</v>
      </c>
      <c r="CQ18" s="58">
        <f ca="1" t="shared" si="360"/>
        <v>0</v>
      </c>
      <c r="CR18" s="81">
        <f ca="1" t="shared" si="360"/>
        <v>0</v>
      </c>
      <c r="CS18" s="82">
        <f t="shared" ref="CS18" si="361">CK17*250+CK18*500</f>
        <v>0</v>
      </c>
      <c r="CT18" s="83">
        <f>VLOOKUP($A18,Table!$A$24:$P$53,MATCH('MBO Report 1'!CI$2,Table!$E$23:$P$23,0)+4,FALSE)</f>
        <v>0</v>
      </c>
      <c r="CU18" s="84">
        <f ca="1" t="shared" ref="CU18:CY18" si="362">CU20+CU22</f>
        <v>0</v>
      </c>
      <c r="CV18" s="84">
        <f ca="1" t="shared" si="362"/>
        <v>0</v>
      </c>
      <c r="CW18" s="84">
        <f ca="1" t="shared" si="362"/>
        <v>0</v>
      </c>
      <c r="CX18" s="84">
        <f ca="1" t="shared" si="362"/>
        <v>0</v>
      </c>
      <c r="CY18" s="112">
        <f ca="1" t="shared" si="362"/>
        <v>0</v>
      </c>
      <c r="CZ18" s="113">
        <v>0.0001</v>
      </c>
      <c r="DA18" s="114">
        <f ca="1" t="shared" ref="DA18" si="363">CY18/CI17</f>
        <v>0</v>
      </c>
      <c r="DB18" s="151"/>
      <c r="DC18" s="157"/>
      <c r="DD18" s="142"/>
      <c r="DE18" s="56" t="s">
        <v>34</v>
      </c>
      <c r="DF18" s="57">
        <f t="shared" ref="DF18:DM18" si="364">DF20+DF22</f>
        <v>0</v>
      </c>
      <c r="DG18" s="57">
        <f t="shared" si="364"/>
        <v>0</v>
      </c>
      <c r="DH18" s="58">
        <f ca="1" t="shared" si="364"/>
        <v>0</v>
      </c>
      <c r="DI18" s="58">
        <f ca="1" t="shared" si="364"/>
        <v>0</v>
      </c>
      <c r="DJ18" s="58">
        <f ca="1" t="shared" si="364"/>
        <v>0</v>
      </c>
      <c r="DK18" s="58">
        <f ca="1" t="shared" si="364"/>
        <v>0</v>
      </c>
      <c r="DL18" s="58">
        <f ca="1" t="shared" si="364"/>
        <v>0</v>
      </c>
      <c r="DM18" s="81">
        <f ca="1" t="shared" si="364"/>
        <v>0</v>
      </c>
      <c r="DN18" s="82">
        <f t="shared" ref="DN18" si="365">DF17*250+DF18*500</f>
        <v>0</v>
      </c>
      <c r="DO18" s="83">
        <f>VLOOKUP($A18,Table!$A$24:$P$53,MATCH('MBO Report 1'!DD$2,Table!$E$23:$P$23,0)+4,FALSE)</f>
        <v>0</v>
      </c>
      <c r="DP18" s="84">
        <f ca="1" t="shared" ref="DP18:DT18" si="366">DP20+DP22</f>
        <v>0</v>
      </c>
      <c r="DQ18" s="84">
        <f ca="1" t="shared" si="366"/>
        <v>0</v>
      </c>
      <c r="DR18" s="84">
        <f ca="1" t="shared" si="366"/>
        <v>0</v>
      </c>
      <c r="DS18" s="84">
        <f ca="1" t="shared" si="366"/>
        <v>0</v>
      </c>
      <c r="DT18" s="112">
        <f ca="1" t="shared" si="366"/>
        <v>0</v>
      </c>
      <c r="DU18" s="113">
        <v>0.0001</v>
      </c>
      <c r="DV18" s="114">
        <f ca="1" t="shared" ref="DV18" si="367">DT18/DD17</f>
        <v>0</v>
      </c>
      <c r="DW18" s="151"/>
      <c r="DX18" s="157"/>
      <c r="DY18" s="142"/>
      <c r="DZ18" s="56" t="s">
        <v>34</v>
      </c>
      <c r="EA18" s="57">
        <f t="shared" ref="EA18:EH18" si="368">EA20+EA22</f>
        <v>0</v>
      </c>
      <c r="EB18" s="57">
        <f t="shared" si="368"/>
        <v>0</v>
      </c>
      <c r="EC18" s="58">
        <f ca="1" t="shared" si="368"/>
        <v>0</v>
      </c>
      <c r="ED18" s="58">
        <f ca="1" t="shared" si="368"/>
        <v>0</v>
      </c>
      <c r="EE18" s="58">
        <f ca="1" t="shared" si="368"/>
        <v>0</v>
      </c>
      <c r="EF18" s="58">
        <f ca="1" t="shared" si="368"/>
        <v>0</v>
      </c>
      <c r="EG18" s="58">
        <f ca="1" t="shared" si="368"/>
        <v>0</v>
      </c>
      <c r="EH18" s="81">
        <f ca="1" t="shared" si="368"/>
        <v>0</v>
      </c>
      <c r="EI18" s="82">
        <f t="shared" ref="EI18" si="369">EA17*250+EA18*500</f>
        <v>0</v>
      </c>
      <c r="EJ18" s="83">
        <f>VLOOKUP($A18,Table!$A$24:$P$53,MATCH('MBO Report 1'!DY$2,Table!$E$23:$P$23,0)+4,FALSE)</f>
        <v>0</v>
      </c>
      <c r="EK18" s="84">
        <f ca="1" t="shared" ref="EK18:EO18" si="370">EK20+EK22</f>
        <v>0</v>
      </c>
      <c r="EL18" s="84">
        <f ca="1" t="shared" si="370"/>
        <v>0</v>
      </c>
      <c r="EM18" s="84">
        <f ca="1" t="shared" si="370"/>
        <v>0</v>
      </c>
      <c r="EN18" s="84">
        <f ca="1" t="shared" si="370"/>
        <v>0</v>
      </c>
      <c r="EO18" s="112">
        <f ca="1" t="shared" si="370"/>
        <v>0</v>
      </c>
      <c r="EP18" s="113">
        <v>0.0001</v>
      </c>
      <c r="EQ18" s="114">
        <f ca="1" t="shared" ref="EQ18" si="371">EO18/DY17</f>
        <v>0</v>
      </c>
      <c r="ER18" s="151"/>
      <c r="ES18" s="157"/>
      <c r="ET18" s="142"/>
      <c r="EU18" s="56" t="s">
        <v>34</v>
      </c>
      <c r="EV18" s="57">
        <f t="shared" ref="EV18:FC18" si="372">EV20+EV22</f>
        <v>0</v>
      </c>
      <c r="EW18" s="57">
        <f t="shared" si="372"/>
        <v>0</v>
      </c>
      <c r="EX18" s="58">
        <f ca="1" t="shared" si="372"/>
        <v>0</v>
      </c>
      <c r="EY18" s="58">
        <f ca="1" t="shared" si="372"/>
        <v>0</v>
      </c>
      <c r="EZ18" s="58">
        <f ca="1" t="shared" si="372"/>
        <v>0</v>
      </c>
      <c r="FA18" s="58">
        <f ca="1" t="shared" si="372"/>
        <v>0</v>
      </c>
      <c r="FB18" s="58">
        <f ca="1" t="shared" si="372"/>
        <v>0</v>
      </c>
      <c r="FC18" s="81">
        <f ca="1" t="shared" si="372"/>
        <v>0</v>
      </c>
      <c r="FD18" s="82">
        <f t="shared" ref="FD18" si="373">EV17*250+EV18*500</f>
        <v>0</v>
      </c>
      <c r="FE18" s="83">
        <f>VLOOKUP($A18,Table!$A$24:$P$53,MATCH('MBO Report 1'!ET$2,Table!$E$23:$P$23,0)+4,FALSE)</f>
        <v>0</v>
      </c>
      <c r="FF18" s="84">
        <f ca="1" t="shared" ref="FF18:FJ18" si="374">FF20+FF22</f>
        <v>0</v>
      </c>
      <c r="FG18" s="84">
        <f ca="1" t="shared" si="374"/>
        <v>0</v>
      </c>
      <c r="FH18" s="84">
        <f ca="1" t="shared" si="374"/>
        <v>0</v>
      </c>
      <c r="FI18" s="84">
        <f ca="1" t="shared" si="374"/>
        <v>0</v>
      </c>
      <c r="FJ18" s="112">
        <f ca="1" t="shared" si="374"/>
        <v>0</v>
      </c>
      <c r="FK18" s="113">
        <v>0.0001</v>
      </c>
      <c r="FL18" s="114">
        <f ca="1" t="shared" ref="FL18" si="375">FJ18/ET17</f>
        <v>0</v>
      </c>
      <c r="FM18" s="151"/>
      <c r="FN18" s="157"/>
      <c r="FO18" s="142"/>
      <c r="FP18" s="56" t="s">
        <v>34</v>
      </c>
      <c r="FQ18" s="57">
        <f t="shared" ref="FQ18:FX18" si="376">FQ20+FQ22</f>
        <v>0</v>
      </c>
      <c r="FR18" s="57">
        <f t="shared" si="376"/>
        <v>0</v>
      </c>
      <c r="FS18" s="58">
        <f ca="1" t="shared" si="376"/>
        <v>0</v>
      </c>
      <c r="FT18" s="58">
        <f ca="1" t="shared" si="376"/>
        <v>0</v>
      </c>
      <c r="FU18" s="58">
        <f ca="1" t="shared" si="376"/>
        <v>0</v>
      </c>
      <c r="FV18" s="58">
        <f ca="1" t="shared" si="376"/>
        <v>0</v>
      </c>
      <c r="FW18" s="58">
        <f ca="1" t="shared" si="376"/>
        <v>0</v>
      </c>
      <c r="FX18" s="81">
        <f ca="1" t="shared" si="376"/>
        <v>0</v>
      </c>
      <c r="FY18" s="82">
        <f t="shared" ref="FY18" si="377">FQ17*250+FQ18*500</f>
        <v>0</v>
      </c>
      <c r="FZ18" s="83">
        <f>VLOOKUP($A18,Table!$A$24:$P$53,MATCH('MBO Report 1'!FO$2,Table!$E$23:$P$23,0)+4,FALSE)</f>
        <v>0</v>
      </c>
      <c r="GA18" s="84">
        <f ca="1" t="shared" ref="GA18:GE18" si="378">GA20+GA22</f>
        <v>0</v>
      </c>
      <c r="GB18" s="84">
        <f ca="1" t="shared" si="378"/>
        <v>0</v>
      </c>
      <c r="GC18" s="84">
        <f ca="1" t="shared" si="378"/>
        <v>0</v>
      </c>
      <c r="GD18" s="84">
        <f ca="1" t="shared" si="378"/>
        <v>0</v>
      </c>
      <c r="GE18" s="112">
        <f ca="1" t="shared" si="378"/>
        <v>0</v>
      </c>
      <c r="GF18" s="113">
        <v>0.0001</v>
      </c>
      <c r="GG18" s="114">
        <f ca="1" t="shared" ref="GG18" si="379">GE18/FO17</f>
        <v>0</v>
      </c>
      <c r="GH18" s="151"/>
      <c r="GI18" s="157"/>
      <c r="GJ18" s="142"/>
      <c r="GK18" s="56" t="s">
        <v>34</v>
      </c>
      <c r="GL18" s="57">
        <f t="shared" ref="GL18:GS18" si="380">GL20+GL22</f>
        <v>0</v>
      </c>
      <c r="GM18" s="57">
        <f t="shared" si="380"/>
        <v>0</v>
      </c>
      <c r="GN18" s="58">
        <f ca="1" t="shared" si="380"/>
        <v>0</v>
      </c>
      <c r="GO18" s="58">
        <f ca="1" t="shared" si="380"/>
        <v>0</v>
      </c>
      <c r="GP18" s="58">
        <f ca="1" t="shared" si="380"/>
        <v>0</v>
      </c>
      <c r="GQ18" s="58">
        <f ca="1" t="shared" si="380"/>
        <v>0</v>
      </c>
      <c r="GR18" s="58">
        <f ca="1" t="shared" si="380"/>
        <v>0</v>
      </c>
      <c r="GS18" s="81">
        <f ca="1" t="shared" si="380"/>
        <v>0</v>
      </c>
      <c r="GT18" s="82">
        <f t="shared" ref="GT18" si="381">GL17*250+GL18*500</f>
        <v>0</v>
      </c>
      <c r="GU18" s="83">
        <f>VLOOKUP($A18,Table!$A$24:$P$53,MATCH('MBO Report 1'!GJ$2,Table!$E$23:$P$23,0)+4,FALSE)</f>
        <v>0</v>
      </c>
      <c r="GV18" s="84">
        <f ca="1" t="shared" ref="GV18:GZ18" si="382">GV20+GV22</f>
        <v>0</v>
      </c>
      <c r="GW18" s="84">
        <f ca="1" t="shared" si="382"/>
        <v>0</v>
      </c>
      <c r="GX18" s="84">
        <f ca="1" t="shared" si="382"/>
        <v>0</v>
      </c>
      <c r="GY18" s="84">
        <f ca="1" t="shared" si="382"/>
        <v>0</v>
      </c>
      <c r="GZ18" s="112">
        <f ca="1" t="shared" si="382"/>
        <v>0</v>
      </c>
      <c r="HA18" s="113">
        <v>0.0001</v>
      </c>
      <c r="HB18" s="114">
        <f ca="1" t="shared" ref="HB18" si="383">GZ18/GJ17</f>
        <v>0</v>
      </c>
      <c r="HC18" s="151"/>
      <c r="HD18" s="157"/>
      <c r="HE18" s="142"/>
      <c r="HF18" s="56" t="s">
        <v>34</v>
      </c>
      <c r="HG18" s="57">
        <f t="shared" ref="HG18:HN18" si="384">HG20+HG22</f>
        <v>0</v>
      </c>
      <c r="HH18" s="57">
        <f t="shared" si="384"/>
        <v>0</v>
      </c>
      <c r="HI18" s="58">
        <f ca="1" t="shared" si="384"/>
        <v>0</v>
      </c>
      <c r="HJ18" s="58">
        <f ca="1" t="shared" si="384"/>
        <v>0</v>
      </c>
      <c r="HK18" s="58">
        <f ca="1" t="shared" si="384"/>
        <v>0</v>
      </c>
      <c r="HL18" s="58">
        <f ca="1" t="shared" si="384"/>
        <v>0</v>
      </c>
      <c r="HM18" s="58">
        <f ca="1" t="shared" si="384"/>
        <v>0</v>
      </c>
      <c r="HN18" s="81">
        <f ca="1" t="shared" si="384"/>
        <v>0</v>
      </c>
      <c r="HO18" s="82">
        <f t="shared" ref="HO18" si="385">HG17*250+HG18*500</f>
        <v>0</v>
      </c>
      <c r="HP18" s="83">
        <f>VLOOKUP($A18,Table!$A$24:$P$53,MATCH('MBO Report 1'!HE$2,Table!$E$23:$P$23,0)+4,FALSE)</f>
        <v>0</v>
      </c>
      <c r="HQ18" s="84">
        <f ca="1" t="shared" ref="HQ18:HU18" si="386">HQ20+HQ22</f>
        <v>0</v>
      </c>
      <c r="HR18" s="84">
        <f ca="1" t="shared" si="386"/>
        <v>0</v>
      </c>
      <c r="HS18" s="84">
        <f ca="1" t="shared" si="386"/>
        <v>0</v>
      </c>
      <c r="HT18" s="84">
        <f ca="1" t="shared" si="386"/>
        <v>0</v>
      </c>
      <c r="HU18" s="112">
        <f ca="1" t="shared" si="386"/>
        <v>0</v>
      </c>
      <c r="HV18" s="113">
        <v>0.0001</v>
      </c>
      <c r="HW18" s="114">
        <f ca="1" t="shared" ref="HW18" si="387">HU18/HE17</f>
        <v>0</v>
      </c>
      <c r="HX18" s="151"/>
      <c r="HY18" s="157"/>
      <c r="HZ18" s="142"/>
      <c r="IA18" s="56" t="s">
        <v>34</v>
      </c>
      <c r="IB18" s="57">
        <f t="shared" ref="IB18:II18" si="388">IB20+IB22</f>
        <v>0</v>
      </c>
      <c r="IC18" s="57">
        <f t="shared" si="388"/>
        <v>0</v>
      </c>
      <c r="ID18" s="58">
        <f ca="1" t="shared" si="388"/>
        <v>0</v>
      </c>
      <c r="IE18" s="58">
        <f ca="1" t="shared" si="388"/>
        <v>0</v>
      </c>
      <c r="IF18" s="58">
        <f ca="1" t="shared" si="388"/>
        <v>0</v>
      </c>
      <c r="IG18" s="58">
        <f ca="1" t="shared" si="388"/>
        <v>0</v>
      </c>
      <c r="IH18" s="58">
        <f ca="1" t="shared" si="388"/>
        <v>0</v>
      </c>
      <c r="II18" s="81">
        <f ca="1" t="shared" si="388"/>
        <v>0</v>
      </c>
      <c r="IJ18" s="82">
        <f t="shared" ref="IJ18" si="389">IB17*250+IB18*500</f>
        <v>0</v>
      </c>
      <c r="IK18" s="83">
        <f>VLOOKUP($A18,Table!$A$24:$P$53,MATCH('MBO Report 1'!HZ$2,Table!$E$23:$P$23,0)+4,FALSE)</f>
        <v>0</v>
      </c>
      <c r="IL18" s="84">
        <f ca="1" t="shared" ref="IL18:IP18" si="390">IL20+IL22</f>
        <v>0</v>
      </c>
      <c r="IM18" s="84">
        <f ca="1" t="shared" si="390"/>
        <v>0</v>
      </c>
      <c r="IN18" s="84">
        <f ca="1" t="shared" si="390"/>
        <v>0</v>
      </c>
      <c r="IO18" s="84">
        <f ca="1" t="shared" si="390"/>
        <v>0</v>
      </c>
      <c r="IP18" s="112">
        <f ca="1" t="shared" si="390"/>
        <v>0</v>
      </c>
      <c r="IQ18" s="113">
        <v>0.0001</v>
      </c>
      <c r="IR18" s="114">
        <f ca="1" t="shared" ref="IR18" si="391">IP18/HZ17</f>
        <v>0</v>
      </c>
      <c r="IS18" s="151"/>
      <c r="IT18" s="157"/>
    </row>
    <row r="19" s="39" customFormat="1" customHeight="1" outlineLevel="1" spans="1:254">
      <c r="A19" s="51" t="str">
        <f t="shared" ref="A19" si="392">B19&amp;D19</f>
        <v>CSSPInternal</v>
      </c>
      <c r="B19" s="34" t="str">
        <f>Info!C11</f>
        <v>CSSP</v>
      </c>
      <c r="C19" s="59">
        <f>VLOOKUP($B19,Table!$C$4:$P$20,MATCH('MBO Report 1'!C$2,Table!$E$3:$P$3,0)+2,FALSE)</f>
        <v>376197</v>
      </c>
      <c r="D19" s="60" t="s">
        <v>32</v>
      </c>
      <c r="E19" s="61">
        <f>VLOOKUP($A19,Table!$A$59:$P$88,MATCH('MBO Report 1'!C$2,Table!$E$58:$P$58,0)+4,FALSE)</f>
        <v>0</v>
      </c>
      <c r="F19" s="61" t="s">
        <v>178</v>
      </c>
      <c r="G19" s="62">
        <f ca="1">IFERROR(GETPIVOTDATA("ReWork",PivotTable!$B$3,"Dept",$B19,"Month",C$2,"Source",$D19),0)</f>
        <v>0</v>
      </c>
      <c r="H19" s="62">
        <f ca="1">IFERROR(GETPIVOTDATA("RePlate",PivotTable!$B$3,"Dept",$B19,"Month",C$2,"Source",$D19),0)</f>
        <v>0</v>
      </c>
      <c r="I19" s="62">
        <f ca="1">IFERROR(GETPIVOTDATA("ReWash",PivotTable!$B$3,"Dept",$B19,"Month",C$2,"Source",$D19),0)</f>
        <v>0</v>
      </c>
      <c r="J19" s="62">
        <f ca="1">IFERROR(GETPIVOTDATA("Other",PivotTable!$B$3,"Dept",$B19,"Month",C$2,"Source",$D19),0)</f>
        <v>19</v>
      </c>
      <c r="K19" s="62">
        <f ca="1">IFERROR(GETPIVOTDATA("Sort",PivotTable!$B$3,"Dept",$B19,"Month",C$2,"Source",$D19),0)</f>
        <v>0</v>
      </c>
      <c r="L19" s="85">
        <f ca="1">IFERROR(GETPIVOTDATA("Scrap",PivotTable!$B$3,"Dept",$B19,"Month",C$2,"Source",$D19),0)</f>
        <v>0</v>
      </c>
      <c r="M19" s="86">
        <v>0</v>
      </c>
      <c r="N19" s="87" t="s">
        <v>178</v>
      </c>
      <c r="O19" s="88">
        <f ca="1">IFERROR(GETPIVOTDATA("Labour Cost",PivotTable!$B$3,"Dept",$B19,"Month",C$2,"Source",$D19),0)</f>
        <v>45.22</v>
      </c>
      <c r="P19" s="88">
        <f ca="1">IFERROR(GETPIVOTDATA("Process cost",PivotTable!$B$3,"Dept",$B19,"Month",C$2,"Source",$D19),0)</f>
        <v>0</v>
      </c>
      <c r="Q19" s="88">
        <f ca="1">IFERROR(GETPIVOTDATA("Material Cost",PivotTable!$B$3,"Dept",$B19,"Month",C$2,"Source",$D19),0)</f>
        <v>0</v>
      </c>
      <c r="R19" s="88">
        <f ca="1">IFERROR(GETPIVOTDATA("Part Cost",PivotTable!$B$3,"Dept",$B19,"Month",C$2,"Source",$D19),0)</f>
        <v>0</v>
      </c>
      <c r="S19" s="115">
        <f ca="1">SUM(M19:R19)</f>
        <v>45.22</v>
      </c>
      <c r="T19" s="116">
        <v>5e-5</v>
      </c>
      <c r="U19" s="117">
        <f ca="1">S19/C19</f>
        <v>0.00012020297875847</v>
      </c>
      <c r="V19" s="118">
        <v>0.0001</v>
      </c>
      <c r="W19" s="119">
        <f ca="1">SUM(S19:S20)/C19</f>
        <v>0.00012020297875847</v>
      </c>
      <c r="X19" s="120">
        <f>VLOOKUP($B19,Table!$C$4:$P$18,MATCH('MBO Report 1'!X$2,Table!$E$3:$P$3,0)+2,FALSE)</f>
        <v>283422</v>
      </c>
      <c r="Y19" s="60" t="s">
        <v>32</v>
      </c>
      <c r="Z19" s="61">
        <f>VLOOKUP($A19,Table!$A$59:$P$88,MATCH('MBO Report 1'!X$2,Table!$E$58:$P$58,0)+4,FALSE)</f>
        <v>0</v>
      </c>
      <c r="AA19" s="61" t="s">
        <v>178</v>
      </c>
      <c r="AB19" s="62">
        <f ca="1">IFERROR(GETPIVOTDATA("ReWork",PivotTable!$B$3,"Dept",$B19,"Month",X$2,"Source",$D19),0)</f>
        <v>0</v>
      </c>
      <c r="AC19" s="62">
        <f ca="1">IFERROR(GETPIVOTDATA("RePlate",PivotTable!$B$3,"Dept",$B19,"Month",X$2,"Source",$D19),0)</f>
        <v>0</v>
      </c>
      <c r="AD19" s="62">
        <f ca="1">IFERROR(GETPIVOTDATA("ReWash",PivotTable!$B$3,"Dept",$B19,"Month",X$2,"Source",$D19),0)</f>
        <v>0</v>
      </c>
      <c r="AE19" s="62">
        <f ca="1">IFERROR(GETPIVOTDATA("Other",PivotTable!$B$3,"Dept",$B19,"Month",X$2,"Source",$D19),0)</f>
        <v>9</v>
      </c>
      <c r="AF19" s="62">
        <f ca="1">IFERROR(GETPIVOTDATA("Sort",PivotTable!$B$3,"Dept",$B19,"Month",X$2,"Source",$D19),0)</f>
        <v>0</v>
      </c>
      <c r="AG19" s="85">
        <f ca="1">IFERROR(GETPIVOTDATA("Scrap",PivotTable!$B$3,"Dept",$B19,"Month",X$2,"Source",$D19),0)</f>
        <v>0</v>
      </c>
      <c r="AH19" s="86">
        <v>0</v>
      </c>
      <c r="AI19" s="87" t="s">
        <v>178</v>
      </c>
      <c r="AJ19" s="88">
        <f ca="1">IFERROR(GETPIVOTDATA("Labour Cost",PivotTable!$B$3,"Dept",$B19,"Month",X$2,"Source",$D19),0)</f>
        <v>21.42</v>
      </c>
      <c r="AK19" s="88">
        <f ca="1">IFERROR(GETPIVOTDATA("Process cost",PivotTable!$B$3,"Dept",$B19,"Month",X$2,"Source",$D19),0)</f>
        <v>0</v>
      </c>
      <c r="AL19" s="88">
        <f ca="1">IFERROR(GETPIVOTDATA("Material Cost",PivotTable!$B$3,"Dept",$B19,"Month",X$2,"Source",$D19),0)</f>
        <v>0</v>
      </c>
      <c r="AM19" s="88">
        <f ca="1">IFERROR(GETPIVOTDATA("Part Cost",PivotTable!$B$3,"Dept",$B19,"Month",X$2,"Source",$D19),0)</f>
        <v>0</v>
      </c>
      <c r="AN19" s="115">
        <f ca="1" t="shared" ref="AN19:AN22" si="393">SUM(AH19:AM19)</f>
        <v>21.42</v>
      </c>
      <c r="AO19" s="116">
        <v>5e-5</v>
      </c>
      <c r="AP19" s="117">
        <f ca="1" t="shared" ref="AP19" si="394">AN19/X19</f>
        <v>7.55763490484154e-5</v>
      </c>
      <c r="AQ19" s="118">
        <v>0.0001</v>
      </c>
      <c r="AR19" s="143">
        <f ca="1" t="shared" ref="AR19" si="395">SUM(AN19:AN20)/X19</f>
        <v>7.55763490484154e-5</v>
      </c>
      <c r="AS19" s="144">
        <f>VLOOKUP($B19,Table!$C$4:$P$18,MATCH('MBO Report 1'!AS$2,Table!$E$3:$P$3,0)+2,FALSE)</f>
        <v>286595</v>
      </c>
      <c r="AT19" s="60" t="s">
        <v>32</v>
      </c>
      <c r="AU19" s="61">
        <f>VLOOKUP($A19,Table!$A$59:$P$88,MATCH('MBO Report 1'!AS$2,Table!$E$58:$P$58,0)+4,FALSE)</f>
        <v>0</v>
      </c>
      <c r="AV19" s="61" t="s">
        <v>178</v>
      </c>
      <c r="AW19" s="62">
        <f ca="1">IFERROR(GETPIVOTDATA("ReWork",PivotTable!$B$3,"Dept",$B19,"Month",AS$2,"Source",$D19),0)</f>
        <v>0</v>
      </c>
      <c r="AX19" s="62">
        <f ca="1">IFERROR(GETPIVOTDATA("RePlate",PivotTable!$B$3,"Dept",$B19,"Month",AS$2,"Source",$D19),0)</f>
        <v>0</v>
      </c>
      <c r="AY19" s="62">
        <f ca="1">IFERROR(GETPIVOTDATA("ReWash",PivotTable!$B$3,"Dept",$B19,"Month",AS$2,"Source",$D19),0)</f>
        <v>0</v>
      </c>
      <c r="AZ19" s="62">
        <f ca="1">IFERROR(GETPIVOTDATA("Other",PivotTable!$B$3,"Dept",$B19,"Month",AS$2,"Source",$D19),0)</f>
        <v>7</v>
      </c>
      <c r="BA19" s="62">
        <f ca="1">IFERROR(GETPIVOTDATA("Sort",PivotTable!$B$3,"Dept",$B19,"Month",AS$2,"Source",$D19),0)</f>
        <v>0</v>
      </c>
      <c r="BB19" s="85">
        <f ca="1">IFERROR(GETPIVOTDATA("Scrap",PivotTable!$B$3,"Dept",$B19,"Month",AS$2,"Source",$D19),0)</f>
        <v>0</v>
      </c>
      <c r="BC19" s="86">
        <v>0</v>
      </c>
      <c r="BD19" s="87" t="s">
        <v>178</v>
      </c>
      <c r="BE19" s="88">
        <f ca="1">IFERROR(GETPIVOTDATA("Labour Cost",PivotTable!$B$3,"Dept",$B19,"Month",AS$2,"Source",$D19),0)</f>
        <v>16.66</v>
      </c>
      <c r="BF19" s="88">
        <f ca="1">IFERROR(GETPIVOTDATA("Process cost",PivotTable!$B$3,"Dept",$B19,"Month",AS$2,"Source",$D19),0)</f>
        <v>0</v>
      </c>
      <c r="BG19" s="88">
        <f ca="1">IFERROR(GETPIVOTDATA("Material Cost",PivotTable!$B$3,"Dept",$B19,"Month",AS$2,"Source",$D19),0)</f>
        <v>0</v>
      </c>
      <c r="BH19" s="88">
        <f ca="1">IFERROR(GETPIVOTDATA("Part Cost",PivotTable!$B$3,"Dept",$B19,"Month",AS$2,"Source",$D19),0)</f>
        <v>0</v>
      </c>
      <c r="BI19" s="115">
        <f ca="1" t="shared" ref="BI19:BI22" si="396">SUM(BC19:BH19)</f>
        <v>16.66</v>
      </c>
      <c r="BJ19" s="116">
        <v>5e-5</v>
      </c>
      <c r="BK19" s="117">
        <f ca="1" t="shared" ref="BK19" si="397">BI19/AS19</f>
        <v>5.81308117727106e-5</v>
      </c>
      <c r="BL19" s="152">
        <v>0.0001</v>
      </c>
      <c r="BM19" s="158">
        <f ca="1" t="shared" ref="BM19" si="398">SUM(BI19:BI20)/AS19</f>
        <v>5.81308117727106e-5</v>
      </c>
      <c r="BN19" s="144">
        <f>VLOOKUP($B19,Table!$C$4:$P$18,MATCH('MBO Report 1'!BN$2,Table!$E$3:$P$3,0)+2,FALSE)</f>
        <v>416984</v>
      </c>
      <c r="BO19" s="60" t="s">
        <v>32</v>
      </c>
      <c r="BP19" s="61">
        <f>VLOOKUP($A19,Table!$A$59:$P$88,MATCH('MBO Report 1'!BN$2,Table!$E$58:$P$58,0)+4,FALSE)</f>
        <v>0</v>
      </c>
      <c r="BQ19" s="61" t="s">
        <v>178</v>
      </c>
      <c r="BR19" s="62">
        <f ca="1">IFERROR(GETPIVOTDATA("ReWork",PivotTable!$B$3,"Dept",$B19,"Month",BN$2,"Source",$D19),0)</f>
        <v>0</v>
      </c>
      <c r="BS19" s="62">
        <f ca="1">IFERROR(GETPIVOTDATA("RePlate",PivotTable!$B$3,"Dept",$B19,"Month",BN$2,"Source",$D19),0)</f>
        <v>0</v>
      </c>
      <c r="BT19" s="62">
        <f ca="1">IFERROR(GETPIVOTDATA("ReWash",PivotTable!$B$3,"Dept",$B19,"Month",BN$2,"Source",$D19),0)</f>
        <v>0</v>
      </c>
      <c r="BU19" s="62">
        <f ca="1">IFERROR(GETPIVOTDATA("Other",PivotTable!$B$3,"Dept",$B19,"Month",BN$2,"Source",$D19),0)</f>
        <v>7</v>
      </c>
      <c r="BV19" s="62">
        <f ca="1">IFERROR(GETPIVOTDATA("Sort",PivotTable!$B$3,"Dept",$B19,"Month",BN$2,"Source",$D19),0)</f>
        <v>0</v>
      </c>
      <c r="BW19" s="85">
        <f ca="1">IFERROR(GETPIVOTDATA("Scrap",PivotTable!$B$3,"Dept",$B19,"Month",BN$2,"Source",$D19),0)</f>
        <v>0</v>
      </c>
      <c r="BX19" s="86">
        <v>0</v>
      </c>
      <c r="BY19" s="87" t="s">
        <v>178</v>
      </c>
      <c r="BZ19" s="88">
        <f ca="1">IFERROR(GETPIVOTDATA("Labour Cost",PivotTable!$B$3,"Dept",$B19,"Month",BN$2,"Source",$D19),0)</f>
        <v>16.66</v>
      </c>
      <c r="CA19" s="88">
        <f ca="1">IFERROR(GETPIVOTDATA("Process cost",PivotTable!$B$3,"Dept",$B19,"Month",BN$2,"Source",$D19),0)</f>
        <v>0</v>
      </c>
      <c r="CB19" s="88">
        <f ca="1">IFERROR(GETPIVOTDATA("Material Cost",PivotTable!$B$3,"Dept",$B19,"Month",BN$2,"Source",$D19),0)</f>
        <v>0</v>
      </c>
      <c r="CC19" s="88">
        <f ca="1">IFERROR(GETPIVOTDATA("Part Cost",PivotTable!$B$3,"Dept",$B19,"Month",BN$2,"Source",$D19),0)</f>
        <v>0</v>
      </c>
      <c r="CD19" s="115">
        <f ca="1" t="shared" ref="CD19:CD22" si="399">SUM(BX19:CC19)</f>
        <v>16.66</v>
      </c>
      <c r="CE19" s="116">
        <v>5e-5</v>
      </c>
      <c r="CF19" s="117">
        <f ca="1" t="shared" ref="CF19" si="400">CD19/BN19</f>
        <v>3.99535713600522e-5</v>
      </c>
      <c r="CG19" s="152">
        <v>0.0001</v>
      </c>
      <c r="CH19" s="158">
        <f ca="1" t="shared" ref="CH19" si="401">SUM(CD19:CD20)/BN19</f>
        <v>3.99535713600522e-5</v>
      </c>
      <c r="CI19" s="144">
        <f>VLOOKUP($B19,Table!$C$4:$P$18,MATCH('MBO Report 1'!CI$2,Table!$E$3:$P$3,0)+2,FALSE)</f>
        <v>265062.06</v>
      </c>
      <c r="CJ19" s="60" t="s">
        <v>32</v>
      </c>
      <c r="CK19" s="61">
        <f>VLOOKUP($A19,Table!$A$59:$P$88,MATCH('MBO Report 1'!CI$2,Table!$E$58:$P$58,0)+4,FALSE)</f>
        <v>0</v>
      </c>
      <c r="CL19" s="61" t="s">
        <v>178</v>
      </c>
      <c r="CM19" s="62">
        <f ca="1">IFERROR(GETPIVOTDATA("ReWork",PivotTable!$B$3,"Dept",$B19,"Month",CI$2,"Source",$D19),0)</f>
        <v>0</v>
      </c>
      <c r="CN19" s="62">
        <f ca="1">IFERROR(GETPIVOTDATA("RePlate",PivotTable!$B$3,"Dept",$B19,"Month",CI$2,"Source",$D19),0)</f>
        <v>0</v>
      </c>
      <c r="CO19" s="62">
        <f ca="1">IFERROR(GETPIVOTDATA("ReWash",PivotTable!$B$3,"Dept",$B19,"Month",CI$2,"Source",$D19),0)</f>
        <v>0</v>
      </c>
      <c r="CP19" s="62">
        <f ca="1">IFERROR(GETPIVOTDATA("Other",PivotTable!$B$3,"Dept",$B19,"Month",CI$2,"Source",$D19),0)</f>
        <v>6</v>
      </c>
      <c r="CQ19" s="62">
        <f ca="1">IFERROR(GETPIVOTDATA("Sort",PivotTable!$B$3,"Dept",$B19,"Month",CI$2,"Source",$D19),0)</f>
        <v>0</v>
      </c>
      <c r="CR19" s="85">
        <f ca="1">IFERROR(GETPIVOTDATA("Scrap",PivotTable!$B$3,"Dept",$B19,"Month",CI$2,"Source",$D19),0)</f>
        <v>0</v>
      </c>
      <c r="CS19" s="86">
        <v>0</v>
      </c>
      <c r="CT19" s="87" t="s">
        <v>178</v>
      </c>
      <c r="CU19" s="88">
        <f ca="1">IFERROR(GETPIVOTDATA("Labour Cost",PivotTable!$B$3,"Dept",$B19,"Month",CI$2,"Source",$D19),0)</f>
        <v>14.28</v>
      </c>
      <c r="CV19" s="88">
        <f ca="1">IFERROR(GETPIVOTDATA("Process cost",PivotTable!$B$3,"Dept",$B19,"Month",CI$2,"Source",$D19),0)</f>
        <v>0</v>
      </c>
      <c r="CW19" s="88">
        <f ca="1">IFERROR(GETPIVOTDATA("Material Cost",PivotTable!$B$3,"Dept",$B19,"Month",CI$2,"Source",$D19),0)</f>
        <v>0</v>
      </c>
      <c r="CX19" s="88">
        <f ca="1">IFERROR(GETPIVOTDATA("Part Cost",PivotTable!$B$3,"Dept",$B19,"Month",CI$2,"Source",$D19),0)</f>
        <v>0</v>
      </c>
      <c r="CY19" s="115">
        <f ca="1" t="shared" ref="CY19:CY22" si="402">SUM(CS19:CX19)</f>
        <v>14.28</v>
      </c>
      <c r="CZ19" s="116">
        <v>5e-5</v>
      </c>
      <c r="DA19" s="117">
        <f ca="1" t="shared" ref="DA19" si="403">CY19/CI19</f>
        <v>5.38741757307704e-5</v>
      </c>
      <c r="DB19" s="152">
        <v>0.0001</v>
      </c>
      <c r="DC19" s="158">
        <f ca="1" t="shared" ref="DC19" si="404">SUM(CY19:CY20)/CI19</f>
        <v>5.38741757307704e-5</v>
      </c>
      <c r="DD19" s="144">
        <f>VLOOKUP($B19,Table!$C$4:$P$18,MATCH('MBO Report 1'!DD$2,Table!$E$3:$P$3,0)+2,FALSE)</f>
        <v>469261.97</v>
      </c>
      <c r="DE19" s="60" t="s">
        <v>32</v>
      </c>
      <c r="DF19" s="61">
        <f>VLOOKUP($A19,Table!$A$59:$P$88,MATCH('MBO Report 1'!DD$2,Table!$E$58:$P$58,0)+4,FALSE)</f>
        <v>0</v>
      </c>
      <c r="DG19" s="61" t="s">
        <v>178</v>
      </c>
      <c r="DH19" s="62">
        <f ca="1">IFERROR(GETPIVOTDATA("ReWork",PivotTable!$B$3,"Dept",$B19,"Month",DD$2,"Source",$D19),0)</f>
        <v>0</v>
      </c>
      <c r="DI19" s="62">
        <f ca="1">IFERROR(GETPIVOTDATA("RePlate",PivotTable!$B$3,"Dept",$B19,"Month",DD$2,"Source",$D19),0)</f>
        <v>0</v>
      </c>
      <c r="DJ19" s="62">
        <f ca="1">IFERROR(GETPIVOTDATA("ReWash",PivotTable!$B$3,"Dept",$B19,"Month",DD$2,"Source",$D19),0)</f>
        <v>0</v>
      </c>
      <c r="DK19" s="62">
        <f ca="1">IFERROR(GETPIVOTDATA("Other",PivotTable!$B$3,"Dept",$B19,"Month",DD$2,"Source",$D19),0)</f>
        <v>11</v>
      </c>
      <c r="DL19" s="62">
        <f ca="1">IFERROR(GETPIVOTDATA("Sort",PivotTable!$B$3,"Dept",$B19,"Month",DD$2,"Source",$D19),0)</f>
        <v>0</v>
      </c>
      <c r="DM19" s="85">
        <f ca="1">IFERROR(GETPIVOTDATA("Scrap",PivotTable!$B$3,"Dept",$B19,"Month",DD$2,"Source",$D19),0)</f>
        <v>0</v>
      </c>
      <c r="DN19" s="86">
        <v>0</v>
      </c>
      <c r="DO19" s="87" t="s">
        <v>178</v>
      </c>
      <c r="DP19" s="88">
        <f ca="1">IFERROR(GETPIVOTDATA("Labour Cost",PivotTable!$B$3,"Dept",$B19,"Month",DD$2,"Source",$D19),0)</f>
        <v>26.18</v>
      </c>
      <c r="DQ19" s="88">
        <f ca="1">IFERROR(GETPIVOTDATA("Process cost",PivotTable!$B$3,"Dept",$B19,"Month",DD$2,"Source",$D19),0)</f>
        <v>0</v>
      </c>
      <c r="DR19" s="88">
        <f ca="1">IFERROR(GETPIVOTDATA("Material Cost",PivotTable!$B$3,"Dept",$B19,"Month",DD$2,"Source",$D19),0)</f>
        <v>0</v>
      </c>
      <c r="DS19" s="88">
        <f ca="1">IFERROR(GETPIVOTDATA("Part Cost",PivotTable!$B$3,"Dept",$B19,"Month",DD$2,"Source",$D19),0)</f>
        <v>0</v>
      </c>
      <c r="DT19" s="115">
        <f ca="1" t="shared" ref="DT19:DT22" si="405">SUM(DN19:DS19)</f>
        <v>26.18</v>
      </c>
      <c r="DU19" s="116">
        <v>5e-5</v>
      </c>
      <c r="DV19" s="117">
        <f ca="1" t="shared" ref="DV19" si="406">DT19/DD19</f>
        <v>5.57897329715425e-5</v>
      </c>
      <c r="DW19" s="152">
        <v>0.0001</v>
      </c>
      <c r="DX19" s="158">
        <f ca="1" t="shared" ref="DX19" si="407">SUM(DT19:DT20)/DD19</f>
        <v>5.57897329715425e-5</v>
      </c>
      <c r="DY19" s="144">
        <f>VLOOKUP($B19,Table!$C$4:$P$18,MATCH('MBO Report 1'!DY$2,Table!$E$3:$P$3,0)+2,FALSE)</f>
        <v>418053.94</v>
      </c>
      <c r="DZ19" s="60" t="s">
        <v>32</v>
      </c>
      <c r="EA19" s="61">
        <f>VLOOKUP($A19,Table!$A$59:$P$88,MATCH('MBO Report 1'!DY$2,Table!$E$58:$P$58,0)+4,FALSE)</f>
        <v>0</v>
      </c>
      <c r="EB19" s="61" t="s">
        <v>178</v>
      </c>
      <c r="EC19" s="62">
        <f ca="1">IFERROR(GETPIVOTDATA("ReWork",PivotTable!$B$3,"Dept",$B19,"Month",DY$2,"Source",$D19),0)</f>
        <v>0</v>
      </c>
      <c r="ED19" s="62">
        <f ca="1">IFERROR(GETPIVOTDATA("RePlate",PivotTable!$B$3,"Dept",$B19,"Month",DY$2,"Source",$D19),0)</f>
        <v>0</v>
      </c>
      <c r="EE19" s="62">
        <f ca="1">IFERROR(GETPIVOTDATA("ReWash",PivotTable!$B$3,"Dept",$B19,"Month",DY$2,"Source",$D19),0)</f>
        <v>0</v>
      </c>
      <c r="EF19" s="62">
        <f ca="1">IFERROR(GETPIVOTDATA("Other",PivotTable!$B$3,"Dept",$B19,"Month",DY$2,"Source",$D19),0)</f>
        <v>7</v>
      </c>
      <c r="EG19" s="62">
        <f ca="1">IFERROR(GETPIVOTDATA("Sort",PivotTable!$B$3,"Dept",$B19,"Month",DY$2,"Source",$D19),0)</f>
        <v>0</v>
      </c>
      <c r="EH19" s="85">
        <f ca="1">IFERROR(GETPIVOTDATA("Scrap",PivotTable!$B$3,"Dept",$B19,"Month",DY$2,"Source",$D19),0)</f>
        <v>0</v>
      </c>
      <c r="EI19" s="86">
        <v>0</v>
      </c>
      <c r="EJ19" s="87" t="s">
        <v>178</v>
      </c>
      <c r="EK19" s="88">
        <f ca="1">IFERROR(GETPIVOTDATA("Labour Cost",PivotTable!$B$3,"Dept",$B19,"Month",DY$2,"Source",$D19),0)</f>
        <v>16.66</v>
      </c>
      <c r="EL19" s="88">
        <f ca="1">IFERROR(GETPIVOTDATA("Process cost",PivotTable!$B$3,"Dept",$B19,"Month",DY$2,"Source",$D19),0)</f>
        <v>0</v>
      </c>
      <c r="EM19" s="88">
        <f ca="1">IFERROR(GETPIVOTDATA("Material Cost",PivotTable!$B$3,"Dept",$B19,"Month",DY$2,"Source",$D19),0)</f>
        <v>0</v>
      </c>
      <c r="EN19" s="88">
        <f ca="1">IFERROR(GETPIVOTDATA("Part Cost",PivotTable!$B$3,"Dept",$B19,"Month",DY$2,"Source",$D19),0)</f>
        <v>0</v>
      </c>
      <c r="EO19" s="115">
        <f ca="1" t="shared" ref="EO19:EO22" si="408">SUM(EI19:EN19)</f>
        <v>16.66</v>
      </c>
      <c r="EP19" s="116">
        <v>5e-5</v>
      </c>
      <c r="EQ19" s="117">
        <f ca="1" t="shared" ref="EQ19" si="409">EO19/DY19</f>
        <v>3.98513167941917e-5</v>
      </c>
      <c r="ER19" s="152">
        <v>0.0001</v>
      </c>
      <c r="ES19" s="158">
        <f ca="1" t="shared" ref="ES19" si="410">SUM(EO19:EO20)/DY19</f>
        <v>3.98513167941917e-5</v>
      </c>
      <c r="ET19" s="144">
        <f>VLOOKUP($B19,Table!$C$4:$P$18,MATCH('MBO Report 1'!ET$2,Table!$E$3:$P$3,0)+2,FALSE)</f>
        <v>495885.59</v>
      </c>
      <c r="EU19" s="60" t="s">
        <v>32</v>
      </c>
      <c r="EV19" s="61">
        <f>VLOOKUP($A19,Table!$A$59:$P$88,MATCH('MBO Report 1'!ET$2,Table!$E$58:$P$58,0)+4,FALSE)</f>
        <v>0</v>
      </c>
      <c r="EW19" s="61" t="s">
        <v>178</v>
      </c>
      <c r="EX19" s="62">
        <f ca="1">IFERROR(GETPIVOTDATA("ReWork",PivotTable!$B$3,"Dept",$B19,"Month",ET$2,"Source",$D19),0)</f>
        <v>0</v>
      </c>
      <c r="EY19" s="62">
        <f ca="1">IFERROR(GETPIVOTDATA("RePlate",PivotTable!$B$3,"Dept",$B19,"Month",ET$2,"Source",$D19),0)</f>
        <v>0</v>
      </c>
      <c r="EZ19" s="62">
        <f ca="1">IFERROR(GETPIVOTDATA("ReWash",PivotTable!$B$3,"Dept",$B19,"Month",ET$2,"Source",$D19),0)</f>
        <v>0</v>
      </c>
      <c r="FA19" s="62">
        <f ca="1">IFERROR(GETPIVOTDATA("Other",PivotTable!$B$3,"Dept",$B19,"Month",ET$2,"Source",$D19),0)</f>
        <v>16</v>
      </c>
      <c r="FB19" s="62">
        <f ca="1">IFERROR(GETPIVOTDATA("Sort",PivotTable!$B$3,"Dept",$B19,"Month",ET$2,"Source",$D19),0)</f>
        <v>0</v>
      </c>
      <c r="FC19" s="85">
        <f ca="1">IFERROR(GETPIVOTDATA("Scrap",PivotTable!$B$3,"Dept",$B19,"Month",ET$2,"Source",$D19),0)</f>
        <v>0</v>
      </c>
      <c r="FD19" s="86">
        <v>0</v>
      </c>
      <c r="FE19" s="87" t="s">
        <v>178</v>
      </c>
      <c r="FF19" s="88">
        <f ca="1">IFERROR(GETPIVOTDATA("Labour Cost",PivotTable!$B$3,"Dept",$B19,"Month",ET$2,"Source",$D19),0)</f>
        <v>38.08</v>
      </c>
      <c r="FG19" s="88">
        <f ca="1">IFERROR(GETPIVOTDATA("Process cost",PivotTable!$B$3,"Dept",$B19,"Month",ET$2,"Source",$D19),0)</f>
        <v>0</v>
      </c>
      <c r="FH19" s="88">
        <f ca="1">IFERROR(GETPIVOTDATA("Material Cost",PivotTable!$B$3,"Dept",$B19,"Month",ET$2,"Source",$D19),0)</f>
        <v>0</v>
      </c>
      <c r="FI19" s="88">
        <f ca="1">IFERROR(GETPIVOTDATA("Part Cost",PivotTable!$B$3,"Dept",$B19,"Month",ET$2,"Source",$D19),0)</f>
        <v>0</v>
      </c>
      <c r="FJ19" s="115">
        <f ca="1" t="shared" ref="FJ19:FJ22" si="411">SUM(FD19:FI19)</f>
        <v>38.08</v>
      </c>
      <c r="FK19" s="116">
        <v>5e-5</v>
      </c>
      <c r="FL19" s="117">
        <f ca="1" t="shared" ref="FL19" si="412">FJ19/ET19</f>
        <v>7.67919067783357e-5</v>
      </c>
      <c r="FM19" s="152">
        <v>0.0001</v>
      </c>
      <c r="FN19" s="158">
        <f ca="1" t="shared" ref="FN19" si="413">SUM(FJ19:FJ20)/ET19</f>
        <v>7.67919067783357e-5</v>
      </c>
      <c r="FO19" s="144">
        <f>VLOOKUP($B19,Table!$C$4:$P$18,MATCH('MBO Report 1'!FO$2,Table!$E$3:$P$3,0)+2,FALSE)</f>
        <v>439290.36</v>
      </c>
      <c r="FP19" s="60" t="s">
        <v>32</v>
      </c>
      <c r="FQ19" s="61">
        <f>VLOOKUP($A19,Table!$A$59:$P$88,MATCH('MBO Report 1'!FO$2,Table!$E$58:$P$58,0)+4,FALSE)</f>
        <v>0</v>
      </c>
      <c r="FR19" s="61" t="s">
        <v>178</v>
      </c>
      <c r="FS19" s="62">
        <f ca="1">IFERROR(GETPIVOTDATA("ReWork",PivotTable!$B$3,"Dept",$B19,"Month",FO$2,"Source",$D19),0)</f>
        <v>0</v>
      </c>
      <c r="FT19" s="62">
        <f ca="1">IFERROR(GETPIVOTDATA("RePlate",PivotTable!$B$3,"Dept",$B19,"Month",FO$2,"Source",$D19),0)</f>
        <v>0</v>
      </c>
      <c r="FU19" s="62">
        <f ca="1">IFERROR(GETPIVOTDATA("ReWash",PivotTable!$B$3,"Dept",$B19,"Month",FO$2,"Source",$D19),0)</f>
        <v>0</v>
      </c>
      <c r="FV19" s="62">
        <f ca="1">IFERROR(GETPIVOTDATA("Other",PivotTable!$B$3,"Dept",$B19,"Month",FO$2,"Source",$D19),0)</f>
        <v>12</v>
      </c>
      <c r="FW19" s="62">
        <f ca="1">IFERROR(GETPIVOTDATA("Sort",PivotTable!$B$3,"Dept",$B19,"Month",FO$2,"Source",$D19),0)</f>
        <v>0</v>
      </c>
      <c r="FX19" s="85">
        <f ca="1">IFERROR(GETPIVOTDATA("Scrap",PivotTable!$B$3,"Dept",$B19,"Month",FO$2,"Source",$D19),0)</f>
        <v>0</v>
      </c>
      <c r="FY19" s="86">
        <v>0</v>
      </c>
      <c r="FZ19" s="87" t="s">
        <v>178</v>
      </c>
      <c r="GA19" s="88">
        <f ca="1">IFERROR(GETPIVOTDATA("Labour Cost",PivotTable!$B$3,"Dept",$B19,"Month",FO$2,"Source",$D19),0)</f>
        <v>28.56</v>
      </c>
      <c r="GB19" s="88">
        <f ca="1">IFERROR(GETPIVOTDATA("Process cost",PivotTable!$B$3,"Dept",$B19,"Month",FO$2,"Source",$D19),0)</f>
        <v>0</v>
      </c>
      <c r="GC19" s="88">
        <f ca="1">IFERROR(GETPIVOTDATA("Material Cost",PivotTable!$B$3,"Dept",$B19,"Month",FO$2,"Source",$D19),0)</f>
        <v>0</v>
      </c>
      <c r="GD19" s="88">
        <f ca="1">IFERROR(GETPIVOTDATA("Part Cost",PivotTable!$B$3,"Dept",$B19,"Month",FO$2,"Source",$D19),0)</f>
        <v>0</v>
      </c>
      <c r="GE19" s="115">
        <f ca="1" t="shared" ref="GE19:GE22" si="414">SUM(FY19:GD19)</f>
        <v>28.56</v>
      </c>
      <c r="GF19" s="116">
        <v>5e-5</v>
      </c>
      <c r="GG19" s="117">
        <f ca="1" t="shared" ref="GG19" si="415">GE19/FO19</f>
        <v>6.50139465842137e-5</v>
      </c>
      <c r="GH19" s="152">
        <v>0.0001</v>
      </c>
      <c r="GI19" s="158">
        <f ca="1" t="shared" ref="GI19" si="416">SUM(GE19:GE20)/FO19</f>
        <v>6.50139465842137e-5</v>
      </c>
      <c r="GJ19" s="144">
        <f>VLOOKUP($B19,Table!$C$4:$P$18,MATCH('MBO Report 1'!GJ$2,Table!$E$3:$P$3,0)+2,FALSE)</f>
        <v>242621.15</v>
      </c>
      <c r="GK19" s="60" t="s">
        <v>32</v>
      </c>
      <c r="GL19" s="61">
        <f>VLOOKUP($A19,Table!$A$59:$P$88,MATCH('MBO Report 1'!GJ$2,Table!$E$58:$P$58,0)+4,FALSE)</f>
        <v>0</v>
      </c>
      <c r="GM19" s="61" t="s">
        <v>178</v>
      </c>
      <c r="GN19" s="62">
        <f ca="1">IFERROR(GETPIVOTDATA("ReWork",PivotTable!$B$3,"Dept",$B19,"Month",GJ$2,"Source",$D19),0)</f>
        <v>0</v>
      </c>
      <c r="GO19" s="62">
        <f ca="1">IFERROR(GETPIVOTDATA("RePlate",PivotTable!$B$3,"Dept",$B19,"Month",GJ$2,"Source",$D19),0)</f>
        <v>0</v>
      </c>
      <c r="GP19" s="62">
        <f ca="1">IFERROR(GETPIVOTDATA("ReWash",PivotTable!$B$3,"Dept",$B19,"Month",GJ$2,"Source",$D19),0)</f>
        <v>0</v>
      </c>
      <c r="GQ19" s="62">
        <f ca="1">IFERROR(GETPIVOTDATA("Other",PivotTable!$B$3,"Dept",$B19,"Month",GJ$2,"Source",$D19),0)</f>
        <v>3</v>
      </c>
      <c r="GR19" s="62">
        <f ca="1">IFERROR(GETPIVOTDATA("Sort",PivotTable!$B$3,"Dept",$B19,"Month",GJ$2,"Source",$D19),0)</f>
        <v>0</v>
      </c>
      <c r="GS19" s="85">
        <f ca="1">IFERROR(GETPIVOTDATA("Scrap",PivotTable!$B$3,"Dept",$B19,"Month",GJ$2,"Source",$D19),0)</f>
        <v>0</v>
      </c>
      <c r="GT19" s="86">
        <v>0</v>
      </c>
      <c r="GU19" s="87" t="s">
        <v>178</v>
      </c>
      <c r="GV19" s="88">
        <f ca="1">IFERROR(GETPIVOTDATA("Labour Cost",PivotTable!$B$3,"Dept",$B19,"Month",GJ$2,"Source",$D19),0)</f>
        <v>7.14</v>
      </c>
      <c r="GW19" s="88">
        <f ca="1">IFERROR(GETPIVOTDATA("Process cost",PivotTable!$B$3,"Dept",$B19,"Month",GJ$2,"Source",$D19),0)</f>
        <v>0</v>
      </c>
      <c r="GX19" s="88">
        <f ca="1">IFERROR(GETPIVOTDATA("Material Cost",PivotTable!$B$3,"Dept",$B19,"Month",GJ$2,"Source",$D19),0)</f>
        <v>0</v>
      </c>
      <c r="GY19" s="88">
        <f ca="1">IFERROR(GETPIVOTDATA("Part Cost",PivotTable!$B$3,"Dept",$B19,"Month",GJ$2,"Source",$D19),0)</f>
        <v>0</v>
      </c>
      <c r="GZ19" s="115">
        <f ca="1" t="shared" ref="GZ19:GZ22" si="417">SUM(GT19:GY19)</f>
        <v>7.14</v>
      </c>
      <c r="HA19" s="116">
        <v>5e-5</v>
      </c>
      <c r="HB19" s="117">
        <f ca="1" t="shared" ref="HB19" si="418">GZ19/GJ19</f>
        <v>2.94285968061729e-5</v>
      </c>
      <c r="HC19" s="152">
        <v>0.0001</v>
      </c>
      <c r="HD19" s="158">
        <f ca="1" t="shared" ref="HD19" si="419">SUM(GZ19:GZ20)/GJ19</f>
        <v>2.94285968061729e-5</v>
      </c>
      <c r="HE19" s="144">
        <f>VLOOKUP($B19,Table!$C$4:$P$18,MATCH('MBO Report 1'!HE$2,Table!$E$3:$P$3,0)+2,FALSE)</f>
        <v>277364.93</v>
      </c>
      <c r="HF19" s="60" t="s">
        <v>32</v>
      </c>
      <c r="HG19" s="61">
        <f>VLOOKUP($A19,Table!$A$59:$P$88,MATCH('MBO Report 1'!HE$2,Table!$E$58:$P$58,0)+4,FALSE)</f>
        <v>0</v>
      </c>
      <c r="HH19" s="61" t="s">
        <v>178</v>
      </c>
      <c r="HI19" s="62">
        <f ca="1">IFERROR(GETPIVOTDATA("ReWork",PivotTable!$B$3,"Dept",$B19,"Month",HE$2,"Source",$D19),0)</f>
        <v>0</v>
      </c>
      <c r="HJ19" s="62">
        <f ca="1">IFERROR(GETPIVOTDATA("RePlate",PivotTable!$B$3,"Dept",$B19,"Month",HE$2,"Source",$D19),0)</f>
        <v>0</v>
      </c>
      <c r="HK19" s="62">
        <f ca="1">IFERROR(GETPIVOTDATA("ReWash",PivotTable!$B$3,"Dept",$B19,"Month",HE$2,"Source",$D19),0)</f>
        <v>0</v>
      </c>
      <c r="HL19" s="62">
        <f ca="1">IFERROR(GETPIVOTDATA("Other",PivotTable!$B$3,"Dept",$B19,"Month",HE$2,"Source",$D19),0)</f>
        <v>1</v>
      </c>
      <c r="HM19" s="62">
        <f ca="1">IFERROR(GETPIVOTDATA("Sort",PivotTable!$B$3,"Dept",$B19,"Month",HE$2,"Source",$D19),0)</f>
        <v>0</v>
      </c>
      <c r="HN19" s="85">
        <f ca="1">IFERROR(GETPIVOTDATA("Scrap",PivotTable!$B$3,"Dept",$B19,"Month",HE$2,"Source",$D19),0)</f>
        <v>0</v>
      </c>
      <c r="HO19" s="86">
        <v>0</v>
      </c>
      <c r="HP19" s="87" t="s">
        <v>178</v>
      </c>
      <c r="HQ19" s="88">
        <f ca="1">IFERROR(GETPIVOTDATA("Labour Cost",PivotTable!$B$3,"Dept",$B19,"Month",HE$2,"Source",$D19),0)</f>
        <v>2.38</v>
      </c>
      <c r="HR19" s="88">
        <f ca="1">IFERROR(GETPIVOTDATA("Process cost",PivotTable!$B$3,"Dept",$B19,"Month",HE$2,"Source",$D19),0)</f>
        <v>0</v>
      </c>
      <c r="HS19" s="88">
        <f ca="1">IFERROR(GETPIVOTDATA("Material Cost",PivotTable!$B$3,"Dept",$B19,"Month",HE$2,"Source",$D19),0)</f>
        <v>0</v>
      </c>
      <c r="HT19" s="88">
        <f ca="1">IFERROR(GETPIVOTDATA("Part Cost",PivotTable!$B$3,"Dept",$B19,"Month",HE$2,"Source",$D19),0)</f>
        <v>0</v>
      </c>
      <c r="HU19" s="115">
        <f ca="1" t="shared" ref="HU19:HU22" si="420">SUM(HO19:HT19)</f>
        <v>2.38</v>
      </c>
      <c r="HV19" s="116">
        <v>5e-5</v>
      </c>
      <c r="HW19" s="117">
        <f ca="1" t="shared" ref="HW19" si="421">HU19/HE19</f>
        <v>8.58075316154786e-6</v>
      </c>
      <c r="HX19" s="152">
        <v>0.0001</v>
      </c>
      <c r="HY19" s="158">
        <f ca="1" t="shared" ref="HY19" si="422">SUM(HU19:HU20)/HE19</f>
        <v>8.58075316154786e-6</v>
      </c>
      <c r="HZ19" s="144">
        <f>VLOOKUP($B19,Table!$C$4:$P$18,MATCH('MBO Report 1'!HZ$2,Table!$E$3:$P$3,0)+2,FALSE)</f>
        <v>417206.45</v>
      </c>
      <c r="IA19" s="60" t="s">
        <v>32</v>
      </c>
      <c r="IB19" s="61">
        <f>VLOOKUP($A19,Table!$A$59:$P$88,MATCH('MBO Report 1'!HZ$2,Table!$E$58:$P$58,0)+4,FALSE)</f>
        <v>0</v>
      </c>
      <c r="IC19" s="61" t="s">
        <v>178</v>
      </c>
      <c r="ID19" s="62">
        <f ca="1">IFERROR(GETPIVOTDATA("ReWork",PivotTable!$B$3,"Dept",$B19,"Month",HZ$2,"Source",$D19),0)</f>
        <v>0</v>
      </c>
      <c r="IE19" s="62">
        <f ca="1">IFERROR(GETPIVOTDATA("RePlate",PivotTable!$B$3,"Dept",$B19,"Month",HZ$2,"Source",$D19),0)</f>
        <v>0</v>
      </c>
      <c r="IF19" s="62">
        <f ca="1">IFERROR(GETPIVOTDATA("ReWash",PivotTable!$B$3,"Dept",$B19,"Month",HZ$2,"Source",$D19),0)</f>
        <v>0</v>
      </c>
      <c r="IG19" s="62">
        <f ca="1">IFERROR(GETPIVOTDATA("Other",PivotTable!$B$3,"Dept",$B19,"Month",HZ$2,"Source",$D19),0)</f>
        <v>1</v>
      </c>
      <c r="IH19" s="62">
        <f ca="1">IFERROR(GETPIVOTDATA("Sort",PivotTable!$B$3,"Dept",$B19,"Month",HZ$2,"Source",$D19),0)</f>
        <v>0</v>
      </c>
      <c r="II19" s="85">
        <f ca="1">IFERROR(GETPIVOTDATA("Scrap",PivotTable!$B$3,"Dept",$B19,"Month",HZ$2,"Source",$D19),0)</f>
        <v>0</v>
      </c>
      <c r="IJ19" s="86">
        <v>0</v>
      </c>
      <c r="IK19" s="87" t="s">
        <v>178</v>
      </c>
      <c r="IL19" s="88">
        <f ca="1">IFERROR(GETPIVOTDATA("Labour Cost",PivotTable!$B$3,"Dept",$B19,"Month",HZ$2,"Source",$D19),0)</f>
        <v>2.38</v>
      </c>
      <c r="IM19" s="88">
        <f ca="1">IFERROR(GETPIVOTDATA("Process cost",PivotTable!$B$3,"Dept",$B19,"Month",HZ$2,"Source",$D19),0)</f>
        <v>0</v>
      </c>
      <c r="IN19" s="88">
        <f ca="1">IFERROR(GETPIVOTDATA("Material Cost",PivotTable!$B$3,"Dept",$B19,"Month",HZ$2,"Source",$D19),0)</f>
        <v>0</v>
      </c>
      <c r="IO19" s="88">
        <f ca="1">IFERROR(GETPIVOTDATA("Part Cost",PivotTable!$B$3,"Dept",$B19,"Month",HZ$2,"Source",$D19),0)</f>
        <v>0</v>
      </c>
      <c r="IP19" s="115">
        <f ca="1" t="shared" ref="IP19:IP22" si="423">SUM(IJ19:IO19)</f>
        <v>2.38</v>
      </c>
      <c r="IQ19" s="116">
        <v>5e-5</v>
      </c>
      <c r="IR19" s="117">
        <f ca="1" t="shared" ref="IR19" si="424">IP19/HZ19</f>
        <v>5.70460979210652e-6</v>
      </c>
      <c r="IS19" s="152">
        <v>0.0001</v>
      </c>
      <c r="IT19" s="158">
        <f ca="1" t="shared" ref="IT19" si="425">SUM(IP19:IP20)/HZ19</f>
        <v>5.70460979210652e-6</v>
      </c>
    </row>
    <row r="20" s="39" customFormat="1" customHeight="1" outlineLevel="1" spans="1:254">
      <c r="A20" s="51" t="str">
        <f t="shared" ref="A20" si="426">B19&amp;D20</f>
        <v>CSSPExternal</v>
      </c>
      <c r="B20" s="34"/>
      <c r="C20" s="59"/>
      <c r="D20" s="63" t="s">
        <v>34</v>
      </c>
      <c r="E20" s="64">
        <f>VLOOKUP($A20,Table!$A$59:$P$88,MATCH('MBO Report 1'!C$2,Table!$E$58:$P$58,0)+4,FALSE)</f>
        <v>0</v>
      </c>
      <c r="F20" s="64">
        <f>VLOOKUP($A19,Table!$A$24:$P$53,MATCH('MBO Report 1'!C$2,Table!$E$23:$P$23,0)+4,FALSE)</f>
        <v>0</v>
      </c>
      <c r="G20" s="65">
        <f ca="1">IFERROR(GETPIVOTDATA("ReWork",PivotTable!$B$3,"Dept",$B19,"Month",C$2,"Source",$D20),0)</f>
        <v>0</v>
      </c>
      <c r="H20" s="65">
        <f ca="1">IFERROR(GETPIVOTDATA("RePlate",PivotTable!$B$3,"Dept",$B19,"Month",C$2,"Source",$D20),0)</f>
        <v>0</v>
      </c>
      <c r="I20" s="65">
        <f ca="1">IFERROR(GETPIVOTDATA("ReWash",PivotTable!$B$3,"Dept",$B19,"Month",C$2,"Source",$D20),0)</f>
        <v>0</v>
      </c>
      <c r="J20" s="65">
        <f ca="1">IFERROR(GETPIVOTDATA("Other",PivotTable!$B$3,"Dept",$B19,"Month",C$2,"Source",$D20),0)</f>
        <v>0</v>
      </c>
      <c r="K20" s="65">
        <f ca="1">IFERROR(GETPIVOTDATA("Sort",PivotTable!$B$3,"Dept",$B19,"Month",C$2,"Source",$D20),0)</f>
        <v>0</v>
      </c>
      <c r="L20" s="89">
        <f ca="1">IFERROR(GETPIVOTDATA("Scrap",PivotTable!$B$3,"Dept",$B19,"Month",C$2,"Source",$D20),0)</f>
        <v>0</v>
      </c>
      <c r="M20" s="90">
        <f>E19*250+E20*500</f>
        <v>0</v>
      </c>
      <c r="N20" s="91">
        <f>VLOOKUP($A20,Table!$A$24:$P$53,MATCH('MBO Report 1'!C$2,Table!$E$23:$P$23,0)+4,FALSE)</f>
        <v>0</v>
      </c>
      <c r="O20" s="92">
        <f ca="1">IFERROR(GETPIVOTDATA("Labour Cost",PivotTable!$B$3,"Dept",$B19,"Month",C$2,"Source",$D20),0)</f>
        <v>0</v>
      </c>
      <c r="P20" s="92">
        <f ca="1">IFERROR(GETPIVOTDATA("Process cost",PivotTable!$B$3,"Dept",$B19,"Month",C$2,"Source",$D20),0)</f>
        <v>0</v>
      </c>
      <c r="Q20" s="92">
        <f ca="1">IFERROR(GETPIVOTDATA("Material Cost",PivotTable!$B$3,"Dept",$B19,"Month",C$2,"Source",$D20),0)</f>
        <v>0</v>
      </c>
      <c r="R20" s="92">
        <f ca="1">IFERROR(GETPIVOTDATA("Part Cost",PivotTable!$B$3,"Dept",$B19,"Month",C$2,"Source",$D20),0)</f>
        <v>0</v>
      </c>
      <c r="S20" s="121">
        <f ca="1">SUM(M20:R20)</f>
        <v>0</v>
      </c>
      <c r="T20" s="122">
        <v>5e-5</v>
      </c>
      <c r="U20" s="123">
        <f ca="1">S20/C19</f>
        <v>0</v>
      </c>
      <c r="V20" s="118"/>
      <c r="W20" s="119"/>
      <c r="X20" s="120"/>
      <c r="Y20" s="63" t="s">
        <v>34</v>
      </c>
      <c r="Z20" s="64">
        <f>VLOOKUP($A20,Table!$A$59:$P$88,MATCH('MBO Report 1'!X$2,Table!$E$58:$P$58,0)+4,FALSE)</f>
        <v>0</v>
      </c>
      <c r="AA20" s="64">
        <f>VLOOKUP($A19,Table!$A$24:$P$53,MATCH('MBO Report 1'!X$2,Table!$E$23:$P$23,0)+4,FALSE)</f>
        <v>0</v>
      </c>
      <c r="AB20" s="65">
        <f ca="1">IFERROR(GETPIVOTDATA("ReWork",PivotTable!$B$3,"Dept",$B19,"Month",X$2,"Source",$D20),0)</f>
        <v>0</v>
      </c>
      <c r="AC20" s="65">
        <f ca="1">IFERROR(GETPIVOTDATA("RePlate",PivotTable!$B$3,"Dept",$B19,"Month",X$2,"Source",$D20),0)</f>
        <v>0</v>
      </c>
      <c r="AD20" s="65">
        <f ca="1">IFERROR(GETPIVOTDATA("ReWash",PivotTable!$B$3,"Dept",$B19,"Month",X$2,"Source",$D20),0)</f>
        <v>0</v>
      </c>
      <c r="AE20" s="65">
        <f ca="1">IFERROR(GETPIVOTDATA("Other",PivotTable!$B$3,"Dept",$B19,"Month",X$2,"Source",$D20),0)</f>
        <v>0</v>
      </c>
      <c r="AF20" s="65">
        <f ca="1">IFERROR(GETPIVOTDATA("Sort",PivotTable!$B$3,"Dept",$B19,"Month",X$2,"Source",$D20),0)</f>
        <v>0</v>
      </c>
      <c r="AG20" s="89">
        <f ca="1">IFERROR(GETPIVOTDATA("Scrap",PivotTable!$B$3,"Dept",$B19,"Month",X$2,"Source",$D20),0)</f>
        <v>0</v>
      </c>
      <c r="AH20" s="90">
        <f t="shared" ref="AH20" si="427">Z19*250+Z20*500</f>
        <v>0</v>
      </c>
      <c r="AI20" s="91">
        <f>VLOOKUP($A20,Table!$A$24:$P$53,MATCH('MBO Report 1'!X$2,Table!$E$23:$P$23,0)+4,FALSE)</f>
        <v>0</v>
      </c>
      <c r="AJ20" s="92">
        <f ca="1">IFERROR(GETPIVOTDATA("Labour Cost",PivotTable!$B$3,"Dept",$B19,"Month",X$2,"Source",$D20),0)</f>
        <v>0</v>
      </c>
      <c r="AK20" s="92">
        <f ca="1">IFERROR(GETPIVOTDATA("Process cost",PivotTable!$B$3,"Dept",$B19,"Month",X$2,"Source",$D20),0)</f>
        <v>0</v>
      </c>
      <c r="AL20" s="92">
        <f ca="1">IFERROR(GETPIVOTDATA("Material Cost",PivotTable!$B$3,"Dept",$B19,"Month",X$2,"Source",$D20),0)</f>
        <v>0</v>
      </c>
      <c r="AM20" s="92">
        <f ca="1">IFERROR(GETPIVOTDATA("Part Cost",PivotTable!$B$3,"Dept",$B19,"Month",X$2,"Source",$D20),0)</f>
        <v>0</v>
      </c>
      <c r="AN20" s="121">
        <f ca="1" t="shared" si="393"/>
        <v>0</v>
      </c>
      <c r="AO20" s="122">
        <v>5e-5</v>
      </c>
      <c r="AP20" s="123">
        <f ca="1" t="shared" ref="AP20" si="428">AN20/X19</f>
        <v>0</v>
      </c>
      <c r="AQ20" s="118"/>
      <c r="AR20" s="143"/>
      <c r="AS20" s="145"/>
      <c r="AT20" s="63" t="s">
        <v>34</v>
      </c>
      <c r="AU20" s="64">
        <f>VLOOKUP($A20,Table!$A$59:$P$88,MATCH('MBO Report 1'!AS$2,Table!$E$58:$P$58,0)+4,FALSE)</f>
        <v>0</v>
      </c>
      <c r="AV20" s="64">
        <f>VLOOKUP($A19,Table!$A$24:$P$53,MATCH('MBO Report 1'!AS$2,Table!$E$23:$P$23,0)+4,FALSE)</f>
        <v>0</v>
      </c>
      <c r="AW20" s="65">
        <f ca="1">IFERROR(GETPIVOTDATA("ReWork",PivotTable!$B$3,"Dept",$B19,"Month",AS$2,"Source",$D20),0)</f>
        <v>0</v>
      </c>
      <c r="AX20" s="65">
        <f ca="1">IFERROR(GETPIVOTDATA("RePlate",PivotTable!$B$3,"Dept",$B19,"Month",AS$2,"Source",$D20),0)</f>
        <v>0</v>
      </c>
      <c r="AY20" s="65">
        <f ca="1">IFERROR(GETPIVOTDATA("ReWash",PivotTable!$B$3,"Dept",$B19,"Month",AS$2,"Source",$D20),0)</f>
        <v>0</v>
      </c>
      <c r="AZ20" s="65">
        <f ca="1">IFERROR(GETPIVOTDATA("Other",PivotTable!$B$3,"Dept",$B19,"Month",AS$2,"Source",$D20),0)</f>
        <v>0</v>
      </c>
      <c r="BA20" s="65">
        <f ca="1">IFERROR(GETPIVOTDATA("Sort",PivotTable!$B$3,"Dept",$B19,"Month",AS$2,"Source",$D20),0)</f>
        <v>0</v>
      </c>
      <c r="BB20" s="89">
        <f ca="1">IFERROR(GETPIVOTDATA("Scrap",PivotTable!$B$3,"Dept",$B19,"Month",AS$2,"Source",$D20),0)</f>
        <v>0</v>
      </c>
      <c r="BC20" s="90">
        <f t="shared" ref="BC20" si="429">AU19*250+AU20*500</f>
        <v>0</v>
      </c>
      <c r="BD20" s="91">
        <f>VLOOKUP($A20,Table!$A$24:$P$53,MATCH('MBO Report 1'!AS$2,Table!$E$23:$P$23,0)+4,FALSE)</f>
        <v>0</v>
      </c>
      <c r="BE20" s="92">
        <f ca="1">IFERROR(GETPIVOTDATA("Labour Cost",PivotTable!$B$3,"Dept",$B19,"Month",AS$2,"Source",$D20),0)</f>
        <v>0</v>
      </c>
      <c r="BF20" s="92">
        <f ca="1">IFERROR(GETPIVOTDATA("Process cost",PivotTable!$B$3,"Dept",$B19,"Month",AS$2,"Source",$D20),0)</f>
        <v>0</v>
      </c>
      <c r="BG20" s="92">
        <f ca="1">IFERROR(GETPIVOTDATA("Material Cost",PivotTable!$B$3,"Dept",$B19,"Month",AS$2,"Source",$D20),0)</f>
        <v>0</v>
      </c>
      <c r="BH20" s="92">
        <f ca="1">IFERROR(GETPIVOTDATA("Part Cost",PivotTable!$B$3,"Dept",$B19,"Month",AS$2,"Source",$D20),0)</f>
        <v>0</v>
      </c>
      <c r="BI20" s="121">
        <f ca="1" t="shared" si="396"/>
        <v>0</v>
      </c>
      <c r="BJ20" s="122">
        <v>5e-5</v>
      </c>
      <c r="BK20" s="123">
        <f ca="1" t="shared" ref="BK20" si="430">BI20/AS19</f>
        <v>0</v>
      </c>
      <c r="BL20" s="153"/>
      <c r="BM20" s="159"/>
      <c r="BN20" s="145"/>
      <c r="BO20" s="63" t="s">
        <v>34</v>
      </c>
      <c r="BP20" s="64">
        <f>VLOOKUP($A20,Table!$A$59:$P$88,MATCH('MBO Report 1'!BN$2,Table!$E$58:$P$58,0)+4,FALSE)</f>
        <v>0</v>
      </c>
      <c r="BQ20" s="64">
        <f>VLOOKUP($A19,Table!$A$24:$P$53,MATCH('MBO Report 1'!BN$2,Table!$E$23:$P$23,0)+4,FALSE)</f>
        <v>0</v>
      </c>
      <c r="BR20" s="65">
        <f ca="1">IFERROR(GETPIVOTDATA("ReWork",PivotTable!$B$3,"Dept",$B19,"Month",BN$2,"Source",$D20),0)</f>
        <v>0</v>
      </c>
      <c r="BS20" s="65">
        <f ca="1">IFERROR(GETPIVOTDATA("RePlate",PivotTable!$B$3,"Dept",$B19,"Month",BN$2,"Source",$D20),0)</f>
        <v>0</v>
      </c>
      <c r="BT20" s="65">
        <f ca="1">IFERROR(GETPIVOTDATA("ReWash",PivotTable!$B$3,"Dept",$B19,"Month",BN$2,"Source",$D20),0)</f>
        <v>0</v>
      </c>
      <c r="BU20" s="65">
        <f ca="1">IFERROR(GETPIVOTDATA("Other",PivotTable!$B$3,"Dept",$B19,"Month",BN$2,"Source",$D20),0)</f>
        <v>0</v>
      </c>
      <c r="BV20" s="65">
        <f ca="1">IFERROR(GETPIVOTDATA("Sort",PivotTable!$B$3,"Dept",$B19,"Month",BN$2,"Source",$D20),0)</f>
        <v>0</v>
      </c>
      <c r="BW20" s="89">
        <f ca="1">IFERROR(GETPIVOTDATA("Scrap",PivotTable!$B$3,"Dept",$B19,"Month",BN$2,"Source",$D20),0)</f>
        <v>0</v>
      </c>
      <c r="BX20" s="90">
        <f t="shared" ref="BX20" si="431">BP19*250+BP20*500</f>
        <v>0</v>
      </c>
      <c r="BY20" s="91">
        <f>VLOOKUP($A20,Table!$A$24:$P$53,MATCH('MBO Report 1'!BN$2,Table!$E$23:$P$23,0)+4,FALSE)</f>
        <v>0</v>
      </c>
      <c r="BZ20" s="92">
        <f ca="1">IFERROR(GETPIVOTDATA("Labour Cost",PivotTable!$B$3,"Dept",$B19,"Month",BN$2,"Source",$D20),0)</f>
        <v>0</v>
      </c>
      <c r="CA20" s="92">
        <f ca="1">IFERROR(GETPIVOTDATA("Process cost",PivotTable!$B$3,"Dept",$B19,"Month",BN$2,"Source",$D20),0)</f>
        <v>0</v>
      </c>
      <c r="CB20" s="92">
        <f ca="1">IFERROR(GETPIVOTDATA("Material Cost",PivotTable!$B$3,"Dept",$B19,"Month",BN$2,"Source",$D20),0)</f>
        <v>0</v>
      </c>
      <c r="CC20" s="92">
        <f ca="1">IFERROR(GETPIVOTDATA("Part Cost",PivotTable!$B$3,"Dept",$B19,"Month",BN$2,"Source",$D20),0)</f>
        <v>0</v>
      </c>
      <c r="CD20" s="121">
        <f ca="1" t="shared" si="399"/>
        <v>0</v>
      </c>
      <c r="CE20" s="122">
        <v>5e-5</v>
      </c>
      <c r="CF20" s="123">
        <f ca="1" t="shared" ref="CF20" si="432">CD20/BN19</f>
        <v>0</v>
      </c>
      <c r="CG20" s="153"/>
      <c r="CH20" s="159"/>
      <c r="CI20" s="145"/>
      <c r="CJ20" s="63" t="s">
        <v>34</v>
      </c>
      <c r="CK20" s="64">
        <f>VLOOKUP($A20,Table!$A$59:$P$88,MATCH('MBO Report 1'!CI$2,Table!$E$58:$P$58,0)+4,FALSE)</f>
        <v>0</v>
      </c>
      <c r="CL20" s="64">
        <f>VLOOKUP($A19,Table!$A$24:$P$53,MATCH('MBO Report 1'!CI$2,Table!$E$23:$P$23,0)+4,FALSE)</f>
        <v>0</v>
      </c>
      <c r="CM20" s="65">
        <f ca="1">IFERROR(GETPIVOTDATA("ReWork",PivotTable!$B$3,"Dept",$B19,"Month",CI$2,"Source",$D20),0)</f>
        <v>0</v>
      </c>
      <c r="CN20" s="65">
        <f ca="1">IFERROR(GETPIVOTDATA("RePlate",PivotTable!$B$3,"Dept",$B19,"Month",CI$2,"Source",$D20),0)</f>
        <v>0</v>
      </c>
      <c r="CO20" s="65">
        <f ca="1">IFERROR(GETPIVOTDATA("ReWash",PivotTable!$B$3,"Dept",$B19,"Month",CI$2,"Source",$D20),0)</f>
        <v>0</v>
      </c>
      <c r="CP20" s="65">
        <f ca="1">IFERROR(GETPIVOTDATA("Other",PivotTable!$B$3,"Dept",$B19,"Month",CI$2,"Source",$D20),0)</f>
        <v>0</v>
      </c>
      <c r="CQ20" s="65">
        <f ca="1">IFERROR(GETPIVOTDATA("Sort",PivotTable!$B$3,"Dept",$B19,"Month",CI$2,"Source",$D20),0)</f>
        <v>0</v>
      </c>
      <c r="CR20" s="89">
        <f ca="1">IFERROR(GETPIVOTDATA("Scrap",PivotTable!$B$3,"Dept",$B19,"Month",CI$2,"Source",$D20),0)</f>
        <v>0</v>
      </c>
      <c r="CS20" s="90">
        <f t="shared" ref="CS20" si="433">CK19*250+CK20*500</f>
        <v>0</v>
      </c>
      <c r="CT20" s="91">
        <f>VLOOKUP($A20,Table!$A$24:$P$53,MATCH('MBO Report 1'!CI$2,Table!$E$23:$P$23,0)+4,FALSE)</f>
        <v>0</v>
      </c>
      <c r="CU20" s="92">
        <f ca="1">IFERROR(GETPIVOTDATA("Labour Cost",PivotTable!$B$3,"Dept",$B19,"Month",CI$2,"Source",$D20),0)</f>
        <v>0</v>
      </c>
      <c r="CV20" s="92">
        <f ca="1">IFERROR(GETPIVOTDATA("Process cost",PivotTable!$B$3,"Dept",$B19,"Month",CI$2,"Source",$D20),0)</f>
        <v>0</v>
      </c>
      <c r="CW20" s="92">
        <f ca="1">IFERROR(GETPIVOTDATA("Material Cost",PivotTable!$B$3,"Dept",$B19,"Month",CI$2,"Source",$D20),0)</f>
        <v>0</v>
      </c>
      <c r="CX20" s="92">
        <f ca="1">IFERROR(GETPIVOTDATA("Part Cost",PivotTable!$B$3,"Dept",$B19,"Month",CI$2,"Source",$D20),0)</f>
        <v>0</v>
      </c>
      <c r="CY20" s="121">
        <f ca="1" t="shared" si="402"/>
        <v>0</v>
      </c>
      <c r="CZ20" s="122">
        <v>5e-5</v>
      </c>
      <c r="DA20" s="123">
        <f ca="1" t="shared" ref="DA20" si="434">CY20/CI19</f>
        <v>0</v>
      </c>
      <c r="DB20" s="153"/>
      <c r="DC20" s="159"/>
      <c r="DD20" s="145"/>
      <c r="DE20" s="63" t="s">
        <v>34</v>
      </c>
      <c r="DF20" s="64">
        <f>VLOOKUP($A20,Table!$A$59:$P$88,MATCH('MBO Report 1'!DD$2,Table!$E$58:$P$58,0)+4,FALSE)</f>
        <v>0</v>
      </c>
      <c r="DG20" s="64">
        <f>VLOOKUP($A19,Table!$A$24:$P$53,MATCH('MBO Report 1'!DD$2,Table!$E$23:$P$23,0)+4,FALSE)</f>
        <v>0</v>
      </c>
      <c r="DH20" s="65">
        <f ca="1">IFERROR(GETPIVOTDATA("ReWork",PivotTable!$B$3,"Dept",$B19,"Month",DD$2,"Source",$D20),0)</f>
        <v>0</v>
      </c>
      <c r="DI20" s="65">
        <f ca="1">IFERROR(GETPIVOTDATA("RePlate",PivotTable!$B$3,"Dept",$B19,"Month",DD$2,"Source",$D20),0)</f>
        <v>0</v>
      </c>
      <c r="DJ20" s="65">
        <f ca="1">IFERROR(GETPIVOTDATA("ReWash",PivotTable!$B$3,"Dept",$B19,"Month",DD$2,"Source",$D20),0)</f>
        <v>0</v>
      </c>
      <c r="DK20" s="65">
        <f ca="1">IFERROR(GETPIVOTDATA("Other",PivotTable!$B$3,"Dept",$B19,"Month",DD$2,"Source",$D20),0)</f>
        <v>0</v>
      </c>
      <c r="DL20" s="65">
        <f ca="1">IFERROR(GETPIVOTDATA("Sort",PivotTable!$B$3,"Dept",$B19,"Month",DD$2,"Source",$D20),0)</f>
        <v>0</v>
      </c>
      <c r="DM20" s="89">
        <f ca="1">IFERROR(GETPIVOTDATA("Scrap",PivotTable!$B$3,"Dept",$B19,"Month",DD$2,"Source",$D20),0)</f>
        <v>0</v>
      </c>
      <c r="DN20" s="90">
        <f t="shared" ref="DN20" si="435">DF19*250+DF20*500</f>
        <v>0</v>
      </c>
      <c r="DO20" s="91">
        <f>VLOOKUP($A20,Table!$A$24:$P$53,MATCH('MBO Report 1'!DD$2,Table!$E$23:$P$23,0)+4,FALSE)</f>
        <v>0</v>
      </c>
      <c r="DP20" s="92">
        <f ca="1">IFERROR(GETPIVOTDATA("Labour Cost",PivotTable!$B$3,"Dept",$B19,"Month",DD$2,"Source",$D20),0)</f>
        <v>0</v>
      </c>
      <c r="DQ20" s="92">
        <f ca="1">IFERROR(GETPIVOTDATA("Process cost",PivotTable!$B$3,"Dept",$B19,"Month",DD$2,"Source",$D20),0)</f>
        <v>0</v>
      </c>
      <c r="DR20" s="92">
        <f ca="1">IFERROR(GETPIVOTDATA("Material Cost",PivotTable!$B$3,"Dept",$B19,"Month",DD$2,"Source",$D20),0)</f>
        <v>0</v>
      </c>
      <c r="DS20" s="92">
        <f ca="1">IFERROR(GETPIVOTDATA("Part Cost",PivotTable!$B$3,"Dept",$B19,"Month",DD$2,"Source",$D20),0)</f>
        <v>0</v>
      </c>
      <c r="DT20" s="121">
        <f ca="1" t="shared" si="405"/>
        <v>0</v>
      </c>
      <c r="DU20" s="122">
        <v>5e-5</v>
      </c>
      <c r="DV20" s="123">
        <f ca="1" t="shared" ref="DV20" si="436">DT20/DD19</f>
        <v>0</v>
      </c>
      <c r="DW20" s="153"/>
      <c r="DX20" s="159"/>
      <c r="DY20" s="145"/>
      <c r="DZ20" s="63" t="s">
        <v>34</v>
      </c>
      <c r="EA20" s="64">
        <f>VLOOKUP($A20,Table!$A$59:$P$88,MATCH('MBO Report 1'!DY$2,Table!$E$58:$P$58,0)+4,FALSE)</f>
        <v>0</v>
      </c>
      <c r="EB20" s="64">
        <f>VLOOKUP($A19,Table!$A$24:$P$53,MATCH('MBO Report 1'!DY$2,Table!$E$23:$P$23,0)+4,FALSE)</f>
        <v>0</v>
      </c>
      <c r="EC20" s="65">
        <f ca="1">IFERROR(GETPIVOTDATA("ReWork",PivotTable!$B$3,"Dept",$B19,"Month",DY$2,"Source",$D20),0)</f>
        <v>0</v>
      </c>
      <c r="ED20" s="65">
        <f ca="1">IFERROR(GETPIVOTDATA("RePlate",PivotTable!$B$3,"Dept",$B19,"Month",DY$2,"Source",$D20),0)</f>
        <v>0</v>
      </c>
      <c r="EE20" s="65">
        <f ca="1">IFERROR(GETPIVOTDATA("ReWash",PivotTable!$B$3,"Dept",$B19,"Month",DY$2,"Source",$D20),0)</f>
        <v>0</v>
      </c>
      <c r="EF20" s="65">
        <f ca="1">IFERROR(GETPIVOTDATA("Other",PivotTable!$B$3,"Dept",$B19,"Month",DY$2,"Source",$D20),0)</f>
        <v>0</v>
      </c>
      <c r="EG20" s="65">
        <f ca="1">IFERROR(GETPIVOTDATA("Sort",PivotTable!$B$3,"Dept",$B19,"Month",DY$2,"Source",$D20),0)</f>
        <v>0</v>
      </c>
      <c r="EH20" s="89">
        <f ca="1">IFERROR(GETPIVOTDATA("Scrap",PivotTable!$B$3,"Dept",$B19,"Month",DY$2,"Source",$D20),0)</f>
        <v>0</v>
      </c>
      <c r="EI20" s="90">
        <f t="shared" ref="EI20" si="437">EA19*250+EA20*500</f>
        <v>0</v>
      </c>
      <c r="EJ20" s="91">
        <f>VLOOKUP($A20,Table!$A$24:$P$53,MATCH('MBO Report 1'!DY$2,Table!$E$23:$P$23,0)+4,FALSE)</f>
        <v>0</v>
      </c>
      <c r="EK20" s="92">
        <f ca="1">IFERROR(GETPIVOTDATA("Labour Cost",PivotTable!$B$3,"Dept",$B19,"Month",DY$2,"Source",$D20),0)</f>
        <v>0</v>
      </c>
      <c r="EL20" s="92">
        <f ca="1">IFERROR(GETPIVOTDATA("Process cost",PivotTable!$B$3,"Dept",$B19,"Month",DY$2,"Source",$D20),0)</f>
        <v>0</v>
      </c>
      <c r="EM20" s="92">
        <f ca="1">IFERROR(GETPIVOTDATA("Material Cost",PivotTable!$B$3,"Dept",$B19,"Month",DY$2,"Source",$D20),0)</f>
        <v>0</v>
      </c>
      <c r="EN20" s="92">
        <f ca="1">IFERROR(GETPIVOTDATA("Part Cost",PivotTable!$B$3,"Dept",$B19,"Month",DY$2,"Source",$D20),0)</f>
        <v>0</v>
      </c>
      <c r="EO20" s="121">
        <f ca="1" t="shared" si="408"/>
        <v>0</v>
      </c>
      <c r="EP20" s="122">
        <v>5e-5</v>
      </c>
      <c r="EQ20" s="123">
        <f ca="1" t="shared" ref="EQ20" si="438">EO20/DY19</f>
        <v>0</v>
      </c>
      <c r="ER20" s="153"/>
      <c r="ES20" s="159"/>
      <c r="ET20" s="145"/>
      <c r="EU20" s="63" t="s">
        <v>34</v>
      </c>
      <c r="EV20" s="64">
        <f>VLOOKUP($A20,Table!$A$59:$P$88,MATCH('MBO Report 1'!ET$2,Table!$E$58:$P$58,0)+4,FALSE)</f>
        <v>0</v>
      </c>
      <c r="EW20" s="64">
        <f>VLOOKUP($A19,Table!$A$24:$P$53,MATCH('MBO Report 1'!ET$2,Table!$E$23:$P$23,0)+4,FALSE)</f>
        <v>0</v>
      </c>
      <c r="EX20" s="65">
        <f ca="1">IFERROR(GETPIVOTDATA("ReWork",PivotTable!$B$3,"Dept",$B19,"Month",ET$2,"Source",$D20),0)</f>
        <v>0</v>
      </c>
      <c r="EY20" s="65">
        <f ca="1">IFERROR(GETPIVOTDATA("RePlate",PivotTable!$B$3,"Dept",$B19,"Month",ET$2,"Source",$D20),0)</f>
        <v>0</v>
      </c>
      <c r="EZ20" s="65">
        <f ca="1">IFERROR(GETPIVOTDATA("ReWash",PivotTable!$B$3,"Dept",$B19,"Month",ET$2,"Source",$D20),0)</f>
        <v>0</v>
      </c>
      <c r="FA20" s="65">
        <f ca="1">IFERROR(GETPIVOTDATA("Other",PivotTable!$B$3,"Dept",$B19,"Month",ET$2,"Source",$D20),0)</f>
        <v>0</v>
      </c>
      <c r="FB20" s="65">
        <f ca="1">IFERROR(GETPIVOTDATA("Sort",PivotTable!$B$3,"Dept",$B19,"Month",ET$2,"Source",$D20),0)</f>
        <v>0</v>
      </c>
      <c r="FC20" s="89">
        <f ca="1">IFERROR(GETPIVOTDATA("Scrap",PivotTable!$B$3,"Dept",$B19,"Month",ET$2,"Source",$D20),0)</f>
        <v>0</v>
      </c>
      <c r="FD20" s="90">
        <f t="shared" ref="FD20" si="439">EV19*250+EV20*500</f>
        <v>0</v>
      </c>
      <c r="FE20" s="91">
        <f>VLOOKUP($A20,Table!$A$24:$P$53,MATCH('MBO Report 1'!ET$2,Table!$E$23:$P$23,0)+4,FALSE)</f>
        <v>0</v>
      </c>
      <c r="FF20" s="92">
        <f ca="1">IFERROR(GETPIVOTDATA("Labour Cost",PivotTable!$B$3,"Dept",$B19,"Month",ET$2,"Source",$D20),0)</f>
        <v>0</v>
      </c>
      <c r="FG20" s="92">
        <f ca="1">IFERROR(GETPIVOTDATA("Process cost",PivotTable!$B$3,"Dept",$B19,"Month",ET$2,"Source",$D20),0)</f>
        <v>0</v>
      </c>
      <c r="FH20" s="92">
        <f ca="1">IFERROR(GETPIVOTDATA("Material Cost",PivotTable!$B$3,"Dept",$B19,"Month",ET$2,"Source",$D20),0)</f>
        <v>0</v>
      </c>
      <c r="FI20" s="92">
        <f ca="1">IFERROR(GETPIVOTDATA("Part Cost",PivotTable!$B$3,"Dept",$B19,"Month",ET$2,"Source",$D20),0)</f>
        <v>0</v>
      </c>
      <c r="FJ20" s="121">
        <f ca="1" t="shared" si="411"/>
        <v>0</v>
      </c>
      <c r="FK20" s="122">
        <v>5e-5</v>
      </c>
      <c r="FL20" s="123">
        <f ca="1" t="shared" ref="FL20" si="440">FJ20/ET19</f>
        <v>0</v>
      </c>
      <c r="FM20" s="153"/>
      <c r="FN20" s="159"/>
      <c r="FO20" s="145"/>
      <c r="FP20" s="63" t="s">
        <v>34</v>
      </c>
      <c r="FQ20" s="64">
        <f>VLOOKUP($A20,Table!$A$59:$P$88,MATCH('MBO Report 1'!FO$2,Table!$E$58:$P$58,0)+4,FALSE)</f>
        <v>0</v>
      </c>
      <c r="FR20" s="64">
        <f>VLOOKUP($A19,Table!$A$24:$P$53,MATCH('MBO Report 1'!FO$2,Table!$E$23:$P$23,0)+4,FALSE)</f>
        <v>0</v>
      </c>
      <c r="FS20" s="65">
        <f ca="1">IFERROR(GETPIVOTDATA("ReWork",PivotTable!$B$3,"Dept",$B19,"Month",FO$2,"Source",$D20),0)</f>
        <v>0</v>
      </c>
      <c r="FT20" s="65">
        <f ca="1">IFERROR(GETPIVOTDATA("RePlate",PivotTable!$B$3,"Dept",$B19,"Month",FO$2,"Source",$D20),0)</f>
        <v>0</v>
      </c>
      <c r="FU20" s="65">
        <f ca="1">IFERROR(GETPIVOTDATA("ReWash",PivotTable!$B$3,"Dept",$B19,"Month",FO$2,"Source",$D20),0)</f>
        <v>0</v>
      </c>
      <c r="FV20" s="65">
        <f ca="1">IFERROR(GETPIVOTDATA("Other",PivotTable!$B$3,"Dept",$B19,"Month",FO$2,"Source",$D20),0)</f>
        <v>0</v>
      </c>
      <c r="FW20" s="65">
        <f ca="1">IFERROR(GETPIVOTDATA("Sort",PivotTable!$B$3,"Dept",$B19,"Month",FO$2,"Source",$D20),0)</f>
        <v>0</v>
      </c>
      <c r="FX20" s="89">
        <f ca="1">IFERROR(GETPIVOTDATA("Scrap",PivotTable!$B$3,"Dept",$B19,"Month",FO$2,"Source",$D20),0)</f>
        <v>0</v>
      </c>
      <c r="FY20" s="90">
        <f t="shared" ref="FY20" si="441">FQ19*250+FQ20*500</f>
        <v>0</v>
      </c>
      <c r="FZ20" s="91">
        <f>VLOOKUP($A20,Table!$A$24:$P$53,MATCH('MBO Report 1'!FO$2,Table!$E$23:$P$23,0)+4,FALSE)</f>
        <v>0</v>
      </c>
      <c r="GA20" s="92">
        <f ca="1">IFERROR(GETPIVOTDATA("Labour Cost",PivotTable!$B$3,"Dept",$B19,"Month",FO$2,"Source",$D20),0)</f>
        <v>0</v>
      </c>
      <c r="GB20" s="92">
        <f ca="1">IFERROR(GETPIVOTDATA("Process cost",PivotTable!$B$3,"Dept",$B19,"Month",FO$2,"Source",$D20),0)</f>
        <v>0</v>
      </c>
      <c r="GC20" s="92">
        <f ca="1">IFERROR(GETPIVOTDATA("Material Cost",PivotTable!$B$3,"Dept",$B19,"Month",FO$2,"Source",$D20),0)</f>
        <v>0</v>
      </c>
      <c r="GD20" s="92">
        <f ca="1">IFERROR(GETPIVOTDATA("Part Cost",PivotTable!$B$3,"Dept",$B19,"Month",FO$2,"Source",$D20),0)</f>
        <v>0</v>
      </c>
      <c r="GE20" s="121">
        <f ca="1" t="shared" si="414"/>
        <v>0</v>
      </c>
      <c r="GF20" s="122">
        <v>5e-5</v>
      </c>
      <c r="GG20" s="123">
        <f ca="1" t="shared" ref="GG20" si="442">GE20/FO19</f>
        <v>0</v>
      </c>
      <c r="GH20" s="153"/>
      <c r="GI20" s="159"/>
      <c r="GJ20" s="145"/>
      <c r="GK20" s="63" t="s">
        <v>34</v>
      </c>
      <c r="GL20" s="64">
        <f>VLOOKUP($A20,Table!$A$59:$P$88,MATCH('MBO Report 1'!GJ$2,Table!$E$58:$P$58,0)+4,FALSE)</f>
        <v>0</v>
      </c>
      <c r="GM20" s="64">
        <f>VLOOKUP($A19,Table!$A$24:$P$53,MATCH('MBO Report 1'!GJ$2,Table!$E$23:$P$23,0)+4,FALSE)</f>
        <v>0</v>
      </c>
      <c r="GN20" s="65">
        <f ca="1">IFERROR(GETPIVOTDATA("ReWork",PivotTable!$B$3,"Dept",$B19,"Month",GJ$2,"Source",$D20),0)</f>
        <v>0</v>
      </c>
      <c r="GO20" s="65">
        <f ca="1">IFERROR(GETPIVOTDATA("RePlate",PivotTable!$B$3,"Dept",$B19,"Month",GJ$2,"Source",$D20),0)</f>
        <v>0</v>
      </c>
      <c r="GP20" s="65">
        <f ca="1">IFERROR(GETPIVOTDATA("ReWash",PivotTable!$B$3,"Dept",$B19,"Month",GJ$2,"Source",$D20),0)</f>
        <v>0</v>
      </c>
      <c r="GQ20" s="65">
        <f ca="1">IFERROR(GETPIVOTDATA("Other",PivotTable!$B$3,"Dept",$B19,"Month",GJ$2,"Source",$D20),0)</f>
        <v>0</v>
      </c>
      <c r="GR20" s="65">
        <f ca="1">IFERROR(GETPIVOTDATA("Sort",PivotTable!$B$3,"Dept",$B19,"Month",GJ$2,"Source",$D20),0)</f>
        <v>0</v>
      </c>
      <c r="GS20" s="89">
        <f ca="1">IFERROR(GETPIVOTDATA("Scrap",PivotTable!$B$3,"Dept",$B19,"Month",GJ$2,"Source",$D20),0)</f>
        <v>0</v>
      </c>
      <c r="GT20" s="90">
        <f t="shared" ref="GT20" si="443">GL19*250+GL20*500</f>
        <v>0</v>
      </c>
      <c r="GU20" s="91">
        <f>VLOOKUP($A20,Table!$A$24:$P$53,MATCH('MBO Report 1'!GJ$2,Table!$E$23:$P$23,0)+4,FALSE)</f>
        <v>0</v>
      </c>
      <c r="GV20" s="92">
        <f ca="1">IFERROR(GETPIVOTDATA("Labour Cost",PivotTable!$B$3,"Dept",$B19,"Month",GJ$2,"Source",$D20),0)</f>
        <v>0</v>
      </c>
      <c r="GW20" s="92">
        <f ca="1">IFERROR(GETPIVOTDATA("Process cost",PivotTable!$B$3,"Dept",$B19,"Month",GJ$2,"Source",$D20),0)</f>
        <v>0</v>
      </c>
      <c r="GX20" s="92">
        <f ca="1">IFERROR(GETPIVOTDATA("Material Cost",PivotTable!$B$3,"Dept",$B19,"Month",GJ$2,"Source",$D20),0)</f>
        <v>0</v>
      </c>
      <c r="GY20" s="92">
        <f ca="1">IFERROR(GETPIVOTDATA("Part Cost",PivotTable!$B$3,"Dept",$B19,"Month",GJ$2,"Source",$D20),0)</f>
        <v>0</v>
      </c>
      <c r="GZ20" s="121">
        <f ca="1" t="shared" si="417"/>
        <v>0</v>
      </c>
      <c r="HA20" s="122">
        <v>5e-5</v>
      </c>
      <c r="HB20" s="123">
        <f ca="1" t="shared" ref="HB20" si="444">GZ20/GJ19</f>
        <v>0</v>
      </c>
      <c r="HC20" s="153"/>
      <c r="HD20" s="159"/>
      <c r="HE20" s="145"/>
      <c r="HF20" s="63" t="s">
        <v>34</v>
      </c>
      <c r="HG20" s="64">
        <f>VLOOKUP($A20,Table!$A$59:$P$88,MATCH('MBO Report 1'!HE$2,Table!$E$58:$P$58,0)+4,FALSE)</f>
        <v>0</v>
      </c>
      <c r="HH20" s="64">
        <f>VLOOKUP($A19,Table!$A$24:$P$53,MATCH('MBO Report 1'!HE$2,Table!$E$23:$P$23,0)+4,FALSE)</f>
        <v>0</v>
      </c>
      <c r="HI20" s="65">
        <f ca="1">IFERROR(GETPIVOTDATA("ReWork",PivotTable!$B$3,"Dept",$B19,"Month",HE$2,"Source",$D20),0)</f>
        <v>0</v>
      </c>
      <c r="HJ20" s="65">
        <f ca="1">IFERROR(GETPIVOTDATA("RePlate",PivotTable!$B$3,"Dept",$B19,"Month",HE$2,"Source",$D20),0)</f>
        <v>0</v>
      </c>
      <c r="HK20" s="65">
        <f ca="1">IFERROR(GETPIVOTDATA("ReWash",PivotTable!$B$3,"Dept",$B19,"Month",HE$2,"Source",$D20),0)</f>
        <v>0</v>
      </c>
      <c r="HL20" s="65">
        <f ca="1">IFERROR(GETPIVOTDATA("Other",PivotTable!$B$3,"Dept",$B19,"Month",HE$2,"Source",$D20),0)</f>
        <v>0</v>
      </c>
      <c r="HM20" s="65">
        <f ca="1">IFERROR(GETPIVOTDATA("Sort",PivotTable!$B$3,"Dept",$B19,"Month",HE$2,"Source",$D20),0)</f>
        <v>0</v>
      </c>
      <c r="HN20" s="89">
        <f ca="1">IFERROR(GETPIVOTDATA("Scrap",PivotTable!$B$3,"Dept",$B19,"Month",HE$2,"Source",$D20),0)</f>
        <v>0</v>
      </c>
      <c r="HO20" s="90">
        <f t="shared" ref="HO20" si="445">HG19*250+HG20*500</f>
        <v>0</v>
      </c>
      <c r="HP20" s="91">
        <f>VLOOKUP($A20,Table!$A$24:$P$53,MATCH('MBO Report 1'!HE$2,Table!$E$23:$P$23,0)+4,FALSE)</f>
        <v>0</v>
      </c>
      <c r="HQ20" s="92">
        <f ca="1">IFERROR(GETPIVOTDATA("Labour Cost",PivotTable!$B$3,"Dept",$B19,"Month",HE$2,"Source",$D20),0)</f>
        <v>0</v>
      </c>
      <c r="HR20" s="92">
        <f ca="1">IFERROR(GETPIVOTDATA("Process cost",PivotTable!$B$3,"Dept",$B19,"Month",HE$2,"Source",$D20),0)</f>
        <v>0</v>
      </c>
      <c r="HS20" s="92">
        <f ca="1">IFERROR(GETPIVOTDATA("Material Cost",PivotTable!$B$3,"Dept",$B19,"Month",HE$2,"Source",$D20),0)</f>
        <v>0</v>
      </c>
      <c r="HT20" s="92">
        <f ca="1">IFERROR(GETPIVOTDATA("Part Cost",PivotTable!$B$3,"Dept",$B19,"Month",HE$2,"Source",$D20),0)</f>
        <v>0</v>
      </c>
      <c r="HU20" s="121">
        <f ca="1" t="shared" si="420"/>
        <v>0</v>
      </c>
      <c r="HV20" s="122">
        <v>5e-5</v>
      </c>
      <c r="HW20" s="123">
        <f ca="1" t="shared" ref="HW20" si="446">HU20/HE19</f>
        <v>0</v>
      </c>
      <c r="HX20" s="153"/>
      <c r="HY20" s="159"/>
      <c r="HZ20" s="145"/>
      <c r="IA20" s="63" t="s">
        <v>34</v>
      </c>
      <c r="IB20" s="64">
        <f>VLOOKUP($A20,Table!$A$59:$P$88,MATCH('MBO Report 1'!HZ$2,Table!$E$58:$P$58,0)+4,FALSE)</f>
        <v>0</v>
      </c>
      <c r="IC20" s="64">
        <f>VLOOKUP($A19,Table!$A$24:$P$53,MATCH('MBO Report 1'!HZ$2,Table!$E$23:$P$23,0)+4,FALSE)</f>
        <v>0</v>
      </c>
      <c r="ID20" s="65">
        <f ca="1">IFERROR(GETPIVOTDATA("ReWork",PivotTable!$B$3,"Dept",$B19,"Month",HZ$2,"Source",$D20),0)</f>
        <v>0</v>
      </c>
      <c r="IE20" s="65">
        <f ca="1">IFERROR(GETPIVOTDATA("RePlate",PivotTable!$B$3,"Dept",$B19,"Month",HZ$2,"Source",$D20),0)</f>
        <v>0</v>
      </c>
      <c r="IF20" s="65">
        <f ca="1">IFERROR(GETPIVOTDATA("ReWash",PivotTable!$B$3,"Dept",$B19,"Month",HZ$2,"Source",$D20),0)</f>
        <v>0</v>
      </c>
      <c r="IG20" s="65">
        <f ca="1">IFERROR(GETPIVOTDATA("Other",PivotTable!$B$3,"Dept",$B19,"Month",HZ$2,"Source",$D20),0)</f>
        <v>0</v>
      </c>
      <c r="IH20" s="65">
        <f ca="1">IFERROR(GETPIVOTDATA("Sort",PivotTable!$B$3,"Dept",$B19,"Month",HZ$2,"Source",$D20),0)</f>
        <v>0</v>
      </c>
      <c r="II20" s="89">
        <f ca="1">IFERROR(GETPIVOTDATA("Scrap",PivotTable!$B$3,"Dept",$B19,"Month",HZ$2,"Source",$D20),0)</f>
        <v>0</v>
      </c>
      <c r="IJ20" s="90">
        <f t="shared" ref="IJ20" si="447">IB19*250+IB20*500</f>
        <v>0</v>
      </c>
      <c r="IK20" s="91">
        <f>VLOOKUP($A20,Table!$A$24:$P$53,MATCH('MBO Report 1'!HZ$2,Table!$E$23:$P$23,0)+4,FALSE)</f>
        <v>0</v>
      </c>
      <c r="IL20" s="92">
        <f ca="1">IFERROR(GETPIVOTDATA("Labour Cost",PivotTable!$B$3,"Dept",$B19,"Month",HZ$2,"Source",$D20),0)</f>
        <v>0</v>
      </c>
      <c r="IM20" s="92">
        <f ca="1">IFERROR(GETPIVOTDATA("Process cost",PivotTable!$B$3,"Dept",$B19,"Month",HZ$2,"Source",$D20),0)</f>
        <v>0</v>
      </c>
      <c r="IN20" s="92">
        <f ca="1">IFERROR(GETPIVOTDATA("Material Cost",PivotTable!$B$3,"Dept",$B19,"Month",HZ$2,"Source",$D20),0)</f>
        <v>0</v>
      </c>
      <c r="IO20" s="92">
        <f ca="1">IFERROR(GETPIVOTDATA("Part Cost",PivotTable!$B$3,"Dept",$B19,"Month",HZ$2,"Source",$D20),0)</f>
        <v>0</v>
      </c>
      <c r="IP20" s="121">
        <f ca="1" t="shared" si="423"/>
        <v>0</v>
      </c>
      <c r="IQ20" s="122">
        <v>5e-5</v>
      </c>
      <c r="IR20" s="123">
        <f ca="1" t="shared" ref="IR20" si="448">IP20/HZ19</f>
        <v>0</v>
      </c>
      <c r="IS20" s="153"/>
      <c r="IT20" s="159"/>
    </row>
    <row r="21" s="39" customFormat="1" customHeight="1" outlineLevel="1" spans="1:254">
      <c r="A21" s="51" t="str">
        <f t="shared" ref="A21" si="449">B21&amp;D21</f>
        <v>CuFrameInternal</v>
      </c>
      <c r="B21" s="34" t="str">
        <f>Info!C12</f>
        <v>CuFrame</v>
      </c>
      <c r="C21" s="59">
        <f>VLOOKUP($B21,Table!$C$4:$P$20,MATCH('MBO Report 1'!C$2,Table!$E$3:$P$3,0)+2,FALSE)</f>
        <v>1345169</v>
      </c>
      <c r="D21" s="60" t="s">
        <v>32</v>
      </c>
      <c r="E21" s="61">
        <f>VLOOKUP($A21,Table!$A$59:$P$88,MATCH('MBO Report 1'!C$2,Table!$E$58:$P$58,0)+4,FALSE)</f>
        <v>1</v>
      </c>
      <c r="F21" s="61" t="s">
        <v>178</v>
      </c>
      <c r="G21" s="62">
        <f ca="1">IFERROR(GETPIVOTDATA("ReWork",PivotTable!$B$3,"Dept",$B21,"Month",C$2,"Source",$D21),0)</f>
        <v>0</v>
      </c>
      <c r="H21" s="62">
        <f ca="1">IFERROR(GETPIVOTDATA("RePlate",PivotTable!$B$3,"Dept",$B21,"Month",C$2,"Source",$D21),0)</f>
        <v>0</v>
      </c>
      <c r="I21" s="62">
        <f ca="1">IFERROR(GETPIVOTDATA("ReWash",PivotTable!$B$3,"Dept",$B21,"Month",C$2,"Source",$D21),0)</f>
        <v>0</v>
      </c>
      <c r="J21" s="62">
        <f ca="1">IFERROR(GETPIVOTDATA("Other",PivotTable!$B$3,"Dept",$B21,"Month",C$2,"Source",$D21),0)</f>
        <v>0</v>
      </c>
      <c r="K21" s="62">
        <f ca="1">IFERROR(GETPIVOTDATA("Sort",PivotTable!$B$3,"Dept",$B21,"Month",C$2,"Source",$D21),0)</f>
        <v>0</v>
      </c>
      <c r="L21" s="85">
        <f ca="1">IFERROR(GETPIVOTDATA("Scrap",PivotTable!$B$3,"Dept",$B21,"Month",C$2,"Source",$D21),0)</f>
        <v>0</v>
      </c>
      <c r="M21" s="86">
        <v>0</v>
      </c>
      <c r="N21" s="87" t="s">
        <v>178</v>
      </c>
      <c r="O21" s="88">
        <f ca="1">IFERROR(GETPIVOTDATA("Labour Cost",PivotTable!$B$3,"Dept",$B21,"Month",C$2,"Source",$D21),0)</f>
        <v>0</v>
      </c>
      <c r="P21" s="88">
        <f ca="1">IFERROR(GETPIVOTDATA("Process cost",PivotTable!$B$3,"Dept",$B21,"Month",C$2,"Source",$D21),0)</f>
        <v>0</v>
      </c>
      <c r="Q21" s="88">
        <f ca="1">IFERROR(GETPIVOTDATA("Material Cost",PivotTable!$B$3,"Dept",$B21,"Month",C$2,"Source",$D21),0)</f>
        <v>0</v>
      </c>
      <c r="R21" s="88">
        <f ca="1">IFERROR(GETPIVOTDATA("Part Cost",PivotTable!$B$3,"Dept",$B21,"Month",C$2,"Source",$D21),0)</f>
        <v>0</v>
      </c>
      <c r="S21" s="115">
        <f ca="1">SUM(M21:R21)</f>
        <v>0</v>
      </c>
      <c r="T21" s="116">
        <v>5e-5</v>
      </c>
      <c r="U21" s="117">
        <f ca="1" t="shared" ref="U21" si="450">S21/C21</f>
        <v>0</v>
      </c>
      <c r="V21" s="118">
        <v>0.001</v>
      </c>
      <c r="W21" s="119">
        <f ca="1" t="shared" ref="W21" si="451">SUM(S21:S22)/C21</f>
        <v>0.000185850253759936</v>
      </c>
      <c r="X21" s="120">
        <f>VLOOKUP($B21,Table!$C$4:$P$18,MATCH('MBO Report 1'!X$2,Table!$E$3:$P$3,0)+2,FALSE)</f>
        <v>1556775</v>
      </c>
      <c r="Y21" s="60" t="s">
        <v>32</v>
      </c>
      <c r="Z21" s="61">
        <f>VLOOKUP($A21,Table!$A$59:$P$88,MATCH('MBO Report 1'!X$2,Table!$E$58:$P$58,0)+4,FALSE)</f>
        <v>0</v>
      </c>
      <c r="AA21" s="61" t="s">
        <v>178</v>
      </c>
      <c r="AB21" s="62">
        <f ca="1">IFERROR(GETPIVOTDATA("ReWork",PivotTable!$B$3,"Dept",$B21,"Month",X$2,"Source",$D21),0)</f>
        <v>0</v>
      </c>
      <c r="AC21" s="62">
        <f ca="1">IFERROR(GETPIVOTDATA("RePlate",PivotTable!$B$3,"Dept",$B21,"Month",X$2,"Source",$D21),0)</f>
        <v>0</v>
      </c>
      <c r="AD21" s="62">
        <f ca="1">IFERROR(GETPIVOTDATA("ReWash",PivotTable!$B$3,"Dept",$B21,"Month",X$2,"Source",$D21),0)</f>
        <v>0</v>
      </c>
      <c r="AE21" s="62">
        <f ca="1">IFERROR(GETPIVOTDATA("Other",PivotTable!$B$3,"Dept",$B21,"Month",X$2,"Source",$D21),0)</f>
        <v>0</v>
      </c>
      <c r="AF21" s="62">
        <f ca="1">IFERROR(GETPIVOTDATA("Sort",PivotTable!$B$3,"Dept",$B21,"Month",X$2,"Source",$D21),0)</f>
        <v>0</v>
      </c>
      <c r="AG21" s="85">
        <f ca="1">IFERROR(GETPIVOTDATA("Scrap",PivotTable!$B$3,"Dept",$B21,"Month",X$2,"Source",$D21),0)</f>
        <v>0</v>
      </c>
      <c r="AH21" s="86">
        <v>0</v>
      </c>
      <c r="AI21" s="87" t="s">
        <v>178</v>
      </c>
      <c r="AJ21" s="88">
        <f ca="1">IFERROR(GETPIVOTDATA("Labour Cost",PivotTable!$B$3,"Dept",$B21,"Month",X$2,"Source",$D21),0)</f>
        <v>0</v>
      </c>
      <c r="AK21" s="88">
        <f ca="1">IFERROR(GETPIVOTDATA("Process cost",PivotTable!$B$3,"Dept",$B21,"Month",X$2,"Source",$D21),0)</f>
        <v>0</v>
      </c>
      <c r="AL21" s="88">
        <f ca="1">IFERROR(GETPIVOTDATA("Material Cost",PivotTable!$B$3,"Dept",$B21,"Month",X$2,"Source",$D21),0)</f>
        <v>0</v>
      </c>
      <c r="AM21" s="88">
        <f ca="1">IFERROR(GETPIVOTDATA("Part Cost",PivotTable!$B$3,"Dept",$B21,"Month",X$2,"Source",$D21),0)</f>
        <v>0</v>
      </c>
      <c r="AN21" s="115">
        <f ca="1" t="shared" si="393"/>
        <v>0</v>
      </c>
      <c r="AO21" s="116">
        <v>5e-5</v>
      </c>
      <c r="AP21" s="117">
        <f ca="1" t="shared" ref="AP21" si="452">AN21/X21</f>
        <v>0</v>
      </c>
      <c r="AQ21" s="118">
        <v>0.001</v>
      </c>
      <c r="AR21" s="143">
        <f ca="1" t="shared" ref="AR21" si="453">SUM(AN21:AN22)/X21</f>
        <v>0</v>
      </c>
      <c r="AS21" s="144">
        <f>VLOOKUP($B21,Table!$C$4:$P$18,MATCH('MBO Report 1'!AS$2,Table!$E$3:$P$3,0)+2,FALSE)</f>
        <v>1721012</v>
      </c>
      <c r="AT21" s="60" t="s">
        <v>32</v>
      </c>
      <c r="AU21" s="61">
        <f>VLOOKUP($A21,Table!$A$59:$P$88,MATCH('MBO Report 1'!AS$2,Table!$E$58:$P$58,0)+4,FALSE)</f>
        <v>0</v>
      </c>
      <c r="AV21" s="61" t="s">
        <v>178</v>
      </c>
      <c r="AW21" s="62">
        <f ca="1">IFERROR(GETPIVOTDATA("ReWork",PivotTable!$B$3,"Dept",$B21,"Month",AS$2,"Source",$D21),0)</f>
        <v>0</v>
      </c>
      <c r="AX21" s="62">
        <f ca="1">IFERROR(GETPIVOTDATA("RePlate",PivotTable!$B$3,"Dept",$B21,"Month",AS$2,"Source",$D21),0)</f>
        <v>0</v>
      </c>
      <c r="AY21" s="62">
        <f ca="1">IFERROR(GETPIVOTDATA("ReWash",PivotTable!$B$3,"Dept",$B21,"Month",AS$2,"Source",$D21),0)</f>
        <v>0</v>
      </c>
      <c r="AZ21" s="62">
        <f ca="1">IFERROR(GETPIVOTDATA("Other",PivotTable!$B$3,"Dept",$B21,"Month",AS$2,"Source",$D21),0)</f>
        <v>0</v>
      </c>
      <c r="BA21" s="62">
        <f ca="1">IFERROR(GETPIVOTDATA("Sort",PivotTable!$B$3,"Dept",$B21,"Month",AS$2,"Source",$D21),0)</f>
        <v>0</v>
      </c>
      <c r="BB21" s="85">
        <f ca="1">IFERROR(GETPIVOTDATA("Scrap",PivotTable!$B$3,"Dept",$B21,"Month",AS$2,"Source",$D21),0)</f>
        <v>0</v>
      </c>
      <c r="BC21" s="86">
        <v>0</v>
      </c>
      <c r="BD21" s="87" t="s">
        <v>178</v>
      </c>
      <c r="BE21" s="88">
        <f ca="1">IFERROR(GETPIVOTDATA("Labour Cost",PivotTable!$B$3,"Dept",$B21,"Month",AS$2,"Source",$D21),0)</f>
        <v>0</v>
      </c>
      <c r="BF21" s="88">
        <f ca="1">IFERROR(GETPIVOTDATA("Process cost",PivotTable!$B$3,"Dept",$B21,"Month",AS$2,"Source",$D21),0)</f>
        <v>0</v>
      </c>
      <c r="BG21" s="88">
        <f ca="1">IFERROR(GETPIVOTDATA("Material Cost",PivotTable!$B$3,"Dept",$B21,"Month",AS$2,"Source",$D21),0)</f>
        <v>0</v>
      </c>
      <c r="BH21" s="88">
        <f ca="1">IFERROR(GETPIVOTDATA("Part Cost",PivotTable!$B$3,"Dept",$B21,"Month",AS$2,"Source",$D21),0)</f>
        <v>0</v>
      </c>
      <c r="BI21" s="115">
        <f ca="1" t="shared" si="396"/>
        <v>0</v>
      </c>
      <c r="BJ21" s="116">
        <v>5e-5</v>
      </c>
      <c r="BK21" s="117">
        <f ca="1" t="shared" ref="BK21" si="454">BI21/AS21</f>
        <v>0</v>
      </c>
      <c r="BL21" s="152">
        <v>0.001</v>
      </c>
      <c r="BM21" s="158">
        <f ca="1" t="shared" ref="BM21" si="455">SUM(BI21:BI22)/AS21</f>
        <v>0</v>
      </c>
      <c r="BN21" s="144">
        <f>VLOOKUP($B21,Table!$C$4:$P$18,MATCH('MBO Report 1'!BN$2,Table!$E$3:$P$3,0)+2,FALSE)</f>
        <v>1799118</v>
      </c>
      <c r="BO21" s="60" t="s">
        <v>32</v>
      </c>
      <c r="BP21" s="61">
        <f>VLOOKUP($A21,Table!$A$59:$P$88,MATCH('MBO Report 1'!BN$2,Table!$E$58:$P$58,0)+4,FALSE)</f>
        <v>0</v>
      </c>
      <c r="BQ21" s="61" t="s">
        <v>178</v>
      </c>
      <c r="BR21" s="62">
        <f ca="1">IFERROR(GETPIVOTDATA("ReWork",PivotTable!$B$3,"Dept",$B21,"Month",BN$2,"Source",$D21),0)</f>
        <v>0</v>
      </c>
      <c r="BS21" s="62">
        <f ca="1">IFERROR(GETPIVOTDATA("RePlate",PivotTable!$B$3,"Dept",$B21,"Month",BN$2,"Source",$D21),0)</f>
        <v>0</v>
      </c>
      <c r="BT21" s="62">
        <f ca="1">IFERROR(GETPIVOTDATA("ReWash",PivotTable!$B$3,"Dept",$B21,"Month",BN$2,"Source",$D21),0)</f>
        <v>0</v>
      </c>
      <c r="BU21" s="62">
        <f ca="1">IFERROR(GETPIVOTDATA("Other",PivotTable!$B$3,"Dept",$B21,"Month",BN$2,"Source",$D21),0)</f>
        <v>0</v>
      </c>
      <c r="BV21" s="62">
        <f ca="1">IFERROR(GETPIVOTDATA("Sort",PivotTable!$B$3,"Dept",$B21,"Month",BN$2,"Source",$D21),0)</f>
        <v>0</v>
      </c>
      <c r="BW21" s="85">
        <f ca="1">IFERROR(GETPIVOTDATA("Scrap",PivotTable!$B$3,"Dept",$B21,"Month",BN$2,"Source",$D21),0)</f>
        <v>0</v>
      </c>
      <c r="BX21" s="86">
        <v>0</v>
      </c>
      <c r="BY21" s="87" t="s">
        <v>178</v>
      </c>
      <c r="BZ21" s="88">
        <f ca="1">IFERROR(GETPIVOTDATA("Labour Cost",PivotTable!$B$3,"Dept",$B21,"Month",BN$2,"Source",$D21),0)</f>
        <v>0</v>
      </c>
      <c r="CA21" s="88">
        <f ca="1">IFERROR(GETPIVOTDATA("Process cost",PivotTable!$B$3,"Dept",$B21,"Month",BN$2,"Source",$D21),0)</f>
        <v>0</v>
      </c>
      <c r="CB21" s="88">
        <f ca="1">IFERROR(GETPIVOTDATA("Material Cost",PivotTable!$B$3,"Dept",$B21,"Month",BN$2,"Source",$D21),0)</f>
        <v>0</v>
      </c>
      <c r="CC21" s="88">
        <f ca="1">IFERROR(GETPIVOTDATA("Part Cost",PivotTable!$B$3,"Dept",$B21,"Month",BN$2,"Source",$D21),0)</f>
        <v>0</v>
      </c>
      <c r="CD21" s="115">
        <f ca="1" t="shared" si="399"/>
        <v>0</v>
      </c>
      <c r="CE21" s="116">
        <v>5e-5</v>
      </c>
      <c r="CF21" s="117">
        <f ca="1" t="shared" ref="CF21" si="456">CD21/BN21</f>
        <v>0</v>
      </c>
      <c r="CG21" s="152">
        <v>0.001</v>
      </c>
      <c r="CH21" s="158">
        <f ca="1" t="shared" ref="CH21" si="457">SUM(CD21:CD22)/BN21</f>
        <v>0</v>
      </c>
      <c r="CI21" s="144">
        <f>VLOOKUP($B21,Table!$C$4:$P$18,MATCH('MBO Report 1'!CI$2,Table!$E$3:$P$3,0)+2,FALSE)</f>
        <v>1838842.6</v>
      </c>
      <c r="CJ21" s="60" t="s">
        <v>32</v>
      </c>
      <c r="CK21" s="61">
        <f>VLOOKUP($A21,Table!$A$59:$P$88,MATCH('MBO Report 1'!CI$2,Table!$E$58:$P$58,0)+4,FALSE)</f>
        <v>0</v>
      </c>
      <c r="CL21" s="61" t="s">
        <v>178</v>
      </c>
      <c r="CM21" s="62">
        <f ca="1">IFERROR(GETPIVOTDATA("ReWork",PivotTable!$B$3,"Dept",$B21,"Month",CI$2,"Source",$D21),0)</f>
        <v>0</v>
      </c>
      <c r="CN21" s="62">
        <f ca="1">IFERROR(GETPIVOTDATA("RePlate",PivotTable!$B$3,"Dept",$B21,"Month",CI$2,"Source",$D21),0)</f>
        <v>0</v>
      </c>
      <c r="CO21" s="62">
        <f ca="1">IFERROR(GETPIVOTDATA("ReWash",PivotTable!$B$3,"Dept",$B21,"Month",CI$2,"Source",$D21),0)</f>
        <v>0</v>
      </c>
      <c r="CP21" s="62">
        <f ca="1">IFERROR(GETPIVOTDATA("Other",PivotTable!$B$3,"Dept",$B21,"Month",CI$2,"Source",$D21),0)</f>
        <v>0</v>
      </c>
      <c r="CQ21" s="62">
        <f ca="1">IFERROR(GETPIVOTDATA("Sort",PivotTable!$B$3,"Dept",$B21,"Month",CI$2,"Source",$D21),0)</f>
        <v>0</v>
      </c>
      <c r="CR21" s="85">
        <f ca="1">IFERROR(GETPIVOTDATA("Scrap",PivotTable!$B$3,"Dept",$B21,"Month",CI$2,"Source",$D21),0)</f>
        <v>0</v>
      </c>
      <c r="CS21" s="86">
        <v>0</v>
      </c>
      <c r="CT21" s="87" t="s">
        <v>178</v>
      </c>
      <c r="CU21" s="88">
        <f ca="1">IFERROR(GETPIVOTDATA("Labour Cost",PivotTable!$B$3,"Dept",$B21,"Month",CI$2,"Source",$D21),0)</f>
        <v>0</v>
      </c>
      <c r="CV21" s="88">
        <f ca="1">IFERROR(GETPIVOTDATA("Process cost",PivotTable!$B$3,"Dept",$B21,"Month",CI$2,"Source",$D21),0)</f>
        <v>0</v>
      </c>
      <c r="CW21" s="88">
        <f ca="1">IFERROR(GETPIVOTDATA("Material Cost",PivotTable!$B$3,"Dept",$B21,"Month",CI$2,"Source",$D21),0)</f>
        <v>0</v>
      </c>
      <c r="CX21" s="88">
        <f ca="1">IFERROR(GETPIVOTDATA("Part Cost",PivotTable!$B$3,"Dept",$B21,"Month",CI$2,"Source",$D21),0)</f>
        <v>0</v>
      </c>
      <c r="CY21" s="115">
        <f ca="1" t="shared" si="402"/>
        <v>0</v>
      </c>
      <c r="CZ21" s="116">
        <v>5e-5</v>
      </c>
      <c r="DA21" s="117">
        <f ca="1" t="shared" ref="DA21" si="458">CY21/CI21</f>
        <v>0</v>
      </c>
      <c r="DB21" s="152">
        <v>0.001</v>
      </c>
      <c r="DC21" s="158">
        <f ca="1" t="shared" ref="DC21" si="459">SUM(CY21:CY22)/CI21</f>
        <v>0</v>
      </c>
      <c r="DD21" s="144">
        <f>VLOOKUP($B21,Table!$C$4:$P$18,MATCH('MBO Report 1'!DD$2,Table!$E$3:$P$3,0)+2,FALSE)</f>
        <v>1816356.52</v>
      </c>
      <c r="DE21" s="60" t="s">
        <v>32</v>
      </c>
      <c r="DF21" s="61">
        <f>VLOOKUP($A21,Table!$A$59:$P$88,MATCH('MBO Report 1'!DD$2,Table!$E$58:$P$58,0)+4,FALSE)</f>
        <v>0</v>
      </c>
      <c r="DG21" s="61" t="s">
        <v>178</v>
      </c>
      <c r="DH21" s="62">
        <f ca="1">IFERROR(GETPIVOTDATA("ReWork",PivotTable!$B$3,"Dept",$B21,"Month",DD$2,"Source",$D21),0)</f>
        <v>0</v>
      </c>
      <c r="DI21" s="62">
        <f ca="1">IFERROR(GETPIVOTDATA("RePlate",PivotTable!$B$3,"Dept",$B21,"Month",DD$2,"Source",$D21),0)</f>
        <v>0</v>
      </c>
      <c r="DJ21" s="62">
        <f ca="1">IFERROR(GETPIVOTDATA("ReWash",PivotTable!$B$3,"Dept",$B21,"Month",DD$2,"Source",$D21),0)</f>
        <v>0</v>
      </c>
      <c r="DK21" s="62">
        <f ca="1">IFERROR(GETPIVOTDATA("Other",PivotTable!$B$3,"Dept",$B21,"Month",DD$2,"Source",$D21),0)</f>
        <v>0</v>
      </c>
      <c r="DL21" s="62">
        <f ca="1">IFERROR(GETPIVOTDATA("Sort",PivotTable!$B$3,"Dept",$B21,"Month",DD$2,"Source",$D21),0)</f>
        <v>0</v>
      </c>
      <c r="DM21" s="85">
        <f ca="1">IFERROR(GETPIVOTDATA("Scrap",PivotTable!$B$3,"Dept",$B21,"Month",DD$2,"Source",$D21),0)</f>
        <v>0</v>
      </c>
      <c r="DN21" s="86">
        <v>0</v>
      </c>
      <c r="DO21" s="87" t="s">
        <v>178</v>
      </c>
      <c r="DP21" s="88">
        <f ca="1">IFERROR(GETPIVOTDATA("Labour Cost",PivotTable!$B$3,"Dept",$B21,"Month",DD$2,"Source",$D21),0)</f>
        <v>0</v>
      </c>
      <c r="DQ21" s="88">
        <f ca="1">IFERROR(GETPIVOTDATA("Process cost",PivotTable!$B$3,"Dept",$B21,"Month",DD$2,"Source",$D21),0)</f>
        <v>0</v>
      </c>
      <c r="DR21" s="88">
        <f ca="1">IFERROR(GETPIVOTDATA("Material Cost",PivotTable!$B$3,"Dept",$B21,"Month",DD$2,"Source",$D21),0)</f>
        <v>0</v>
      </c>
      <c r="DS21" s="88">
        <f ca="1">IFERROR(GETPIVOTDATA("Part Cost",PivotTable!$B$3,"Dept",$B21,"Month",DD$2,"Source",$D21),0)</f>
        <v>0</v>
      </c>
      <c r="DT21" s="115">
        <f ca="1" t="shared" si="405"/>
        <v>0</v>
      </c>
      <c r="DU21" s="116">
        <v>5e-5</v>
      </c>
      <c r="DV21" s="117">
        <f ca="1" t="shared" ref="DV21" si="460">DT21/DD21</f>
        <v>0</v>
      </c>
      <c r="DW21" s="152">
        <v>0.001</v>
      </c>
      <c r="DX21" s="158">
        <f ca="1" t="shared" ref="DX21" si="461">SUM(DT21:DT22)/DD21</f>
        <v>0</v>
      </c>
      <c r="DY21" s="144">
        <f>VLOOKUP($B21,Table!$C$4:$P$18,MATCH('MBO Report 1'!DY$2,Table!$E$3:$P$3,0)+2,FALSE)</f>
        <v>1481909.43</v>
      </c>
      <c r="DZ21" s="60" t="s">
        <v>32</v>
      </c>
      <c r="EA21" s="61">
        <f>VLOOKUP($A21,Table!$A$59:$P$88,MATCH('MBO Report 1'!DY$2,Table!$E$58:$P$58,0)+4,FALSE)</f>
        <v>0</v>
      </c>
      <c r="EB21" s="61" t="s">
        <v>178</v>
      </c>
      <c r="EC21" s="62">
        <f ca="1">IFERROR(GETPIVOTDATA("ReWork",PivotTable!$B$3,"Dept",$B21,"Month",DY$2,"Source",$D21),0)</f>
        <v>0</v>
      </c>
      <c r="ED21" s="62">
        <f ca="1">IFERROR(GETPIVOTDATA("RePlate",PivotTable!$B$3,"Dept",$B21,"Month",DY$2,"Source",$D21),0)</f>
        <v>0</v>
      </c>
      <c r="EE21" s="62">
        <f ca="1">IFERROR(GETPIVOTDATA("ReWash",PivotTable!$B$3,"Dept",$B21,"Month",DY$2,"Source",$D21),0)</f>
        <v>0</v>
      </c>
      <c r="EF21" s="62">
        <f ca="1">IFERROR(GETPIVOTDATA("Other",PivotTable!$B$3,"Dept",$B21,"Month",DY$2,"Source",$D21),0)</f>
        <v>0</v>
      </c>
      <c r="EG21" s="62">
        <f ca="1">IFERROR(GETPIVOTDATA("Sort",PivotTable!$B$3,"Dept",$B21,"Month",DY$2,"Source",$D21),0)</f>
        <v>0</v>
      </c>
      <c r="EH21" s="85">
        <f ca="1">IFERROR(GETPIVOTDATA("Scrap",PivotTable!$B$3,"Dept",$B21,"Month",DY$2,"Source",$D21),0)</f>
        <v>0</v>
      </c>
      <c r="EI21" s="86">
        <v>0</v>
      </c>
      <c r="EJ21" s="87" t="s">
        <v>178</v>
      </c>
      <c r="EK21" s="88">
        <f ca="1">IFERROR(GETPIVOTDATA("Labour Cost",PivotTable!$B$3,"Dept",$B21,"Month",DY$2,"Source",$D21),0)</f>
        <v>0</v>
      </c>
      <c r="EL21" s="88">
        <f ca="1">IFERROR(GETPIVOTDATA("Process cost",PivotTable!$B$3,"Dept",$B21,"Month",DY$2,"Source",$D21),0)</f>
        <v>0</v>
      </c>
      <c r="EM21" s="88">
        <f ca="1">IFERROR(GETPIVOTDATA("Material Cost",PivotTable!$B$3,"Dept",$B21,"Month",DY$2,"Source",$D21),0)</f>
        <v>0</v>
      </c>
      <c r="EN21" s="88">
        <f ca="1">IFERROR(GETPIVOTDATA("Part Cost",PivotTable!$B$3,"Dept",$B21,"Month",DY$2,"Source",$D21),0)</f>
        <v>0</v>
      </c>
      <c r="EO21" s="115">
        <f ca="1" t="shared" si="408"/>
        <v>0</v>
      </c>
      <c r="EP21" s="116">
        <v>5e-5</v>
      </c>
      <c r="EQ21" s="117">
        <f ca="1" t="shared" ref="EQ21" si="462">EO21/DY21</f>
        <v>0</v>
      </c>
      <c r="ER21" s="152">
        <v>0.001</v>
      </c>
      <c r="ES21" s="158">
        <f ca="1" t="shared" ref="ES21" si="463">SUM(EO21:EO22)/DY21</f>
        <v>0</v>
      </c>
      <c r="ET21" s="144">
        <f>VLOOKUP($B21,Table!$C$4:$P$18,MATCH('MBO Report 1'!ET$2,Table!$E$3:$P$3,0)+2,FALSE)</f>
        <v>1715406.56</v>
      </c>
      <c r="EU21" s="60" t="s">
        <v>32</v>
      </c>
      <c r="EV21" s="61">
        <f>VLOOKUP($A21,Table!$A$59:$P$88,MATCH('MBO Report 1'!ET$2,Table!$E$58:$P$58,0)+4,FALSE)</f>
        <v>0</v>
      </c>
      <c r="EW21" s="61" t="s">
        <v>178</v>
      </c>
      <c r="EX21" s="62">
        <f ca="1">IFERROR(GETPIVOTDATA("ReWork",PivotTable!$B$3,"Dept",$B21,"Month",ET$2,"Source",$D21),0)</f>
        <v>0</v>
      </c>
      <c r="EY21" s="62">
        <f ca="1">IFERROR(GETPIVOTDATA("RePlate",PivotTable!$B$3,"Dept",$B21,"Month",ET$2,"Source",$D21),0)</f>
        <v>0</v>
      </c>
      <c r="EZ21" s="62">
        <f ca="1">IFERROR(GETPIVOTDATA("ReWash",PivotTable!$B$3,"Dept",$B21,"Month",ET$2,"Source",$D21),0)</f>
        <v>0</v>
      </c>
      <c r="FA21" s="62">
        <f ca="1">IFERROR(GETPIVOTDATA("Other",PivotTable!$B$3,"Dept",$B21,"Month",ET$2,"Source",$D21),0)</f>
        <v>0</v>
      </c>
      <c r="FB21" s="62">
        <f ca="1">IFERROR(GETPIVOTDATA("Sort",PivotTable!$B$3,"Dept",$B21,"Month",ET$2,"Source",$D21),0)</f>
        <v>0</v>
      </c>
      <c r="FC21" s="85">
        <f ca="1">IFERROR(GETPIVOTDATA("Scrap",PivotTable!$B$3,"Dept",$B21,"Month",ET$2,"Source",$D21),0)</f>
        <v>0</v>
      </c>
      <c r="FD21" s="86">
        <v>0</v>
      </c>
      <c r="FE21" s="87" t="s">
        <v>178</v>
      </c>
      <c r="FF21" s="88">
        <f ca="1">IFERROR(GETPIVOTDATA("Labour Cost",PivotTable!$B$3,"Dept",$B21,"Month",ET$2,"Source",$D21),0)</f>
        <v>0</v>
      </c>
      <c r="FG21" s="88">
        <f ca="1">IFERROR(GETPIVOTDATA("Process cost",PivotTable!$B$3,"Dept",$B21,"Month",ET$2,"Source",$D21),0)</f>
        <v>0</v>
      </c>
      <c r="FH21" s="88">
        <f ca="1">IFERROR(GETPIVOTDATA("Material Cost",PivotTable!$B$3,"Dept",$B21,"Month",ET$2,"Source",$D21),0)</f>
        <v>0</v>
      </c>
      <c r="FI21" s="88">
        <f ca="1">IFERROR(GETPIVOTDATA("Part Cost",PivotTable!$B$3,"Dept",$B21,"Month",ET$2,"Source",$D21),0)</f>
        <v>0</v>
      </c>
      <c r="FJ21" s="115">
        <f ca="1" t="shared" si="411"/>
        <v>0</v>
      </c>
      <c r="FK21" s="116">
        <v>5e-5</v>
      </c>
      <c r="FL21" s="117">
        <f ca="1" t="shared" ref="FL21" si="464">FJ21/ET21</f>
        <v>0</v>
      </c>
      <c r="FM21" s="152">
        <v>0.001</v>
      </c>
      <c r="FN21" s="158">
        <f ca="1" t="shared" ref="FN21" si="465">SUM(FJ21:FJ22)/ET21</f>
        <v>0</v>
      </c>
      <c r="FO21" s="144">
        <f>VLOOKUP($B21,Table!$C$4:$P$18,MATCH('MBO Report 1'!FO$2,Table!$E$3:$P$3,0)+2,FALSE)</f>
        <v>1698871.05</v>
      </c>
      <c r="FP21" s="60" t="s">
        <v>32</v>
      </c>
      <c r="FQ21" s="61">
        <f>VLOOKUP($A21,Table!$A$59:$P$88,MATCH('MBO Report 1'!FO$2,Table!$E$58:$P$58,0)+4,FALSE)</f>
        <v>0</v>
      </c>
      <c r="FR21" s="61" t="s">
        <v>178</v>
      </c>
      <c r="FS21" s="62">
        <f ca="1">IFERROR(GETPIVOTDATA("ReWork",PivotTable!$B$3,"Dept",$B21,"Month",FO$2,"Source",$D21),0)</f>
        <v>0</v>
      </c>
      <c r="FT21" s="62">
        <f ca="1">IFERROR(GETPIVOTDATA("RePlate",PivotTable!$B$3,"Dept",$B21,"Month",FO$2,"Source",$D21),0)</f>
        <v>0</v>
      </c>
      <c r="FU21" s="62">
        <f ca="1">IFERROR(GETPIVOTDATA("ReWash",PivotTable!$B$3,"Dept",$B21,"Month",FO$2,"Source",$D21),0)</f>
        <v>0</v>
      </c>
      <c r="FV21" s="62">
        <f ca="1">IFERROR(GETPIVOTDATA("Other",PivotTable!$B$3,"Dept",$B21,"Month",FO$2,"Source",$D21),0)</f>
        <v>0</v>
      </c>
      <c r="FW21" s="62">
        <f ca="1">IFERROR(GETPIVOTDATA("Sort",PivotTable!$B$3,"Dept",$B21,"Month",FO$2,"Source",$D21),0)</f>
        <v>0</v>
      </c>
      <c r="FX21" s="85">
        <f ca="1">IFERROR(GETPIVOTDATA("Scrap",PivotTable!$B$3,"Dept",$B21,"Month",FO$2,"Source",$D21),0)</f>
        <v>0</v>
      </c>
      <c r="FY21" s="86">
        <v>0</v>
      </c>
      <c r="FZ21" s="87" t="s">
        <v>178</v>
      </c>
      <c r="GA21" s="88">
        <f ca="1">IFERROR(GETPIVOTDATA("Labour Cost",PivotTable!$B$3,"Dept",$B21,"Month",FO$2,"Source",$D21),0)</f>
        <v>0</v>
      </c>
      <c r="GB21" s="88">
        <f ca="1">IFERROR(GETPIVOTDATA("Process cost",PivotTable!$B$3,"Dept",$B21,"Month",FO$2,"Source",$D21),0)</f>
        <v>0</v>
      </c>
      <c r="GC21" s="88">
        <f ca="1">IFERROR(GETPIVOTDATA("Material Cost",PivotTable!$B$3,"Dept",$B21,"Month",FO$2,"Source",$D21),0)</f>
        <v>0</v>
      </c>
      <c r="GD21" s="88">
        <f ca="1">IFERROR(GETPIVOTDATA("Part Cost",PivotTable!$B$3,"Dept",$B21,"Month",FO$2,"Source",$D21),0)</f>
        <v>0</v>
      </c>
      <c r="GE21" s="115">
        <f ca="1" t="shared" si="414"/>
        <v>0</v>
      </c>
      <c r="GF21" s="116">
        <v>5e-5</v>
      </c>
      <c r="GG21" s="117">
        <f ca="1" t="shared" ref="GG21" si="466">GE21/FO21</f>
        <v>0</v>
      </c>
      <c r="GH21" s="152">
        <v>0.001</v>
      </c>
      <c r="GI21" s="158">
        <f ca="1" t="shared" ref="GI21" si="467">SUM(GE21:GE22)/FO21</f>
        <v>0</v>
      </c>
      <c r="GJ21" s="144">
        <f>VLOOKUP($B21,Table!$C$4:$P$18,MATCH('MBO Report 1'!GJ$2,Table!$E$3:$P$3,0)+2,FALSE)</f>
        <v>1538557.03</v>
      </c>
      <c r="GK21" s="60" t="s">
        <v>32</v>
      </c>
      <c r="GL21" s="61">
        <f>VLOOKUP($A21,Table!$A$59:$P$88,MATCH('MBO Report 1'!GJ$2,Table!$E$58:$P$58,0)+4,FALSE)</f>
        <v>0</v>
      </c>
      <c r="GM21" s="61" t="s">
        <v>178</v>
      </c>
      <c r="GN21" s="62">
        <f ca="1">IFERROR(GETPIVOTDATA("ReWork",PivotTable!$B$3,"Dept",$B21,"Month",GJ$2,"Source",$D21),0)</f>
        <v>0</v>
      </c>
      <c r="GO21" s="62">
        <f ca="1">IFERROR(GETPIVOTDATA("RePlate",PivotTable!$B$3,"Dept",$B21,"Month",GJ$2,"Source",$D21),0)</f>
        <v>0</v>
      </c>
      <c r="GP21" s="62">
        <f ca="1">IFERROR(GETPIVOTDATA("ReWash",PivotTable!$B$3,"Dept",$B21,"Month",GJ$2,"Source",$D21),0)</f>
        <v>0</v>
      </c>
      <c r="GQ21" s="62">
        <f ca="1">IFERROR(GETPIVOTDATA("Other",PivotTable!$B$3,"Dept",$B21,"Month",GJ$2,"Source",$D21),0)</f>
        <v>0</v>
      </c>
      <c r="GR21" s="62">
        <f ca="1">IFERROR(GETPIVOTDATA("Sort",PivotTable!$B$3,"Dept",$B21,"Month",GJ$2,"Source",$D21),0)</f>
        <v>0</v>
      </c>
      <c r="GS21" s="85">
        <f ca="1">IFERROR(GETPIVOTDATA("Scrap",PivotTable!$B$3,"Dept",$B21,"Month",GJ$2,"Source",$D21),0)</f>
        <v>0</v>
      </c>
      <c r="GT21" s="86">
        <v>0</v>
      </c>
      <c r="GU21" s="87" t="s">
        <v>178</v>
      </c>
      <c r="GV21" s="88">
        <f ca="1">IFERROR(GETPIVOTDATA("Labour Cost",PivotTable!$B$3,"Dept",$B21,"Month",GJ$2,"Source",$D21),0)</f>
        <v>0</v>
      </c>
      <c r="GW21" s="88">
        <f ca="1">IFERROR(GETPIVOTDATA("Process cost",PivotTable!$B$3,"Dept",$B21,"Month",GJ$2,"Source",$D21),0)</f>
        <v>0</v>
      </c>
      <c r="GX21" s="88">
        <f ca="1">IFERROR(GETPIVOTDATA("Material Cost",PivotTable!$B$3,"Dept",$B21,"Month",GJ$2,"Source",$D21),0)</f>
        <v>0</v>
      </c>
      <c r="GY21" s="88">
        <f ca="1">IFERROR(GETPIVOTDATA("Part Cost",PivotTable!$B$3,"Dept",$B21,"Month",GJ$2,"Source",$D21),0)</f>
        <v>0</v>
      </c>
      <c r="GZ21" s="115">
        <f ca="1" t="shared" si="417"/>
        <v>0</v>
      </c>
      <c r="HA21" s="116">
        <v>5e-5</v>
      </c>
      <c r="HB21" s="117">
        <f ca="1" t="shared" ref="HB21" si="468">GZ21/GJ21</f>
        <v>0</v>
      </c>
      <c r="HC21" s="152">
        <v>0.001</v>
      </c>
      <c r="HD21" s="158">
        <f ca="1" t="shared" ref="HD21" si="469">SUM(GZ21:GZ22)/GJ21</f>
        <v>0</v>
      </c>
      <c r="HE21" s="144">
        <f>VLOOKUP($B21,Table!$C$4:$P$18,MATCH('MBO Report 1'!HE$2,Table!$E$3:$P$3,0)+2,FALSE)</f>
        <v>1746382.16</v>
      </c>
      <c r="HF21" s="60" t="s">
        <v>32</v>
      </c>
      <c r="HG21" s="61">
        <f>VLOOKUP($A21,Table!$A$59:$P$88,MATCH('MBO Report 1'!HE$2,Table!$E$58:$P$58,0)+4,FALSE)</f>
        <v>0</v>
      </c>
      <c r="HH21" s="61" t="s">
        <v>178</v>
      </c>
      <c r="HI21" s="62">
        <f ca="1">IFERROR(GETPIVOTDATA("ReWork",PivotTable!$B$3,"Dept",$B21,"Month",HE$2,"Source",$D21),0)</f>
        <v>0</v>
      </c>
      <c r="HJ21" s="62">
        <f ca="1">IFERROR(GETPIVOTDATA("RePlate",PivotTable!$B$3,"Dept",$B21,"Month",HE$2,"Source",$D21),0)</f>
        <v>0</v>
      </c>
      <c r="HK21" s="62">
        <f ca="1">IFERROR(GETPIVOTDATA("ReWash",PivotTable!$B$3,"Dept",$B21,"Month",HE$2,"Source",$D21),0)</f>
        <v>0</v>
      </c>
      <c r="HL21" s="62">
        <f ca="1">IFERROR(GETPIVOTDATA("Other",PivotTable!$B$3,"Dept",$B21,"Month",HE$2,"Source",$D21),0)</f>
        <v>0</v>
      </c>
      <c r="HM21" s="62">
        <f ca="1">IFERROR(GETPIVOTDATA("Sort",PivotTable!$B$3,"Dept",$B21,"Month",HE$2,"Source",$D21),0)</f>
        <v>0</v>
      </c>
      <c r="HN21" s="85">
        <f ca="1">IFERROR(GETPIVOTDATA("Scrap",PivotTable!$B$3,"Dept",$B21,"Month",HE$2,"Source",$D21),0)</f>
        <v>0</v>
      </c>
      <c r="HO21" s="86">
        <v>0</v>
      </c>
      <c r="HP21" s="87" t="s">
        <v>178</v>
      </c>
      <c r="HQ21" s="88">
        <f ca="1">IFERROR(GETPIVOTDATA("Labour Cost",PivotTable!$B$3,"Dept",$B21,"Month",HE$2,"Source",$D21),0)</f>
        <v>0</v>
      </c>
      <c r="HR21" s="88">
        <f ca="1">IFERROR(GETPIVOTDATA("Process cost",PivotTable!$B$3,"Dept",$B21,"Month",HE$2,"Source",$D21),0)</f>
        <v>0</v>
      </c>
      <c r="HS21" s="88">
        <f ca="1">IFERROR(GETPIVOTDATA("Material Cost",PivotTable!$B$3,"Dept",$B21,"Month",HE$2,"Source",$D21),0)</f>
        <v>0</v>
      </c>
      <c r="HT21" s="88">
        <f ca="1">IFERROR(GETPIVOTDATA("Part Cost",PivotTable!$B$3,"Dept",$B21,"Month",HE$2,"Source",$D21),0)</f>
        <v>0</v>
      </c>
      <c r="HU21" s="115">
        <f ca="1" t="shared" si="420"/>
        <v>0</v>
      </c>
      <c r="HV21" s="116">
        <v>5e-5</v>
      </c>
      <c r="HW21" s="117">
        <f ca="1" t="shared" ref="HW21" si="470">HU21/HE21</f>
        <v>0</v>
      </c>
      <c r="HX21" s="152">
        <v>0.001</v>
      </c>
      <c r="HY21" s="158">
        <f ca="1" t="shared" ref="HY21" si="471">SUM(HU21:HU22)/HE21</f>
        <v>0</v>
      </c>
      <c r="HZ21" s="144">
        <f>VLOOKUP($B21,Table!$C$4:$P$18,MATCH('MBO Report 1'!HZ$2,Table!$E$3:$P$3,0)+2,FALSE)</f>
        <v>1680546.87</v>
      </c>
      <c r="IA21" s="60" t="s">
        <v>32</v>
      </c>
      <c r="IB21" s="61">
        <f>VLOOKUP($A21,Table!$A$59:$P$88,MATCH('MBO Report 1'!HZ$2,Table!$E$58:$P$58,0)+4,FALSE)</f>
        <v>0</v>
      </c>
      <c r="IC21" s="61" t="s">
        <v>178</v>
      </c>
      <c r="ID21" s="62">
        <f ca="1">IFERROR(GETPIVOTDATA("ReWork",PivotTable!$B$3,"Dept",$B21,"Month",HZ$2,"Source",$D21),0)</f>
        <v>0</v>
      </c>
      <c r="IE21" s="62">
        <f ca="1">IFERROR(GETPIVOTDATA("RePlate",PivotTable!$B$3,"Dept",$B21,"Month",HZ$2,"Source",$D21),0)</f>
        <v>0</v>
      </c>
      <c r="IF21" s="62">
        <f ca="1">IFERROR(GETPIVOTDATA("ReWash",PivotTable!$B$3,"Dept",$B21,"Month",HZ$2,"Source",$D21),0)</f>
        <v>0</v>
      </c>
      <c r="IG21" s="62">
        <f ca="1">IFERROR(GETPIVOTDATA("Other",PivotTable!$B$3,"Dept",$B21,"Month",HZ$2,"Source",$D21),0)</f>
        <v>0</v>
      </c>
      <c r="IH21" s="62">
        <f ca="1">IFERROR(GETPIVOTDATA("Sort",PivotTable!$B$3,"Dept",$B21,"Month",HZ$2,"Source",$D21),0)</f>
        <v>0</v>
      </c>
      <c r="II21" s="85">
        <f ca="1">IFERROR(GETPIVOTDATA("Scrap",PivotTable!$B$3,"Dept",$B21,"Month",HZ$2,"Source",$D21),0)</f>
        <v>0</v>
      </c>
      <c r="IJ21" s="86">
        <v>0</v>
      </c>
      <c r="IK21" s="87" t="s">
        <v>178</v>
      </c>
      <c r="IL21" s="88">
        <f ca="1">IFERROR(GETPIVOTDATA("Labour Cost",PivotTable!$B$3,"Dept",$B21,"Month",HZ$2,"Source",$D21),0)</f>
        <v>0</v>
      </c>
      <c r="IM21" s="88">
        <f ca="1">IFERROR(GETPIVOTDATA("Process cost",PivotTable!$B$3,"Dept",$B21,"Month",HZ$2,"Source",$D21),0)</f>
        <v>0</v>
      </c>
      <c r="IN21" s="88">
        <f ca="1">IFERROR(GETPIVOTDATA("Material Cost",PivotTable!$B$3,"Dept",$B21,"Month",HZ$2,"Source",$D21),0)</f>
        <v>0</v>
      </c>
      <c r="IO21" s="88">
        <f ca="1">IFERROR(GETPIVOTDATA("Part Cost",PivotTable!$B$3,"Dept",$B21,"Month",HZ$2,"Source",$D21),0)</f>
        <v>0</v>
      </c>
      <c r="IP21" s="115">
        <f ca="1" t="shared" si="423"/>
        <v>0</v>
      </c>
      <c r="IQ21" s="116">
        <v>5e-5</v>
      </c>
      <c r="IR21" s="117">
        <f ca="1" t="shared" ref="IR21" si="472">IP21/HZ21</f>
        <v>0</v>
      </c>
      <c r="IS21" s="152">
        <v>0.001</v>
      </c>
      <c r="IT21" s="158">
        <f ca="1" t="shared" ref="IT21" si="473">SUM(IP21:IP22)/HZ21</f>
        <v>0</v>
      </c>
    </row>
    <row r="22" s="39" customFormat="1" customHeight="1" outlineLevel="1" spans="1:254">
      <c r="A22" s="51" t="str">
        <f t="shared" ref="A22" si="474">B21&amp;D22</f>
        <v>CuFrameExternal</v>
      </c>
      <c r="B22" s="34"/>
      <c r="C22" s="59"/>
      <c r="D22" s="63" t="s">
        <v>34</v>
      </c>
      <c r="E22" s="64">
        <f>VLOOKUP($A22,Table!$A$59:$P$88,MATCH('MBO Report 1'!C$2,Table!$E$58:$P$58,0)+4,FALSE)</f>
        <v>0</v>
      </c>
      <c r="F22" s="64">
        <f>VLOOKUP($A21,Table!$A$24:$P$53,MATCH('MBO Report 1'!C$2,Table!$E$23:$P$23,0)+4,FALSE)</f>
        <v>0</v>
      </c>
      <c r="G22" s="65">
        <f ca="1">IFERROR(GETPIVOTDATA("ReWork",PivotTable!$B$3,"Dept",$B21,"Month",C$2,"Source",$D22),0)</f>
        <v>0</v>
      </c>
      <c r="H22" s="65">
        <f ca="1">IFERROR(GETPIVOTDATA("RePlate",PivotTable!$B$3,"Dept",$B21,"Month",C$2,"Source",$D22),0)</f>
        <v>0</v>
      </c>
      <c r="I22" s="65">
        <f ca="1">IFERROR(GETPIVOTDATA("ReWash",PivotTable!$B$3,"Dept",$B21,"Month",C$2,"Source",$D22),0)</f>
        <v>0</v>
      </c>
      <c r="J22" s="65">
        <f ca="1">IFERROR(GETPIVOTDATA("Other",PivotTable!$B$3,"Dept",$B21,"Month",C$2,"Source",$D22),0)</f>
        <v>0</v>
      </c>
      <c r="K22" s="65">
        <f ca="1">IFERROR(GETPIVOTDATA("Sort",PivotTable!$B$3,"Dept",$B21,"Month",C$2,"Source",$D22),0)</f>
        <v>0</v>
      </c>
      <c r="L22" s="89">
        <f ca="1">IFERROR(GETPIVOTDATA("Scrap",PivotTable!$B$3,"Dept",$B21,"Month",C$2,"Source",$D22),0)</f>
        <v>0</v>
      </c>
      <c r="M22" s="90">
        <f>E21*250+E22*500</f>
        <v>250</v>
      </c>
      <c r="N22" s="91">
        <f>VLOOKUP($A22,Table!$A$24:$P$53,MATCH('MBO Report 1'!C$2,Table!$E$23:$P$23,0)+4,FALSE)</f>
        <v>0</v>
      </c>
      <c r="O22" s="92">
        <f ca="1">IFERROR(GETPIVOTDATA("Labour Cost",PivotTable!$B$3,"Dept",$B21,"Month",C$2,"Source",$D22),0)</f>
        <v>0</v>
      </c>
      <c r="P22" s="92">
        <f ca="1">IFERROR(GETPIVOTDATA("Process cost",PivotTable!$B$3,"Dept",$B21,"Month",C$2,"Source",$D22),0)</f>
        <v>0</v>
      </c>
      <c r="Q22" s="92">
        <f ca="1">IFERROR(GETPIVOTDATA("Material Cost",PivotTable!$B$3,"Dept",$B21,"Month",C$2,"Source",$D22),0)</f>
        <v>0</v>
      </c>
      <c r="R22" s="92">
        <f ca="1">IFERROR(GETPIVOTDATA("Part Cost",PivotTable!$B$3,"Dept",$B21,"Month",C$2,"Source",$D22),0)</f>
        <v>0</v>
      </c>
      <c r="S22" s="121">
        <f ca="1">SUM(M22:R22)</f>
        <v>250</v>
      </c>
      <c r="T22" s="122">
        <v>5e-5</v>
      </c>
      <c r="U22" s="123">
        <f ca="1" t="shared" ref="U22" si="475">S22/C21</f>
        <v>0.000185850253759936</v>
      </c>
      <c r="V22" s="118"/>
      <c r="W22" s="119"/>
      <c r="X22" s="120"/>
      <c r="Y22" s="63" t="s">
        <v>34</v>
      </c>
      <c r="Z22" s="64">
        <f>VLOOKUP($A22,Table!$A$59:$P$88,MATCH('MBO Report 1'!X$2,Table!$E$58:$P$58,0)+4,FALSE)</f>
        <v>0</v>
      </c>
      <c r="AA22" s="64">
        <f>VLOOKUP($A21,Table!$A$24:$P$53,MATCH('MBO Report 1'!X$2,Table!$E$23:$P$23,0)+4,FALSE)</f>
        <v>0</v>
      </c>
      <c r="AB22" s="65">
        <f ca="1">IFERROR(GETPIVOTDATA("ReWork",PivotTable!$B$3,"Dept",$B21,"Month",X$2,"Source",$D22),0)</f>
        <v>0</v>
      </c>
      <c r="AC22" s="65">
        <f ca="1">IFERROR(GETPIVOTDATA("RePlate",PivotTable!$B$3,"Dept",$B21,"Month",X$2,"Source",$D22),0)</f>
        <v>0</v>
      </c>
      <c r="AD22" s="65">
        <f ca="1">IFERROR(GETPIVOTDATA("ReWash",PivotTable!$B$3,"Dept",$B21,"Month",X$2,"Source",$D22),0)</f>
        <v>0</v>
      </c>
      <c r="AE22" s="65">
        <f ca="1">IFERROR(GETPIVOTDATA("Other",PivotTable!$B$3,"Dept",$B21,"Month",X$2,"Source",$D22),0)</f>
        <v>0</v>
      </c>
      <c r="AF22" s="65">
        <f ca="1">IFERROR(GETPIVOTDATA("Sort",PivotTable!$B$3,"Dept",$B21,"Month",X$2,"Source",$D22),0)</f>
        <v>0</v>
      </c>
      <c r="AG22" s="89">
        <f ca="1">IFERROR(GETPIVOTDATA("Scrap",PivotTable!$B$3,"Dept",$B21,"Month",X$2,"Source",$D22),0)</f>
        <v>0</v>
      </c>
      <c r="AH22" s="90">
        <f t="shared" ref="AH22" si="476">Z21*250+Z22*500</f>
        <v>0</v>
      </c>
      <c r="AI22" s="91">
        <f>VLOOKUP($A22,Table!$A$24:$P$53,MATCH('MBO Report 1'!X$2,Table!$E$23:$P$23,0)+4,FALSE)</f>
        <v>0</v>
      </c>
      <c r="AJ22" s="92">
        <f ca="1">IFERROR(GETPIVOTDATA("Labour Cost",PivotTable!$B$3,"Dept",$B21,"Month",X$2,"Source",$D22),0)</f>
        <v>0</v>
      </c>
      <c r="AK22" s="92">
        <f ca="1">IFERROR(GETPIVOTDATA("Process cost",PivotTable!$B$3,"Dept",$B21,"Month",X$2,"Source",$D22),0)</f>
        <v>0</v>
      </c>
      <c r="AL22" s="92">
        <f ca="1">IFERROR(GETPIVOTDATA("Material Cost",PivotTable!$B$3,"Dept",$B21,"Month",X$2,"Source",$D22),0)</f>
        <v>0</v>
      </c>
      <c r="AM22" s="92">
        <f ca="1">IFERROR(GETPIVOTDATA("Part Cost",PivotTable!$B$3,"Dept",$B21,"Month",X$2,"Source",$D22),0)</f>
        <v>0</v>
      </c>
      <c r="AN22" s="121">
        <f ca="1" t="shared" si="393"/>
        <v>0</v>
      </c>
      <c r="AO22" s="122">
        <v>5e-5</v>
      </c>
      <c r="AP22" s="123">
        <f ca="1" t="shared" ref="AP22" si="477">AN22/X21</f>
        <v>0</v>
      </c>
      <c r="AQ22" s="118"/>
      <c r="AR22" s="143"/>
      <c r="AS22" s="145"/>
      <c r="AT22" s="63" t="s">
        <v>34</v>
      </c>
      <c r="AU22" s="64">
        <f>VLOOKUP($A22,Table!$A$59:$P$88,MATCH('MBO Report 1'!AS$2,Table!$E$58:$P$58,0)+4,FALSE)</f>
        <v>0</v>
      </c>
      <c r="AV22" s="64">
        <f>VLOOKUP($A21,Table!$A$24:$P$53,MATCH('MBO Report 1'!AS$2,Table!$E$23:$P$23,0)+4,FALSE)</f>
        <v>0</v>
      </c>
      <c r="AW22" s="65">
        <f ca="1">IFERROR(GETPIVOTDATA("ReWork",PivotTable!$B$3,"Dept",$B21,"Month",AS$2,"Source",$D22),0)</f>
        <v>0</v>
      </c>
      <c r="AX22" s="65">
        <f ca="1">IFERROR(GETPIVOTDATA("RePlate",PivotTable!$B$3,"Dept",$B21,"Month",AS$2,"Source",$D22),0)</f>
        <v>0</v>
      </c>
      <c r="AY22" s="65">
        <f ca="1">IFERROR(GETPIVOTDATA("ReWash",PivotTable!$B$3,"Dept",$B21,"Month",AS$2,"Source",$D22),0)</f>
        <v>0</v>
      </c>
      <c r="AZ22" s="65">
        <f ca="1">IFERROR(GETPIVOTDATA("Other",PivotTable!$B$3,"Dept",$B21,"Month",AS$2,"Source",$D22),0)</f>
        <v>0</v>
      </c>
      <c r="BA22" s="65">
        <f ca="1">IFERROR(GETPIVOTDATA("Sort",PivotTable!$B$3,"Dept",$B21,"Month",AS$2,"Source",$D22),0)</f>
        <v>0</v>
      </c>
      <c r="BB22" s="89">
        <f ca="1">IFERROR(GETPIVOTDATA("Scrap",PivotTable!$B$3,"Dept",$B21,"Month",AS$2,"Source",$D22),0)</f>
        <v>0</v>
      </c>
      <c r="BC22" s="90">
        <f t="shared" ref="BC22" si="478">AU21*250+AU22*500</f>
        <v>0</v>
      </c>
      <c r="BD22" s="91">
        <f>VLOOKUP($A22,Table!$A$24:$P$53,MATCH('MBO Report 1'!AS$2,Table!$E$23:$P$23,0)+4,FALSE)</f>
        <v>0</v>
      </c>
      <c r="BE22" s="92">
        <f ca="1">IFERROR(GETPIVOTDATA("Labour Cost",PivotTable!$B$3,"Dept",$B21,"Month",AS$2,"Source",$D22),0)</f>
        <v>0</v>
      </c>
      <c r="BF22" s="92">
        <f ca="1">IFERROR(GETPIVOTDATA("Process cost",PivotTable!$B$3,"Dept",$B21,"Month",AS$2,"Source",$D22),0)</f>
        <v>0</v>
      </c>
      <c r="BG22" s="92">
        <f ca="1">IFERROR(GETPIVOTDATA("Material Cost",PivotTable!$B$3,"Dept",$B21,"Month",AS$2,"Source",$D22),0)</f>
        <v>0</v>
      </c>
      <c r="BH22" s="92">
        <f ca="1">IFERROR(GETPIVOTDATA("Part Cost",PivotTable!$B$3,"Dept",$B21,"Month",AS$2,"Source",$D22),0)</f>
        <v>0</v>
      </c>
      <c r="BI22" s="121">
        <f ca="1" t="shared" si="396"/>
        <v>0</v>
      </c>
      <c r="BJ22" s="122">
        <v>5e-5</v>
      </c>
      <c r="BK22" s="123">
        <f ca="1" t="shared" ref="BK22" si="479">BI22/AS21</f>
        <v>0</v>
      </c>
      <c r="BL22" s="153"/>
      <c r="BM22" s="159"/>
      <c r="BN22" s="145"/>
      <c r="BO22" s="63" t="s">
        <v>34</v>
      </c>
      <c r="BP22" s="64">
        <f>VLOOKUP($A22,Table!$A$59:$P$88,MATCH('MBO Report 1'!BN$2,Table!$E$58:$P$58,0)+4,FALSE)</f>
        <v>0</v>
      </c>
      <c r="BQ22" s="64">
        <f>VLOOKUP($A21,Table!$A$24:$P$53,MATCH('MBO Report 1'!BN$2,Table!$E$23:$P$23,0)+4,FALSE)</f>
        <v>0</v>
      </c>
      <c r="BR22" s="65">
        <f ca="1">IFERROR(GETPIVOTDATA("ReWork",PivotTable!$B$3,"Dept",$B21,"Month",BN$2,"Source",$D22),0)</f>
        <v>0</v>
      </c>
      <c r="BS22" s="65">
        <f ca="1">IFERROR(GETPIVOTDATA("RePlate",PivotTable!$B$3,"Dept",$B21,"Month",BN$2,"Source",$D22),0)</f>
        <v>0</v>
      </c>
      <c r="BT22" s="65">
        <f ca="1">IFERROR(GETPIVOTDATA("ReWash",PivotTable!$B$3,"Dept",$B21,"Month",BN$2,"Source",$D22),0)</f>
        <v>0</v>
      </c>
      <c r="BU22" s="65">
        <f ca="1">IFERROR(GETPIVOTDATA("Other",PivotTable!$B$3,"Dept",$B21,"Month",BN$2,"Source",$D22),0)</f>
        <v>0</v>
      </c>
      <c r="BV22" s="65">
        <f ca="1">IFERROR(GETPIVOTDATA("Sort",PivotTable!$B$3,"Dept",$B21,"Month",BN$2,"Source",$D22),0)</f>
        <v>0</v>
      </c>
      <c r="BW22" s="89">
        <f ca="1">IFERROR(GETPIVOTDATA("Scrap",PivotTable!$B$3,"Dept",$B21,"Month",BN$2,"Source",$D22),0)</f>
        <v>0</v>
      </c>
      <c r="BX22" s="90">
        <f t="shared" ref="BX22" si="480">BP21*250+BP22*500</f>
        <v>0</v>
      </c>
      <c r="BY22" s="91">
        <f>VLOOKUP($A22,Table!$A$24:$P$53,MATCH('MBO Report 1'!BN$2,Table!$E$23:$P$23,0)+4,FALSE)</f>
        <v>0</v>
      </c>
      <c r="BZ22" s="92">
        <f ca="1">IFERROR(GETPIVOTDATA("Labour Cost",PivotTable!$B$3,"Dept",$B21,"Month",BN$2,"Source",$D22),0)</f>
        <v>0</v>
      </c>
      <c r="CA22" s="92">
        <f ca="1">IFERROR(GETPIVOTDATA("Process cost",PivotTable!$B$3,"Dept",$B21,"Month",BN$2,"Source",$D22),0)</f>
        <v>0</v>
      </c>
      <c r="CB22" s="92">
        <f ca="1">IFERROR(GETPIVOTDATA("Material Cost",PivotTable!$B$3,"Dept",$B21,"Month",BN$2,"Source",$D22),0)</f>
        <v>0</v>
      </c>
      <c r="CC22" s="92">
        <f ca="1">IFERROR(GETPIVOTDATA("Part Cost",PivotTable!$B$3,"Dept",$B21,"Month",BN$2,"Source",$D22),0)</f>
        <v>0</v>
      </c>
      <c r="CD22" s="121">
        <f ca="1" t="shared" si="399"/>
        <v>0</v>
      </c>
      <c r="CE22" s="122">
        <v>5e-5</v>
      </c>
      <c r="CF22" s="123">
        <f ca="1" t="shared" ref="CF22" si="481">CD22/BN21</f>
        <v>0</v>
      </c>
      <c r="CG22" s="153"/>
      <c r="CH22" s="159"/>
      <c r="CI22" s="145"/>
      <c r="CJ22" s="63" t="s">
        <v>34</v>
      </c>
      <c r="CK22" s="64">
        <f>VLOOKUP($A22,Table!$A$59:$P$88,MATCH('MBO Report 1'!CI$2,Table!$E$58:$P$58,0)+4,FALSE)</f>
        <v>0</v>
      </c>
      <c r="CL22" s="64">
        <f>VLOOKUP($A21,Table!$A$24:$P$53,MATCH('MBO Report 1'!CI$2,Table!$E$23:$P$23,0)+4,FALSE)</f>
        <v>0</v>
      </c>
      <c r="CM22" s="65">
        <f ca="1">IFERROR(GETPIVOTDATA("ReWork",PivotTable!$B$3,"Dept",$B21,"Month",CI$2,"Source",$D22),0)</f>
        <v>0</v>
      </c>
      <c r="CN22" s="65">
        <f ca="1">IFERROR(GETPIVOTDATA("RePlate",PivotTable!$B$3,"Dept",$B21,"Month",CI$2,"Source",$D22),0)</f>
        <v>0</v>
      </c>
      <c r="CO22" s="65">
        <f ca="1">IFERROR(GETPIVOTDATA("ReWash",PivotTable!$B$3,"Dept",$B21,"Month",CI$2,"Source",$D22),0)</f>
        <v>0</v>
      </c>
      <c r="CP22" s="65">
        <f ca="1">IFERROR(GETPIVOTDATA("Other",PivotTable!$B$3,"Dept",$B21,"Month",CI$2,"Source",$D22),0)</f>
        <v>0</v>
      </c>
      <c r="CQ22" s="65">
        <f ca="1">IFERROR(GETPIVOTDATA("Sort",PivotTable!$B$3,"Dept",$B21,"Month",CI$2,"Source",$D22),0)</f>
        <v>0</v>
      </c>
      <c r="CR22" s="89">
        <f ca="1">IFERROR(GETPIVOTDATA("Scrap",PivotTable!$B$3,"Dept",$B21,"Month",CI$2,"Source",$D22),0)</f>
        <v>0</v>
      </c>
      <c r="CS22" s="90">
        <f t="shared" ref="CS22" si="482">CK21*250+CK22*500</f>
        <v>0</v>
      </c>
      <c r="CT22" s="91">
        <f>VLOOKUP($A22,Table!$A$24:$P$53,MATCH('MBO Report 1'!CI$2,Table!$E$23:$P$23,0)+4,FALSE)</f>
        <v>0</v>
      </c>
      <c r="CU22" s="92">
        <f ca="1">IFERROR(GETPIVOTDATA("Labour Cost",PivotTable!$B$3,"Dept",$B21,"Month",CI$2,"Source",$D22),0)</f>
        <v>0</v>
      </c>
      <c r="CV22" s="92">
        <f ca="1">IFERROR(GETPIVOTDATA("Process cost",PivotTable!$B$3,"Dept",$B21,"Month",CI$2,"Source",$D22),0)</f>
        <v>0</v>
      </c>
      <c r="CW22" s="92">
        <f ca="1">IFERROR(GETPIVOTDATA("Material Cost",PivotTable!$B$3,"Dept",$B21,"Month",CI$2,"Source",$D22),0)</f>
        <v>0</v>
      </c>
      <c r="CX22" s="92">
        <f ca="1">IFERROR(GETPIVOTDATA("Part Cost",PivotTable!$B$3,"Dept",$B21,"Month",CI$2,"Source",$D22),0)</f>
        <v>0</v>
      </c>
      <c r="CY22" s="121">
        <f ca="1" t="shared" si="402"/>
        <v>0</v>
      </c>
      <c r="CZ22" s="122">
        <v>5e-5</v>
      </c>
      <c r="DA22" s="123">
        <f ca="1" t="shared" ref="DA22" si="483">CY22/CI21</f>
        <v>0</v>
      </c>
      <c r="DB22" s="153"/>
      <c r="DC22" s="159"/>
      <c r="DD22" s="145"/>
      <c r="DE22" s="63" t="s">
        <v>34</v>
      </c>
      <c r="DF22" s="64">
        <f>VLOOKUP($A22,Table!$A$59:$P$88,MATCH('MBO Report 1'!DD$2,Table!$E$58:$P$58,0)+4,FALSE)</f>
        <v>0</v>
      </c>
      <c r="DG22" s="64">
        <f>VLOOKUP($A21,Table!$A$24:$P$53,MATCH('MBO Report 1'!DD$2,Table!$E$23:$P$23,0)+4,FALSE)</f>
        <v>0</v>
      </c>
      <c r="DH22" s="65">
        <f ca="1">IFERROR(GETPIVOTDATA("ReWork",PivotTable!$B$3,"Dept",$B21,"Month",DD$2,"Source",$D22),0)</f>
        <v>0</v>
      </c>
      <c r="DI22" s="65">
        <f ca="1">IFERROR(GETPIVOTDATA("RePlate",PivotTable!$B$3,"Dept",$B21,"Month",DD$2,"Source",$D22),0)</f>
        <v>0</v>
      </c>
      <c r="DJ22" s="65">
        <f ca="1">IFERROR(GETPIVOTDATA("ReWash",PivotTable!$B$3,"Dept",$B21,"Month",DD$2,"Source",$D22),0)</f>
        <v>0</v>
      </c>
      <c r="DK22" s="65">
        <f ca="1">IFERROR(GETPIVOTDATA("Other",PivotTable!$B$3,"Dept",$B21,"Month",DD$2,"Source",$D22),0)</f>
        <v>0</v>
      </c>
      <c r="DL22" s="65">
        <f ca="1">IFERROR(GETPIVOTDATA("Sort",PivotTable!$B$3,"Dept",$B21,"Month",DD$2,"Source",$D22),0)</f>
        <v>0</v>
      </c>
      <c r="DM22" s="89">
        <f ca="1">IFERROR(GETPIVOTDATA("Scrap",PivotTable!$B$3,"Dept",$B21,"Month",DD$2,"Source",$D22),0)</f>
        <v>0</v>
      </c>
      <c r="DN22" s="90">
        <f t="shared" ref="DN22" si="484">DF21*250+DF22*500</f>
        <v>0</v>
      </c>
      <c r="DO22" s="91">
        <f>VLOOKUP($A22,Table!$A$24:$P$53,MATCH('MBO Report 1'!DD$2,Table!$E$23:$P$23,0)+4,FALSE)</f>
        <v>0</v>
      </c>
      <c r="DP22" s="92">
        <f ca="1">IFERROR(GETPIVOTDATA("Labour Cost",PivotTable!$B$3,"Dept",$B21,"Month",DD$2,"Source",$D22),0)</f>
        <v>0</v>
      </c>
      <c r="DQ22" s="92">
        <f ca="1">IFERROR(GETPIVOTDATA("Process cost",PivotTable!$B$3,"Dept",$B21,"Month",DD$2,"Source",$D22),0)</f>
        <v>0</v>
      </c>
      <c r="DR22" s="92">
        <f ca="1">IFERROR(GETPIVOTDATA("Material Cost",PivotTable!$B$3,"Dept",$B21,"Month",DD$2,"Source",$D22),0)</f>
        <v>0</v>
      </c>
      <c r="DS22" s="92">
        <f ca="1">IFERROR(GETPIVOTDATA("Part Cost",PivotTable!$B$3,"Dept",$B21,"Month",DD$2,"Source",$D22),0)</f>
        <v>0</v>
      </c>
      <c r="DT22" s="121">
        <f ca="1" t="shared" si="405"/>
        <v>0</v>
      </c>
      <c r="DU22" s="122">
        <v>5e-5</v>
      </c>
      <c r="DV22" s="123">
        <f ca="1" t="shared" ref="DV22" si="485">DT22/DD21</f>
        <v>0</v>
      </c>
      <c r="DW22" s="153"/>
      <c r="DX22" s="159"/>
      <c r="DY22" s="145"/>
      <c r="DZ22" s="63" t="s">
        <v>34</v>
      </c>
      <c r="EA22" s="64">
        <f>VLOOKUP($A22,Table!$A$59:$P$88,MATCH('MBO Report 1'!DY$2,Table!$E$58:$P$58,0)+4,FALSE)</f>
        <v>0</v>
      </c>
      <c r="EB22" s="64">
        <f>VLOOKUP($A21,Table!$A$24:$P$53,MATCH('MBO Report 1'!DY$2,Table!$E$23:$P$23,0)+4,FALSE)</f>
        <v>0</v>
      </c>
      <c r="EC22" s="65">
        <f ca="1">IFERROR(GETPIVOTDATA("ReWork",PivotTable!$B$3,"Dept",$B21,"Month",DY$2,"Source",$D22),0)</f>
        <v>0</v>
      </c>
      <c r="ED22" s="65">
        <f ca="1">IFERROR(GETPIVOTDATA("RePlate",PivotTable!$B$3,"Dept",$B21,"Month",DY$2,"Source",$D22),0)</f>
        <v>0</v>
      </c>
      <c r="EE22" s="65">
        <f ca="1">IFERROR(GETPIVOTDATA("ReWash",PivotTable!$B$3,"Dept",$B21,"Month",DY$2,"Source",$D22),0)</f>
        <v>0</v>
      </c>
      <c r="EF22" s="65">
        <f ca="1">IFERROR(GETPIVOTDATA("Other",PivotTable!$B$3,"Dept",$B21,"Month",DY$2,"Source",$D22),0)</f>
        <v>0</v>
      </c>
      <c r="EG22" s="65">
        <f ca="1">IFERROR(GETPIVOTDATA("Sort",PivotTable!$B$3,"Dept",$B21,"Month",DY$2,"Source",$D22),0)</f>
        <v>0</v>
      </c>
      <c r="EH22" s="89">
        <f ca="1">IFERROR(GETPIVOTDATA("Scrap",PivotTable!$B$3,"Dept",$B21,"Month",DY$2,"Source",$D22),0)</f>
        <v>0</v>
      </c>
      <c r="EI22" s="90">
        <f t="shared" ref="EI22" si="486">EA21*250+EA22*500</f>
        <v>0</v>
      </c>
      <c r="EJ22" s="91">
        <f>VLOOKUP($A22,Table!$A$24:$P$53,MATCH('MBO Report 1'!DY$2,Table!$E$23:$P$23,0)+4,FALSE)</f>
        <v>0</v>
      </c>
      <c r="EK22" s="92">
        <f ca="1">IFERROR(GETPIVOTDATA("Labour Cost",PivotTable!$B$3,"Dept",$B21,"Month",DY$2,"Source",$D22),0)</f>
        <v>0</v>
      </c>
      <c r="EL22" s="92">
        <f ca="1">IFERROR(GETPIVOTDATA("Process cost",PivotTable!$B$3,"Dept",$B21,"Month",DY$2,"Source",$D22),0)</f>
        <v>0</v>
      </c>
      <c r="EM22" s="92">
        <f ca="1">IFERROR(GETPIVOTDATA("Material Cost",PivotTable!$B$3,"Dept",$B21,"Month",DY$2,"Source",$D22),0)</f>
        <v>0</v>
      </c>
      <c r="EN22" s="92">
        <f ca="1">IFERROR(GETPIVOTDATA("Part Cost",PivotTable!$B$3,"Dept",$B21,"Month",DY$2,"Source",$D22),0)</f>
        <v>0</v>
      </c>
      <c r="EO22" s="121">
        <f ca="1" t="shared" si="408"/>
        <v>0</v>
      </c>
      <c r="EP22" s="122">
        <v>5e-5</v>
      </c>
      <c r="EQ22" s="123">
        <f ca="1" t="shared" ref="EQ22" si="487">EO22/DY21</f>
        <v>0</v>
      </c>
      <c r="ER22" s="153"/>
      <c r="ES22" s="159"/>
      <c r="ET22" s="145"/>
      <c r="EU22" s="63" t="s">
        <v>34</v>
      </c>
      <c r="EV22" s="64">
        <f>VLOOKUP($A22,Table!$A$59:$P$88,MATCH('MBO Report 1'!ET$2,Table!$E$58:$P$58,0)+4,FALSE)</f>
        <v>0</v>
      </c>
      <c r="EW22" s="64">
        <f>VLOOKUP($A21,Table!$A$24:$P$53,MATCH('MBO Report 1'!ET$2,Table!$E$23:$P$23,0)+4,FALSE)</f>
        <v>0</v>
      </c>
      <c r="EX22" s="65">
        <f ca="1">IFERROR(GETPIVOTDATA("ReWork",PivotTable!$B$3,"Dept",$B21,"Month",ET$2,"Source",$D22),0)</f>
        <v>0</v>
      </c>
      <c r="EY22" s="65">
        <f ca="1">IFERROR(GETPIVOTDATA("RePlate",PivotTable!$B$3,"Dept",$B21,"Month",ET$2,"Source",$D22),0)</f>
        <v>0</v>
      </c>
      <c r="EZ22" s="65">
        <f ca="1">IFERROR(GETPIVOTDATA("ReWash",PivotTable!$B$3,"Dept",$B21,"Month",ET$2,"Source",$D22),0)</f>
        <v>0</v>
      </c>
      <c r="FA22" s="65">
        <f ca="1">IFERROR(GETPIVOTDATA("Other",PivotTable!$B$3,"Dept",$B21,"Month",ET$2,"Source",$D22),0)</f>
        <v>0</v>
      </c>
      <c r="FB22" s="65">
        <f ca="1">IFERROR(GETPIVOTDATA("Sort",PivotTable!$B$3,"Dept",$B21,"Month",ET$2,"Source",$D22),0)</f>
        <v>0</v>
      </c>
      <c r="FC22" s="89">
        <f ca="1">IFERROR(GETPIVOTDATA("Scrap",PivotTable!$B$3,"Dept",$B21,"Month",ET$2,"Source",$D22),0)</f>
        <v>0</v>
      </c>
      <c r="FD22" s="90">
        <f t="shared" ref="FD22" si="488">EV21*250+EV22*500</f>
        <v>0</v>
      </c>
      <c r="FE22" s="91">
        <f>VLOOKUP($A22,Table!$A$24:$P$53,MATCH('MBO Report 1'!ET$2,Table!$E$23:$P$23,0)+4,FALSE)</f>
        <v>0</v>
      </c>
      <c r="FF22" s="92">
        <f ca="1">IFERROR(GETPIVOTDATA("Labour Cost",PivotTable!$B$3,"Dept",$B21,"Month",ET$2,"Source",$D22),0)</f>
        <v>0</v>
      </c>
      <c r="FG22" s="92">
        <f ca="1">IFERROR(GETPIVOTDATA("Process cost",PivotTable!$B$3,"Dept",$B21,"Month",ET$2,"Source",$D22),0)</f>
        <v>0</v>
      </c>
      <c r="FH22" s="92">
        <f ca="1">IFERROR(GETPIVOTDATA("Material Cost",PivotTable!$B$3,"Dept",$B21,"Month",ET$2,"Source",$D22),0)</f>
        <v>0</v>
      </c>
      <c r="FI22" s="92">
        <f ca="1">IFERROR(GETPIVOTDATA("Part Cost",PivotTable!$B$3,"Dept",$B21,"Month",ET$2,"Source",$D22),0)</f>
        <v>0</v>
      </c>
      <c r="FJ22" s="121">
        <f ca="1" t="shared" si="411"/>
        <v>0</v>
      </c>
      <c r="FK22" s="122">
        <v>5e-5</v>
      </c>
      <c r="FL22" s="123">
        <f ca="1" t="shared" ref="FL22" si="489">FJ22/ET21</f>
        <v>0</v>
      </c>
      <c r="FM22" s="153"/>
      <c r="FN22" s="159"/>
      <c r="FO22" s="145"/>
      <c r="FP22" s="63" t="s">
        <v>34</v>
      </c>
      <c r="FQ22" s="64">
        <f>VLOOKUP($A22,Table!$A$59:$P$88,MATCH('MBO Report 1'!FO$2,Table!$E$58:$P$58,0)+4,FALSE)</f>
        <v>0</v>
      </c>
      <c r="FR22" s="64">
        <f>VLOOKUP($A21,Table!$A$24:$P$53,MATCH('MBO Report 1'!FO$2,Table!$E$23:$P$23,0)+4,FALSE)</f>
        <v>0</v>
      </c>
      <c r="FS22" s="65">
        <f ca="1">IFERROR(GETPIVOTDATA("ReWork",PivotTable!$B$3,"Dept",$B21,"Month",FO$2,"Source",$D22),0)</f>
        <v>0</v>
      </c>
      <c r="FT22" s="65">
        <f ca="1">IFERROR(GETPIVOTDATA("RePlate",PivotTable!$B$3,"Dept",$B21,"Month",FO$2,"Source",$D22),0)</f>
        <v>0</v>
      </c>
      <c r="FU22" s="65">
        <f ca="1">IFERROR(GETPIVOTDATA("ReWash",PivotTable!$B$3,"Dept",$B21,"Month",FO$2,"Source",$D22),0)</f>
        <v>0</v>
      </c>
      <c r="FV22" s="65">
        <f ca="1">IFERROR(GETPIVOTDATA("Other",PivotTable!$B$3,"Dept",$B21,"Month",FO$2,"Source",$D22),0)</f>
        <v>0</v>
      </c>
      <c r="FW22" s="65">
        <f ca="1">IFERROR(GETPIVOTDATA("Sort",PivotTable!$B$3,"Dept",$B21,"Month",FO$2,"Source",$D22),0)</f>
        <v>0</v>
      </c>
      <c r="FX22" s="89">
        <f ca="1">IFERROR(GETPIVOTDATA("Scrap",PivotTable!$B$3,"Dept",$B21,"Month",FO$2,"Source",$D22),0)</f>
        <v>0</v>
      </c>
      <c r="FY22" s="90">
        <f t="shared" ref="FY22" si="490">FQ21*250+FQ22*500</f>
        <v>0</v>
      </c>
      <c r="FZ22" s="91">
        <f>VLOOKUP($A22,Table!$A$24:$P$53,MATCH('MBO Report 1'!FO$2,Table!$E$23:$P$23,0)+4,FALSE)</f>
        <v>0</v>
      </c>
      <c r="GA22" s="92">
        <f ca="1">IFERROR(GETPIVOTDATA("Labour Cost",PivotTable!$B$3,"Dept",$B21,"Month",FO$2,"Source",$D22),0)</f>
        <v>0</v>
      </c>
      <c r="GB22" s="92">
        <f ca="1">IFERROR(GETPIVOTDATA("Process cost",PivotTable!$B$3,"Dept",$B21,"Month",FO$2,"Source",$D22),0)</f>
        <v>0</v>
      </c>
      <c r="GC22" s="92">
        <f ca="1">IFERROR(GETPIVOTDATA("Material Cost",PivotTable!$B$3,"Dept",$B21,"Month",FO$2,"Source",$D22),0)</f>
        <v>0</v>
      </c>
      <c r="GD22" s="92">
        <f ca="1">IFERROR(GETPIVOTDATA("Part Cost",PivotTable!$B$3,"Dept",$B21,"Month",FO$2,"Source",$D22),0)</f>
        <v>0</v>
      </c>
      <c r="GE22" s="121">
        <f ca="1" t="shared" si="414"/>
        <v>0</v>
      </c>
      <c r="GF22" s="122">
        <v>5e-5</v>
      </c>
      <c r="GG22" s="123">
        <f ca="1" t="shared" ref="GG22" si="491">GE22/FO21</f>
        <v>0</v>
      </c>
      <c r="GH22" s="153"/>
      <c r="GI22" s="159"/>
      <c r="GJ22" s="145"/>
      <c r="GK22" s="63" t="s">
        <v>34</v>
      </c>
      <c r="GL22" s="64">
        <f>VLOOKUP($A22,Table!$A$59:$P$88,MATCH('MBO Report 1'!GJ$2,Table!$E$58:$P$58,0)+4,FALSE)</f>
        <v>0</v>
      </c>
      <c r="GM22" s="64">
        <f>VLOOKUP($A21,Table!$A$24:$P$53,MATCH('MBO Report 1'!GJ$2,Table!$E$23:$P$23,0)+4,FALSE)</f>
        <v>0</v>
      </c>
      <c r="GN22" s="65">
        <f ca="1">IFERROR(GETPIVOTDATA("ReWork",PivotTable!$B$3,"Dept",$B21,"Month",GJ$2,"Source",$D22),0)</f>
        <v>0</v>
      </c>
      <c r="GO22" s="65">
        <f ca="1">IFERROR(GETPIVOTDATA("RePlate",PivotTable!$B$3,"Dept",$B21,"Month",GJ$2,"Source",$D22),0)</f>
        <v>0</v>
      </c>
      <c r="GP22" s="65">
        <f ca="1">IFERROR(GETPIVOTDATA("ReWash",PivotTable!$B$3,"Dept",$B21,"Month",GJ$2,"Source",$D22),0)</f>
        <v>0</v>
      </c>
      <c r="GQ22" s="65">
        <f ca="1">IFERROR(GETPIVOTDATA("Other",PivotTable!$B$3,"Dept",$B21,"Month",GJ$2,"Source",$D22),0)</f>
        <v>0</v>
      </c>
      <c r="GR22" s="65">
        <f ca="1">IFERROR(GETPIVOTDATA("Sort",PivotTable!$B$3,"Dept",$B21,"Month",GJ$2,"Source",$D22),0)</f>
        <v>0</v>
      </c>
      <c r="GS22" s="89">
        <f ca="1">IFERROR(GETPIVOTDATA("Scrap",PivotTable!$B$3,"Dept",$B21,"Month",GJ$2,"Source",$D22),0)</f>
        <v>0</v>
      </c>
      <c r="GT22" s="90">
        <f t="shared" ref="GT22" si="492">GL21*250+GL22*500</f>
        <v>0</v>
      </c>
      <c r="GU22" s="91">
        <f>VLOOKUP($A22,Table!$A$24:$P$53,MATCH('MBO Report 1'!GJ$2,Table!$E$23:$P$23,0)+4,FALSE)</f>
        <v>0</v>
      </c>
      <c r="GV22" s="92">
        <f ca="1">IFERROR(GETPIVOTDATA("Labour Cost",PivotTable!$B$3,"Dept",$B21,"Month",GJ$2,"Source",$D22),0)</f>
        <v>0</v>
      </c>
      <c r="GW22" s="92">
        <f ca="1">IFERROR(GETPIVOTDATA("Process cost",PivotTable!$B$3,"Dept",$B21,"Month",GJ$2,"Source",$D22),0)</f>
        <v>0</v>
      </c>
      <c r="GX22" s="92">
        <f ca="1">IFERROR(GETPIVOTDATA("Material Cost",PivotTable!$B$3,"Dept",$B21,"Month",GJ$2,"Source",$D22),0)</f>
        <v>0</v>
      </c>
      <c r="GY22" s="92">
        <f ca="1">IFERROR(GETPIVOTDATA("Part Cost",PivotTable!$B$3,"Dept",$B21,"Month",GJ$2,"Source",$D22),0)</f>
        <v>0</v>
      </c>
      <c r="GZ22" s="121">
        <f ca="1" t="shared" si="417"/>
        <v>0</v>
      </c>
      <c r="HA22" s="122">
        <v>5e-5</v>
      </c>
      <c r="HB22" s="123">
        <f ca="1" t="shared" ref="HB22" si="493">GZ22/GJ21</f>
        <v>0</v>
      </c>
      <c r="HC22" s="153"/>
      <c r="HD22" s="159"/>
      <c r="HE22" s="145"/>
      <c r="HF22" s="63" t="s">
        <v>34</v>
      </c>
      <c r="HG22" s="64">
        <f>VLOOKUP($A22,Table!$A$59:$P$88,MATCH('MBO Report 1'!HE$2,Table!$E$58:$P$58,0)+4,FALSE)</f>
        <v>0</v>
      </c>
      <c r="HH22" s="64">
        <f>VLOOKUP($A21,Table!$A$24:$P$53,MATCH('MBO Report 1'!HE$2,Table!$E$23:$P$23,0)+4,FALSE)</f>
        <v>0</v>
      </c>
      <c r="HI22" s="65">
        <f ca="1">IFERROR(GETPIVOTDATA("ReWork",PivotTable!$B$3,"Dept",$B21,"Month",HE$2,"Source",$D22),0)</f>
        <v>0</v>
      </c>
      <c r="HJ22" s="65">
        <f ca="1">IFERROR(GETPIVOTDATA("RePlate",PivotTable!$B$3,"Dept",$B21,"Month",HE$2,"Source",$D22),0)</f>
        <v>0</v>
      </c>
      <c r="HK22" s="65">
        <f ca="1">IFERROR(GETPIVOTDATA("ReWash",PivotTable!$B$3,"Dept",$B21,"Month",HE$2,"Source",$D22),0)</f>
        <v>0</v>
      </c>
      <c r="HL22" s="65">
        <f ca="1">IFERROR(GETPIVOTDATA("Other",PivotTable!$B$3,"Dept",$B21,"Month",HE$2,"Source",$D22),0)</f>
        <v>0</v>
      </c>
      <c r="HM22" s="65">
        <f ca="1">IFERROR(GETPIVOTDATA("Sort",PivotTable!$B$3,"Dept",$B21,"Month",HE$2,"Source",$D22),0)</f>
        <v>0</v>
      </c>
      <c r="HN22" s="89">
        <f ca="1">IFERROR(GETPIVOTDATA("Scrap",PivotTable!$B$3,"Dept",$B21,"Month",HE$2,"Source",$D22),0)</f>
        <v>0</v>
      </c>
      <c r="HO22" s="90">
        <f t="shared" ref="HO22" si="494">HG21*250+HG22*500</f>
        <v>0</v>
      </c>
      <c r="HP22" s="91">
        <f>VLOOKUP($A22,Table!$A$24:$P$53,MATCH('MBO Report 1'!HE$2,Table!$E$23:$P$23,0)+4,FALSE)</f>
        <v>0</v>
      </c>
      <c r="HQ22" s="92">
        <f ca="1">IFERROR(GETPIVOTDATA("Labour Cost",PivotTable!$B$3,"Dept",$B21,"Month",HE$2,"Source",$D22),0)</f>
        <v>0</v>
      </c>
      <c r="HR22" s="92">
        <f ca="1">IFERROR(GETPIVOTDATA("Process cost",PivotTable!$B$3,"Dept",$B21,"Month",HE$2,"Source",$D22),0)</f>
        <v>0</v>
      </c>
      <c r="HS22" s="92">
        <f ca="1">IFERROR(GETPIVOTDATA("Material Cost",PivotTable!$B$3,"Dept",$B21,"Month",HE$2,"Source",$D22),0)</f>
        <v>0</v>
      </c>
      <c r="HT22" s="92">
        <f ca="1">IFERROR(GETPIVOTDATA("Part Cost",PivotTable!$B$3,"Dept",$B21,"Month",HE$2,"Source",$D22),0)</f>
        <v>0</v>
      </c>
      <c r="HU22" s="121">
        <f ca="1" t="shared" si="420"/>
        <v>0</v>
      </c>
      <c r="HV22" s="122">
        <v>5e-5</v>
      </c>
      <c r="HW22" s="123">
        <f ca="1" t="shared" ref="HW22" si="495">HU22/HE21</f>
        <v>0</v>
      </c>
      <c r="HX22" s="153"/>
      <c r="HY22" s="159"/>
      <c r="HZ22" s="145"/>
      <c r="IA22" s="63" t="s">
        <v>34</v>
      </c>
      <c r="IB22" s="64">
        <f>VLOOKUP($A22,Table!$A$59:$P$88,MATCH('MBO Report 1'!HZ$2,Table!$E$58:$P$58,0)+4,FALSE)</f>
        <v>0</v>
      </c>
      <c r="IC22" s="64">
        <f>VLOOKUP($A21,Table!$A$24:$P$53,MATCH('MBO Report 1'!HZ$2,Table!$E$23:$P$23,0)+4,FALSE)</f>
        <v>0</v>
      </c>
      <c r="ID22" s="65">
        <f ca="1">IFERROR(GETPIVOTDATA("ReWork",PivotTable!$B$3,"Dept",$B21,"Month",HZ$2,"Source",$D22),0)</f>
        <v>0</v>
      </c>
      <c r="IE22" s="65">
        <f ca="1">IFERROR(GETPIVOTDATA("RePlate",PivotTable!$B$3,"Dept",$B21,"Month",HZ$2,"Source",$D22),0)</f>
        <v>0</v>
      </c>
      <c r="IF22" s="65">
        <f ca="1">IFERROR(GETPIVOTDATA("ReWash",PivotTable!$B$3,"Dept",$B21,"Month",HZ$2,"Source",$D22),0)</f>
        <v>0</v>
      </c>
      <c r="IG22" s="65">
        <f ca="1">IFERROR(GETPIVOTDATA("Other",PivotTable!$B$3,"Dept",$B21,"Month",HZ$2,"Source",$D22),0)</f>
        <v>0</v>
      </c>
      <c r="IH22" s="65">
        <f ca="1">IFERROR(GETPIVOTDATA("Sort",PivotTable!$B$3,"Dept",$B21,"Month",HZ$2,"Source",$D22),0)</f>
        <v>0</v>
      </c>
      <c r="II22" s="89">
        <f ca="1">IFERROR(GETPIVOTDATA("Scrap",PivotTable!$B$3,"Dept",$B21,"Month",HZ$2,"Source",$D22),0)</f>
        <v>0</v>
      </c>
      <c r="IJ22" s="90">
        <f t="shared" ref="IJ22" si="496">IB21*250+IB22*500</f>
        <v>0</v>
      </c>
      <c r="IK22" s="91">
        <f>VLOOKUP($A22,Table!$A$24:$P$53,MATCH('MBO Report 1'!HZ$2,Table!$E$23:$P$23,0)+4,FALSE)</f>
        <v>0</v>
      </c>
      <c r="IL22" s="92">
        <f ca="1">IFERROR(GETPIVOTDATA("Labour Cost",PivotTable!$B$3,"Dept",$B21,"Month",HZ$2,"Source",$D22),0)</f>
        <v>0</v>
      </c>
      <c r="IM22" s="92">
        <f ca="1">IFERROR(GETPIVOTDATA("Process cost",PivotTable!$B$3,"Dept",$B21,"Month",HZ$2,"Source",$D22),0)</f>
        <v>0</v>
      </c>
      <c r="IN22" s="92">
        <f ca="1">IFERROR(GETPIVOTDATA("Material Cost",PivotTable!$B$3,"Dept",$B21,"Month",HZ$2,"Source",$D22),0)</f>
        <v>0</v>
      </c>
      <c r="IO22" s="92">
        <f ca="1">IFERROR(GETPIVOTDATA("Part Cost",PivotTable!$B$3,"Dept",$B21,"Month",HZ$2,"Source",$D22),0)</f>
        <v>0</v>
      </c>
      <c r="IP22" s="121">
        <f ca="1" t="shared" si="423"/>
        <v>0</v>
      </c>
      <c r="IQ22" s="122">
        <v>5e-5</v>
      </c>
      <c r="IR22" s="123">
        <f ca="1" t="shared" ref="IR22" si="497">IP22/HZ21</f>
        <v>0</v>
      </c>
      <c r="IS22" s="153"/>
      <c r="IT22" s="159"/>
    </row>
    <row r="23" customHeight="1" spans="1:254">
      <c r="A23" s="51" t="str">
        <f t="shared" ref="A23" si="498">B23&amp;D23</f>
        <v>WatchInternal</v>
      </c>
      <c r="B23" s="29" t="str">
        <f>Info!C13</f>
        <v>Watch</v>
      </c>
      <c r="C23" s="52">
        <f>VLOOKUP($B23,Table!$C$4:$P$18,MATCH('MBO Report 1'!C$2,Table!$E$3:$P$3,0)+2,FALSE)</f>
        <v>705724</v>
      </c>
      <c r="D23" s="53" t="s">
        <v>32</v>
      </c>
      <c r="E23" s="54">
        <f>E25+E27</f>
        <v>0</v>
      </c>
      <c r="F23" s="54" t="s">
        <v>178</v>
      </c>
      <c r="G23" s="55">
        <f ca="1" t="shared" ref="G23:L23" si="499">G25+G27</f>
        <v>24.75</v>
      </c>
      <c r="H23" s="55">
        <f ca="1" t="shared" si="499"/>
        <v>0</v>
      </c>
      <c r="I23" s="55">
        <f ca="1" t="shared" si="499"/>
        <v>25.05</v>
      </c>
      <c r="J23" s="55">
        <f ca="1" t="shared" si="499"/>
        <v>0</v>
      </c>
      <c r="K23" s="55">
        <f ca="1" t="shared" si="499"/>
        <v>75</v>
      </c>
      <c r="L23" s="77">
        <f ca="1" t="shared" si="499"/>
        <v>0</v>
      </c>
      <c r="M23" s="78">
        <v>0</v>
      </c>
      <c r="N23" s="79" t="s">
        <v>178</v>
      </c>
      <c r="O23" s="80">
        <f ca="1" t="shared" ref="O23:S23" si="500">O25+O27</f>
        <v>1571.85</v>
      </c>
      <c r="P23" s="80">
        <f ca="1" t="shared" si="500"/>
        <v>0</v>
      </c>
      <c r="Q23" s="80">
        <f ca="1" t="shared" si="500"/>
        <v>0</v>
      </c>
      <c r="R23" s="80">
        <f ca="1" t="shared" si="500"/>
        <v>0</v>
      </c>
      <c r="S23" s="106">
        <f ca="1" t="shared" si="500"/>
        <v>1571.85</v>
      </c>
      <c r="T23" s="124">
        <v>5e-5</v>
      </c>
      <c r="U23" s="108">
        <f ca="1" t="shared" ref="U23" si="501">S23/C23</f>
        <v>0.00222728715475172</v>
      </c>
      <c r="V23" s="109">
        <v>0.0001</v>
      </c>
      <c r="W23" s="125">
        <f ca="1" t="shared" ref="W23" si="502">SUM(S23:S24)/C23</f>
        <v>0.00247453206447091</v>
      </c>
      <c r="X23" s="111">
        <f>VLOOKUP($B23,Table!$C$4:$P$18,MATCH('MBO Report 1'!X$2,Table!$E$3:$P$3,0)+2,FALSE)</f>
        <v>714483</v>
      </c>
      <c r="Y23" s="53" t="s">
        <v>32</v>
      </c>
      <c r="Z23" s="54">
        <f t="shared" ref="Z23" si="503">Z25+Z27</f>
        <v>0</v>
      </c>
      <c r="AA23" s="54" t="s">
        <v>178</v>
      </c>
      <c r="AB23" s="55">
        <f ca="1" t="shared" ref="AB23:AG23" si="504">AB25+AB27</f>
        <v>26.19</v>
      </c>
      <c r="AC23" s="55">
        <f ca="1" t="shared" si="504"/>
        <v>0</v>
      </c>
      <c r="AD23" s="55">
        <f ca="1" t="shared" si="504"/>
        <v>21.15</v>
      </c>
      <c r="AE23" s="55">
        <f ca="1" t="shared" si="504"/>
        <v>0</v>
      </c>
      <c r="AF23" s="55">
        <f ca="1" t="shared" si="504"/>
        <v>72.5</v>
      </c>
      <c r="AG23" s="77">
        <f ca="1" t="shared" si="504"/>
        <v>0</v>
      </c>
      <c r="AH23" s="78">
        <v>0</v>
      </c>
      <c r="AI23" s="79" t="s">
        <v>178</v>
      </c>
      <c r="AJ23" s="80">
        <f ca="1" t="shared" ref="AJ23:AN23" si="505">AJ25+AJ27</f>
        <v>1529.71</v>
      </c>
      <c r="AK23" s="80">
        <f ca="1" t="shared" si="505"/>
        <v>0</v>
      </c>
      <c r="AL23" s="80">
        <f ca="1" t="shared" si="505"/>
        <v>0</v>
      </c>
      <c r="AM23" s="80">
        <f ca="1" t="shared" si="505"/>
        <v>0</v>
      </c>
      <c r="AN23" s="106">
        <f ca="1" t="shared" si="505"/>
        <v>1529.71</v>
      </c>
      <c r="AO23" s="124">
        <v>5e-5</v>
      </c>
      <c r="AP23" s="108">
        <f ca="1" t="shared" ref="AP23" si="506">AN23/X23</f>
        <v>0.00214100265506667</v>
      </c>
      <c r="AQ23" s="109">
        <v>0.0001</v>
      </c>
      <c r="AR23" s="146">
        <f ca="1" t="shared" ref="AR23" si="507">SUM(AN23:AN24)/X23</f>
        <v>0.00250689892784946</v>
      </c>
      <c r="AS23" s="141">
        <f>VLOOKUP($B23,Table!$C$4:$P$18,MATCH('MBO Report 1'!AS$2,Table!$E$3:$P$3,0)+2,FALSE)</f>
        <v>751823</v>
      </c>
      <c r="AT23" s="53" t="s">
        <v>32</v>
      </c>
      <c r="AU23" s="54">
        <f t="shared" ref="AU23" si="508">AU25+AU27</f>
        <v>1</v>
      </c>
      <c r="AV23" s="54" t="s">
        <v>178</v>
      </c>
      <c r="AW23" s="55">
        <f ca="1" t="shared" ref="AW23:BB23" si="509">AW25+AW27</f>
        <v>20.14</v>
      </c>
      <c r="AX23" s="55">
        <f ca="1" t="shared" si="509"/>
        <v>0.1</v>
      </c>
      <c r="AY23" s="55">
        <f ca="1" t="shared" si="509"/>
        <v>9</v>
      </c>
      <c r="AZ23" s="55">
        <f ca="1" t="shared" si="509"/>
        <v>0</v>
      </c>
      <c r="BA23" s="55">
        <f ca="1" t="shared" si="509"/>
        <v>87.5</v>
      </c>
      <c r="BB23" s="77">
        <f ca="1" t="shared" si="509"/>
        <v>0</v>
      </c>
      <c r="BC23" s="78">
        <v>0</v>
      </c>
      <c r="BD23" s="79" t="s">
        <v>178</v>
      </c>
      <c r="BE23" s="80">
        <f ca="1" t="shared" ref="BE23:BI23" si="510">BE25+BE27</f>
        <v>1571.01</v>
      </c>
      <c r="BF23" s="80">
        <f ca="1" t="shared" si="510"/>
        <v>0</v>
      </c>
      <c r="BG23" s="80">
        <f ca="1" t="shared" si="510"/>
        <v>0</v>
      </c>
      <c r="BH23" s="80">
        <f ca="1" t="shared" si="510"/>
        <v>0</v>
      </c>
      <c r="BI23" s="106">
        <f ca="1" t="shared" si="510"/>
        <v>1571.01</v>
      </c>
      <c r="BJ23" s="124">
        <v>5e-5</v>
      </c>
      <c r="BK23" s="108">
        <f ca="1" t="shared" ref="BK23" si="511">BI23/AS23</f>
        <v>0.00208960087680212</v>
      </c>
      <c r="BL23" s="150">
        <v>0.0001</v>
      </c>
      <c r="BM23" s="160">
        <f ca="1" t="shared" ref="BM23" si="512">SUM(BI23:BI24)/AS23</f>
        <v>0.00270610236717951</v>
      </c>
      <c r="BN23" s="141">
        <f>VLOOKUP($B23,Table!$C$4:$P$18,MATCH('MBO Report 1'!BN$2,Table!$E$3:$P$3,0)+2,FALSE)</f>
        <v>593328</v>
      </c>
      <c r="BO23" s="53" t="s">
        <v>32</v>
      </c>
      <c r="BP23" s="54">
        <f t="shared" ref="BP23" si="513">BP25+BP27</f>
        <v>0</v>
      </c>
      <c r="BQ23" s="54" t="s">
        <v>178</v>
      </c>
      <c r="BR23" s="55">
        <f ca="1" t="shared" ref="BR23:BW23" si="514">BR25+BR27</f>
        <v>15.07</v>
      </c>
      <c r="BS23" s="55">
        <f ca="1" t="shared" si="514"/>
        <v>0.7</v>
      </c>
      <c r="BT23" s="55">
        <f ca="1" t="shared" si="514"/>
        <v>23.1</v>
      </c>
      <c r="BU23" s="55">
        <f ca="1" t="shared" si="514"/>
        <v>0</v>
      </c>
      <c r="BV23" s="55">
        <f ca="1" t="shared" si="514"/>
        <v>55.25</v>
      </c>
      <c r="BW23" s="77">
        <f ca="1" t="shared" si="514"/>
        <v>0</v>
      </c>
      <c r="BX23" s="78">
        <v>0</v>
      </c>
      <c r="BY23" s="79" t="s">
        <v>178</v>
      </c>
      <c r="BZ23" s="80">
        <f ca="1" t="shared" ref="BZ23:CD23" si="515">BZ25+BZ27</f>
        <v>1153.53</v>
      </c>
      <c r="CA23" s="80">
        <f ca="1" t="shared" si="515"/>
        <v>0</v>
      </c>
      <c r="CB23" s="80">
        <f ca="1" t="shared" si="515"/>
        <v>0</v>
      </c>
      <c r="CC23" s="80">
        <f ca="1" t="shared" si="515"/>
        <v>0</v>
      </c>
      <c r="CD23" s="106">
        <f ca="1" t="shared" si="515"/>
        <v>1153.53</v>
      </c>
      <c r="CE23" s="124">
        <v>5e-5</v>
      </c>
      <c r="CF23" s="108">
        <f ca="1" t="shared" ref="CF23" si="516">CD23/BN23</f>
        <v>0.00194416916107111</v>
      </c>
      <c r="CG23" s="150">
        <v>0.0001</v>
      </c>
      <c r="CH23" s="160">
        <f ca="1" t="shared" ref="CH23" si="517">SUM(CD23:CD24)/BN23</f>
        <v>0.00194692199480445</v>
      </c>
      <c r="CI23" s="141">
        <f>VLOOKUP($B23,Table!$C$4:$P$18,MATCH('MBO Report 1'!CI$2,Table!$E$3:$P$3,0)+2,FALSE)</f>
        <v>532970.36</v>
      </c>
      <c r="CJ23" s="53" t="s">
        <v>32</v>
      </c>
      <c r="CK23" s="54">
        <f t="shared" ref="CK23" si="518">CK25+CK27</f>
        <v>0</v>
      </c>
      <c r="CL23" s="54" t="s">
        <v>178</v>
      </c>
      <c r="CM23" s="55">
        <f ca="1" t="shared" ref="CM23:CR23" si="519">CM25+CM27</f>
        <v>11.25</v>
      </c>
      <c r="CN23" s="55">
        <f ca="1" t="shared" si="519"/>
        <v>0.4</v>
      </c>
      <c r="CO23" s="55">
        <f ca="1" t="shared" si="519"/>
        <v>5.7</v>
      </c>
      <c r="CP23" s="55">
        <f ca="1" t="shared" si="519"/>
        <v>0</v>
      </c>
      <c r="CQ23" s="55">
        <f ca="1" t="shared" si="519"/>
        <v>69</v>
      </c>
      <c r="CR23" s="77">
        <f ca="1" t="shared" si="519"/>
        <v>0</v>
      </c>
      <c r="CS23" s="78">
        <v>0</v>
      </c>
      <c r="CT23" s="79" t="s">
        <v>178</v>
      </c>
      <c r="CU23" s="80">
        <f ca="1" t="shared" ref="CU23:CY23" si="520">CU25+CU27</f>
        <v>1167.6</v>
      </c>
      <c r="CV23" s="80">
        <f ca="1" t="shared" si="520"/>
        <v>0</v>
      </c>
      <c r="CW23" s="80">
        <f ca="1" t="shared" si="520"/>
        <v>0</v>
      </c>
      <c r="CX23" s="80">
        <f ca="1" t="shared" si="520"/>
        <v>0</v>
      </c>
      <c r="CY23" s="106">
        <f ca="1" t="shared" si="520"/>
        <v>1167.6</v>
      </c>
      <c r="CZ23" s="124">
        <v>5e-5</v>
      </c>
      <c r="DA23" s="108">
        <f ca="1" t="shared" ref="DA23" si="521">CY23/CI23</f>
        <v>0.00219074096353126</v>
      </c>
      <c r="DB23" s="150">
        <v>0.0001</v>
      </c>
      <c r="DC23" s="160">
        <f ca="1" t="shared" ref="DC23" si="522">SUM(CY23:CY24)/CI23</f>
        <v>0.00222051122442656</v>
      </c>
      <c r="DD23" s="141">
        <f>VLOOKUP($B23,Table!$C$4:$P$18,MATCH('MBO Report 1'!DD$2,Table!$E$3:$P$3,0)+2,FALSE)</f>
        <v>583328.61</v>
      </c>
      <c r="DE23" s="53" t="s">
        <v>32</v>
      </c>
      <c r="DF23" s="54">
        <f t="shared" ref="DF23" si="523">DF25+DF27</f>
        <v>0</v>
      </c>
      <c r="DG23" s="54" t="s">
        <v>178</v>
      </c>
      <c r="DH23" s="55">
        <f ca="1" t="shared" ref="DH23:DM23" si="524">DH25+DH27</f>
        <v>10.7</v>
      </c>
      <c r="DI23" s="55">
        <f ca="1" t="shared" si="524"/>
        <v>3.8</v>
      </c>
      <c r="DJ23" s="55">
        <f ca="1" t="shared" si="524"/>
        <v>5.7</v>
      </c>
      <c r="DK23" s="55">
        <f ca="1" t="shared" si="524"/>
        <v>0</v>
      </c>
      <c r="DL23" s="55">
        <f ca="1" t="shared" si="524"/>
        <v>76.5</v>
      </c>
      <c r="DM23" s="77">
        <f ca="1" t="shared" si="524"/>
        <v>0</v>
      </c>
      <c r="DN23" s="78">
        <v>0</v>
      </c>
      <c r="DO23" s="79" t="s">
        <v>178</v>
      </c>
      <c r="DP23" s="80">
        <f ca="1" t="shared" ref="DP23:DT23" si="525">DP25+DP27</f>
        <v>1300.6</v>
      </c>
      <c r="DQ23" s="80">
        <f ca="1" t="shared" si="525"/>
        <v>0</v>
      </c>
      <c r="DR23" s="80">
        <f ca="1" t="shared" si="525"/>
        <v>0</v>
      </c>
      <c r="DS23" s="80">
        <f ca="1" t="shared" si="525"/>
        <v>0</v>
      </c>
      <c r="DT23" s="106">
        <f ca="1" t="shared" si="525"/>
        <v>1300.6</v>
      </c>
      <c r="DU23" s="124">
        <v>5e-5</v>
      </c>
      <c r="DV23" s="108">
        <f ca="1" t="shared" ref="DV23" si="526">DT23/DD23</f>
        <v>0.0022296180535359</v>
      </c>
      <c r="DW23" s="150">
        <v>0.0001</v>
      </c>
      <c r="DX23" s="160">
        <f ca="1" t="shared" ref="DX23" si="527">SUM(DT23:DT24)/DD23</f>
        <v>0.00233569891248777</v>
      </c>
      <c r="DY23" s="141">
        <f>VLOOKUP($B23,Table!$C$4:$P$18,MATCH('MBO Report 1'!DY$2,Table!$E$3:$P$3,0)+2,FALSE)</f>
        <v>447539.24</v>
      </c>
      <c r="DZ23" s="53" t="s">
        <v>32</v>
      </c>
      <c r="EA23" s="54">
        <f t="shared" ref="EA23" si="528">EA25+EA27</f>
        <v>1</v>
      </c>
      <c r="EB23" s="54" t="s">
        <v>178</v>
      </c>
      <c r="EC23" s="55">
        <f ca="1" t="shared" ref="EC23:EH23" si="529">EC25+EC27</f>
        <v>7.64</v>
      </c>
      <c r="ED23" s="55">
        <f ca="1" t="shared" si="529"/>
        <v>0.6</v>
      </c>
      <c r="EE23" s="55">
        <f ca="1" t="shared" si="529"/>
        <v>13.5</v>
      </c>
      <c r="EF23" s="55">
        <f ca="1" t="shared" si="529"/>
        <v>0</v>
      </c>
      <c r="EG23" s="55">
        <f ca="1" t="shared" si="529"/>
        <v>46</v>
      </c>
      <c r="EH23" s="77">
        <f ca="1" t="shared" si="529"/>
        <v>0</v>
      </c>
      <c r="EI23" s="78">
        <v>0</v>
      </c>
      <c r="EJ23" s="79" t="s">
        <v>178</v>
      </c>
      <c r="EK23" s="80">
        <f ca="1" t="shared" ref="EK23:EO23" si="530">EK25+EK27</f>
        <v>851.76</v>
      </c>
      <c r="EL23" s="80">
        <f ca="1" t="shared" si="530"/>
        <v>0</v>
      </c>
      <c r="EM23" s="80">
        <f ca="1" t="shared" si="530"/>
        <v>0</v>
      </c>
      <c r="EN23" s="80">
        <f ca="1" t="shared" si="530"/>
        <v>0</v>
      </c>
      <c r="EO23" s="106">
        <f ca="1" t="shared" si="530"/>
        <v>851.76</v>
      </c>
      <c r="EP23" s="124">
        <v>5e-5</v>
      </c>
      <c r="EQ23" s="108">
        <f ca="1" t="shared" ref="EQ23" si="531">EO23/DY23</f>
        <v>0.00190320741484032</v>
      </c>
      <c r="ER23" s="150">
        <v>0.0001</v>
      </c>
      <c r="ES23" s="160">
        <f ca="1" t="shared" ref="ES23" si="532">SUM(EO23:EO24)/DY23</f>
        <v>0.00274054181260173</v>
      </c>
      <c r="ET23" s="141">
        <f>VLOOKUP($B23,Table!$C$4:$P$18,MATCH('MBO Report 1'!ET$2,Table!$E$3:$P$3,0)+2,FALSE)</f>
        <v>388652.48</v>
      </c>
      <c r="EU23" s="53" t="s">
        <v>32</v>
      </c>
      <c r="EV23" s="54">
        <f t="shared" ref="EV23" si="533">EV25+EV27</f>
        <v>1</v>
      </c>
      <c r="EW23" s="54" t="s">
        <v>178</v>
      </c>
      <c r="EX23" s="55">
        <f ca="1" t="shared" ref="EX23:FC23" si="534">EX25+EX27</f>
        <v>1.58</v>
      </c>
      <c r="EY23" s="55">
        <f ca="1" t="shared" si="534"/>
        <v>0</v>
      </c>
      <c r="EZ23" s="55">
        <f ca="1" t="shared" si="534"/>
        <v>2.4</v>
      </c>
      <c r="FA23" s="55">
        <f ca="1" t="shared" si="534"/>
        <v>0</v>
      </c>
      <c r="FB23" s="55">
        <f ca="1" t="shared" si="534"/>
        <v>43</v>
      </c>
      <c r="FC23" s="77">
        <f ca="1" t="shared" si="534"/>
        <v>0</v>
      </c>
      <c r="FD23" s="78">
        <v>0</v>
      </c>
      <c r="FE23" s="79" t="s">
        <v>178</v>
      </c>
      <c r="FF23" s="80">
        <f ca="1" t="shared" ref="FF23:FJ23" si="535">FF25+FF27</f>
        <v>640.92</v>
      </c>
      <c r="FG23" s="80">
        <f ca="1" t="shared" si="535"/>
        <v>0</v>
      </c>
      <c r="FH23" s="80">
        <f ca="1" t="shared" si="535"/>
        <v>0</v>
      </c>
      <c r="FI23" s="80">
        <f ca="1" t="shared" si="535"/>
        <v>0</v>
      </c>
      <c r="FJ23" s="106">
        <f ca="1" t="shared" si="535"/>
        <v>640.92</v>
      </c>
      <c r="FK23" s="124">
        <v>5e-5</v>
      </c>
      <c r="FL23" s="108">
        <f ca="1" t="shared" ref="FL23" si="536">FJ23/ET23</f>
        <v>0.0016490824913815</v>
      </c>
      <c r="FM23" s="150">
        <v>0.0001</v>
      </c>
      <c r="FN23" s="160">
        <f ca="1" t="shared" ref="FN23" si="537">SUM(FJ23:FJ24)/ET23</f>
        <v>0.00253367738705797</v>
      </c>
      <c r="FO23" s="141">
        <f>VLOOKUP($B23,Table!$C$4:$P$18,MATCH('MBO Report 1'!FO$2,Table!$E$3:$P$3,0)+2,FALSE)</f>
        <v>349759.87</v>
      </c>
      <c r="FP23" s="53" t="s">
        <v>32</v>
      </c>
      <c r="FQ23" s="54">
        <f t="shared" ref="FQ23" si="538">FQ25+FQ27</f>
        <v>1</v>
      </c>
      <c r="FR23" s="54" t="s">
        <v>178</v>
      </c>
      <c r="FS23" s="55">
        <f ca="1" t="shared" ref="FS23:FX23" si="539">FS25+FS27</f>
        <v>3.29</v>
      </c>
      <c r="FT23" s="55">
        <f ca="1" t="shared" si="539"/>
        <v>0</v>
      </c>
      <c r="FU23" s="55">
        <f ca="1" t="shared" si="539"/>
        <v>0</v>
      </c>
      <c r="FV23" s="55">
        <f ca="1" t="shared" si="539"/>
        <v>0</v>
      </c>
      <c r="FW23" s="55">
        <f ca="1" t="shared" si="539"/>
        <v>38</v>
      </c>
      <c r="FX23" s="77">
        <f ca="1" t="shared" si="539"/>
        <v>0</v>
      </c>
      <c r="FY23" s="78">
        <v>0</v>
      </c>
      <c r="FZ23" s="79" t="s">
        <v>178</v>
      </c>
      <c r="GA23" s="80">
        <f ca="1" t="shared" ref="GA23:GE23" si="540">GA25+GA27</f>
        <v>578.06</v>
      </c>
      <c r="GB23" s="80">
        <f ca="1" t="shared" si="540"/>
        <v>0</v>
      </c>
      <c r="GC23" s="80">
        <f ca="1" t="shared" si="540"/>
        <v>0</v>
      </c>
      <c r="GD23" s="80">
        <f ca="1" t="shared" si="540"/>
        <v>0</v>
      </c>
      <c r="GE23" s="106">
        <f ca="1" t="shared" si="540"/>
        <v>578.06</v>
      </c>
      <c r="GF23" s="124">
        <v>5e-5</v>
      </c>
      <c r="GG23" s="108">
        <f ca="1" t="shared" ref="GG23" si="541">GE23/FO23</f>
        <v>0.00165273391713006</v>
      </c>
      <c r="GH23" s="150">
        <v>0.0001</v>
      </c>
      <c r="GI23" s="160">
        <f ca="1" t="shared" ref="GI23" si="542">SUM(GE23:GE24)/FO23</f>
        <v>0.00250480422468135</v>
      </c>
      <c r="GJ23" s="141">
        <f>VLOOKUP($B23,Table!$C$4:$P$18,MATCH('MBO Report 1'!GJ$2,Table!$E$3:$P$3,0)+2,FALSE)</f>
        <v>405732.23</v>
      </c>
      <c r="GK23" s="53" t="s">
        <v>32</v>
      </c>
      <c r="GL23" s="54">
        <f t="shared" ref="GL23" si="543">GL25+GL27</f>
        <v>0</v>
      </c>
      <c r="GM23" s="54" t="s">
        <v>178</v>
      </c>
      <c r="GN23" s="55">
        <f ca="1" t="shared" ref="GN23:GS23" si="544">GN25+GN27</f>
        <v>1.66</v>
      </c>
      <c r="GO23" s="55">
        <f ca="1" t="shared" si="544"/>
        <v>0</v>
      </c>
      <c r="GP23" s="55">
        <f ca="1" t="shared" si="544"/>
        <v>3.83</v>
      </c>
      <c r="GQ23" s="55">
        <f ca="1" t="shared" si="544"/>
        <v>0</v>
      </c>
      <c r="GR23" s="55">
        <f ca="1" t="shared" si="544"/>
        <v>35</v>
      </c>
      <c r="GS23" s="77">
        <f ca="1" t="shared" si="544"/>
        <v>0</v>
      </c>
      <c r="GT23" s="78">
        <v>0</v>
      </c>
      <c r="GU23" s="79" t="s">
        <v>178</v>
      </c>
      <c r="GV23" s="80">
        <f ca="1" t="shared" ref="GV23:GZ23" si="545">GV25+GV27</f>
        <v>540.05</v>
      </c>
      <c r="GW23" s="80">
        <f ca="1" t="shared" si="545"/>
        <v>0</v>
      </c>
      <c r="GX23" s="80">
        <f ca="1" t="shared" si="545"/>
        <v>0</v>
      </c>
      <c r="GY23" s="80">
        <f ca="1" t="shared" si="545"/>
        <v>0</v>
      </c>
      <c r="GZ23" s="106">
        <f ca="1" t="shared" si="545"/>
        <v>540.05</v>
      </c>
      <c r="HA23" s="124">
        <v>5e-5</v>
      </c>
      <c r="HB23" s="108">
        <f ca="1" t="shared" ref="HB23" si="546">GZ23/GJ23</f>
        <v>0.00133105028407529</v>
      </c>
      <c r="HC23" s="150">
        <v>0.0001</v>
      </c>
      <c r="HD23" s="160">
        <f ca="1" t="shared" ref="HD23" si="547">SUM(GZ23:GZ24)/GJ23</f>
        <v>0.00139718585662602</v>
      </c>
      <c r="HE23" s="141">
        <f>VLOOKUP($B23,Table!$C$4:$P$18,MATCH('MBO Report 1'!HE$2,Table!$E$3:$P$3,0)+2,FALSE)</f>
        <v>458929.34</v>
      </c>
      <c r="HF23" s="53" t="s">
        <v>32</v>
      </c>
      <c r="HG23" s="54">
        <f t="shared" ref="HG23" si="548">HG25+HG27</f>
        <v>0</v>
      </c>
      <c r="HH23" s="54" t="s">
        <v>178</v>
      </c>
      <c r="HI23" s="55">
        <f ca="1" t="shared" ref="HI23:HN23" si="549">HI25+HI27</f>
        <v>4.19</v>
      </c>
      <c r="HJ23" s="55">
        <f ca="1" t="shared" si="549"/>
        <v>0</v>
      </c>
      <c r="HK23" s="55">
        <f ca="1" t="shared" si="549"/>
        <v>17.55</v>
      </c>
      <c r="HL23" s="55">
        <f ca="1" t="shared" si="549"/>
        <v>0</v>
      </c>
      <c r="HM23" s="55">
        <f ca="1" t="shared" si="549"/>
        <v>48</v>
      </c>
      <c r="HN23" s="77">
        <f ca="1" t="shared" si="549"/>
        <v>0</v>
      </c>
      <c r="HO23" s="78">
        <v>0</v>
      </c>
      <c r="HP23" s="79" t="s">
        <v>178</v>
      </c>
      <c r="HQ23" s="80">
        <f ca="1" t="shared" ref="HQ23:HU23" si="550">HQ25+HQ27</f>
        <v>853.51</v>
      </c>
      <c r="HR23" s="80">
        <f ca="1" t="shared" si="550"/>
        <v>0</v>
      </c>
      <c r="HS23" s="80">
        <f ca="1" t="shared" si="550"/>
        <v>0</v>
      </c>
      <c r="HT23" s="80">
        <f ca="1" t="shared" si="550"/>
        <v>0</v>
      </c>
      <c r="HU23" s="106">
        <f ca="1" t="shared" si="550"/>
        <v>853.51</v>
      </c>
      <c r="HV23" s="124">
        <v>5e-5</v>
      </c>
      <c r="HW23" s="108">
        <f ca="1" t="shared" ref="HW23" si="551">HU23/HE23</f>
        <v>0.00185978521225076</v>
      </c>
      <c r="HX23" s="150">
        <v>0.0001</v>
      </c>
      <c r="HY23" s="160">
        <f ca="1" t="shared" ref="HY23" si="552">SUM(HU23:HU24)/HE23</f>
        <v>0.00194642164303551</v>
      </c>
      <c r="HZ23" s="141">
        <f>VLOOKUP($B23,Table!$C$4:$P$18,MATCH('MBO Report 1'!HZ$2,Table!$E$3:$P$3,0)+2,FALSE)</f>
        <v>708906.23</v>
      </c>
      <c r="IA23" s="53" t="s">
        <v>32</v>
      </c>
      <c r="IB23" s="54">
        <f t="shared" ref="IB23" si="553">IB25+IB27</f>
        <v>0</v>
      </c>
      <c r="IC23" s="54" t="s">
        <v>178</v>
      </c>
      <c r="ID23" s="55">
        <f ca="1" t="shared" ref="ID23:II23" si="554">ID25+ID27</f>
        <v>15.92</v>
      </c>
      <c r="IE23" s="55">
        <f ca="1" t="shared" si="554"/>
        <v>0.4</v>
      </c>
      <c r="IF23" s="55">
        <f ca="1" t="shared" si="554"/>
        <v>31.58</v>
      </c>
      <c r="IG23" s="55">
        <f ca="1" t="shared" si="554"/>
        <v>0</v>
      </c>
      <c r="IH23" s="55">
        <f ca="1" t="shared" si="554"/>
        <v>93</v>
      </c>
      <c r="II23" s="77">
        <f ca="1" t="shared" si="554"/>
        <v>0</v>
      </c>
      <c r="IJ23" s="78">
        <v>0</v>
      </c>
      <c r="IK23" s="79" t="s">
        <v>178</v>
      </c>
      <c r="IL23" s="80">
        <f ca="1" t="shared" ref="IL23:IP23" si="555">IL25+IL27</f>
        <v>1750.14</v>
      </c>
      <c r="IM23" s="80">
        <f ca="1" t="shared" si="555"/>
        <v>0</v>
      </c>
      <c r="IN23" s="80">
        <f ca="1" t="shared" si="555"/>
        <v>0</v>
      </c>
      <c r="IO23" s="80">
        <f ca="1" t="shared" si="555"/>
        <v>0</v>
      </c>
      <c r="IP23" s="106">
        <f ca="1" t="shared" si="555"/>
        <v>1750.14</v>
      </c>
      <c r="IQ23" s="124">
        <v>5e-5</v>
      </c>
      <c r="IR23" s="108">
        <f ca="1" t="shared" ref="IR23" si="556">IP23/HZ23</f>
        <v>0.00246878913731651</v>
      </c>
      <c r="IS23" s="150">
        <v>0.0001</v>
      </c>
      <c r="IT23" s="160">
        <f ca="1" t="shared" ref="IT23" si="557">SUM(IP23:IP24)/HZ23</f>
        <v>0.00251618609699621</v>
      </c>
    </row>
    <row r="24" customHeight="1" spans="1:254">
      <c r="A24" s="51" t="str">
        <f t="shared" ref="A24" si="558">B23&amp;D24</f>
        <v>WatchExternal</v>
      </c>
      <c r="B24" s="29"/>
      <c r="C24" s="52"/>
      <c r="D24" s="56" t="s">
        <v>34</v>
      </c>
      <c r="E24" s="57">
        <f t="shared" ref="E24:L24" si="559">E26+E28</f>
        <v>0</v>
      </c>
      <c r="F24" s="57">
        <f t="shared" si="559"/>
        <v>0</v>
      </c>
      <c r="G24" s="58">
        <f ca="1" t="shared" si="559"/>
        <v>0</v>
      </c>
      <c r="H24" s="58">
        <f ca="1" t="shared" si="559"/>
        <v>0</v>
      </c>
      <c r="I24" s="58">
        <f ca="1" t="shared" si="559"/>
        <v>1</v>
      </c>
      <c r="J24" s="58">
        <f ca="1" t="shared" si="559"/>
        <v>0</v>
      </c>
      <c r="K24" s="58">
        <f ca="1" t="shared" si="559"/>
        <v>11.9633333333333</v>
      </c>
      <c r="L24" s="81">
        <f ca="1" t="shared" si="559"/>
        <v>0</v>
      </c>
      <c r="M24" s="82">
        <f t="shared" ref="M24" si="560">E23*250+E24*500</f>
        <v>0</v>
      </c>
      <c r="N24" s="83">
        <f>VLOOKUP($A24,Table!$A$24:$P$53,MATCH('MBO Report 1'!C$2,Table!$E$23:$P$23,0)+4,FALSE)</f>
        <v>0</v>
      </c>
      <c r="O24" s="84">
        <f ca="1" t="shared" ref="O24:S24" si="561">O26+O28</f>
        <v>174.486666666667</v>
      </c>
      <c r="P24" s="84">
        <f ca="1" t="shared" si="561"/>
        <v>0</v>
      </c>
      <c r="Q24" s="84">
        <f ca="1" t="shared" si="561"/>
        <v>0</v>
      </c>
      <c r="R24" s="84">
        <f ca="1" t="shared" si="561"/>
        <v>0</v>
      </c>
      <c r="S24" s="112">
        <f ca="1" t="shared" si="561"/>
        <v>174.486666666667</v>
      </c>
      <c r="T24" s="126">
        <v>5e-5</v>
      </c>
      <c r="U24" s="114">
        <f ca="1" t="shared" ref="U24" si="562">S24/C23</f>
        <v>0.000247244909719191</v>
      </c>
      <c r="V24" s="109"/>
      <c r="W24" s="125"/>
      <c r="X24" s="111"/>
      <c r="Y24" s="56" t="s">
        <v>34</v>
      </c>
      <c r="Z24" s="57">
        <f t="shared" ref="Z24:AG24" si="563">Z26+Z28</f>
        <v>0</v>
      </c>
      <c r="AA24" s="57">
        <f t="shared" si="563"/>
        <v>0</v>
      </c>
      <c r="AB24" s="58">
        <f ca="1" t="shared" si="563"/>
        <v>4</v>
      </c>
      <c r="AC24" s="58">
        <f ca="1" t="shared" si="563"/>
        <v>0</v>
      </c>
      <c r="AD24" s="58">
        <f ca="1" t="shared" si="563"/>
        <v>7</v>
      </c>
      <c r="AE24" s="58">
        <f ca="1" t="shared" si="563"/>
        <v>0</v>
      </c>
      <c r="AF24" s="58">
        <f ca="1" t="shared" si="563"/>
        <v>11.1733333333333</v>
      </c>
      <c r="AG24" s="81">
        <f ca="1" t="shared" si="563"/>
        <v>0</v>
      </c>
      <c r="AH24" s="82">
        <f t="shared" ref="AH24" si="564">Z23*250+Z24*500</f>
        <v>0</v>
      </c>
      <c r="AI24" s="83">
        <f>VLOOKUP($A24,Table!$A$24:$P$53,MATCH('MBO Report 1'!X$2,Table!$E$23:$P$23,0)+4,FALSE)</f>
        <v>0</v>
      </c>
      <c r="AJ24" s="84">
        <f ca="1" t="shared" ref="AJ24:AN24" si="565">AJ26+AJ28</f>
        <v>261.426666666667</v>
      </c>
      <c r="AK24" s="84">
        <f ca="1" t="shared" si="565"/>
        <v>0</v>
      </c>
      <c r="AL24" s="84">
        <f ca="1" t="shared" si="565"/>
        <v>0</v>
      </c>
      <c r="AM24" s="84">
        <f ca="1" t="shared" si="565"/>
        <v>0</v>
      </c>
      <c r="AN24" s="112">
        <f ca="1" t="shared" si="565"/>
        <v>261.426666666667</v>
      </c>
      <c r="AO24" s="126">
        <v>5e-5</v>
      </c>
      <c r="AP24" s="114">
        <f ca="1" t="shared" ref="AP24" si="566">AN24/X23</f>
        <v>0.000365896272782791</v>
      </c>
      <c r="AQ24" s="109"/>
      <c r="AR24" s="146"/>
      <c r="AS24" s="142"/>
      <c r="AT24" s="56" t="s">
        <v>34</v>
      </c>
      <c r="AU24" s="57">
        <f t="shared" ref="AU24:BB24" si="567">AU26+AU28</f>
        <v>0</v>
      </c>
      <c r="AV24" s="57">
        <f t="shared" si="567"/>
        <v>0</v>
      </c>
      <c r="AW24" s="58">
        <f ca="1" t="shared" si="567"/>
        <v>0</v>
      </c>
      <c r="AX24" s="58">
        <f ca="1" t="shared" si="567"/>
        <v>0</v>
      </c>
      <c r="AY24" s="58">
        <f ca="1" t="shared" si="567"/>
        <v>2</v>
      </c>
      <c r="AZ24" s="58">
        <f ca="1" t="shared" si="567"/>
        <v>0</v>
      </c>
      <c r="BA24" s="58">
        <f ca="1" t="shared" si="567"/>
        <v>14.25</v>
      </c>
      <c r="BB24" s="81">
        <f ca="1" t="shared" si="567"/>
        <v>0</v>
      </c>
      <c r="BC24" s="82">
        <f t="shared" ref="BC24" si="568">AU23*250+AU24*500</f>
        <v>250</v>
      </c>
      <c r="BD24" s="83">
        <f>VLOOKUP($A24,Table!$A$24:$P$53,MATCH('MBO Report 1'!AS$2,Table!$E$23:$P$23,0)+4,FALSE)</f>
        <v>0</v>
      </c>
      <c r="BE24" s="84">
        <f ca="1" t="shared" ref="BE24:BI24" si="569">BE26+BE28</f>
        <v>213.5</v>
      </c>
      <c r="BF24" s="84">
        <f ca="1" t="shared" si="569"/>
        <v>0</v>
      </c>
      <c r="BG24" s="84">
        <f ca="1" t="shared" si="569"/>
        <v>0</v>
      </c>
      <c r="BH24" s="84">
        <f ca="1" t="shared" si="569"/>
        <v>0</v>
      </c>
      <c r="BI24" s="112">
        <f ca="1" t="shared" si="569"/>
        <v>463.5</v>
      </c>
      <c r="BJ24" s="126">
        <v>5e-5</v>
      </c>
      <c r="BK24" s="114">
        <f ca="1" t="shared" ref="BK24" si="570">BI24/AS23</f>
        <v>0.000616501490377389</v>
      </c>
      <c r="BL24" s="151"/>
      <c r="BM24" s="161"/>
      <c r="BN24" s="142"/>
      <c r="BO24" s="56" t="s">
        <v>34</v>
      </c>
      <c r="BP24" s="57">
        <f t="shared" ref="BP24:BW24" si="571">BP26+BP28</f>
        <v>0</v>
      </c>
      <c r="BQ24" s="57">
        <f t="shared" si="571"/>
        <v>0</v>
      </c>
      <c r="BR24" s="58">
        <f ca="1" t="shared" si="571"/>
        <v>0</v>
      </c>
      <c r="BS24" s="58">
        <f ca="1" t="shared" si="571"/>
        <v>0</v>
      </c>
      <c r="BT24" s="58">
        <f ca="1" t="shared" si="571"/>
        <v>0</v>
      </c>
      <c r="BU24" s="58">
        <f ca="1" t="shared" si="571"/>
        <v>0</v>
      </c>
      <c r="BV24" s="58">
        <f ca="1" t="shared" si="571"/>
        <v>0.116666666666667</v>
      </c>
      <c r="BW24" s="81">
        <f ca="1" t="shared" si="571"/>
        <v>0</v>
      </c>
      <c r="BX24" s="82">
        <f t="shared" ref="BX24" si="572">BP23*250+BP24*500</f>
        <v>0</v>
      </c>
      <c r="BY24" s="83">
        <f>VLOOKUP($A24,Table!$A$24:$P$53,MATCH('MBO Report 1'!BN$2,Table!$E$23:$P$23,0)+4,FALSE)</f>
        <v>0</v>
      </c>
      <c r="BZ24" s="84">
        <f ca="1" t="shared" ref="BZ24:CD24" si="573">BZ26+BZ28</f>
        <v>1.63333333333333</v>
      </c>
      <c r="CA24" s="84">
        <f ca="1" t="shared" si="573"/>
        <v>0</v>
      </c>
      <c r="CB24" s="84">
        <f ca="1" t="shared" si="573"/>
        <v>0</v>
      </c>
      <c r="CC24" s="84">
        <f ca="1" t="shared" si="573"/>
        <v>0</v>
      </c>
      <c r="CD24" s="112">
        <f ca="1" t="shared" si="573"/>
        <v>1.63333333333333</v>
      </c>
      <c r="CE24" s="126">
        <v>5e-5</v>
      </c>
      <c r="CF24" s="114">
        <f ca="1" t="shared" ref="CF24" si="574">CD24/BN23</f>
        <v>2.75283373333693e-6</v>
      </c>
      <c r="CG24" s="151"/>
      <c r="CH24" s="161"/>
      <c r="CI24" s="142"/>
      <c r="CJ24" s="56" t="s">
        <v>34</v>
      </c>
      <c r="CK24" s="57">
        <f t="shared" ref="CK24:CR24" si="575">CK26+CK28</f>
        <v>0</v>
      </c>
      <c r="CL24" s="57">
        <f t="shared" si="575"/>
        <v>0</v>
      </c>
      <c r="CM24" s="58">
        <f ca="1" t="shared" si="575"/>
        <v>0</v>
      </c>
      <c r="CN24" s="58">
        <f ca="1" t="shared" si="575"/>
        <v>0</v>
      </c>
      <c r="CO24" s="58">
        <f ca="1" t="shared" si="575"/>
        <v>0</v>
      </c>
      <c r="CP24" s="58">
        <f ca="1" t="shared" si="575"/>
        <v>0</v>
      </c>
      <c r="CQ24" s="58">
        <f ca="1" t="shared" si="575"/>
        <v>1.13333333333333</v>
      </c>
      <c r="CR24" s="81">
        <f ca="1" t="shared" si="575"/>
        <v>0</v>
      </c>
      <c r="CS24" s="82">
        <f t="shared" ref="CS24" si="576">CK23*250+CK24*500</f>
        <v>0</v>
      </c>
      <c r="CT24" s="83">
        <f>VLOOKUP($A24,Table!$A$24:$P$53,MATCH('MBO Report 1'!CI$2,Table!$E$23:$P$23,0)+4,FALSE)</f>
        <v>0</v>
      </c>
      <c r="CU24" s="84">
        <f ca="1" t="shared" ref="CU24:CY24" si="577">CU26+CU28</f>
        <v>15.8666666666667</v>
      </c>
      <c r="CV24" s="84">
        <f ca="1" t="shared" si="577"/>
        <v>0</v>
      </c>
      <c r="CW24" s="84">
        <f ca="1" t="shared" si="577"/>
        <v>0</v>
      </c>
      <c r="CX24" s="84">
        <f ca="1" t="shared" si="577"/>
        <v>0</v>
      </c>
      <c r="CY24" s="112">
        <f ca="1" t="shared" si="577"/>
        <v>15.8666666666667</v>
      </c>
      <c r="CZ24" s="126">
        <v>5e-5</v>
      </c>
      <c r="DA24" s="114">
        <f ca="1" t="shared" ref="DA24" si="578">CY24/CI23</f>
        <v>2.97702608953088e-5</v>
      </c>
      <c r="DB24" s="151"/>
      <c r="DC24" s="161"/>
      <c r="DD24" s="142"/>
      <c r="DE24" s="56" t="s">
        <v>34</v>
      </c>
      <c r="DF24" s="57">
        <f t="shared" ref="DF24:DM24" si="579">DF26+DF28</f>
        <v>0</v>
      </c>
      <c r="DG24" s="57">
        <f t="shared" si="579"/>
        <v>0</v>
      </c>
      <c r="DH24" s="58">
        <f ca="1" t="shared" si="579"/>
        <v>0</v>
      </c>
      <c r="DI24" s="58">
        <f ca="1" t="shared" si="579"/>
        <v>0</v>
      </c>
      <c r="DJ24" s="58">
        <f ca="1" t="shared" si="579"/>
        <v>2</v>
      </c>
      <c r="DK24" s="58">
        <f ca="1" t="shared" si="579"/>
        <v>0</v>
      </c>
      <c r="DL24" s="58">
        <f ca="1" t="shared" si="579"/>
        <v>3.42</v>
      </c>
      <c r="DM24" s="81">
        <f ca="1" t="shared" si="579"/>
        <v>0</v>
      </c>
      <c r="DN24" s="82">
        <f t="shared" ref="DN24" si="580">DF23*250+DF24*500</f>
        <v>0</v>
      </c>
      <c r="DO24" s="83">
        <f>VLOOKUP($A24,Table!$A$24:$P$53,MATCH('MBO Report 1'!DD$2,Table!$E$23:$P$23,0)+4,FALSE)</f>
        <v>0</v>
      </c>
      <c r="DP24" s="84">
        <f ca="1" t="shared" ref="DP24:DT24" si="581">DP26+DP28</f>
        <v>61.88</v>
      </c>
      <c r="DQ24" s="84">
        <f ca="1" t="shared" si="581"/>
        <v>0</v>
      </c>
      <c r="DR24" s="84">
        <f ca="1" t="shared" si="581"/>
        <v>0</v>
      </c>
      <c r="DS24" s="84">
        <f ca="1" t="shared" si="581"/>
        <v>0</v>
      </c>
      <c r="DT24" s="112">
        <f ca="1" t="shared" si="581"/>
        <v>61.88</v>
      </c>
      <c r="DU24" s="126">
        <v>5e-5</v>
      </c>
      <c r="DV24" s="114">
        <f ca="1" t="shared" ref="DV24" si="582">DT24/DD23</f>
        <v>0.000106080858951869</v>
      </c>
      <c r="DW24" s="151"/>
      <c r="DX24" s="161"/>
      <c r="DY24" s="142"/>
      <c r="DZ24" s="56" t="s">
        <v>34</v>
      </c>
      <c r="EA24" s="57">
        <f t="shared" ref="EA24:EH24" si="583">EA26+EA28</f>
        <v>0</v>
      </c>
      <c r="EB24" s="57">
        <f t="shared" si="583"/>
        <v>0</v>
      </c>
      <c r="EC24" s="58">
        <f ca="1" t="shared" si="583"/>
        <v>0</v>
      </c>
      <c r="ED24" s="58">
        <f ca="1" t="shared" si="583"/>
        <v>0</v>
      </c>
      <c r="EE24" s="58">
        <f ca="1" t="shared" si="583"/>
        <v>4</v>
      </c>
      <c r="EF24" s="58">
        <f ca="1" t="shared" si="583"/>
        <v>0</v>
      </c>
      <c r="EG24" s="58">
        <f ca="1" t="shared" si="583"/>
        <v>6.91</v>
      </c>
      <c r="EH24" s="81">
        <f ca="1" t="shared" si="583"/>
        <v>0</v>
      </c>
      <c r="EI24" s="82">
        <f t="shared" ref="EI24" si="584">EA23*250+EA24*500</f>
        <v>250</v>
      </c>
      <c r="EJ24" s="83">
        <f>VLOOKUP($A24,Table!$A$24:$P$53,MATCH('MBO Report 1'!DY$2,Table!$E$23:$P$23,0)+4,FALSE)</f>
        <v>0</v>
      </c>
      <c r="EK24" s="84">
        <f ca="1" t="shared" ref="EK24:EO24" si="585">EK26+EK28</f>
        <v>124.74</v>
      </c>
      <c r="EL24" s="84">
        <f ca="1" t="shared" si="585"/>
        <v>0</v>
      </c>
      <c r="EM24" s="84">
        <f ca="1" t="shared" si="585"/>
        <v>0</v>
      </c>
      <c r="EN24" s="84">
        <f ca="1" t="shared" si="585"/>
        <v>0</v>
      </c>
      <c r="EO24" s="112">
        <f ca="1" t="shared" si="585"/>
        <v>374.74</v>
      </c>
      <c r="EP24" s="126">
        <v>5e-5</v>
      </c>
      <c r="EQ24" s="114">
        <f ca="1" t="shared" ref="EQ24" si="586">EO24/DY23</f>
        <v>0.000837334397761412</v>
      </c>
      <c r="ER24" s="151"/>
      <c r="ES24" s="161"/>
      <c r="ET24" s="142"/>
      <c r="EU24" s="56" t="s">
        <v>34</v>
      </c>
      <c r="EV24" s="57">
        <f t="shared" ref="EV24:FC24" si="587">EV26+EV28</f>
        <v>0</v>
      </c>
      <c r="EW24" s="57">
        <f t="shared" si="587"/>
        <v>0</v>
      </c>
      <c r="EX24" s="58">
        <f ca="1" t="shared" si="587"/>
        <v>0</v>
      </c>
      <c r="EY24" s="58">
        <f ca="1" t="shared" si="587"/>
        <v>0</v>
      </c>
      <c r="EZ24" s="58">
        <f ca="1" t="shared" si="587"/>
        <v>7</v>
      </c>
      <c r="FA24" s="58">
        <f ca="1" t="shared" si="587"/>
        <v>0</v>
      </c>
      <c r="FB24" s="58">
        <f ca="1" t="shared" si="587"/>
        <v>3.2</v>
      </c>
      <c r="FC24" s="81">
        <f ca="1" t="shared" si="587"/>
        <v>0</v>
      </c>
      <c r="FD24" s="82">
        <f t="shared" ref="FD24" si="588">EV23*250+EV24*500</f>
        <v>250</v>
      </c>
      <c r="FE24" s="83">
        <f>VLOOKUP($A24,Table!$A$24:$P$53,MATCH('MBO Report 1'!ET$2,Table!$E$23:$P$23,0)+4,FALSE)</f>
        <v>0</v>
      </c>
      <c r="FF24" s="84">
        <f ca="1" t="shared" ref="FF24:FJ24" si="589">FF26+FF28</f>
        <v>93.8</v>
      </c>
      <c r="FG24" s="84">
        <f ca="1" t="shared" si="589"/>
        <v>0</v>
      </c>
      <c r="FH24" s="84">
        <f ca="1" t="shared" si="589"/>
        <v>0</v>
      </c>
      <c r="FI24" s="84">
        <f ca="1" t="shared" si="589"/>
        <v>0</v>
      </c>
      <c r="FJ24" s="112">
        <f ca="1" t="shared" si="589"/>
        <v>343.8</v>
      </c>
      <c r="FK24" s="126">
        <v>5e-5</v>
      </c>
      <c r="FL24" s="114">
        <f ca="1" t="shared" ref="FL24" si="590">FJ24/ET23</f>
        <v>0.000884594895676467</v>
      </c>
      <c r="FM24" s="151"/>
      <c r="FN24" s="161"/>
      <c r="FO24" s="142"/>
      <c r="FP24" s="56" t="s">
        <v>34</v>
      </c>
      <c r="FQ24" s="57">
        <f t="shared" ref="FQ24:FX24" si="591">FQ26+FQ28</f>
        <v>0</v>
      </c>
      <c r="FR24" s="57">
        <f t="shared" si="591"/>
        <v>0</v>
      </c>
      <c r="FS24" s="58">
        <f ca="1" t="shared" si="591"/>
        <v>0</v>
      </c>
      <c r="FT24" s="58">
        <f ca="1" t="shared" si="591"/>
        <v>0</v>
      </c>
      <c r="FU24" s="58">
        <f ca="1" t="shared" si="591"/>
        <v>4</v>
      </c>
      <c r="FV24" s="58">
        <f ca="1" t="shared" si="591"/>
        <v>0</v>
      </c>
      <c r="FW24" s="58">
        <f ca="1" t="shared" si="591"/>
        <v>1.43</v>
      </c>
      <c r="FX24" s="81">
        <f ca="1" t="shared" si="591"/>
        <v>0</v>
      </c>
      <c r="FY24" s="82">
        <f t="shared" ref="FY24" si="592">FQ23*250+FQ24*500</f>
        <v>250</v>
      </c>
      <c r="FZ24" s="83">
        <f>VLOOKUP($A24,Table!$A$24:$P$53,MATCH('MBO Report 1'!FO$2,Table!$E$23:$P$23,0)+4,FALSE)</f>
        <v>0</v>
      </c>
      <c r="GA24" s="84">
        <f ca="1" t="shared" ref="GA24:GE24" si="593">GA26+GA28</f>
        <v>48.02</v>
      </c>
      <c r="GB24" s="84">
        <f ca="1" t="shared" si="593"/>
        <v>0</v>
      </c>
      <c r="GC24" s="84">
        <f ca="1" t="shared" si="593"/>
        <v>0</v>
      </c>
      <c r="GD24" s="84">
        <f ca="1" t="shared" si="593"/>
        <v>0</v>
      </c>
      <c r="GE24" s="112">
        <f ca="1" t="shared" si="593"/>
        <v>298.02</v>
      </c>
      <c r="GF24" s="126">
        <v>5e-5</v>
      </c>
      <c r="GG24" s="114">
        <f ca="1" t="shared" ref="GG24" si="594">GE24/FO23</f>
        <v>0.000852070307551292</v>
      </c>
      <c r="GH24" s="151"/>
      <c r="GI24" s="161"/>
      <c r="GJ24" s="142"/>
      <c r="GK24" s="56" t="s">
        <v>34</v>
      </c>
      <c r="GL24" s="57">
        <f t="shared" ref="GL24:GS24" si="595">GL26+GL28</f>
        <v>0</v>
      </c>
      <c r="GM24" s="57">
        <f t="shared" si="595"/>
        <v>0</v>
      </c>
      <c r="GN24" s="58">
        <f ca="1" t="shared" si="595"/>
        <v>0</v>
      </c>
      <c r="GO24" s="58">
        <f ca="1" t="shared" si="595"/>
        <v>1</v>
      </c>
      <c r="GP24" s="58">
        <f ca="1" t="shared" si="595"/>
        <v>0</v>
      </c>
      <c r="GQ24" s="58">
        <f ca="1" t="shared" si="595"/>
        <v>0</v>
      </c>
      <c r="GR24" s="58">
        <f ca="1" t="shared" si="595"/>
        <v>1.16666666666667</v>
      </c>
      <c r="GS24" s="81">
        <f ca="1" t="shared" si="595"/>
        <v>0</v>
      </c>
      <c r="GT24" s="82">
        <f t="shared" ref="GT24" si="596">GL23*250+GL24*500</f>
        <v>0</v>
      </c>
      <c r="GU24" s="83">
        <f>VLOOKUP($A24,Table!$A$24:$P$53,MATCH('MBO Report 1'!GJ$2,Table!$E$23:$P$23,0)+4,FALSE)</f>
        <v>0</v>
      </c>
      <c r="GV24" s="84">
        <f ca="1" t="shared" ref="GV24:GZ24" si="597">GV26+GV28</f>
        <v>26.8333333333333</v>
      </c>
      <c r="GW24" s="84">
        <f ca="1" t="shared" si="597"/>
        <v>0</v>
      </c>
      <c r="GX24" s="84">
        <f ca="1" t="shared" si="597"/>
        <v>0</v>
      </c>
      <c r="GY24" s="84">
        <f ca="1" t="shared" si="597"/>
        <v>0</v>
      </c>
      <c r="GZ24" s="112">
        <f ca="1" t="shared" si="597"/>
        <v>26.8333333333333</v>
      </c>
      <c r="HA24" s="126">
        <v>5e-5</v>
      </c>
      <c r="HB24" s="114">
        <f ca="1" t="shared" ref="HB24" si="598">GZ24/GJ23</f>
        <v>6.61355725507272e-5</v>
      </c>
      <c r="HC24" s="151"/>
      <c r="HD24" s="161"/>
      <c r="HE24" s="142"/>
      <c r="HF24" s="56" t="s">
        <v>34</v>
      </c>
      <c r="HG24" s="57">
        <f t="shared" ref="HG24:HN24" si="599">HG26+HG28</f>
        <v>0</v>
      </c>
      <c r="HH24" s="57">
        <f t="shared" si="599"/>
        <v>0</v>
      </c>
      <c r="HI24" s="58">
        <f ca="1" t="shared" si="599"/>
        <v>1</v>
      </c>
      <c r="HJ24" s="58">
        <f ca="1" t="shared" si="599"/>
        <v>1</v>
      </c>
      <c r="HK24" s="58">
        <f ca="1" t="shared" si="599"/>
        <v>2</v>
      </c>
      <c r="HL24" s="58">
        <f ca="1" t="shared" si="599"/>
        <v>0</v>
      </c>
      <c r="HM24" s="58">
        <f ca="1" t="shared" si="599"/>
        <v>0.09</v>
      </c>
      <c r="HN24" s="81">
        <f ca="1" t="shared" si="599"/>
        <v>0</v>
      </c>
      <c r="HO24" s="82">
        <f t="shared" ref="HO24" si="600">HG23*250+HG24*500</f>
        <v>0</v>
      </c>
      <c r="HP24" s="83">
        <f>VLOOKUP($A24,Table!$A$24:$P$53,MATCH('MBO Report 1'!HE$2,Table!$E$23:$P$23,0)+4,FALSE)</f>
        <v>0</v>
      </c>
      <c r="HQ24" s="84">
        <f ca="1" t="shared" ref="HQ24:HU24" si="601">HQ26+HQ28</f>
        <v>39.76</v>
      </c>
      <c r="HR24" s="84">
        <f ca="1" t="shared" si="601"/>
        <v>0</v>
      </c>
      <c r="HS24" s="84">
        <f ca="1" t="shared" si="601"/>
        <v>0</v>
      </c>
      <c r="HT24" s="84">
        <f ca="1" t="shared" si="601"/>
        <v>0</v>
      </c>
      <c r="HU24" s="112">
        <f ca="1" t="shared" si="601"/>
        <v>39.76</v>
      </c>
      <c r="HV24" s="126">
        <v>5e-5</v>
      </c>
      <c r="HW24" s="114">
        <f ca="1" t="shared" ref="HW24" si="602">HU24/HE23</f>
        <v>8.66364307847478e-5</v>
      </c>
      <c r="HX24" s="151"/>
      <c r="HY24" s="161"/>
      <c r="HZ24" s="142"/>
      <c r="IA24" s="56" t="s">
        <v>34</v>
      </c>
      <c r="IB24" s="57">
        <f t="shared" ref="IB24:II24" si="603">IB26+IB28</f>
        <v>0</v>
      </c>
      <c r="IC24" s="57">
        <f t="shared" si="603"/>
        <v>0</v>
      </c>
      <c r="ID24" s="58">
        <f ca="1" t="shared" si="603"/>
        <v>1</v>
      </c>
      <c r="IE24" s="58">
        <f ca="1" t="shared" si="603"/>
        <v>0</v>
      </c>
      <c r="IF24" s="58">
        <f ca="1" t="shared" si="603"/>
        <v>2</v>
      </c>
      <c r="IG24" s="58">
        <f ca="1" t="shared" si="603"/>
        <v>0</v>
      </c>
      <c r="IH24" s="58">
        <f ca="1" t="shared" si="603"/>
        <v>0.4</v>
      </c>
      <c r="II24" s="81">
        <f ca="1" t="shared" si="603"/>
        <v>0</v>
      </c>
      <c r="IJ24" s="82">
        <f t="shared" ref="IJ24" si="604">IB23*250+IB24*500</f>
        <v>0</v>
      </c>
      <c r="IK24" s="83">
        <f>VLOOKUP($A24,Table!$A$24:$P$53,MATCH('MBO Report 1'!HZ$2,Table!$E$23:$P$23,0)+4,FALSE)</f>
        <v>0</v>
      </c>
      <c r="IL24" s="84">
        <f ca="1" t="shared" ref="IL24:IP24" si="605">IL26+IL28</f>
        <v>33.6</v>
      </c>
      <c r="IM24" s="84">
        <f ca="1" t="shared" si="605"/>
        <v>0</v>
      </c>
      <c r="IN24" s="84">
        <f ca="1" t="shared" si="605"/>
        <v>0</v>
      </c>
      <c r="IO24" s="84">
        <f ca="1" t="shared" si="605"/>
        <v>0</v>
      </c>
      <c r="IP24" s="112">
        <f ca="1" t="shared" si="605"/>
        <v>33.6</v>
      </c>
      <c r="IQ24" s="126">
        <v>5e-5</v>
      </c>
      <c r="IR24" s="114">
        <f ca="1" t="shared" ref="IR24" si="606">IP24/HZ23</f>
        <v>4.73969596797026e-5</v>
      </c>
      <c r="IS24" s="151"/>
      <c r="IT24" s="161"/>
    </row>
    <row r="25" s="39" customFormat="1" customHeight="1" outlineLevel="1" spans="1:254">
      <c r="A25" s="51" t="str">
        <f t="shared" ref="A25" si="607">B25&amp;D25</f>
        <v>CASEInternal</v>
      </c>
      <c r="B25" s="34" t="str">
        <f>Info!C14</f>
        <v>CASE</v>
      </c>
      <c r="C25" s="59">
        <f>VLOOKUP($B25,Table!$C$4:$P$20,MATCH('MBO Report 1'!C$2,Table!$E$3:$P$3,0)+2,FALSE)</f>
        <v>33480</v>
      </c>
      <c r="D25" s="60" t="s">
        <v>32</v>
      </c>
      <c r="E25" s="61">
        <f>VLOOKUP($A25,Table!$A$59:$P$88,MATCH('MBO Report 1'!C$2,Table!$E$58:$P$58,0)+4,FALSE)</f>
        <v>0</v>
      </c>
      <c r="F25" s="61" t="s">
        <v>178</v>
      </c>
      <c r="G25" s="62">
        <f ca="1">IFERROR(GETPIVOTDATA("ReWork",PivotTable!$B$3,"Dept",$B25,"Month",C$2,"Source",$D25),0)</f>
        <v>3</v>
      </c>
      <c r="H25" s="62">
        <f ca="1">IFERROR(GETPIVOTDATA("RePlate",PivotTable!$B$3,"Dept",$B25,"Month",C$2,"Source",$D25),0)</f>
        <v>0</v>
      </c>
      <c r="I25" s="62">
        <f ca="1">IFERROR(GETPIVOTDATA("ReWash",PivotTable!$B$3,"Dept",$B25,"Month",C$2,"Source",$D25),0)</f>
        <v>0</v>
      </c>
      <c r="J25" s="62">
        <f ca="1">IFERROR(GETPIVOTDATA("Other",PivotTable!$B$3,"Dept",$B25,"Month",C$2,"Source",$D25),0)</f>
        <v>0</v>
      </c>
      <c r="K25" s="62">
        <f ca="1">IFERROR(GETPIVOTDATA("Sort",PivotTable!$B$3,"Dept",$B25,"Month",C$2,"Source",$D25),0)</f>
        <v>0</v>
      </c>
      <c r="L25" s="85">
        <f ca="1">IFERROR(GETPIVOTDATA("Scrap",PivotTable!$B$3,"Dept",$B25,"Month",C$2,"Source",$D25),0)</f>
        <v>0</v>
      </c>
      <c r="M25" s="86">
        <v>0</v>
      </c>
      <c r="N25" s="87" t="s">
        <v>178</v>
      </c>
      <c r="O25" s="88">
        <f ca="1">IFERROR(GETPIVOTDATA("Labour Cost",PivotTable!$B$3,"Dept",$B25,"Month",C$2,"Source",$D25),0)</f>
        <v>42</v>
      </c>
      <c r="P25" s="88">
        <f ca="1">IFERROR(GETPIVOTDATA("Process cost",PivotTable!$B$3,"Dept",$B25,"Month",C$2,"Source",$D25),0)</f>
        <v>0</v>
      </c>
      <c r="Q25" s="88">
        <f ca="1">IFERROR(GETPIVOTDATA("Material Cost",PivotTable!$B$3,"Dept",$B25,"Month",C$2,"Source",$D25),0)</f>
        <v>0</v>
      </c>
      <c r="R25" s="88">
        <f ca="1">IFERROR(GETPIVOTDATA("Part Cost",PivotTable!$B$3,"Dept",$B25,"Month",C$2,"Source",$D25),0)</f>
        <v>0</v>
      </c>
      <c r="S25" s="115">
        <f ca="1">SUM(M25:R25)</f>
        <v>42</v>
      </c>
      <c r="T25" s="116">
        <v>5e-5</v>
      </c>
      <c r="U25" s="117">
        <f ca="1" t="shared" ref="U25" si="608">S25/C25</f>
        <v>0.00125448028673835</v>
      </c>
      <c r="V25" s="118">
        <v>0.0021</v>
      </c>
      <c r="W25" s="119">
        <f ca="1" t="shared" ref="W25" si="609">SUM(S25:S26)/C25</f>
        <v>0.00165730784547989</v>
      </c>
      <c r="X25" s="120">
        <f>VLOOKUP($B25,Table!$C$4:$P$18,MATCH('MBO Report 1'!X$2,Table!$E$3:$P$3,0)+2,FALSE)</f>
        <v>52385</v>
      </c>
      <c r="Y25" s="60" t="s">
        <v>32</v>
      </c>
      <c r="Z25" s="61">
        <f>VLOOKUP($A25,Table!$A$59:$P$88,MATCH('MBO Report 1'!X$2,Table!$E$58:$P$58,0)+4,FALSE)</f>
        <v>0</v>
      </c>
      <c r="AA25" s="61" t="s">
        <v>178</v>
      </c>
      <c r="AB25" s="62">
        <f ca="1">IFERROR(GETPIVOTDATA("ReWork",PivotTable!$B$3,"Dept",$B25,"Month",X$2,"Source",$D25),0)</f>
        <v>4</v>
      </c>
      <c r="AC25" s="62">
        <f ca="1">IFERROR(GETPIVOTDATA("RePlate",PivotTable!$B$3,"Dept",$B25,"Month",X$2,"Source",$D25),0)</f>
        <v>0</v>
      </c>
      <c r="AD25" s="62">
        <f ca="1">IFERROR(GETPIVOTDATA("ReWash",PivotTable!$B$3,"Dept",$B25,"Month",X$2,"Source",$D25),0)</f>
        <v>0</v>
      </c>
      <c r="AE25" s="62">
        <f ca="1">IFERROR(GETPIVOTDATA("Other",PivotTable!$B$3,"Dept",$B25,"Month",X$2,"Source",$D25),0)</f>
        <v>0</v>
      </c>
      <c r="AF25" s="62">
        <f ca="1">IFERROR(GETPIVOTDATA("Sort",PivotTable!$B$3,"Dept",$B25,"Month",X$2,"Source",$D25),0)</f>
        <v>0</v>
      </c>
      <c r="AG25" s="85">
        <f ca="1">IFERROR(GETPIVOTDATA("Scrap",PivotTable!$B$3,"Dept",$B25,"Month",X$2,"Source",$D25),0)</f>
        <v>0</v>
      </c>
      <c r="AH25" s="86">
        <v>0</v>
      </c>
      <c r="AI25" s="87" t="s">
        <v>178</v>
      </c>
      <c r="AJ25" s="88">
        <f ca="1">IFERROR(GETPIVOTDATA("Labour Cost",PivotTable!$B$3,"Dept",$B25,"Month",X$2,"Source",$D25),0)</f>
        <v>56</v>
      </c>
      <c r="AK25" s="88">
        <f ca="1">IFERROR(GETPIVOTDATA("Process cost",PivotTable!$B$3,"Dept",$B25,"Month",X$2,"Source",$D25),0)</f>
        <v>0</v>
      </c>
      <c r="AL25" s="88">
        <f ca="1">IFERROR(GETPIVOTDATA("Material Cost",PivotTable!$B$3,"Dept",$B25,"Month",X$2,"Source",$D25),0)</f>
        <v>0</v>
      </c>
      <c r="AM25" s="88">
        <f ca="1">IFERROR(GETPIVOTDATA("Part Cost",PivotTable!$B$3,"Dept",$B25,"Month",X$2,"Source",$D25),0)</f>
        <v>0</v>
      </c>
      <c r="AN25" s="115">
        <f ca="1" t="shared" ref="AN25:AN29" si="610">SUM(AH25:AM25)</f>
        <v>56</v>
      </c>
      <c r="AO25" s="116">
        <v>5e-5</v>
      </c>
      <c r="AP25" s="117">
        <f ca="1" t="shared" ref="AP25" si="611">AN25/X25</f>
        <v>0.00106900830390379</v>
      </c>
      <c r="AQ25" s="118">
        <v>0.0021</v>
      </c>
      <c r="AR25" s="143">
        <f ca="1" t="shared" ref="AR25" si="612">SUM(AN25:AN26)/X25</f>
        <v>0.0013825840730489</v>
      </c>
      <c r="AS25" s="144">
        <f>VLOOKUP($B25,Table!$C$4:$P$18,MATCH('MBO Report 1'!AS$2,Table!$E$3:$P$3,0)+2,FALSE)</f>
        <v>47272</v>
      </c>
      <c r="AT25" s="60" t="s">
        <v>32</v>
      </c>
      <c r="AU25" s="61">
        <f>VLOOKUP($A25,Table!$A$59:$P$88,MATCH('MBO Report 1'!AS$2,Table!$E$58:$P$58,0)+4,FALSE)</f>
        <v>0</v>
      </c>
      <c r="AV25" s="61" t="s">
        <v>178</v>
      </c>
      <c r="AW25" s="62">
        <f ca="1">IFERROR(GETPIVOTDATA("ReWork",PivotTable!$B$3,"Dept",$B25,"Month",AS$2,"Source",$D25),0)</f>
        <v>1</v>
      </c>
      <c r="AX25" s="62">
        <f ca="1">IFERROR(GETPIVOTDATA("RePlate",PivotTable!$B$3,"Dept",$B25,"Month",AS$2,"Source",$D25),0)</f>
        <v>0</v>
      </c>
      <c r="AY25" s="62">
        <f ca="1">IFERROR(GETPIVOTDATA("ReWash",PivotTable!$B$3,"Dept",$B25,"Month",AS$2,"Source",$D25),0)</f>
        <v>0</v>
      </c>
      <c r="AZ25" s="62">
        <f ca="1">IFERROR(GETPIVOTDATA("Other",PivotTable!$B$3,"Dept",$B25,"Month",AS$2,"Source",$D25),0)</f>
        <v>0</v>
      </c>
      <c r="BA25" s="62">
        <f ca="1">IFERROR(GETPIVOTDATA("Sort",PivotTable!$B$3,"Dept",$B25,"Month",AS$2,"Source",$D25),0)</f>
        <v>0</v>
      </c>
      <c r="BB25" s="85">
        <f ca="1">IFERROR(GETPIVOTDATA("Scrap",PivotTable!$B$3,"Dept",$B25,"Month",AS$2,"Source",$D25),0)</f>
        <v>0</v>
      </c>
      <c r="BC25" s="86">
        <v>0</v>
      </c>
      <c r="BD25" s="87" t="s">
        <v>178</v>
      </c>
      <c r="BE25" s="88">
        <f ca="1">IFERROR(GETPIVOTDATA("Labour Cost",PivotTable!$B$3,"Dept",$B25,"Month",AS$2,"Source",$D25),0)</f>
        <v>14</v>
      </c>
      <c r="BF25" s="88">
        <f ca="1">IFERROR(GETPIVOTDATA("Process cost",PivotTable!$B$3,"Dept",$B25,"Month",AS$2,"Source",$D25),0)</f>
        <v>0</v>
      </c>
      <c r="BG25" s="88">
        <f ca="1">IFERROR(GETPIVOTDATA("Material Cost",PivotTable!$B$3,"Dept",$B25,"Month",AS$2,"Source",$D25),0)</f>
        <v>0</v>
      </c>
      <c r="BH25" s="88">
        <f ca="1">IFERROR(GETPIVOTDATA("Part Cost",PivotTable!$B$3,"Dept",$B25,"Month",AS$2,"Source",$D25),0)</f>
        <v>0</v>
      </c>
      <c r="BI25" s="115">
        <f ca="1" t="shared" ref="BI25:BI29" si="613">SUM(BC25:BH25)</f>
        <v>14</v>
      </c>
      <c r="BJ25" s="116">
        <v>5e-5</v>
      </c>
      <c r="BK25" s="117">
        <f ca="1" t="shared" ref="BK25" si="614">BI25/AS25</f>
        <v>0.000296158402436961</v>
      </c>
      <c r="BL25" s="152">
        <v>0.0021</v>
      </c>
      <c r="BM25" s="158">
        <f ca="1" t="shared" ref="BM25" si="615">SUM(BI25:BI26)/AS25</f>
        <v>0.000370198003046201</v>
      </c>
      <c r="BN25" s="144">
        <f>VLOOKUP($B25,Table!$C$4:$P$18,MATCH('MBO Report 1'!BN$2,Table!$E$3:$P$3,0)+2,FALSE)</f>
        <v>41351</v>
      </c>
      <c r="BO25" s="60" t="s">
        <v>32</v>
      </c>
      <c r="BP25" s="61">
        <f>VLOOKUP($A25,Table!$A$59:$P$88,MATCH('MBO Report 1'!BN$2,Table!$E$58:$P$58,0)+4,FALSE)</f>
        <v>0</v>
      </c>
      <c r="BQ25" s="61" t="s">
        <v>178</v>
      </c>
      <c r="BR25" s="62">
        <f ca="1">IFERROR(GETPIVOTDATA("ReWork",PivotTable!$B$3,"Dept",$B25,"Month",BN$2,"Source",$D25),0)</f>
        <v>1</v>
      </c>
      <c r="BS25" s="62">
        <f ca="1">IFERROR(GETPIVOTDATA("RePlate",PivotTable!$B$3,"Dept",$B25,"Month",BN$2,"Source",$D25),0)</f>
        <v>0</v>
      </c>
      <c r="BT25" s="62">
        <f ca="1">IFERROR(GETPIVOTDATA("ReWash",PivotTable!$B$3,"Dept",$B25,"Month",BN$2,"Source",$D25),0)</f>
        <v>0</v>
      </c>
      <c r="BU25" s="62">
        <f ca="1">IFERROR(GETPIVOTDATA("Other",PivotTable!$B$3,"Dept",$B25,"Month",BN$2,"Source",$D25),0)</f>
        <v>0</v>
      </c>
      <c r="BV25" s="62">
        <f ca="1">IFERROR(GETPIVOTDATA("Sort",PivotTable!$B$3,"Dept",$B25,"Month",BN$2,"Source",$D25),0)</f>
        <v>0</v>
      </c>
      <c r="BW25" s="85">
        <f ca="1">IFERROR(GETPIVOTDATA("Scrap",PivotTable!$B$3,"Dept",$B25,"Month",BN$2,"Source",$D25),0)</f>
        <v>0</v>
      </c>
      <c r="BX25" s="86">
        <v>0</v>
      </c>
      <c r="BY25" s="87" t="s">
        <v>178</v>
      </c>
      <c r="BZ25" s="88">
        <f ca="1">IFERROR(GETPIVOTDATA("Labour Cost",PivotTable!$B$3,"Dept",$B25,"Month",BN$2,"Source",$D25),0)</f>
        <v>14</v>
      </c>
      <c r="CA25" s="88">
        <f ca="1">IFERROR(GETPIVOTDATA("Process cost",PivotTable!$B$3,"Dept",$B25,"Month",BN$2,"Source",$D25),0)</f>
        <v>0</v>
      </c>
      <c r="CB25" s="88">
        <f ca="1">IFERROR(GETPIVOTDATA("Material Cost",PivotTable!$B$3,"Dept",$B25,"Month",BN$2,"Source",$D25),0)</f>
        <v>0</v>
      </c>
      <c r="CC25" s="88">
        <f ca="1">IFERROR(GETPIVOTDATA("Part Cost",PivotTable!$B$3,"Dept",$B25,"Month",BN$2,"Source",$D25),0)</f>
        <v>0</v>
      </c>
      <c r="CD25" s="115">
        <f ca="1" t="shared" ref="CD25:CD29" si="616">SUM(BX25:CC25)</f>
        <v>14</v>
      </c>
      <c r="CE25" s="116">
        <v>5e-5</v>
      </c>
      <c r="CF25" s="117">
        <f ca="1" t="shared" ref="CF25" si="617">CD25/BN25</f>
        <v>0.000338564968199076</v>
      </c>
      <c r="CG25" s="152">
        <v>0.0021</v>
      </c>
      <c r="CH25" s="158">
        <f ca="1" t="shared" ref="CH25" si="618">SUM(CD25:CD26)/BN25</f>
        <v>0.000378064214488968</v>
      </c>
      <c r="CI25" s="144">
        <f>VLOOKUP($B25,Table!$C$4:$P$18,MATCH('MBO Report 1'!CI$2,Table!$E$3:$P$3,0)+2,FALSE)</f>
        <v>32708.96</v>
      </c>
      <c r="CJ25" s="60" t="s">
        <v>32</v>
      </c>
      <c r="CK25" s="61">
        <f>VLOOKUP($A25,Table!$A$59:$P$88,MATCH('MBO Report 1'!CI$2,Table!$E$58:$P$58,0)+4,FALSE)</f>
        <v>0</v>
      </c>
      <c r="CL25" s="61" t="s">
        <v>178</v>
      </c>
      <c r="CM25" s="62">
        <f ca="1">IFERROR(GETPIVOTDATA("ReWork",PivotTable!$B$3,"Dept",$B25,"Month",CI$2,"Source",$D25),0)</f>
        <v>4</v>
      </c>
      <c r="CN25" s="62">
        <f ca="1">IFERROR(GETPIVOTDATA("RePlate",PivotTable!$B$3,"Dept",$B25,"Month",CI$2,"Source",$D25),0)</f>
        <v>0</v>
      </c>
      <c r="CO25" s="62">
        <f ca="1">IFERROR(GETPIVOTDATA("ReWash",PivotTable!$B$3,"Dept",$B25,"Month",CI$2,"Source",$D25),0)</f>
        <v>0</v>
      </c>
      <c r="CP25" s="62">
        <f ca="1">IFERROR(GETPIVOTDATA("Other",PivotTable!$B$3,"Dept",$B25,"Month",CI$2,"Source",$D25),0)</f>
        <v>0</v>
      </c>
      <c r="CQ25" s="62">
        <f ca="1">IFERROR(GETPIVOTDATA("Sort",PivotTable!$B$3,"Dept",$B25,"Month",CI$2,"Source",$D25),0)</f>
        <v>0</v>
      </c>
      <c r="CR25" s="85">
        <f ca="1">IFERROR(GETPIVOTDATA("Scrap",PivotTable!$B$3,"Dept",$B25,"Month",CI$2,"Source",$D25),0)</f>
        <v>0</v>
      </c>
      <c r="CS25" s="86">
        <v>0</v>
      </c>
      <c r="CT25" s="87" t="s">
        <v>178</v>
      </c>
      <c r="CU25" s="88">
        <f ca="1">IFERROR(GETPIVOTDATA("Labour Cost",PivotTable!$B$3,"Dept",$B25,"Month",CI$2,"Source",$D25),0)</f>
        <v>56</v>
      </c>
      <c r="CV25" s="88">
        <f ca="1">IFERROR(GETPIVOTDATA("Process cost",PivotTable!$B$3,"Dept",$B25,"Month",CI$2,"Source",$D25),0)</f>
        <v>0</v>
      </c>
      <c r="CW25" s="88">
        <f ca="1">IFERROR(GETPIVOTDATA("Material Cost",PivotTable!$B$3,"Dept",$B25,"Month",CI$2,"Source",$D25),0)</f>
        <v>0</v>
      </c>
      <c r="CX25" s="88">
        <f ca="1">IFERROR(GETPIVOTDATA("Part Cost",PivotTable!$B$3,"Dept",$B25,"Month",CI$2,"Source",$D25),0)</f>
        <v>0</v>
      </c>
      <c r="CY25" s="115">
        <f ca="1" t="shared" ref="CY25:CY29" si="619">SUM(CS25:CX25)</f>
        <v>56</v>
      </c>
      <c r="CZ25" s="116">
        <v>5e-5</v>
      </c>
      <c r="DA25" s="117">
        <f ca="1" t="shared" ref="DA25" si="620">CY25/CI25</f>
        <v>0.00171206910889249</v>
      </c>
      <c r="DB25" s="152">
        <v>0.0021</v>
      </c>
      <c r="DC25" s="158">
        <f ca="1" t="shared" ref="DC25" si="621">SUM(CY25:CY26)/CI25</f>
        <v>0.00219715535641203</v>
      </c>
      <c r="DD25" s="144">
        <f>VLOOKUP($B25,Table!$C$4:$P$18,MATCH('MBO Report 1'!DD$2,Table!$E$3:$P$3,0)+2,FALSE)</f>
        <v>38041.65</v>
      </c>
      <c r="DE25" s="60" t="s">
        <v>32</v>
      </c>
      <c r="DF25" s="61">
        <f>VLOOKUP($A25,Table!$A$59:$P$88,MATCH('MBO Report 1'!DD$2,Table!$E$58:$P$58,0)+4,FALSE)</f>
        <v>0</v>
      </c>
      <c r="DG25" s="61" t="s">
        <v>178</v>
      </c>
      <c r="DH25" s="62">
        <f ca="1">IFERROR(GETPIVOTDATA("ReWork",PivotTable!$B$3,"Dept",$B25,"Month",DD$2,"Source",$D25),0)</f>
        <v>2</v>
      </c>
      <c r="DI25" s="62">
        <f ca="1">IFERROR(GETPIVOTDATA("RePlate",PivotTable!$B$3,"Dept",$B25,"Month",DD$2,"Source",$D25),0)</f>
        <v>0</v>
      </c>
      <c r="DJ25" s="62">
        <f ca="1">IFERROR(GETPIVOTDATA("ReWash",PivotTable!$B$3,"Dept",$B25,"Month",DD$2,"Source",$D25),0)</f>
        <v>0</v>
      </c>
      <c r="DK25" s="62">
        <f ca="1">IFERROR(GETPIVOTDATA("Other",PivotTable!$B$3,"Dept",$B25,"Month",DD$2,"Source",$D25),0)</f>
        <v>0</v>
      </c>
      <c r="DL25" s="62">
        <f ca="1">IFERROR(GETPIVOTDATA("Sort",PivotTable!$B$3,"Dept",$B25,"Month",DD$2,"Source",$D25),0)</f>
        <v>0</v>
      </c>
      <c r="DM25" s="85">
        <f ca="1">IFERROR(GETPIVOTDATA("Scrap",PivotTable!$B$3,"Dept",$B25,"Month",DD$2,"Source",$D25),0)</f>
        <v>0</v>
      </c>
      <c r="DN25" s="86">
        <v>0</v>
      </c>
      <c r="DO25" s="87" t="s">
        <v>178</v>
      </c>
      <c r="DP25" s="88">
        <f ca="1">IFERROR(GETPIVOTDATA("Labour Cost",PivotTable!$B$3,"Dept",$B25,"Month",DD$2,"Source",$D25),0)</f>
        <v>28</v>
      </c>
      <c r="DQ25" s="88">
        <f ca="1">IFERROR(GETPIVOTDATA("Process cost",PivotTable!$B$3,"Dept",$B25,"Month",DD$2,"Source",$D25),0)</f>
        <v>0</v>
      </c>
      <c r="DR25" s="88">
        <f ca="1">IFERROR(GETPIVOTDATA("Material Cost",PivotTable!$B$3,"Dept",$B25,"Month",DD$2,"Source",$D25),0)</f>
        <v>0</v>
      </c>
      <c r="DS25" s="88">
        <f ca="1">IFERROR(GETPIVOTDATA("Part Cost",PivotTable!$B$3,"Dept",$B25,"Month",DD$2,"Source",$D25),0)</f>
        <v>0</v>
      </c>
      <c r="DT25" s="115">
        <f ca="1" t="shared" ref="DT25:DT29" si="622">SUM(DN25:DS25)</f>
        <v>28</v>
      </c>
      <c r="DU25" s="116">
        <v>5e-5</v>
      </c>
      <c r="DV25" s="117">
        <f ca="1" t="shared" ref="DV25" si="623">DT25/DD25</f>
        <v>0.000736035371757008</v>
      </c>
      <c r="DW25" s="152">
        <v>0.0021</v>
      </c>
      <c r="DX25" s="158">
        <f ca="1" t="shared" ref="DX25" si="624">SUM(DT25:DT26)/DD25</f>
        <v>0.00089060279982598</v>
      </c>
      <c r="DY25" s="144">
        <f>VLOOKUP($B25,Table!$C$4:$P$18,MATCH('MBO Report 1'!DY$2,Table!$E$3:$P$3,0)+2,FALSE)</f>
        <v>41117.46</v>
      </c>
      <c r="DZ25" s="60" t="s">
        <v>32</v>
      </c>
      <c r="EA25" s="61">
        <f>VLOOKUP($A25,Table!$A$59:$P$88,MATCH('MBO Report 1'!DY$2,Table!$E$58:$P$58,0)+4,FALSE)</f>
        <v>0</v>
      </c>
      <c r="EB25" s="61" t="s">
        <v>178</v>
      </c>
      <c r="EC25" s="62">
        <f ca="1">IFERROR(GETPIVOTDATA("ReWork",PivotTable!$B$3,"Dept",$B25,"Month",DY$2,"Source",$D25),0)</f>
        <v>3</v>
      </c>
      <c r="ED25" s="62">
        <f ca="1">IFERROR(GETPIVOTDATA("RePlate",PivotTable!$B$3,"Dept",$B25,"Month",DY$2,"Source",$D25),0)</f>
        <v>0</v>
      </c>
      <c r="EE25" s="62">
        <f ca="1">IFERROR(GETPIVOTDATA("ReWash",PivotTable!$B$3,"Dept",$B25,"Month",DY$2,"Source",$D25),0)</f>
        <v>0</v>
      </c>
      <c r="EF25" s="62">
        <f ca="1">IFERROR(GETPIVOTDATA("Other",PivotTable!$B$3,"Dept",$B25,"Month",DY$2,"Source",$D25),0)</f>
        <v>0</v>
      </c>
      <c r="EG25" s="62">
        <f ca="1">IFERROR(GETPIVOTDATA("Sort",PivotTable!$B$3,"Dept",$B25,"Month",DY$2,"Source",$D25),0)</f>
        <v>0</v>
      </c>
      <c r="EH25" s="85">
        <f ca="1">IFERROR(GETPIVOTDATA("Scrap",PivotTable!$B$3,"Dept",$B25,"Month",DY$2,"Source",$D25),0)</f>
        <v>0</v>
      </c>
      <c r="EI25" s="86">
        <v>0</v>
      </c>
      <c r="EJ25" s="87" t="s">
        <v>178</v>
      </c>
      <c r="EK25" s="88">
        <f ca="1">IFERROR(GETPIVOTDATA("Labour Cost",PivotTable!$B$3,"Dept",$B25,"Month",DY$2,"Source",$D25),0)</f>
        <v>42</v>
      </c>
      <c r="EL25" s="88">
        <f ca="1">IFERROR(GETPIVOTDATA("Process cost",PivotTable!$B$3,"Dept",$B25,"Month",DY$2,"Source",$D25),0)</f>
        <v>0</v>
      </c>
      <c r="EM25" s="88">
        <f ca="1">IFERROR(GETPIVOTDATA("Material Cost",PivotTable!$B$3,"Dept",$B25,"Month",DY$2,"Source",$D25),0)</f>
        <v>0</v>
      </c>
      <c r="EN25" s="88">
        <f ca="1">IFERROR(GETPIVOTDATA("Part Cost",PivotTable!$B$3,"Dept",$B25,"Month",DY$2,"Source",$D25),0)</f>
        <v>0</v>
      </c>
      <c r="EO25" s="115">
        <f ca="1" t="shared" ref="EO25:EO29" si="625">SUM(EI25:EN25)</f>
        <v>42</v>
      </c>
      <c r="EP25" s="116">
        <v>5e-5</v>
      </c>
      <c r="EQ25" s="117">
        <f ca="1" t="shared" ref="EQ25" si="626">EO25/DY25</f>
        <v>0.00102146387447085</v>
      </c>
      <c r="ER25" s="152">
        <v>0.0021</v>
      </c>
      <c r="ES25" s="158">
        <f ca="1" t="shared" ref="ES25" si="627">SUM(EO25:EO26)/DY25</f>
        <v>0.00133130791639367</v>
      </c>
      <c r="ET25" s="144">
        <f>VLOOKUP($B25,Table!$C$4:$P$18,MATCH('MBO Report 1'!ET$2,Table!$E$3:$P$3,0)+2,FALSE)</f>
        <v>16748.63</v>
      </c>
      <c r="EU25" s="60" t="s">
        <v>32</v>
      </c>
      <c r="EV25" s="61">
        <f>VLOOKUP($A25,Table!$A$59:$P$88,MATCH('MBO Report 1'!ET$2,Table!$E$58:$P$58,0)+4,FALSE)</f>
        <v>0</v>
      </c>
      <c r="EW25" s="61" t="s">
        <v>178</v>
      </c>
      <c r="EX25" s="62">
        <f ca="1">IFERROR(GETPIVOTDATA("ReWork",PivotTable!$B$3,"Dept",$B25,"Month",ET$2,"Source",$D25),0)</f>
        <v>1</v>
      </c>
      <c r="EY25" s="62">
        <f ca="1">IFERROR(GETPIVOTDATA("RePlate",PivotTable!$B$3,"Dept",$B25,"Month",ET$2,"Source",$D25),0)</f>
        <v>0</v>
      </c>
      <c r="EZ25" s="62">
        <f ca="1">IFERROR(GETPIVOTDATA("ReWash",PivotTable!$B$3,"Dept",$B25,"Month",ET$2,"Source",$D25),0)</f>
        <v>0</v>
      </c>
      <c r="FA25" s="62">
        <f ca="1">IFERROR(GETPIVOTDATA("Other",PivotTable!$B$3,"Dept",$B25,"Month",ET$2,"Source",$D25),0)</f>
        <v>0</v>
      </c>
      <c r="FB25" s="62">
        <f ca="1">IFERROR(GETPIVOTDATA("Sort",PivotTable!$B$3,"Dept",$B25,"Month",ET$2,"Source",$D25),0)</f>
        <v>0</v>
      </c>
      <c r="FC25" s="85">
        <f ca="1">IFERROR(GETPIVOTDATA("Scrap",PivotTable!$B$3,"Dept",$B25,"Month",ET$2,"Source",$D25),0)</f>
        <v>0</v>
      </c>
      <c r="FD25" s="86">
        <v>0</v>
      </c>
      <c r="FE25" s="87" t="s">
        <v>178</v>
      </c>
      <c r="FF25" s="88">
        <f ca="1">IFERROR(GETPIVOTDATA("Labour Cost",PivotTable!$B$3,"Dept",$B25,"Month",ET$2,"Source",$D25),0)</f>
        <v>14</v>
      </c>
      <c r="FG25" s="88">
        <f ca="1">IFERROR(GETPIVOTDATA("Process cost",PivotTable!$B$3,"Dept",$B25,"Month",ET$2,"Source",$D25),0)</f>
        <v>0</v>
      </c>
      <c r="FH25" s="88">
        <f ca="1">IFERROR(GETPIVOTDATA("Material Cost",PivotTable!$B$3,"Dept",$B25,"Month",ET$2,"Source",$D25),0)</f>
        <v>0</v>
      </c>
      <c r="FI25" s="88">
        <f ca="1">IFERROR(GETPIVOTDATA("Part Cost",PivotTable!$B$3,"Dept",$B25,"Month",ET$2,"Source",$D25),0)</f>
        <v>0</v>
      </c>
      <c r="FJ25" s="115">
        <f ca="1" t="shared" ref="FJ25:FJ29" si="628">SUM(FD25:FI25)</f>
        <v>14</v>
      </c>
      <c r="FK25" s="116">
        <v>5e-5</v>
      </c>
      <c r="FL25" s="117">
        <f ca="1" t="shared" ref="FL25" si="629">FJ25/ET25</f>
        <v>0.00083588926377859</v>
      </c>
      <c r="FM25" s="152">
        <v>0.0021</v>
      </c>
      <c r="FN25" s="158">
        <f ca="1" t="shared" ref="FN25" si="630">SUM(FJ25:FJ26)/ET25</f>
        <v>0.00100306711653431</v>
      </c>
      <c r="FO25" s="144">
        <f>VLOOKUP($B25,Table!$C$4:$P$18,MATCH('MBO Report 1'!FO$2,Table!$E$3:$P$3,0)+2,FALSE)</f>
        <v>33093.72</v>
      </c>
      <c r="FP25" s="60" t="s">
        <v>32</v>
      </c>
      <c r="FQ25" s="61">
        <f>VLOOKUP($A25,Table!$A$59:$P$88,MATCH('MBO Report 1'!FO$2,Table!$E$58:$P$58,0)+4,FALSE)</f>
        <v>0</v>
      </c>
      <c r="FR25" s="61" t="s">
        <v>178</v>
      </c>
      <c r="FS25" s="62">
        <f ca="1">IFERROR(GETPIVOTDATA("ReWork",PivotTable!$B$3,"Dept",$B25,"Month",FO$2,"Source",$D25),0)</f>
        <v>1.29</v>
      </c>
      <c r="FT25" s="62">
        <f ca="1">IFERROR(GETPIVOTDATA("RePlate",PivotTable!$B$3,"Dept",$B25,"Month",FO$2,"Source",$D25),0)</f>
        <v>0</v>
      </c>
      <c r="FU25" s="62">
        <f ca="1">IFERROR(GETPIVOTDATA("ReWash",PivotTable!$B$3,"Dept",$B25,"Month",FO$2,"Source",$D25),0)</f>
        <v>0</v>
      </c>
      <c r="FV25" s="62">
        <f ca="1">IFERROR(GETPIVOTDATA("Other",PivotTable!$B$3,"Dept",$B25,"Month",FO$2,"Source",$D25),0)</f>
        <v>0</v>
      </c>
      <c r="FW25" s="62">
        <f ca="1">IFERROR(GETPIVOTDATA("Sort",PivotTable!$B$3,"Dept",$B25,"Month",FO$2,"Source",$D25),0)</f>
        <v>0</v>
      </c>
      <c r="FX25" s="85">
        <f ca="1">IFERROR(GETPIVOTDATA("Scrap",PivotTable!$B$3,"Dept",$B25,"Month",FO$2,"Source",$D25),0)</f>
        <v>0</v>
      </c>
      <c r="FY25" s="86">
        <v>0</v>
      </c>
      <c r="FZ25" s="87" t="s">
        <v>178</v>
      </c>
      <c r="GA25" s="88">
        <f ca="1">IFERROR(GETPIVOTDATA("Labour Cost",PivotTable!$B$3,"Dept",$B25,"Month",FO$2,"Source",$D25),0)</f>
        <v>18.06</v>
      </c>
      <c r="GB25" s="88">
        <f ca="1">IFERROR(GETPIVOTDATA("Process cost",PivotTable!$B$3,"Dept",$B25,"Month",FO$2,"Source",$D25),0)</f>
        <v>0</v>
      </c>
      <c r="GC25" s="88">
        <f ca="1">IFERROR(GETPIVOTDATA("Material Cost",PivotTable!$B$3,"Dept",$B25,"Month",FO$2,"Source",$D25),0)</f>
        <v>0</v>
      </c>
      <c r="GD25" s="88">
        <f ca="1">IFERROR(GETPIVOTDATA("Part Cost",PivotTable!$B$3,"Dept",$B25,"Month",FO$2,"Source",$D25),0)</f>
        <v>0</v>
      </c>
      <c r="GE25" s="115">
        <f ca="1" t="shared" ref="GE25:GE29" si="631">SUM(FY25:GD25)</f>
        <v>18.06</v>
      </c>
      <c r="GF25" s="116">
        <v>5e-5</v>
      </c>
      <c r="GG25" s="117">
        <f ca="1" t="shared" ref="GG25" si="632">GE25/FO25</f>
        <v>0.000545722874309688</v>
      </c>
      <c r="GH25" s="152">
        <v>0.0021</v>
      </c>
      <c r="GI25" s="158">
        <f ca="1" t="shared" ref="GI25" si="633">SUM(GE25:GE26)/FO25</f>
        <v>0.000727630499079584</v>
      </c>
      <c r="GJ25" s="144">
        <f>VLOOKUP($B25,Table!$C$4:$P$18,MATCH('MBO Report 1'!GJ$2,Table!$E$3:$P$3,0)+2,FALSE)</f>
        <v>22816.47</v>
      </c>
      <c r="GK25" s="60" t="s">
        <v>32</v>
      </c>
      <c r="GL25" s="61">
        <f>VLOOKUP($A25,Table!$A$59:$P$88,MATCH('MBO Report 1'!GJ$2,Table!$E$58:$P$58,0)+4,FALSE)</f>
        <v>0</v>
      </c>
      <c r="GM25" s="61" t="s">
        <v>178</v>
      </c>
      <c r="GN25" s="62">
        <f ca="1">IFERROR(GETPIVOTDATA("ReWork",PivotTable!$B$3,"Dept",$B25,"Month",GJ$2,"Source",$D25),0)</f>
        <v>0.5</v>
      </c>
      <c r="GO25" s="62">
        <f ca="1">IFERROR(GETPIVOTDATA("RePlate",PivotTable!$B$3,"Dept",$B25,"Month",GJ$2,"Source",$D25),0)</f>
        <v>0</v>
      </c>
      <c r="GP25" s="62">
        <f ca="1">IFERROR(GETPIVOTDATA("ReWash",PivotTable!$B$3,"Dept",$B25,"Month",GJ$2,"Source",$D25),0)</f>
        <v>0</v>
      </c>
      <c r="GQ25" s="62">
        <f ca="1">IFERROR(GETPIVOTDATA("Other",PivotTable!$B$3,"Dept",$B25,"Month",GJ$2,"Source",$D25),0)</f>
        <v>0</v>
      </c>
      <c r="GR25" s="62">
        <f ca="1">IFERROR(GETPIVOTDATA("Sort",PivotTable!$B$3,"Dept",$B25,"Month",GJ$2,"Source",$D25),0)</f>
        <v>0</v>
      </c>
      <c r="GS25" s="85">
        <f ca="1">IFERROR(GETPIVOTDATA("Scrap",PivotTable!$B$3,"Dept",$B25,"Month",GJ$2,"Source",$D25),0)</f>
        <v>0</v>
      </c>
      <c r="GT25" s="86">
        <v>0</v>
      </c>
      <c r="GU25" s="87" t="s">
        <v>178</v>
      </c>
      <c r="GV25" s="88">
        <f ca="1">IFERROR(GETPIVOTDATA("Labour Cost",PivotTable!$B$3,"Dept",$B25,"Month",GJ$2,"Source",$D25),0)</f>
        <v>7</v>
      </c>
      <c r="GW25" s="88">
        <f ca="1">IFERROR(GETPIVOTDATA("Process cost",PivotTable!$B$3,"Dept",$B25,"Month",GJ$2,"Source",$D25),0)</f>
        <v>0</v>
      </c>
      <c r="GX25" s="88">
        <f ca="1">IFERROR(GETPIVOTDATA("Material Cost",PivotTable!$B$3,"Dept",$B25,"Month",GJ$2,"Source",$D25),0)</f>
        <v>0</v>
      </c>
      <c r="GY25" s="88">
        <f ca="1">IFERROR(GETPIVOTDATA("Part Cost",PivotTable!$B$3,"Dept",$B25,"Month",GJ$2,"Source",$D25),0)</f>
        <v>0</v>
      </c>
      <c r="GZ25" s="115">
        <f ca="1" t="shared" ref="GZ25:GZ29" si="634">SUM(GT25:GY25)</f>
        <v>7</v>
      </c>
      <c r="HA25" s="116">
        <v>5e-5</v>
      </c>
      <c r="HB25" s="117">
        <f ca="1" t="shared" ref="HB25" si="635">GZ25/GJ25</f>
        <v>0.000306795924172319</v>
      </c>
      <c r="HC25" s="152">
        <v>0.0021</v>
      </c>
      <c r="HD25" s="158">
        <f ca="1" t="shared" ref="HD25" si="636">SUM(GZ25:GZ26)/GJ25</f>
        <v>0.000409061232229759</v>
      </c>
      <c r="HE25" s="144">
        <f>VLOOKUP($B25,Table!$C$4:$P$18,MATCH('MBO Report 1'!HE$2,Table!$E$3:$P$3,0)+2,FALSE)</f>
        <v>27606.42</v>
      </c>
      <c r="HF25" s="60" t="s">
        <v>32</v>
      </c>
      <c r="HG25" s="61">
        <f>VLOOKUP($A25,Table!$A$59:$P$88,MATCH('MBO Report 1'!HE$2,Table!$E$58:$P$58,0)+4,FALSE)</f>
        <v>0</v>
      </c>
      <c r="HH25" s="61" t="s">
        <v>178</v>
      </c>
      <c r="HI25" s="62">
        <f ca="1">IFERROR(GETPIVOTDATA("ReWork",PivotTable!$B$3,"Dept",$B25,"Month",HE$2,"Source",$D25),0)</f>
        <v>1</v>
      </c>
      <c r="HJ25" s="62">
        <f ca="1">IFERROR(GETPIVOTDATA("RePlate",PivotTable!$B$3,"Dept",$B25,"Month",HE$2,"Source",$D25),0)</f>
        <v>0</v>
      </c>
      <c r="HK25" s="62">
        <f ca="1">IFERROR(GETPIVOTDATA("ReWash",PivotTable!$B$3,"Dept",$B25,"Month",HE$2,"Source",$D25),0)</f>
        <v>0</v>
      </c>
      <c r="HL25" s="62">
        <f ca="1">IFERROR(GETPIVOTDATA("Other",PivotTable!$B$3,"Dept",$B25,"Month",HE$2,"Source",$D25),0)</f>
        <v>0</v>
      </c>
      <c r="HM25" s="62">
        <f ca="1">IFERROR(GETPIVOTDATA("Sort",PivotTable!$B$3,"Dept",$B25,"Month",HE$2,"Source",$D25),0)</f>
        <v>0</v>
      </c>
      <c r="HN25" s="85">
        <f ca="1">IFERROR(GETPIVOTDATA("Scrap",PivotTable!$B$3,"Dept",$B25,"Month",HE$2,"Source",$D25),0)</f>
        <v>0</v>
      </c>
      <c r="HO25" s="86">
        <v>0</v>
      </c>
      <c r="HP25" s="87" t="s">
        <v>178</v>
      </c>
      <c r="HQ25" s="88">
        <f ca="1">IFERROR(GETPIVOTDATA("Labour Cost",PivotTable!$B$3,"Dept",$B25,"Month",HE$2,"Source",$D25),0)</f>
        <v>14</v>
      </c>
      <c r="HR25" s="88">
        <f ca="1">IFERROR(GETPIVOTDATA("Process cost",PivotTable!$B$3,"Dept",$B25,"Month",HE$2,"Source",$D25),0)</f>
        <v>0</v>
      </c>
      <c r="HS25" s="88">
        <f ca="1">IFERROR(GETPIVOTDATA("Material Cost",PivotTable!$B$3,"Dept",$B25,"Month",HE$2,"Source",$D25),0)</f>
        <v>0</v>
      </c>
      <c r="HT25" s="88">
        <f ca="1">IFERROR(GETPIVOTDATA("Part Cost",PivotTable!$B$3,"Dept",$B25,"Month",HE$2,"Source",$D25),0)</f>
        <v>0</v>
      </c>
      <c r="HU25" s="115">
        <f ca="1" t="shared" ref="HU25:HU29" si="637">SUM(HO25:HT25)</f>
        <v>14</v>
      </c>
      <c r="HV25" s="116">
        <v>5e-5</v>
      </c>
      <c r="HW25" s="117">
        <f ca="1" t="shared" ref="HW25" si="638">HU25/HE25</f>
        <v>0.000507128414332608</v>
      </c>
      <c r="HX25" s="152">
        <v>0.0021</v>
      </c>
      <c r="HY25" s="158">
        <f ca="1" t="shared" ref="HY25" si="639">SUM(HU25:HU26)/HE25</f>
        <v>0.000552769971622543</v>
      </c>
      <c r="HZ25" s="144">
        <f>VLOOKUP($B25,Table!$C$4:$P$18,MATCH('MBO Report 1'!HZ$2,Table!$E$3:$P$3,0)+2,FALSE)</f>
        <v>20666.11</v>
      </c>
      <c r="IA25" s="60" t="s">
        <v>32</v>
      </c>
      <c r="IB25" s="61">
        <f>VLOOKUP($A25,Table!$A$59:$P$88,MATCH('MBO Report 1'!HZ$2,Table!$E$58:$P$58,0)+4,FALSE)</f>
        <v>0</v>
      </c>
      <c r="IC25" s="61" t="s">
        <v>178</v>
      </c>
      <c r="ID25" s="62">
        <f ca="1">IFERROR(GETPIVOTDATA("ReWork",PivotTable!$B$3,"Dept",$B25,"Month",HZ$2,"Source",$D25),0)</f>
        <v>2</v>
      </c>
      <c r="IE25" s="62">
        <f ca="1">IFERROR(GETPIVOTDATA("RePlate",PivotTable!$B$3,"Dept",$B25,"Month",HZ$2,"Source",$D25),0)</f>
        <v>0</v>
      </c>
      <c r="IF25" s="62">
        <f ca="1">IFERROR(GETPIVOTDATA("ReWash",PivotTable!$B$3,"Dept",$B25,"Month",HZ$2,"Source",$D25),0)</f>
        <v>0</v>
      </c>
      <c r="IG25" s="62">
        <f ca="1">IFERROR(GETPIVOTDATA("Other",PivotTable!$B$3,"Dept",$B25,"Month",HZ$2,"Source",$D25),0)</f>
        <v>0</v>
      </c>
      <c r="IH25" s="62">
        <f ca="1">IFERROR(GETPIVOTDATA("Sort",PivotTable!$B$3,"Dept",$B25,"Month",HZ$2,"Source",$D25),0)</f>
        <v>0</v>
      </c>
      <c r="II25" s="85">
        <f ca="1">IFERROR(GETPIVOTDATA("Scrap",PivotTable!$B$3,"Dept",$B25,"Month",HZ$2,"Source",$D25),0)</f>
        <v>0</v>
      </c>
      <c r="IJ25" s="86">
        <v>0</v>
      </c>
      <c r="IK25" s="87" t="s">
        <v>178</v>
      </c>
      <c r="IL25" s="88">
        <f ca="1">IFERROR(GETPIVOTDATA("Labour Cost",PivotTable!$B$3,"Dept",$B25,"Month",HZ$2,"Source",$D25),0)</f>
        <v>28</v>
      </c>
      <c r="IM25" s="88">
        <f ca="1">IFERROR(GETPIVOTDATA("Process cost",PivotTable!$B$3,"Dept",$B25,"Month",HZ$2,"Source",$D25),0)</f>
        <v>0</v>
      </c>
      <c r="IN25" s="88">
        <f ca="1">IFERROR(GETPIVOTDATA("Material Cost",PivotTable!$B$3,"Dept",$B25,"Month",HZ$2,"Source",$D25),0)</f>
        <v>0</v>
      </c>
      <c r="IO25" s="88">
        <f ca="1">IFERROR(GETPIVOTDATA("Part Cost",PivotTable!$B$3,"Dept",$B25,"Month",HZ$2,"Source",$D25),0)</f>
        <v>0</v>
      </c>
      <c r="IP25" s="115">
        <f ca="1" t="shared" ref="IP25:IP29" si="640">SUM(IJ25:IO25)</f>
        <v>28</v>
      </c>
      <c r="IQ25" s="116">
        <v>5e-5</v>
      </c>
      <c r="IR25" s="117">
        <f ca="1" t="shared" ref="IR25" si="641">IP25/HZ25</f>
        <v>0.00135487520389662</v>
      </c>
      <c r="IS25" s="152">
        <v>0.0021</v>
      </c>
      <c r="IT25" s="158">
        <f ca="1" t="shared" ref="IT25" si="642">SUM(IP25:IP26)/HZ25</f>
        <v>0.00162585024467595</v>
      </c>
    </row>
    <row r="26" s="39" customFormat="1" customHeight="1" outlineLevel="1" spans="1:254">
      <c r="A26" s="51" t="str">
        <f t="shared" ref="A26" si="643">B25&amp;D26</f>
        <v>CASEExternal</v>
      </c>
      <c r="B26" s="34"/>
      <c r="C26" s="59"/>
      <c r="D26" s="63" t="s">
        <v>34</v>
      </c>
      <c r="E26" s="64">
        <f>VLOOKUP($A26,Table!$A$59:$P$88,MATCH('MBO Report 1'!C$2,Table!$E$58:$P$58,0)+4,FALSE)</f>
        <v>0</v>
      </c>
      <c r="F26" s="64">
        <f>VLOOKUP($A25,Table!$A$24:$P$53,MATCH('MBO Report 1'!C$2,Table!$E$23:$P$23,0)+4,FALSE)</f>
        <v>0</v>
      </c>
      <c r="G26" s="65">
        <f ca="1">IFERROR(GETPIVOTDATA("ReWork",PivotTable!$B$3,"Dept",$B25,"Month",C$2,"Source",$D26),0)</f>
        <v>0</v>
      </c>
      <c r="H26" s="65">
        <f ca="1">IFERROR(GETPIVOTDATA("RePlate",PivotTable!$B$3,"Dept",$B25,"Month",C$2,"Source",$D26),0)</f>
        <v>0</v>
      </c>
      <c r="I26" s="65">
        <f ca="1">IFERROR(GETPIVOTDATA("ReWash",PivotTable!$B$3,"Dept",$B25,"Month",C$2,"Source",$D26),0)</f>
        <v>0</v>
      </c>
      <c r="J26" s="65">
        <f ca="1">IFERROR(GETPIVOTDATA("Other",PivotTable!$B$3,"Dept",$B25,"Month",C$2,"Source",$D26),0)</f>
        <v>0</v>
      </c>
      <c r="K26" s="65">
        <f ca="1">IFERROR(GETPIVOTDATA("Sort",PivotTable!$B$3,"Dept",$B25,"Month",C$2,"Source",$D26),0)</f>
        <v>0.963333333333333</v>
      </c>
      <c r="L26" s="89">
        <f ca="1">IFERROR(GETPIVOTDATA("Scrap",PivotTable!$B$3,"Dept",$B25,"Month",C$2,"Source",$D26),0)</f>
        <v>0</v>
      </c>
      <c r="M26" s="90">
        <f>E25*250+E26*500</f>
        <v>0</v>
      </c>
      <c r="N26" s="91">
        <f>VLOOKUP($A26,Table!$A$24:$P$53,MATCH('MBO Report 1'!C$2,Table!$E$23:$P$23,0)+4,FALSE)</f>
        <v>0</v>
      </c>
      <c r="O26" s="92">
        <f ca="1">IFERROR(GETPIVOTDATA("Labour Cost",PivotTable!$B$3,"Dept",$B25,"Month",C$2,"Source",$D26),0)</f>
        <v>13.4866666666667</v>
      </c>
      <c r="P26" s="92">
        <f ca="1">IFERROR(GETPIVOTDATA("Process cost",PivotTable!$B$3,"Dept",$B25,"Month",C$2,"Source",$D26),0)</f>
        <v>0</v>
      </c>
      <c r="Q26" s="92">
        <f ca="1">IFERROR(GETPIVOTDATA("Material Cost",PivotTable!$B$3,"Dept",$B25,"Month",C$2,"Source",$D26),0)</f>
        <v>0</v>
      </c>
      <c r="R26" s="92">
        <f ca="1">IFERROR(GETPIVOTDATA("Part Cost",PivotTable!$B$3,"Dept",$B25,"Month",C$2,"Source",$D26),0)</f>
        <v>0</v>
      </c>
      <c r="S26" s="121">
        <f ca="1">SUM(M26:R26)</f>
        <v>13.4866666666667</v>
      </c>
      <c r="T26" s="122">
        <v>5e-5</v>
      </c>
      <c r="U26" s="123">
        <f ca="1" t="shared" ref="U26" si="644">S26/C25</f>
        <v>0.000402827558741537</v>
      </c>
      <c r="V26" s="118"/>
      <c r="W26" s="119"/>
      <c r="X26" s="120"/>
      <c r="Y26" s="63" t="s">
        <v>34</v>
      </c>
      <c r="Z26" s="64">
        <f>VLOOKUP($A26,Table!$A$59:$P$88,MATCH('MBO Report 1'!X$2,Table!$E$58:$P$58,0)+4,FALSE)</f>
        <v>0</v>
      </c>
      <c r="AA26" s="64">
        <f>VLOOKUP($A25,Table!$A$24:$P$53,MATCH('MBO Report 1'!X$2,Table!$E$23:$P$23,0)+4,FALSE)</f>
        <v>0</v>
      </c>
      <c r="AB26" s="65">
        <f ca="1">IFERROR(GETPIVOTDATA("ReWork",PivotTable!$B$3,"Dept",$B25,"Month",X$2,"Source",$D26),0)</f>
        <v>0</v>
      </c>
      <c r="AC26" s="65">
        <f ca="1">IFERROR(GETPIVOTDATA("RePlate",PivotTable!$B$3,"Dept",$B25,"Month",X$2,"Source",$D26),0)</f>
        <v>0</v>
      </c>
      <c r="AD26" s="65">
        <f ca="1">IFERROR(GETPIVOTDATA("ReWash",PivotTable!$B$3,"Dept",$B25,"Month",X$2,"Source",$D26),0)</f>
        <v>0</v>
      </c>
      <c r="AE26" s="65">
        <f ca="1">IFERROR(GETPIVOTDATA("Other",PivotTable!$B$3,"Dept",$B25,"Month",X$2,"Source",$D26),0)</f>
        <v>0</v>
      </c>
      <c r="AF26" s="65">
        <f ca="1">IFERROR(GETPIVOTDATA("Sort",PivotTable!$B$3,"Dept",$B25,"Month",X$2,"Source",$D26),0)</f>
        <v>1.17333333333333</v>
      </c>
      <c r="AG26" s="89">
        <f ca="1">IFERROR(GETPIVOTDATA("Scrap",PivotTable!$B$3,"Dept",$B25,"Month",X$2,"Source",$D26),0)</f>
        <v>0</v>
      </c>
      <c r="AH26" s="90">
        <f t="shared" ref="AH26" si="645">Z25*250+Z26*500</f>
        <v>0</v>
      </c>
      <c r="AI26" s="91">
        <f>VLOOKUP($A26,Table!$A$24:$P$53,MATCH('MBO Report 1'!X$2,Table!$E$23:$P$23,0)+4,FALSE)</f>
        <v>0</v>
      </c>
      <c r="AJ26" s="92">
        <f ca="1">IFERROR(GETPIVOTDATA("Labour Cost",PivotTable!$B$3,"Dept",$B25,"Month",X$2,"Source",$D26),0)</f>
        <v>16.4266666666667</v>
      </c>
      <c r="AK26" s="92">
        <f ca="1">IFERROR(GETPIVOTDATA("Process cost",PivotTable!$B$3,"Dept",$B25,"Month",X$2,"Source",$D26),0)</f>
        <v>0</v>
      </c>
      <c r="AL26" s="92">
        <f ca="1">IFERROR(GETPIVOTDATA("Material Cost",PivotTable!$B$3,"Dept",$B25,"Month",X$2,"Source",$D26),0)</f>
        <v>0</v>
      </c>
      <c r="AM26" s="92">
        <f ca="1">IFERROR(GETPIVOTDATA("Part Cost",PivotTable!$B$3,"Dept",$B25,"Month",X$2,"Source",$D26),0)</f>
        <v>0</v>
      </c>
      <c r="AN26" s="121">
        <f ca="1" t="shared" si="610"/>
        <v>16.4266666666667</v>
      </c>
      <c r="AO26" s="122">
        <v>5e-5</v>
      </c>
      <c r="AP26" s="123">
        <f ca="1" t="shared" ref="AP26" si="646">AN26/X25</f>
        <v>0.000313575769145111</v>
      </c>
      <c r="AQ26" s="118"/>
      <c r="AR26" s="143"/>
      <c r="AS26" s="145"/>
      <c r="AT26" s="63" t="s">
        <v>34</v>
      </c>
      <c r="AU26" s="64">
        <f>VLOOKUP($A26,Table!$A$59:$P$88,MATCH('MBO Report 1'!AS$2,Table!$E$58:$P$58,0)+4,FALSE)</f>
        <v>0</v>
      </c>
      <c r="AV26" s="64">
        <f>VLOOKUP($A25,Table!$A$24:$P$53,MATCH('MBO Report 1'!AS$2,Table!$E$23:$P$23,0)+4,FALSE)</f>
        <v>0</v>
      </c>
      <c r="AW26" s="65">
        <f ca="1">IFERROR(GETPIVOTDATA("ReWork",PivotTable!$B$3,"Dept",$B25,"Month",AS$2,"Source",$D26),0)</f>
        <v>0</v>
      </c>
      <c r="AX26" s="65">
        <f ca="1">IFERROR(GETPIVOTDATA("RePlate",PivotTable!$B$3,"Dept",$B25,"Month",AS$2,"Source",$D26),0)</f>
        <v>0</v>
      </c>
      <c r="AY26" s="65">
        <f ca="1">IFERROR(GETPIVOTDATA("ReWash",PivotTable!$B$3,"Dept",$B25,"Month",AS$2,"Source",$D26),0)</f>
        <v>0</v>
      </c>
      <c r="AZ26" s="65">
        <f ca="1">IFERROR(GETPIVOTDATA("Other",PivotTable!$B$3,"Dept",$B25,"Month",AS$2,"Source",$D26),0)</f>
        <v>0</v>
      </c>
      <c r="BA26" s="65">
        <f ca="1">IFERROR(GETPIVOTDATA("Sort",PivotTable!$B$3,"Dept",$B25,"Month",AS$2,"Source",$D26),0)</f>
        <v>0.25</v>
      </c>
      <c r="BB26" s="89">
        <f ca="1">IFERROR(GETPIVOTDATA("Scrap",PivotTable!$B$3,"Dept",$B25,"Month",AS$2,"Source",$D26),0)</f>
        <v>0</v>
      </c>
      <c r="BC26" s="90">
        <f t="shared" ref="BC26" si="647">AU25*250+AU26*500</f>
        <v>0</v>
      </c>
      <c r="BD26" s="91">
        <f>VLOOKUP($A26,Table!$A$24:$P$53,MATCH('MBO Report 1'!AS$2,Table!$E$23:$P$23,0)+4,FALSE)</f>
        <v>0</v>
      </c>
      <c r="BE26" s="92">
        <f ca="1">IFERROR(GETPIVOTDATA("Labour Cost",PivotTable!$B$3,"Dept",$B25,"Month",AS$2,"Source",$D26),0)</f>
        <v>3.5</v>
      </c>
      <c r="BF26" s="92">
        <f ca="1">IFERROR(GETPIVOTDATA("Process cost",PivotTable!$B$3,"Dept",$B25,"Month",AS$2,"Source",$D26),0)</f>
        <v>0</v>
      </c>
      <c r="BG26" s="92">
        <f ca="1">IFERROR(GETPIVOTDATA("Material Cost",PivotTable!$B$3,"Dept",$B25,"Month",AS$2,"Source",$D26),0)</f>
        <v>0</v>
      </c>
      <c r="BH26" s="92">
        <f ca="1">IFERROR(GETPIVOTDATA("Part Cost",PivotTable!$B$3,"Dept",$B25,"Month",AS$2,"Source",$D26),0)</f>
        <v>0</v>
      </c>
      <c r="BI26" s="121">
        <f ca="1" t="shared" si="613"/>
        <v>3.5</v>
      </c>
      <c r="BJ26" s="122">
        <v>5e-5</v>
      </c>
      <c r="BK26" s="123">
        <f ca="1" t="shared" ref="BK26" si="648">BI26/AS25</f>
        <v>7.40396006092401e-5</v>
      </c>
      <c r="BL26" s="153"/>
      <c r="BM26" s="159"/>
      <c r="BN26" s="145"/>
      <c r="BO26" s="63" t="s">
        <v>34</v>
      </c>
      <c r="BP26" s="64">
        <f>VLOOKUP($A26,Table!$A$59:$P$88,MATCH('MBO Report 1'!BN$2,Table!$E$58:$P$58,0)+4,FALSE)</f>
        <v>0</v>
      </c>
      <c r="BQ26" s="64">
        <f>VLOOKUP($A25,Table!$A$24:$P$53,MATCH('MBO Report 1'!BN$2,Table!$E$23:$P$23,0)+4,FALSE)</f>
        <v>0</v>
      </c>
      <c r="BR26" s="65">
        <f ca="1">IFERROR(GETPIVOTDATA("ReWork",PivotTable!$B$3,"Dept",$B25,"Month",BN$2,"Source",$D26),0)</f>
        <v>0</v>
      </c>
      <c r="BS26" s="65">
        <f ca="1">IFERROR(GETPIVOTDATA("RePlate",PivotTable!$B$3,"Dept",$B25,"Month",BN$2,"Source",$D26),0)</f>
        <v>0</v>
      </c>
      <c r="BT26" s="65">
        <f ca="1">IFERROR(GETPIVOTDATA("ReWash",PivotTable!$B$3,"Dept",$B25,"Month",BN$2,"Source",$D26),0)</f>
        <v>0</v>
      </c>
      <c r="BU26" s="65">
        <f ca="1">IFERROR(GETPIVOTDATA("Other",PivotTable!$B$3,"Dept",$B25,"Month",BN$2,"Source",$D26),0)</f>
        <v>0</v>
      </c>
      <c r="BV26" s="65">
        <f ca="1">IFERROR(GETPIVOTDATA("Sort",PivotTable!$B$3,"Dept",$B25,"Month",BN$2,"Source",$D26),0)</f>
        <v>0.116666666666667</v>
      </c>
      <c r="BW26" s="89">
        <f ca="1">IFERROR(GETPIVOTDATA("Scrap",PivotTable!$B$3,"Dept",$B25,"Month",BN$2,"Source",$D26),0)</f>
        <v>0</v>
      </c>
      <c r="BX26" s="90">
        <f t="shared" ref="BX26" si="649">BP25*250+BP26*500</f>
        <v>0</v>
      </c>
      <c r="BY26" s="91">
        <f>VLOOKUP($A26,Table!$A$24:$P$53,MATCH('MBO Report 1'!BN$2,Table!$E$23:$P$23,0)+4,FALSE)</f>
        <v>0</v>
      </c>
      <c r="BZ26" s="92">
        <f ca="1">IFERROR(GETPIVOTDATA("Labour Cost",PivotTable!$B$3,"Dept",$B25,"Month",BN$2,"Source",$D26),0)</f>
        <v>1.63333333333333</v>
      </c>
      <c r="CA26" s="92">
        <f ca="1">IFERROR(GETPIVOTDATA("Process cost",PivotTable!$B$3,"Dept",$B25,"Month",BN$2,"Source",$D26),0)</f>
        <v>0</v>
      </c>
      <c r="CB26" s="92">
        <f ca="1">IFERROR(GETPIVOTDATA("Material Cost",PivotTable!$B$3,"Dept",$B25,"Month",BN$2,"Source",$D26),0)</f>
        <v>0</v>
      </c>
      <c r="CC26" s="92">
        <f ca="1">IFERROR(GETPIVOTDATA("Part Cost",PivotTable!$B$3,"Dept",$B25,"Month",BN$2,"Source",$D26),0)</f>
        <v>0</v>
      </c>
      <c r="CD26" s="121">
        <f ca="1" t="shared" si="616"/>
        <v>1.63333333333333</v>
      </c>
      <c r="CE26" s="122">
        <v>5e-5</v>
      </c>
      <c r="CF26" s="123">
        <f ca="1" t="shared" ref="CF26" si="650">CD26/BN25</f>
        <v>3.94992462898922e-5</v>
      </c>
      <c r="CG26" s="153"/>
      <c r="CH26" s="159"/>
      <c r="CI26" s="145"/>
      <c r="CJ26" s="63" t="s">
        <v>34</v>
      </c>
      <c r="CK26" s="64">
        <f>VLOOKUP($A26,Table!$A$59:$P$88,MATCH('MBO Report 1'!CI$2,Table!$E$58:$P$58,0)+4,FALSE)</f>
        <v>0</v>
      </c>
      <c r="CL26" s="64">
        <f>VLOOKUP($A25,Table!$A$24:$P$53,MATCH('MBO Report 1'!CI$2,Table!$E$23:$P$23,0)+4,FALSE)</f>
        <v>0</v>
      </c>
      <c r="CM26" s="65">
        <f ca="1">IFERROR(GETPIVOTDATA("ReWork",PivotTable!$B$3,"Dept",$B25,"Month",CI$2,"Source",$D26),0)</f>
        <v>0</v>
      </c>
      <c r="CN26" s="65">
        <f ca="1">IFERROR(GETPIVOTDATA("RePlate",PivotTable!$B$3,"Dept",$B25,"Month",CI$2,"Source",$D26),0)</f>
        <v>0</v>
      </c>
      <c r="CO26" s="65">
        <f ca="1">IFERROR(GETPIVOTDATA("ReWash",PivotTable!$B$3,"Dept",$B25,"Month",CI$2,"Source",$D26),0)</f>
        <v>0</v>
      </c>
      <c r="CP26" s="65">
        <f ca="1">IFERROR(GETPIVOTDATA("Other",PivotTable!$B$3,"Dept",$B25,"Month",CI$2,"Source",$D26),0)</f>
        <v>0</v>
      </c>
      <c r="CQ26" s="65">
        <f ca="1">IFERROR(GETPIVOTDATA("Sort",PivotTable!$B$3,"Dept",$B25,"Month",CI$2,"Source",$D26),0)</f>
        <v>1.13333333333333</v>
      </c>
      <c r="CR26" s="89">
        <f ca="1">IFERROR(GETPIVOTDATA("Scrap",PivotTable!$B$3,"Dept",$B25,"Month",CI$2,"Source",$D26),0)</f>
        <v>0</v>
      </c>
      <c r="CS26" s="90">
        <f t="shared" ref="CS26" si="651">CK25*250+CK26*500</f>
        <v>0</v>
      </c>
      <c r="CT26" s="91">
        <f>VLOOKUP($A26,Table!$A$24:$P$53,MATCH('MBO Report 1'!CI$2,Table!$E$23:$P$23,0)+4,FALSE)</f>
        <v>0</v>
      </c>
      <c r="CU26" s="92">
        <f ca="1">IFERROR(GETPIVOTDATA("Labour Cost",PivotTable!$B$3,"Dept",$B25,"Month",CI$2,"Source",$D26),0)</f>
        <v>15.8666666666667</v>
      </c>
      <c r="CV26" s="92">
        <f ca="1">IFERROR(GETPIVOTDATA("Process cost",PivotTable!$B$3,"Dept",$B25,"Month",CI$2,"Source",$D26),0)</f>
        <v>0</v>
      </c>
      <c r="CW26" s="92">
        <f ca="1">IFERROR(GETPIVOTDATA("Material Cost",PivotTable!$B$3,"Dept",$B25,"Month",CI$2,"Source",$D26),0)</f>
        <v>0</v>
      </c>
      <c r="CX26" s="92">
        <f ca="1">IFERROR(GETPIVOTDATA("Part Cost",PivotTable!$B$3,"Dept",$B25,"Month",CI$2,"Source",$D26),0)</f>
        <v>0</v>
      </c>
      <c r="CY26" s="121">
        <f ca="1" t="shared" si="619"/>
        <v>15.8666666666667</v>
      </c>
      <c r="CZ26" s="122">
        <v>5e-5</v>
      </c>
      <c r="DA26" s="123">
        <f ca="1" t="shared" ref="DA26" si="652">CY26/CI25</f>
        <v>0.000485086247519538</v>
      </c>
      <c r="DB26" s="153"/>
      <c r="DC26" s="159"/>
      <c r="DD26" s="145"/>
      <c r="DE26" s="63" t="s">
        <v>34</v>
      </c>
      <c r="DF26" s="64">
        <f>VLOOKUP($A26,Table!$A$59:$P$88,MATCH('MBO Report 1'!DD$2,Table!$E$58:$P$58,0)+4,FALSE)</f>
        <v>0</v>
      </c>
      <c r="DG26" s="64">
        <f>VLOOKUP($A25,Table!$A$24:$P$53,MATCH('MBO Report 1'!DD$2,Table!$E$23:$P$23,0)+4,FALSE)</f>
        <v>0</v>
      </c>
      <c r="DH26" s="65">
        <f ca="1">IFERROR(GETPIVOTDATA("ReWork",PivotTable!$B$3,"Dept",$B25,"Month",DD$2,"Source",$D26),0)</f>
        <v>0</v>
      </c>
      <c r="DI26" s="65">
        <f ca="1">IFERROR(GETPIVOTDATA("RePlate",PivotTable!$B$3,"Dept",$B25,"Month",DD$2,"Source",$D26),0)</f>
        <v>0</v>
      </c>
      <c r="DJ26" s="65">
        <f ca="1">IFERROR(GETPIVOTDATA("ReWash",PivotTable!$B$3,"Dept",$B25,"Month",DD$2,"Source",$D26),0)</f>
        <v>0</v>
      </c>
      <c r="DK26" s="65">
        <f ca="1">IFERROR(GETPIVOTDATA("Other",PivotTable!$B$3,"Dept",$B25,"Month",DD$2,"Source",$D26),0)</f>
        <v>0</v>
      </c>
      <c r="DL26" s="65">
        <f ca="1">IFERROR(GETPIVOTDATA("Sort",PivotTable!$B$3,"Dept",$B25,"Month",DD$2,"Source",$D26),0)</f>
        <v>0.42</v>
      </c>
      <c r="DM26" s="89">
        <f ca="1">IFERROR(GETPIVOTDATA("Scrap",PivotTable!$B$3,"Dept",$B25,"Month",DD$2,"Source",$D26),0)</f>
        <v>0</v>
      </c>
      <c r="DN26" s="90">
        <f t="shared" ref="DN26" si="653">DF25*250+DF26*500</f>
        <v>0</v>
      </c>
      <c r="DO26" s="91">
        <f>VLOOKUP($A26,Table!$A$24:$P$53,MATCH('MBO Report 1'!DD$2,Table!$E$23:$P$23,0)+4,FALSE)</f>
        <v>0</v>
      </c>
      <c r="DP26" s="92">
        <f ca="1">IFERROR(GETPIVOTDATA("Labour Cost",PivotTable!$B$3,"Dept",$B25,"Month",DD$2,"Source",$D26),0)</f>
        <v>5.88</v>
      </c>
      <c r="DQ26" s="92">
        <f ca="1">IFERROR(GETPIVOTDATA("Process cost",PivotTable!$B$3,"Dept",$B25,"Month",DD$2,"Source",$D26),0)</f>
        <v>0</v>
      </c>
      <c r="DR26" s="92">
        <f ca="1">IFERROR(GETPIVOTDATA("Material Cost",PivotTable!$B$3,"Dept",$B25,"Month",DD$2,"Source",$D26),0)</f>
        <v>0</v>
      </c>
      <c r="DS26" s="92">
        <f ca="1">IFERROR(GETPIVOTDATA("Part Cost",PivotTable!$B$3,"Dept",$B25,"Month",DD$2,"Source",$D26),0)</f>
        <v>0</v>
      </c>
      <c r="DT26" s="121">
        <f ca="1" t="shared" si="622"/>
        <v>5.88</v>
      </c>
      <c r="DU26" s="122">
        <v>5e-5</v>
      </c>
      <c r="DV26" s="123">
        <f ca="1" t="shared" ref="DV26" si="654">DT26/DD25</f>
        <v>0.000154567428068972</v>
      </c>
      <c r="DW26" s="153"/>
      <c r="DX26" s="159"/>
      <c r="DY26" s="145"/>
      <c r="DZ26" s="63" t="s">
        <v>34</v>
      </c>
      <c r="EA26" s="64">
        <f>VLOOKUP($A26,Table!$A$59:$P$88,MATCH('MBO Report 1'!DY$2,Table!$E$58:$P$58,0)+4,FALSE)</f>
        <v>0</v>
      </c>
      <c r="EB26" s="64">
        <f>VLOOKUP($A25,Table!$A$24:$P$53,MATCH('MBO Report 1'!DY$2,Table!$E$23:$P$23,0)+4,FALSE)</f>
        <v>0</v>
      </c>
      <c r="EC26" s="65">
        <f ca="1">IFERROR(GETPIVOTDATA("ReWork",PivotTable!$B$3,"Dept",$B25,"Month",DY$2,"Source",$D26),0)</f>
        <v>0</v>
      </c>
      <c r="ED26" s="65">
        <f ca="1">IFERROR(GETPIVOTDATA("RePlate",PivotTable!$B$3,"Dept",$B25,"Month",DY$2,"Source",$D26),0)</f>
        <v>0</v>
      </c>
      <c r="EE26" s="65">
        <f ca="1">IFERROR(GETPIVOTDATA("ReWash",PivotTable!$B$3,"Dept",$B25,"Month",DY$2,"Source",$D26),0)</f>
        <v>0</v>
      </c>
      <c r="EF26" s="65">
        <f ca="1">IFERROR(GETPIVOTDATA("Other",PivotTable!$B$3,"Dept",$B25,"Month",DY$2,"Source",$D26),0)</f>
        <v>0</v>
      </c>
      <c r="EG26" s="65">
        <f ca="1">IFERROR(GETPIVOTDATA("Sort",PivotTable!$B$3,"Dept",$B25,"Month",DY$2,"Source",$D26),0)</f>
        <v>0.91</v>
      </c>
      <c r="EH26" s="89">
        <f ca="1">IFERROR(GETPIVOTDATA("Scrap",PivotTable!$B$3,"Dept",$B25,"Month",DY$2,"Source",$D26),0)</f>
        <v>0</v>
      </c>
      <c r="EI26" s="90">
        <f t="shared" ref="EI26" si="655">EA25*250+EA26*500</f>
        <v>0</v>
      </c>
      <c r="EJ26" s="91">
        <f>VLOOKUP($A26,Table!$A$24:$P$53,MATCH('MBO Report 1'!DY$2,Table!$E$23:$P$23,0)+4,FALSE)</f>
        <v>0</v>
      </c>
      <c r="EK26" s="92">
        <f ca="1">IFERROR(GETPIVOTDATA("Labour Cost",PivotTable!$B$3,"Dept",$B25,"Month",DY$2,"Source",$D26),0)</f>
        <v>12.74</v>
      </c>
      <c r="EL26" s="92">
        <f ca="1">IFERROR(GETPIVOTDATA("Process cost",PivotTable!$B$3,"Dept",$B25,"Month",DY$2,"Source",$D26),0)</f>
        <v>0</v>
      </c>
      <c r="EM26" s="92">
        <f ca="1">IFERROR(GETPIVOTDATA("Material Cost",PivotTable!$B$3,"Dept",$B25,"Month",DY$2,"Source",$D26),0)</f>
        <v>0</v>
      </c>
      <c r="EN26" s="92">
        <f ca="1">IFERROR(GETPIVOTDATA("Part Cost",PivotTable!$B$3,"Dept",$B25,"Month",DY$2,"Source",$D26),0)</f>
        <v>0</v>
      </c>
      <c r="EO26" s="121">
        <f ca="1" t="shared" si="625"/>
        <v>12.74</v>
      </c>
      <c r="EP26" s="122">
        <v>5e-5</v>
      </c>
      <c r="EQ26" s="123">
        <f ca="1" t="shared" ref="EQ26" si="656">EO26/DY25</f>
        <v>0.000309844041922823</v>
      </c>
      <c r="ER26" s="153"/>
      <c r="ES26" s="159"/>
      <c r="ET26" s="145"/>
      <c r="EU26" s="63" t="s">
        <v>34</v>
      </c>
      <c r="EV26" s="64">
        <f>VLOOKUP($A26,Table!$A$59:$P$88,MATCH('MBO Report 1'!ET$2,Table!$E$58:$P$58,0)+4,FALSE)</f>
        <v>0</v>
      </c>
      <c r="EW26" s="64">
        <f>VLOOKUP($A25,Table!$A$24:$P$53,MATCH('MBO Report 1'!ET$2,Table!$E$23:$P$23,0)+4,FALSE)</f>
        <v>0</v>
      </c>
      <c r="EX26" s="65">
        <f ca="1">IFERROR(GETPIVOTDATA("ReWork",PivotTable!$B$3,"Dept",$B25,"Month",ET$2,"Source",$D26),0)</f>
        <v>0</v>
      </c>
      <c r="EY26" s="65">
        <f ca="1">IFERROR(GETPIVOTDATA("RePlate",PivotTable!$B$3,"Dept",$B25,"Month",ET$2,"Source",$D26),0)</f>
        <v>0</v>
      </c>
      <c r="EZ26" s="65">
        <f ca="1">IFERROR(GETPIVOTDATA("ReWash",PivotTable!$B$3,"Dept",$B25,"Month",ET$2,"Source",$D26),0)</f>
        <v>0</v>
      </c>
      <c r="FA26" s="65">
        <f ca="1">IFERROR(GETPIVOTDATA("Other",PivotTable!$B$3,"Dept",$B25,"Month",ET$2,"Source",$D26),0)</f>
        <v>0</v>
      </c>
      <c r="FB26" s="65">
        <f ca="1">IFERROR(GETPIVOTDATA("Sort",PivotTable!$B$3,"Dept",$B25,"Month",ET$2,"Source",$D26),0)</f>
        <v>0.2</v>
      </c>
      <c r="FC26" s="89">
        <f ca="1">IFERROR(GETPIVOTDATA("Scrap",PivotTable!$B$3,"Dept",$B25,"Month",ET$2,"Source",$D26),0)</f>
        <v>0</v>
      </c>
      <c r="FD26" s="90">
        <f t="shared" ref="FD26" si="657">EV25*250+EV26*500</f>
        <v>0</v>
      </c>
      <c r="FE26" s="91">
        <f>VLOOKUP($A26,Table!$A$24:$P$53,MATCH('MBO Report 1'!ET$2,Table!$E$23:$P$23,0)+4,FALSE)</f>
        <v>0</v>
      </c>
      <c r="FF26" s="92">
        <f ca="1">IFERROR(GETPIVOTDATA("Labour Cost",PivotTable!$B$3,"Dept",$B25,"Month",ET$2,"Source",$D26),0)</f>
        <v>2.8</v>
      </c>
      <c r="FG26" s="92">
        <f ca="1">IFERROR(GETPIVOTDATA("Process cost",PivotTable!$B$3,"Dept",$B25,"Month",ET$2,"Source",$D26),0)</f>
        <v>0</v>
      </c>
      <c r="FH26" s="92">
        <f ca="1">IFERROR(GETPIVOTDATA("Material Cost",PivotTable!$B$3,"Dept",$B25,"Month",ET$2,"Source",$D26),0)</f>
        <v>0</v>
      </c>
      <c r="FI26" s="92">
        <f ca="1">IFERROR(GETPIVOTDATA("Part Cost",PivotTable!$B$3,"Dept",$B25,"Month",ET$2,"Source",$D26),0)</f>
        <v>0</v>
      </c>
      <c r="FJ26" s="121">
        <f ca="1" t="shared" si="628"/>
        <v>2.8</v>
      </c>
      <c r="FK26" s="122">
        <v>5e-5</v>
      </c>
      <c r="FL26" s="123">
        <f ca="1" t="shared" ref="FL26" si="658">FJ26/ET25</f>
        <v>0.000167177852755718</v>
      </c>
      <c r="FM26" s="153"/>
      <c r="FN26" s="159"/>
      <c r="FO26" s="145"/>
      <c r="FP26" s="63" t="s">
        <v>34</v>
      </c>
      <c r="FQ26" s="64">
        <f>VLOOKUP($A26,Table!$A$59:$P$88,MATCH('MBO Report 1'!FO$2,Table!$E$58:$P$58,0)+4,FALSE)</f>
        <v>0</v>
      </c>
      <c r="FR26" s="64">
        <f>VLOOKUP($A25,Table!$A$24:$P$53,MATCH('MBO Report 1'!FO$2,Table!$E$23:$P$23,0)+4,FALSE)</f>
        <v>0</v>
      </c>
      <c r="FS26" s="65">
        <f ca="1">IFERROR(GETPIVOTDATA("ReWork",PivotTable!$B$3,"Dept",$B25,"Month",FO$2,"Source",$D26),0)</f>
        <v>0</v>
      </c>
      <c r="FT26" s="65">
        <f ca="1">IFERROR(GETPIVOTDATA("RePlate",PivotTable!$B$3,"Dept",$B25,"Month",FO$2,"Source",$D26),0)</f>
        <v>0</v>
      </c>
      <c r="FU26" s="65">
        <f ca="1">IFERROR(GETPIVOTDATA("ReWash",PivotTable!$B$3,"Dept",$B25,"Month",FO$2,"Source",$D26),0)</f>
        <v>0</v>
      </c>
      <c r="FV26" s="65">
        <f ca="1">IFERROR(GETPIVOTDATA("Other",PivotTable!$B$3,"Dept",$B25,"Month",FO$2,"Source",$D26),0)</f>
        <v>0</v>
      </c>
      <c r="FW26" s="65">
        <f ca="1">IFERROR(GETPIVOTDATA("Sort",PivotTable!$B$3,"Dept",$B25,"Month",FO$2,"Source",$D26),0)</f>
        <v>0.43</v>
      </c>
      <c r="FX26" s="89">
        <f ca="1">IFERROR(GETPIVOTDATA("Scrap",PivotTable!$B$3,"Dept",$B25,"Month",FO$2,"Source",$D26),0)</f>
        <v>0</v>
      </c>
      <c r="FY26" s="90">
        <f t="shared" ref="FY26" si="659">FQ25*250+FQ26*500</f>
        <v>0</v>
      </c>
      <c r="FZ26" s="91">
        <f>VLOOKUP($A26,Table!$A$24:$P$53,MATCH('MBO Report 1'!FO$2,Table!$E$23:$P$23,0)+4,FALSE)</f>
        <v>0</v>
      </c>
      <c r="GA26" s="92">
        <f ca="1">IFERROR(GETPIVOTDATA("Labour Cost",PivotTable!$B$3,"Dept",$B25,"Month",FO$2,"Source",$D26),0)</f>
        <v>6.02</v>
      </c>
      <c r="GB26" s="92">
        <f ca="1">IFERROR(GETPIVOTDATA("Process cost",PivotTable!$B$3,"Dept",$B25,"Month",FO$2,"Source",$D26),0)</f>
        <v>0</v>
      </c>
      <c r="GC26" s="92">
        <f ca="1">IFERROR(GETPIVOTDATA("Material Cost",PivotTable!$B$3,"Dept",$B25,"Month",FO$2,"Source",$D26),0)</f>
        <v>0</v>
      </c>
      <c r="GD26" s="92">
        <f ca="1">IFERROR(GETPIVOTDATA("Part Cost",PivotTable!$B$3,"Dept",$B25,"Month",FO$2,"Source",$D26),0)</f>
        <v>0</v>
      </c>
      <c r="GE26" s="121">
        <f ca="1" t="shared" si="631"/>
        <v>6.02</v>
      </c>
      <c r="GF26" s="122">
        <v>5e-5</v>
      </c>
      <c r="GG26" s="123">
        <f ca="1" t="shared" ref="GG26" si="660">GE26/FO25</f>
        <v>0.000181907624769896</v>
      </c>
      <c r="GH26" s="153"/>
      <c r="GI26" s="159"/>
      <c r="GJ26" s="145"/>
      <c r="GK26" s="63" t="s">
        <v>34</v>
      </c>
      <c r="GL26" s="64">
        <f>VLOOKUP($A26,Table!$A$59:$P$88,MATCH('MBO Report 1'!GJ$2,Table!$E$58:$P$58,0)+4,FALSE)</f>
        <v>0</v>
      </c>
      <c r="GM26" s="64">
        <f>VLOOKUP($A25,Table!$A$24:$P$53,MATCH('MBO Report 1'!GJ$2,Table!$E$23:$P$23,0)+4,FALSE)</f>
        <v>0</v>
      </c>
      <c r="GN26" s="65">
        <f ca="1">IFERROR(GETPIVOTDATA("ReWork",PivotTable!$B$3,"Dept",$B25,"Month",GJ$2,"Source",$D26),0)</f>
        <v>0</v>
      </c>
      <c r="GO26" s="65">
        <f ca="1">IFERROR(GETPIVOTDATA("RePlate",PivotTable!$B$3,"Dept",$B25,"Month",GJ$2,"Source",$D26),0)</f>
        <v>0</v>
      </c>
      <c r="GP26" s="65">
        <f ca="1">IFERROR(GETPIVOTDATA("ReWash",PivotTable!$B$3,"Dept",$B25,"Month",GJ$2,"Source",$D26),0)</f>
        <v>0</v>
      </c>
      <c r="GQ26" s="65">
        <f ca="1">IFERROR(GETPIVOTDATA("Other",PivotTable!$B$3,"Dept",$B25,"Month",GJ$2,"Source",$D26),0)</f>
        <v>0</v>
      </c>
      <c r="GR26" s="65">
        <f ca="1">IFERROR(GETPIVOTDATA("Sort",PivotTable!$B$3,"Dept",$B25,"Month",GJ$2,"Source",$D26),0)</f>
        <v>0.166666666666667</v>
      </c>
      <c r="GS26" s="89">
        <f ca="1">IFERROR(GETPIVOTDATA("Scrap",PivotTable!$B$3,"Dept",$B25,"Month",GJ$2,"Source",$D26),0)</f>
        <v>0</v>
      </c>
      <c r="GT26" s="90">
        <f t="shared" ref="GT26" si="661">GL25*250+GL26*500</f>
        <v>0</v>
      </c>
      <c r="GU26" s="91">
        <f>VLOOKUP($A26,Table!$A$24:$P$53,MATCH('MBO Report 1'!GJ$2,Table!$E$23:$P$23,0)+4,FALSE)</f>
        <v>0</v>
      </c>
      <c r="GV26" s="92">
        <f ca="1">IFERROR(GETPIVOTDATA("Labour Cost",PivotTable!$B$3,"Dept",$B25,"Month",GJ$2,"Source",$D26),0)</f>
        <v>2.33333333333333</v>
      </c>
      <c r="GW26" s="92">
        <f ca="1">IFERROR(GETPIVOTDATA("Process cost",PivotTable!$B$3,"Dept",$B25,"Month",GJ$2,"Source",$D26),0)</f>
        <v>0</v>
      </c>
      <c r="GX26" s="92">
        <f ca="1">IFERROR(GETPIVOTDATA("Material Cost",PivotTable!$B$3,"Dept",$B25,"Month",GJ$2,"Source",$D26),0)</f>
        <v>0</v>
      </c>
      <c r="GY26" s="92">
        <f ca="1">IFERROR(GETPIVOTDATA("Part Cost",PivotTable!$B$3,"Dept",$B25,"Month",GJ$2,"Source",$D26),0)</f>
        <v>0</v>
      </c>
      <c r="GZ26" s="121">
        <f ca="1" t="shared" si="634"/>
        <v>2.33333333333333</v>
      </c>
      <c r="HA26" s="122">
        <v>5e-5</v>
      </c>
      <c r="HB26" s="123">
        <f ca="1" t="shared" ref="HB26" si="662">GZ26/GJ25</f>
        <v>0.00010226530805744</v>
      </c>
      <c r="HC26" s="153"/>
      <c r="HD26" s="159"/>
      <c r="HE26" s="145"/>
      <c r="HF26" s="63" t="s">
        <v>34</v>
      </c>
      <c r="HG26" s="64">
        <f>VLOOKUP($A26,Table!$A$59:$P$88,MATCH('MBO Report 1'!HE$2,Table!$E$58:$P$58,0)+4,FALSE)</f>
        <v>0</v>
      </c>
      <c r="HH26" s="64">
        <f>VLOOKUP($A25,Table!$A$24:$P$53,MATCH('MBO Report 1'!HE$2,Table!$E$23:$P$23,0)+4,FALSE)</f>
        <v>0</v>
      </c>
      <c r="HI26" s="65">
        <f ca="1">IFERROR(GETPIVOTDATA("ReWork",PivotTable!$B$3,"Dept",$B25,"Month",HE$2,"Source",$D26),0)</f>
        <v>0</v>
      </c>
      <c r="HJ26" s="65">
        <f ca="1">IFERROR(GETPIVOTDATA("RePlate",PivotTable!$B$3,"Dept",$B25,"Month",HE$2,"Source",$D26),0)</f>
        <v>0</v>
      </c>
      <c r="HK26" s="65">
        <f ca="1">IFERROR(GETPIVOTDATA("ReWash",PivotTable!$B$3,"Dept",$B25,"Month",HE$2,"Source",$D26),0)</f>
        <v>0</v>
      </c>
      <c r="HL26" s="65">
        <f ca="1">IFERROR(GETPIVOTDATA("Other",PivotTable!$B$3,"Dept",$B25,"Month",HE$2,"Source",$D26),0)</f>
        <v>0</v>
      </c>
      <c r="HM26" s="65">
        <f ca="1">IFERROR(GETPIVOTDATA("Sort",PivotTable!$B$3,"Dept",$B25,"Month",HE$2,"Source",$D26),0)</f>
        <v>0.09</v>
      </c>
      <c r="HN26" s="89">
        <f ca="1">IFERROR(GETPIVOTDATA("Scrap",PivotTable!$B$3,"Dept",$B25,"Month",HE$2,"Source",$D26),0)</f>
        <v>0</v>
      </c>
      <c r="HO26" s="90">
        <f t="shared" ref="HO26" si="663">HG25*250+HG26*500</f>
        <v>0</v>
      </c>
      <c r="HP26" s="91">
        <f>VLOOKUP($A26,Table!$A$24:$P$53,MATCH('MBO Report 1'!HE$2,Table!$E$23:$P$23,0)+4,FALSE)</f>
        <v>0</v>
      </c>
      <c r="HQ26" s="92">
        <f ca="1">IFERROR(GETPIVOTDATA("Labour Cost",PivotTable!$B$3,"Dept",$B25,"Month",HE$2,"Source",$D26),0)</f>
        <v>1.26</v>
      </c>
      <c r="HR26" s="92">
        <f ca="1">IFERROR(GETPIVOTDATA("Process cost",PivotTable!$B$3,"Dept",$B25,"Month",HE$2,"Source",$D26),0)</f>
        <v>0</v>
      </c>
      <c r="HS26" s="92">
        <f ca="1">IFERROR(GETPIVOTDATA("Material Cost",PivotTable!$B$3,"Dept",$B25,"Month",HE$2,"Source",$D26),0)</f>
        <v>0</v>
      </c>
      <c r="HT26" s="92">
        <f ca="1">IFERROR(GETPIVOTDATA("Part Cost",PivotTable!$B$3,"Dept",$B25,"Month",HE$2,"Source",$D26),0)</f>
        <v>0</v>
      </c>
      <c r="HU26" s="121">
        <f ca="1" t="shared" si="637"/>
        <v>1.26</v>
      </c>
      <c r="HV26" s="122">
        <v>5e-5</v>
      </c>
      <c r="HW26" s="123">
        <f ca="1" t="shared" ref="HW26" si="664">HU26/HE25</f>
        <v>4.56415572899347e-5</v>
      </c>
      <c r="HX26" s="153"/>
      <c r="HY26" s="159"/>
      <c r="HZ26" s="145"/>
      <c r="IA26" s="63" t="s">
        <v>34</v>
      </c>
      <c r="IB26" s="64">
        <f>VLOOKUP($A26,Table!$A$59:$P$88,MATCH('MBO Report 1'!HZ$2,Table!$E$58:$P$58,0)+4,FALSE)</f>
        <v>0</v>
      </c>
      <c r="IC26" s="64">
        <f>VLOOKUP($A25,Table!$A$24:$P$53,MATCH('MBO Report 1'!HZ$2,Table!$E$23:$P$23,0)+4,FALSE)</f>
        <v>0</v>
      </c>
      <c r="ID26" s="65">
        <f ca="1">IFERROR(GETPIVOTDATA("ReWork",PivotTable!$B$3,"Dept",$B25,"Month",HZ$2,"Source",$D26),0)</f>
        <v>0</v>
      </c>
      <c r="IE26" s="65">
        <f ca="1">IFERROR(GETPIVOTDATA("RePlate",PivotTable!$B$3,"Dept",$B25,"Month",HZ$2,"Source",$D26),0)</f>
        <v>0</v>
      </c>
      <c r="IF26" s="65">
        <f ca="1">IFERROR(GETPIVOTDATA("ReWash",PivotTable!$B$3,"Dept",$B25,"Month",HZ$2,"Source",$D26),0)</f>
        <v>0</v>
      </c>
      <c r="IG26" s="65">
        <f ca="1">IFERROR(GETPIVOTDATA("Other",PivotTable!$B$3,"Dept",$B25,"Month",HZ$2,"Source",$D26),0)</f>
        <v>0</v>
      </c>
      <c r="IH26" s="65">
        <f ca="1">IFERROR(GETPIVOTDATA("Sort",PivotTable!$B$3,"Dept",$B25,"Month",HZ$2,"Source",$D26),0)</f>
        <v>0.4</v>
      </c>
      <c r="II26" s="89">
        <f ca="1">IFERROR(GETPIVOTDATA("Scrap",PivotTable!$B$3,"Dept",$B25,"Month",HZ$2,"Source",$D26),0)</f>
        <v>0</v>
      </c>
      <c r="IJ26" s="90">
        <f t="shared" ref="IJ26" si="665">IB25*250+IB26*500</f>
        <v>0</v>
      </c>
      <c r="IK26" s="91">
        <f>VLOOKUP($A26,Table!$A$24:$P$53,MATCH('MBO Report 1'!HZ$2,Table!$E$23:$P$23,0)+4,FALSE)</f>
        <v>0</v>
      </c>
      <c r="IL26" s="92">
        <f ca="1">IFERROR(GETPIVOTDATA("Labour Cost",PivotTable!$B$3,"Dept",$B25,"Month",HZ$2,"Source",$D26),0)</f>
        <v>5.6</v>
      </c>
      <c r="IM26" s="92">
        <f ca="1">IFERROR(GETPIVOTDATA("Process cost",PivotTable!$B$3,"Dept",$B25,"Month",HZ$2,"Source",$D26),0)</f>
        <v>0</v>
      </c>
      <c r="IN26" s="92">
        <f ca="1">IFERROR(GETPIVOTDATA("Material Cost",PivotTable!$B$3,"Dept",$B25,"Month",HZ$2,"Source",$D26),0)</f>
        <v>0</v>
      </c>
      <c r="IO26" s="92">
        <f ca="1">IFERROR(GETPIVOTDATA("Part Cost",PivotTable!$B$3,"Dept",$B25,"Month",HZ$2,"Source",$D26),0)</f>
        <v>0</v>
      </c>
      <c r="IP26" s="121">
        <f ca="1" t="shared" si="640"/>
        <v>5.6</v>
      </c>
      <c r="IQ26" s="122">
        <v>5e-5</v>
      </c>
      <c r="IR26" s="123">
        <f ca="1" t="shared" ref="IR26" si="666">IP26/HZ25</f>
        <v>0.000270975040779324</v>
      </c>
      <c r="IS26" s="153"/>
      <c r="IT26" s="159"/>
    </row>
    <row r="27" s="39" customFormat="1" customHeight="1" outlineLevel="1" spans="1:254">
      <c r="A27" s="51" t="str">
        <f t="shared" ref="A27" si="667">B27&amp;D27</f>
        <v>PPTInternal</v>
      </c>
      <c r="B27" s="34" t="str">
        <f>Info!C15</f>
        <v>PPT</v>
      </c>
      <c r="C27" s="59">
        <f>VLOOKUP($B27,Table!$C$4:$P$20,MATCH('MBO Report 1'!C$2,Table!$E$3:$P$3,0)+2,FALSE)</f>
        <v>672244</v>
      </c>
      <c r="D27" s="60" t="s">
        <v>32</v>
      </c>
      <c r="E27" s="61">
        <f>VLOOKUP($A27,Table!$A$59:$P$88,MATCH('MBO Report 1'!C$2,Table!$E$58:$P$58,0)+4,FALSE)</f>
        <v>0</v>
      </c>
      <c r="F27" s="61" t="s">
        <v>178</v>
      </c>
      <c r="G27" s="62">
        <f ca="1">IFERROR(GETPIVOTDATA("ReWork",PivotTable!$B$3,"Dept",$B27,"Month",C$2,"Source",$D27),0)</f>
        <v>21.75</v>
      </c>
      <c r="H27" s="62">
        <f ca="1">IFERROR(GETPIVOTDATA("RePlate",PivotTable!$B$3,"Dept",$B27,"Month",C$2,"Source",$D27),0)</f>
        <v>0</v>
      </c>
      <c r="I27" s="62">
        <f ca="1">IFERROR(GETPIVOTDATA("ReWash",PivotTable!$B$3,"Dept",$B27,"Month",C$2,"Source",$D27),0)</f>
        <v>25.05</v>
      </c>
      <c r="J27" s="62">
        <f ca="1">IFERROR(GETPIVOTDATA("Other",PivotTable!$B$3,"Dept",$B27,"Month",C$2,"Source",$D27),0)</f>
        <v>0</v>
      </c>
      <c r="K27" s="62">
        <f ca="1">IFERROR(GETPIVOTDATA("Sort",PivotTable!$B$3,"Dept",$B27,"Month",C$2,"Source",$D27),0)</f>
        <v>75</v>
      </c>
      <c r="L27" s="85">
        <f ca="1">IFERROR(GETPIVOTDATA("Scrap",PivotTable!$B$3,"Dept",$B27,"Month",C$2,"Source",$D27),0)</f>
        <v>0</v>
      </c>
      <c r="M27" s="86">
        <v>0</v>
      </c>
      <c r="N27" s="87" t="s">
        <v>178</v>
      </c>
      <c r="O27" s="88">
        <f ca="1">IFERROR(GETPIVOTDATA("Labour Cost",PivotTable!$B$3,"Dept",$B27,"Month",C$2,"Source",$D27),0)</f>
        <v>1529.85</v>
      </c>
      <c r="P27" s="88">
        <f ca="1">IFERROR(GETPIVOTDATA("Process cost",PivotTable!$B$3,"Dept",$B27,"Month",C$2,"Source",$D27),0)</f>
        <v>0</v>
      </c>
      <c r="Q27" s="88">
        <f ca="1">IFERROR(GETPIVOTDATA("Material Cost",PivotTable!$B$3,"Dept",$B27,"Month",C$2,"Source",$D27),0)</f>
        <v>0</v>
      </c>
      <c r="R27" s="88">
        <f ca="1">IFERROR(GETPIVOTDATA("Part Cost",PivotTable!$B$3,"Dept",$B27,"Month",C$2,"Source",$D27),0)</f>
        <v>0</v>
      </c>
      <c r="S27" s="115">
        <f ca="1">SUM(M27:R27)</f>
        <v>1529.85</v>
      </c>
      <c r="T27" s="116">
        <v>5e-5</v>
      </c>
      <c r="U27" s="117">
        <f ca="1" t="shared" ref="U27" si="668">S27/C27</f>
        <v>0.00227573619102588</v>
      </c>
      <c r="V27" s="118">
        <v>0.0023</v>
      </c>
      <c r="W27" s="119">
        <f ca="1" t="shared" ref="W27" si="669">SUM(S27:S28)/C27</f>
        <v>0.00251523256436651</v>
      </c>
      <c r="X27" s="120">
        <f>VLOOKUP($B27,Table!$C$4:$P$18,MATCH('MBO Report 1'!X$2,Table!$E$3:$P$3,0)+2,FALSE)</f>
        <v>662098</v>
      </c>
      <c r="Y27" s="60" t="s">
        <v>32</v>
      </c>
      <c r="Z27" s="61">
        <f>VLOOKUP($A27,Table!$A$59:$P$88,MATCH('MBO Report 1'!X$2,Table!$E$58:$P$58,0)+4,FALSE)</f>
        <v>0</v>
      </c>
      <c r="AA27" s="61" t="s">
        <v>178</v>
      </c>
      <c r="AB27" s="62">
        <f ca="1">IFERROR(GETPIVOTDATA("ReWork",PivotTable!$B$3,"Dept",$B27,"Month",X$2,"Source",$D27),0)</f>
        <v>22.19</v>
      </c>
      <c r="AC27" s="62">
        <f ca="1">IFERROR(GETPIVOTDATA("RePlate",PivotTable!$B$3,"Dept",$B27,"Month",X$2,"Source",$D27),0)</f>
        <v>0</v>
      </c>
      <c r="AD27" s="62">
        <f ca="1">IFERROR(GETPIVOTDATA("ReWash",PivotTable!$B$3,"Dept",$B27,"Month",X$2,"Source",$D27),0)</f>
        <v>21.15</v>
      </c>
      <c r="AE27" s="62">
        <f ca="1">IFERROR(GETPIVOTDATA("Other",PivotTable!$B$3,"Dept",$B27,"Month",X$2,"Source",$D27),0)</f>
        <v>0</v>
      </c>
      <c r="AF27" s="62">
        <f ca="1">IFERROR(GETPIVOTDATA("Sort",PivotTable!$B$3,"Dept",$B27,"Month",X$2,"Source",$D27),0)</f>
        <v>72.5</v>
      </c>
      <c r="AG27" s="85">
        <f ca="1">IFERROR(GETPIVOTDATA("Scrap",PivotTable!$B$3,"Dept",$B27,"Month",X$2,"Source",$D27),0)</f>
        <v>0</v>
      </c>
      <c r="AH27" s="86">
        <v>0</v>
      </c>
      <c r="AI27" s="87" t="s">
        <v>178</v>
      </c>
      <c r="AJ27" s="88">
        <f ca="1">IFERROR(GETPIVOTDATA("Labour Cost",PivotTable!$B$3,"Dept",$B27,"Month",X$2,"Source",$D27),0)</f>
        <v>1473.71</v>
      </c>
      <c r="AK27" s="88">
        <f ca="1">IFERROR(GETPIVOTDATA("Process cost",PivotTable!$B$3,"Dept",$B27,"Month",X$2,"Source",$D27),0)</f>
        <v>0</v>
      </c>
      <c r="AL27" s="88">
        <f ca="1">IFERROR(GETPIVOTDATA("Material Cost",PivotTable!$B$3,"Dept",$B27,"Month",X$2,"Source",$D27),0)</f>
        <v>0</v>
      </c>
      <c r="AM27" s="88">
        <f ca="1">IFERROR(GETPIVOTDATA("Part Cost",PivotTable!$B$3,"Dept",$B27,"Month",X$2,"Source",$D27),0)</f>
        <v>0</v>
      </c>
      <c r="AN27" s="115">
        <f ca="1" t="shared" si="610"/>
        <v>1473.71</v>
      </c>
      <c r="AO27" s="116">
        <v>5e-5</v>
      </c>
      <c r="AP27" s="117">
        <f ca="1" t="shared" ref="AP27" si="670">AN27/X27</f>
        <v>0.00222581853441636</v>
      </c>
      <c r="AQ27" s="118">
        <v>0.0023</v>
      </c>
      <c r="AR27" s="143">
        <f ca="1" t="shared" ref="AR27" si="671">SUM(AN27:AN28)/X27</f>
        <v>0.0025958543901356</v>
      </c>
      <c r="AS27" s="144">
        <f>VLOOKUP($B27,Table!$C$4:$P$18,MATCH('MBO Report 1'!AS$2,Table!$E$3:$P$3,0)+2,FALSE)</f>
        <v>704551</v>
      </c>
      <c r="AT27" s="60" t="s">
        <v>32</v>
      </c>
      <c r="AU27" s="61">
        <f>VLOOKUP($A27,Table!$A$59:$P$88,MATCH('MBO Report 1'!AS$2,Table!$E$58:$P$58,0)+4,FALSE)</f>
        <v>1</v>
      </c>
      <c r="AV27" s="61" t="s">
        <v>178</v>
      </c>
      <c r="AW27" s="62">
        <f ca="1">IFERROR(GETPIVOTDATA("ReWork",PivotTable!$B$3,"Dept",$B27,"Month",AS$2,"Source",$D27),0)</f>
        <v>19.14</v>
      </c>
      <c r="AX27" s="62">
        <f ca="1">IFERROR(GETPIVOTDATA("RePlate",PivotTable!$B$3,"Dept",$B27,"Month",AS$2,"Source",$D27),0)</f>
        <v>0.1</v>
      </c>
      <c r="AY27" s="62">
        <f ca="1">IFERROR(GETPIVOTDATA("ReWash",PivotTable!$B$3,"Dept",$B27,"Month",AS$2,"Source",$D27),0)</f>
        <v>9</v>
      </c>
      <c r="AZ27" s="62">
        <f ca="1">IFERROR(GETPIVOTDATA("Other",PivotTable!$B$3,"Dept",$B27,"Month",AS$2,"Source",$D27),0)</f>
        <v>0</v>
      </c>
      <c r="BA27" s="62">
        <f ca="1">IFERROR(GETPIVOTDATA("Sort",PivotTable!$B$3,"Dept",$B27,"Month",AS$2,"Source",$D27),0)</f>
        <v>87.5</v>
      </c>
      <c r="BB27" s="85">
        <f ca="1">IFERROR(GETPIVOTDATA("Scrap",PivotTable!$B$3,"Dept",$B27,"Month",AS$2,"Source",$D27),0)</f>
        <v>0</v>
      </c>
      <c r="BC27" s="86">
        <v>0</v>
      </c>
      <c r="BD27" s="87" t="s">
        <v>178</v>
      </c>
      <c r="BE27" s="88">
        <f ca="1">IFERROR(GETPIVOTDATA("Labour Cost",PivotTable!$B$3,"Dept",$B27,"Month",AS$2,"Source",$D27),0)</f>
        <v>1557.01</v>
      </c>
      <c r="BF27" s="88">
        <f ca="1">IFERROR(GETPIVOTDATA("Process cost",PivotTable!$B$3,"Dept",$B27,"Month",AS$2,"Source",$D27),0)</f>
        <v>0</v>
      </c>
      <c r="BG27" s="88">
        <f ca="1">IFERROR(GETPIVOTDATA("Material Cost",PivotTable!$B$3,"Dept",$B27,"Month",AS$2,"Source",$D27),0)</f>
        <v>0</v>
      </c>
      <c r="BH27" s="88">
        <f ca="1">IFERROR(GETPIVOTDATA("Part Cost",PivotTable!$B$3,"Dept",$B27,"Month",AS$2,"Source",$D27),0)</f>
        <v>0</v>
      </c>
      <c r="BI27" s="115">
        <f ca="1" t="shared" si="613"/>
        <v>1557.01</v>
      </c>
      <c r="BJ27" s="116">
        <v>5e-5</v>
      </c>
      <c r="BK27" s="117">
        <f ca="1" t="shared" ref="BK27" si="672">BI27/AS27</f>
        <v>0.00220993228311364</v>
      </c>
      <c r="BL27" s="152">
        <v>0.0023</v>
      </c>
      <c r="BM27" s="158">
        <f ca="1" t="shared" ref="BM27" si="673">SUM(BI27:BI28)/AS27</f>
        <v>0.00286283036998031</v>
      </c>
      <c r="BN27" s="144">
        <f>VLOOKUP($B27,Table!$C$4:$P$18,MATCH('MBO Report 1'!BN$2,Table!$E$3:$P$3,0)+2,FALSE)</f>
        <v>551977</v>
      </c>
      <c r="BO27" s="60" t="s">
        <v>32</v>
      </c>
      <c r="BP27" s="61">
        <f>VLOOKUP($A27,Table!$A$59:$P$88,MATCH('MBO Report 1'!BN$2,Table!$E$58:$P$58,0)+4,FALSE)</f>
        <v>0</v>
      </c>
      <c r="BQ27" s="61" t="s">
        <v>178</v>
      </c>
      <c r="BR27" s="62">
        <f ca="1">IFERROR(GETPIVOTDATA("ReWork",PivotTable!$B$3,"Dept",$B27,"Month",BN$2,"Source",$D27),0)</f>
        <v>14.07</v>
      </c>
      <c r="BS27" s="62">
        <f ca="1">IFERROR(GETPIVOTDATA("RePlate",PivotTable!$B$3,"Dept",$B27,"Month",BN$2,"Source",$D27),0)</f>
        <v>0.7</v>
      </c>
      <c r="BT27" s="62">
        <f ca="1">IFERROR(GETPIVOTDATA("ReWash",PivotTable!$B$3,"Dept",$B27,"Month",BN$2,"Source",$D27),0)</f>
        <v>23.1</v>
      </c>
      <c r="BU27" s="62">
        <f ca="1">IFERROR(GETPIVOTDATA("Other",PivotTable!$B$3,"Dept",$B27,"Month",BN$2,"Source",$D27),0)</f>
        <v>0</v>
      </c>
      <c r="BV27" s="62">
        <f ca="1">IFERROR(GETPIVOTDATA("Sort",PivotTable!$B$3,"Dept",$B27,"Month",BN$2,"Source",$D27),0)</f>
        <v>55.25</v>
      </c>
      <c r="BW27" s="85">
        <f ca="1">IFERROR(GETPIVOTDATA("Scrap",PivotTable!$B$3,"Dept",$B27,"Month",BN$2,"Source",$D27),0)</f>
        <v>0</v>
      </c>
      <c r="BX27" s="86">
        <v>0</v>
      </c>
      <c r="BY27" s="87" t="s">
        <v>178</v>
      </c>
      <c r="BZ27" s="88">
        <f ca="1">IFERROR(GETPIVOTDATA("Labour Cost",PivotTable!$B$3,"Dept",$B27,"Month",BN$2,"Source",$D27),0)</f>
        <v>1139.53</v>
      </c>
      <c r="CA27" s="88">
        <f ca="1">IFERROR(GETPIVOTDATA("Process cost",PivotTable!$B$3,"Dept",$B27,"Month",BN$2,"Source",$D27),0)</f>
        <v>0</v>
      </c>
      <c r="CB27" s="88">
        <f ca="1">IFERROR(GETPIVOTDATA("Material Cost",PivotTable!$B$3,"Dept",$B27,"Month",BN$2,"Source",$D27),0)</f>
        <v>0</v>
      </c>
      <c r="CC27" s="88">
        <f ca="1">IFERROR(GETPIVOTDATA("Part Cost",PivotTable!$B$3,"Dept",$B27,"Month",BN$2,"Source",$D27),0)</f>
        <v>0</v>
      </c>
      <c r="CD27" s="115">
        <f ca="1" t="shared" si="616"/>
        <v>1139.53</v>
      </c>
      <c r="CE27" s="116">
        <v>5e-5</v>
      </c>
      <c r="CF27" s="117">
        <f ca="1" t="shared" ref="CF27" si="674">CD27/BN27</f>
        <v>0.00206445196086069</v>
      </c>
      <c r="CG27" s="152">
        <v>0.0023</v>
      </c>
      <c r="CH27" s="158">
        <f ca="1" t="shared" ref="CH27" si="675">SUM(CD27:CD28)/BN27</f>
        <v>0.00206445196086069</v>
      </c>
      <c r="CI27" s="144">
        <f>VLOOKUP($B27,Table!$C$4:$P$18,MATCH('MBO Report 1'!CI$2,Table!$E$3:$P$3,0)+2,FALSE)</f>
        <v>500261.4</v>
      </c>
      <c r="CJ27" s="60" t="s">
        <v>32</v>
      </c>
      <c r="CK27" s="61">
        <f>VLOOKUP($A27,Table!$A$59:$P$88,MATCH('MBO Report 1'!CI$2,Table!$E$58:$P$58,0)+4,FALSE)</f>
        <v>0</v>
      </c>
      <c r="CL27" s="61" t="s">
        <v>178</v>
      </c>
      <c r="CM27" s="62">
        <f ca="1">IFERROR(GETPIVOTDATA("ReWork",PivotTable!$B$3,"Dept",$B27,"Month",CI$2,"Source",$D27),0)</f>
        <v>7.25</v>
      </c>
      <c r="CN27" s="62">
        <f ca="1">IFERROR(GETPIVOTDATA("RePlate",PivotTable!$B$3,"Dept",$B27,"Month",CI$2,"Source",$D27),0)</f>
        <v>0.4</v>
      </c>
      <c r="CO27" s="62">
        <f ca="1">IFERROR(GETPIVOTDATA("ReWash",PivotTable!$B$3,"Dept",$B27,"Month",CI$2,"Source",$D27),0)</f>
        <v>5.7</v>
      </c>
      <c r="CP27" s="62">
        <f ca="1">IFERROR(GETPIVOTDATA("Other",PivotTable!$B$3,"Dept",$B27,"Month",CI$2,"Source",$D27),0)</f>
        <v>0</v>
      </c>
      <c r="CQ27" s="62">
        <f ca="1">IFERROR(GETPIVOTDATA("Sort",PivotTable!$B$3,"Dept",$B27,"Month",CI$2,"Source",$D27),0)</f>
        <v>69</v>
      </c>
      <c r="CR27" s="85">
        <f ca="1">IFERROR(GETPIVOTDATA("Scrap",PivotTable!$B$3,"Dept",$B27,"Month",CI$2,"Source",$D27),0)</f>
        <v>0</v>
      </c>
      <c r="CS27" s="86">
        <v>0</v>
      </c>
      <c r="CT27" s="87" t="s">
        <v>178</v>
      </c>
      <c r="CU27" s="88">
        <f ca="1">IFERROR(GETPIVOTDATA("Labour Cost",PivotTable!$B$3,"Dept",$B27,"Month",CI$2,"Source",$D27),0)</f>
        <v>1111.6</v>
      </c>
      <c r="CV27" s="88">
        <f ca="1">IFERROR(GETPIVOTDATA("Process cost",PivotTable!$B$3,"Dept",$B27,"Month",CI$2,"Source",$D27),0)</f>
        <v>0</v>
      </c>
      <c r="CW27" s="88">
        <f ca="1">IFERROR(GETPIVOTDATA("Material Cost",PivotTable!$B$3,"Dept",$B27,"Month",CI$2,"Source",$D27),0)</f>
        <v>0</v>
      </c>
      <c r="CX27" s="88">
        <f ca="1">IFERROR(GETPIVOTDATA("Part Cost",PivotTable!$B$3,"Dept",$B27,"Month",CI$2,"Source",$D27),0)</f>
        <v>0</v>
      </c>
      <c r="CY27" s="115">
        <f ca="1" t="shared" si="619"/>
        <v>1111.6</v>
      </c>
      <c r="CZ27" s="116">
        <v>5e-5</v>
      </c>
      <c r="DA27" s="117">
        <f ca="1" t="shared" ref="DA27" si="676">CY27/CI27</f>
        <v>0.00222203831836716</v>
      </c>
      <c r="DB27" s="152">
        <v>0.0023</v>
      </c>
      <c r="DC27" s="158">
        <f ca="1" t="shared" ref="DC27" si="677">SUM(CY27:CY28)/CI27</f>
        <v>0.00222203831836716</v>
      </c>
      <c r="DD27" s="144">
        <f>VLOOKUP($B27,Table!$C$4:$P$18,MATCH('MBO Report 1'!DD$2,Table!$E$3:$P$3,0)+2,FALSE)</f>
        <v>545286.96</v>
      </c>
      <c r="DE27" s="60" t="s">
        <v>32</v>
      </c>
      <c r="DF27" s="61">
        <f>VLOOKUP($A27,Table!$A$59:$P$88,MATCH('MBO Report 1'!DD$2,Table!$E$58:$P$58,0)+4,FALSE)</f>
        <v>0</v>
      </c>
      <c r="DG27" s="61" t="s">
        <v>178</v>
      </c>
      <c r="DH27" s="62">
        <f ca="1">IFERROR(GETPIVOTDATA("ReWork",PivotTable!$B$3,"Dept",$B27,"Month",DD$2,"Source",$D27),0)</f>
        <v>8.7</v>
      </c>
      <c r="DI27" s="62">
        <f ca="1">IFERROR(GETPIVOTDATA("RePlate",PivotTable!$B$3,"Dept",$B27,"Month",DD$2,"Source",$D27),0)</f>
        <v>3.8</v>
      </c>
      <c r="DJ27" s="62">
        <f ca="1">IFERROR(GETPIVOTDATA("ReWash",PivotTable!$B$3,"Dept",$B27,"Month",DD$2,"Source",$D27),0)</f>
        <v>5.7</v>
      </c>
      <c r="DK27" s="62">
        <f ca="1">IFERROR(GETPIVOTDATA("Other",PivotTable!$B$3,"Dept",$B27,"Month",DD$2,"Source",$D27),0)</f>
        <v>0</v>
      </c>
      <c r="DL27" s="62">
        <f ca="1">IFERROR(GETPIVOTDATA("Sort",PivotTable!$B$3,"Dept",$B27,"Month",DD$2,"Source",$D27),0)</f>
        <v>76.5</v>
      </c>
      <c r="DM27" s="85">
        <f ca="1">IFERROR(GETPIVOTDATA("Scrap",PivotTable!$B$3,"Dept",$B27,"Month",DD$2,"Source",$D27),0)</f>
        <v>0</v>
      </c>
      <c r="DN27" s="86">
        <v>0</v>
      </c>
      <c r="DO27" s="87" t="s">
        <v>178</v>
      </c>
      <c r="DP27" s="88">
        <f ca="1">IFERROR(GETPIVOTDATA("Labour Cost",PivotTable!$B$3,"Dept",$B27,"Month",DD$2,"Source",$D27),0)</f>
        <v>1272.6</v>
      </c>
      <c r="DQ27" s="88">
        <f ca="1">IFERROR(GETPIVOTDATA("Process cost",PivotTable!$B$3,"Dept",$B27,"Month",DD$2,"Source",$D27),0)</f>
        <v>0</v>
      </c>
      <c r="DR27" s="88">
        <f ca="1">IFERROR(GETPIVOTDATA("Material Cost",PivotTable!$B$3,"Dept",$B27,"Month",DD$2,"Source",$D27),0)</f>
        <v>0</v>
      </c>
      <c r="DS27" s="88">
        <f ca="1">IFERROR(GETPIVOTDATA("Part Cost",PivotTable!$B$3,"Dept",$B27,"Month",DD$2,"Source",$D27),0)</f>
        <v>0</v>
      </c>
      <c r="DT27" s="115">
        <f ca="1" t="shared" si="622"/>
        <v>1272.6</v>
      </c>
      <c r="DU27" s="116">
        <v>5e-5</v>
      </c>
      <c r="DV27" s="117">
        <f ca="1" t="shared" ref="DV27" si="678">DT27/DD27</f>
        <v>0.00233381704194797</v>
      </c>
      <c r="DW27" s="152">
        <v>0.0023</v>
      </c>
      <c r="DX27" s="158">
        <f ca="1" t="shared" ref="DX27" si="679">SUM(DT27:DT28)/DD27</f>
        <v>0.00243651526161565</v>
      </c>
      <c r="DY27" s="144">
        <f>VLOOKUP($B27,Table!$C$4:$P$18,MATCH('MBO Report 1'!DY$2,Table!$E$3:$P$3,0)+2,FALSE)</f>
        <v>406421.78</v>
      </c>
      <c r="DZ27" s="60" t="s">
        <v>32</v>
      </c>
      <c r="EA27" s="61">
        <f>VLOOKUP($A27,Table!$A$59:$P$88,MATCH('MBO Report 1'!DY$2,Table!$E$58:$P$58,0)+4,FALSE)</f>
        <v>1</v>
      </c>
      <c r="EB27" s="61" t="s">
        <v>178</v>
      </c>
      <c r="EC27" s="62">
        <f ca="1">IFERROR(GETPIVOTDATA("ReWork",PivotTable!$B$3,"Dept",$B27,"Month",DY$2,"Source",$D27),0)</f>
        <v>4.64</v>
      </c>
      <c r="ED27" s="62">
        <f ca="1">IFERROR(GETPIVOTDATA("RePlate",PivotTable!$B$3,"Dept",$B27,"Month",DY$2,"Source",$D27),0)</f>
        <v>0.6</v>
      </c>
      <c r="EE27" s="62">
        <f ca="1">IFERROR(GETPIVOTDATA("ReWash",PivotTable!$B$3,"Dept",$B27,"Month",DY$2,"Source",$D27),0)</f>
        <v>13.5</v>
      </c>
      <c r="EF27" s="62">
        <f ca="1">IFERROR(GETPIVOTDATA("Other",PivotTable!$B$3,"Dept",$B27,"Month",DY$2,"Source",$D27),0)</f>
        <v>0</v>
      </c>
      <c r="EG27" s="62">
        <f ca="1">IFERROR(GETPIVOTDATA("Sort",PivotTable!$B$3,"Dept",$B27,"Month",DY$2,"Source",$D27),0)</f>
        <v>46</v>
      </c>
      <c r="EH27" s="85">
        <f ca="1">IFERROR(GETPIVOTDATA("Scrap",PivotTable!$B$3,"Dept",$B27,"Month",DY$2,"Source",$D27),0)</f>
        <v>0</v>
      </c>
      <c r="EI27" s="86">
        <v>0</v>
      </c>
      <c r="EJ27" s="87" t="s">
        <v>178</v>
      </c>
      <c r="EK27" s="88">
        <f ca="1">IFERROR(GETPIVOTDATA("Labour Cost",PivotTable!$B$3,"Dept",$B27,"Month",DY$2,"Source",$D27),0)</f>
        <v>809.76</v>
      </c>
      <c r="EL27" s="88">
        <f ca="1">IFERROR(GETPIVOTDATA("Process cost",PivotTable!$B$3,"Dept",$B27,"Month",DY$2,"Source",$D27),0)</f>
        <v>0</v>
      </c>
      <c r="EM27" s="88">
        <f ca="1">IFERROR(GETPIVOTDATA("Material Cost",PivotTable!$B$3,"Dept",$B27,"Month",DY$2,"Source",$D27),0)</f>
        <v>0</v>
      </c>
      <c r="EN27" s="88">
        <f ca="1">IFERROR(GETPIVOTDATA("Part Cost",PivotTable!$B$3,"Dept",$B27,"Month",DY$2,"Source",$D27),0)</f>
        <v>0</v>
      </c>
      <c r="EO27" s="115">
        <f ca="1" t="shared" si="625"/>
        <v>809.76</v>
      </c>
      <c r="EP27" s="116">
        <v>5e-5</v>
      </c>
      <c r="EQ27" s="117">
        <f ca="1" t="shared" ref="EQ27" si="680">EO27/DY27</f>
        <v>0.00199241290661145</v>
      </c>
      <c r="ER27" s="152">
        <v>0.0023</v>
      </c>
      <c r="ES27" s="158">
        <f ca="1" t="shared" ref="ES27" si="681">SUM(EO27:EO28)/DY27</f>
        <v>0.00288311320323433</v>
      </c>
      <c r="ET27" s="144">
        <f>VLOOKUP($B27,Table!$C$4:$P$18,MATCH('MBO Report 1'!ET$2,Table!$E$3:$P$3,0)+2,FALSE)</f>
        <v>371903.85</v>
      </c>
      <c r="EU27" s="60" t="s">
        <v>32</v>
      </c>
      <c r="EV27" s="61">
        <f>VLOOKUP($A27,Table!$A$59:$P$88,MATCH('MBO Report 1'!ET$2,Table!$E$58:$P$58,0)+4,FALSE)</f>
        <v>1</v>
      </c>
      <c r="EW27" s="61" t="s">
        <v>178</v>
      </c>
      <c r="EX27" s="62">
        <f ca="1">IFERROR(GETPIVOTDATA("ReWork",PivotTable!$B$3,"Dept",$B27,"Month",ET$2,"Source",$D27),0)</f>
        <v>0.58</v>
      </c>
      <c r="EY27" s="62">
        <f ca="1">IFERROR(GETPIVOTDATA("RePlate",PivotTable!$B$3,"Dept",$B27,"Month",ET$2,"Source",$D27),0)</f>
        <v>0</v>
      </c>
      <c r="EZ27" s="62">
        <f ca="1">IFERROR(GETPIVOTDATA("ReWash",PivotTable!$B$3,"Dept",$B27,"Month",ET$2,"Source",$D27),0)</f>
        <v>2.4</v>
      </c>
      <c r="FA27" s="62">
        <f ca="1">IFERROR(GETPIVOTDATA("Other",PivotTable!$B$3,"Dept",$B27,"Month",ET$2,"Source",$D27),0)</f>
        <v>0</v>
      </c>
      <c r="FB27" s="62">
        <f ca="1">IFERROR(GETPIVOTDATA("Sort",PivotTable!$B$3,"Dept",$B27,"Month",ET$2,"Source",$D27),0)</f>
        <v>43</v>
      </c>
      <c r="FC27" s="85">
        <f ca="1">IFERROR(GETPIVOTDATA("Scrap",PivotTable!$B$3,"Dept",$B27,"Month",ET$2,"Source",$D27),0)</f>
        <v>0</v>
      </c>
      <c r="FD27" s="86">
        <v>0</v>
      </c>
      <c r="FE27" s="87" t="s">
        <v>178</v>
      </c>
      <c r="FF27" s="88">
        <f ca="1">IFERROR(GETPIVOTDATA("Labour Cost",PivotTable!$B$3,"Dept",$B27,"Month",ET$2,"Source",$D27),0)</f>
        <v>626.92</v>
      </c>
      <c r="FG27" s="88">
        <f ca="1">IFERROR(GETPIVOTDATA("Process cost",PivotTable!$B$3,"Dept",$B27,"Month",ET$2,"Source",$D27),0)</f>
        <v>0</v>
      </c>
      <c r="FH27" s="88">
        <f ca="1">IFERROR(GETPIVOTDATA("Material Cost",PivotTable!$B$3,"Dept",$B27,"Month",ET$2,"Source",$D27),0)</f>
        <v>0</v>
      </c>
      <c r="FI27" s="88">
        <f ca="1">IFERROR(GETPIVOTDATA("Part Cost",PivotTable!$B$3,"Dept",$B27,"Month",ET$2,"Source",$D27),0)</f>
        <v>0</v>
      </c>
      <c r="FJ27" s="115">
        <f ca="1" t="shared" si="628"/>
        <v>626.92</v>
      </c>
      <c r="FK27" s="116">
        <v>5e-5</v>
      </c>
      <c r="FL27" s="117">
        <f ca="1" t="shared" ref="FL27" si="682">FJ27/ET27</f>
        <v>0.0016857045174445</v>
      </c>
      <c r="FM27" s="152">
        <v>0.0023</v>
      </c>
      <c r="FN27" s="158">
        <f ca="1" t="shared" ref="FN27" si="683">SUM(FJ27:FJ28)/ET27</f>
        <v>0.00260260817412888</v>
      </c>
      <c r="FO27" s="144">
        <f>VLOOKUP($B27,Table!$C$4:$P$18,MATCH('MBO Report 1'!FO$2,Table!$E$3:$P$3,0)+2,FALSE)</f>
        <v>316666.15</v>
      </c>
      <c r="FP27" s="60" t="s">
        <v>32</v>
      </c>
      <c r="FQ27" s="61">
        <f>VLOOKUP($A27,Table!$A$59:$P$88,MATCH('MBO Report 1'!FO$2,Table!$E$58:$P$58,0)+4,FALSE)</f>
        <v>1</v>
      </c>
      <c r="FR27" s="61" t="s">
        <v>178</v>
      </c>
      <c r="FS27" s="62">
        <f ca="1">IFERROR(GETPIVOTDATA("ReWork",PivotTable!$B$3,"Dept",$B27,"Month",FO$2,"Source",$D27),0)</f>
        <v>2</v>
      </c>
      <c r="FT27" s="62">
        <f ca="1">IFERROR(GETPIVOTDATA("RePlate",PivotTable!$B$3,"Dept",$B27,"Month",FO$2,"Source",$D27),0)</f>
        <v>0</v>
      </c>
      <c r="FU27" s="62">
        <f ca="1">IFERROR(GETPIVOTDATA("ReWash",PivotTable!$B$3,"Dept",$B27,"Month",FO$2,"Source",$D27),0)</f>
        <v>0</v>
      </c>
      <c r="FV27" s="62">
        <f ca="1">IFERROR(GETPIVOTDATA("Other",PivotTable!$B$3,"Dept",$B27,"Month",FO$2,"Source",$D27),0)</f>
        <v>0</v>
      </c>
      <c r="FW27" s="62">
        <f ca="1">IFERROR(GETPIVOTDATA("Sort",PivotTable!$B$3,"Dept",$B27,"Month",FO$2,"Source",$D27),0)</f>
        <v>38</v>
      </c>
      <c r="FX27" s="85">
        <f ca="1">IFERROR(GETPIVOTDATA("Scrap",PivotTable!$B$3,"Dept",$B27,"Month",FO$2,"Source",$D27),0)</f>
        <v>0</v>
      </c>
      <c r="FY27" s="86">
        <v>0</v>
      </c>
      <c r="FZ27" s="87" t="s">
        <v>178</v>
      </c>
      <c r="GA27" s="88">
        <f ca="1">IFERROR(GETPIVOTDATA("Labour Cost",PivotTable!$B$3,"Dept",$B27,"Month",FO$2,"Source",$D27),0)</f>
        <v>560</v>
      </c>
      <c r="GB27" s="88">
        <f ca="1">IFERROR(GETPIVOTDATA("Process cost",PivotTable!$B$3,"Dept",$B27,"Month",FO$2,"Source",$D27),0)</f>
        <v>0</v>
      </c>
      <c r="GC27" s="88">
        <f ca="1">IFERROR(GETPIVOTDATA("Material Cost",PivotTable!$B$3,"Dept",$B27,"Month",FO$2,"Source",$D27),0)</f>
        <v>0</v>
      </c>
      <c r="GD27" s="88">
        <f ca="1">IFERROR(GETPIVOTDATA("Part Cost",PivotTable!$B$3,"Dept",$B27,"Month",FO$2,"Source",$D27),0)</f>
        <v>0</v>
      </c>
      <c r="GE27" s="115">
        <f ca="1" t="shared" si="631"/>
        <v>560</v>
      </c>
      <c r="GF27" s="116">
        <v>5e-5</v>
      </c>
      <c r="GG27" s="117">
        <f ca="1" t="shared" ref="GG27" si="684">GE27/FO27</f>
        <v>0.00176842393795485</v>
      </c>
      <c r="GH27" s="152">
        <v>0.0023</v>
      </c>
      <c r="GI27" s="158">
        <f ca="1" t="shared" ref="GI27" si="685">SUM(GE27:GE28)/FO27</f>
        <v>0.00269053070560273</v>
      </c>
      <c r="GJ27" s="144">
        <f>VLOOKUP($B27,Table!$C$4:$P$18,MATCH('MBO Report 1'!GJ$2,Table!$E$3:$P$3,0)+2,FALSE)</f>
        <v>382915.76</v>
      </c>
      <c r="GK27" s="60" t="s">
        <v>32</v>
      </c>
      <c r="GL27" s="61">
        <f>VLOOKUP($A27,Table!$A$59:$P$88,MATCH('MBO Report 1'!GJ$2,Table!$E$58:$P$58,0)+4,FALSE)</f>
        <v>0</v>
      </c>
      <c r="GM27" s="61" t="s">
        <v>178</v>
      </c>
      <c r="GN27" s="62">
        <f ca="1">IFERROR(GETPIVOTDATA("ReWork",PivotTable!$B$3,"Dept",$B27,"Month",GJ$2,"Source",$D27),0)</f>
        <v>1.16</v>
      </c>
      <c r="GO27" s="62">
        <f ca="1">IFERROR(GETPIVOTDATA("RePlate",PivotTable!$B$3,"Dept",$B27,"Month",GJ$2,"Source",$D27),0)</f>
        <v>0</v>
      </c>
      <c r="GP27" s="62">
        <f ca="1">IFERROR(GETPIVOTDATA("ReWash",PivotTable!$B$3,"Dept",$B27,"Month",GJ$2,"Source",$D27),0)</f>
        <v>3.83</v>
      </c>
      <c r="GQ27" s="62">
        <f ca="1">IFERROR(GETPIVOTDATA("Other",PivotTable!$B$3,"Dept",$B27,"Month",GJ$2,"Source",$D27),0)</f>
        <v>0</v>
      </c>
      <c r="GR27" s="62">
        <f ca="1">IFERROR(GETPIVOTDATA("Sort",PivotTable!$B$3,"Dept",$B27,"Month",GJ$2,"Source",$D27),0)</f>
        <v>35</v>
      </c>
      <c r="GS27" s="85">
        <f ca="1">IFERROR(GETPIVOTDATA("Scrap",PivotTable!$B$3,"Dept",$B27,"Month",GJ$2,"Source",$D27),0)</f>
        <v>0</v>
      </c>
      <c r="GT27" s="86">
        <v>0</v>
      </c>
      <c r="GU27" s="87" t="s">
        <v>178</v>
      </c>
      <c r="GV27" s="88">
        <f ca="1">IFERROR(GETPIVOTDATA("Labour Cost",PivotTable!$B$3,"Dept",$B27,"Month",GJ$2,"Source",$D27),0)</f>
        <v>533.05</v>
      </c>
      <c r="GW27" s="88">
        <f ca="1">IFERROR(GETPIVOTDATA("Process cost",PivotTable!$B$3,"Dept",$B27,"Month",GJ$2,"Source",$D27),0)</f>
        <v>0</v>
      </c>
      <c r="GX27" s="88">
        <f ca="1">IFERROR(GETPIVOTDATA("Material Cost",PivotTable!$B$3,"Dept",$B27,"Month",GJ$2,"Source",$D27),0)</f>
        <v>0</v>
      </c>
      <c r="GY27" s="88">
        <f ca="1">IFERROR(GETPIVOTDATA("Part Cost",PivotTable!$B$3,"Dept",$B27,"Month",GJ$2,"Source",$D27),0)</f>
        <v>0</v>
      </c>
      <c r="GZ27" s="115">
        <f ca="1" t="shared" si="634"/>
        <v>533.05</v>
      </c>
      <c r="HA27" s="116">
        <v>5e-5</v>
      </c>
      <c r="HB27" s="117">
        <f ca="1" t="shared" ref="HB27" si="686">GZ27/GJ27</f>
        <v>0.00139208164218678</v>
      </c>
      <c r="HC27" s="152">
        <v>0.0023</v>
      </c>
      <c r="HD27" s="158">
        <f ca="1" t="shared" ref="HD27" si="687">SUM(GZ27:GZ28)/GJ27</f>
        <v>0.00145606438345604</v>
      </c>
      <c r="HE27" s="144">
        <f>VLOOKUP($B27,Table!$C$4:$P$18,MATCH('MBO Report 1'!HE$2,Table!$E$3:$P$3,0)+2,FALSE)</f>
        <v>431322.92</v>
      </c>
      <c r="HF27" s="60" t="s">
        <v>32</v>
      </c>
      <c r="HG27" s="61">
        <f>VLOOKUP($A27,Table!$A$59:$P$88,MATCH('MBO Report 1'!HE$2,Table!$E$58:$P$58,0)+4,FALSE)</f>
        <v>0</v>
      </c>
      <c r="HH27" s="61" t="s">
        <v>178</v>
      </c>
      <c r="HI27" s="62">
        <f ca="1">IFERROR(GETPIVOTDATA("ReWork",PivotTable!$B$3,"Dept",$B27,"Month",HE$2,"Source",$D27),0)</f>
        <v>3.19</v>
      </c>
      <c r="HJ27" s="62">
        <f ca="1">IFERROR(GETPIVOTDATA("RePlate",PivotTable!$B$3,"Dept",$B27,"Month",HE$2,"Source",$D27),0)</f>
        <v>0</v>
      </c>
      <c r="HK27" s="62">
        <f ca="1">IFERROR(GETPIVOTDATA("ReWash",PivotTable!$B$3,"Dept",$B27,"Month",HE$2,"Source",$D27),0)</f>
        <v>17.55</v>
      </c>
      <c r="HL27" s="62">
        <f ca="1">IFERROR(GETPIVOTDATA("Other",PivotTable!$B$3,"Dept",$B27,"Month",HE$2,"Source",$D27),0)</f>
        <v>0</v>
      </c>
      <c r="HM27" s="62">
        <f ca="1">IFERROR(GETPIVOTDATA("Sort",PivotTable!$B$3,"Dept",$B27,"Month",HE$2,"Source",$D27),0)</f>
        <v>48</v>
      </c>
      <c r="HN27" s="85">
        <f ca="1">IFERROR(GETPIVOTDATA("Scrap",PivotTable!$B$3,"Dept",$B27,"Month",HE$2,"Source",$D27),0)</f>
        <v>0</v>
      </c>
      <c r="HO27" s="86">
        <v>0</v>
      </c>
      <c r="HP27" s="87" t="s">
        <v>178</v>
      </c>
      <c r="HQ27" s="88">
        <f ca="1">IFERROR(GETPIVOTDATA("Labour Cost",PivotTable!$B$3,"Dept",$B27,"Month",HE$2,"Source",$D27),0)</f>
        <v>839.51</v>
      </c>
      <c r="HR27" s="88">
        <f ca="1">IFERROR(GETPIVOTDATA("Process cost",PivotTable!$B$3,"Dept",$B27,"Month",HE$2,"Source",$D27),0)</f>
        <v>0</v>
      </c>
      <c r="HS27" s="88">
        <f ca="1">IFERROR(GETPIVOTDATA("Material Cost",PivotTable!$B$3,"Dept",$B27,"Month",HE$2,"Source",$D27),0)</f>
        <v>0</v>
      </c>
      <c r="HT27" s="88">
        <f ca="1">IFERROR(GETPIVOTDATA("Part Cost",PivotTable!$B$3,"Dept",$B27,"Month",HE$2,"Source",$D27),0)</f>
        <v>0</v>
      </c>
      <c r="HU27" s="115">
        <f ca="1" t="shared" si="637"/>
        <v>839.51</v>
      </c>
      <c r="HV27" s="116">
        <v>5e-5</v>
      </c>
      <c r="HW27" s="117">
        <f ca="1" t="shared" ref="HW27" si="688">HU27/HE27</f>
        <v>0.00194636074521614</v>
      </c>
      <c r="HX27" s="152">
        <v>0.0023</v>
      </c>
      <c r="HY27" s="158">
        <f ca="1" t="shared" ref="HY27" si="689">SUM(HU27:HU28)/HE27</f>
        <v>0.00203562101452897</v>
      </c>
      <c r="HZ27" s="144">
        <f>VLOOKUP($B27,Table!$C$4:$P$18,MATCH('MBO Report 1'!HZ$2,Table!$E$3:$P$3,0)+2,FALSE)</f>
        <v>688240.12</v>
      </c>
      <c r="IA27" s="60" t="s">
        <v>32</v>
      </c>
      <c r="IB27" s="61">
        <f>VLOOKUP($A27,Table!$A$59:$P$88,MATCH('MBO Report 1'!HZ$2,Table!$E$58:$P$58,0)+4,FALSE)</f>
        <v>0</v>
      </c>
      <c r="IC27" s="61" t="s">
        <v>178</v>
      </c>
      <c r="ID27" s="62">
        <f ca="1">IFERROR(GETPIVOTDATA("ReWork",PivotTable!$B$3,"Dept",$B27,"Month",HZ$2,"Source",$D27),0)</f>
        <v>13.92</v>
      </c>
      <c r="IE27" s="62">
        <f ca="1">IFERROR(GETPIVOTDATA("RePlate",PivotTable!$B$3,"Dept",$B27,"Month",HZ$2,"Source",$D27),0)</f>
        <v>0.4</v>
      </c>
      <c r="IF27" s="62">
        <f ca="1">IFERROR(GETPIVOTDATA("ReWash",PivotTable!$B$3,"Dept",$B27,"Month",HZ$2,"Source",$D27),0)</f>
        <v>31.58</v>
      </c>
      <c r="IG27" s="62">
        <f ca="1">IFERROR(GETPIVOTDATA("Other",PivotTable!$B$3,"Dept",$B27,"Month",HZ$2,"Source",$D27),0)</f>
        <v>0</v>
      </c>
      <c r="IH27" s="62">
        <f ca="1">IFERROR(GETPIVOTDATA("Sort",PivotTable!$B$3,"Dept",$B27,"Month",HZ$2,"Source",$D27),0)</f>
        <v>93</v>
      </c>
      <c r="II27" s="85">
        <f ca="1">IFERROR(GETPIVOTDATA("Scrap",PivotTable!$B$3,"Dept",$B27,"Month",HZ$2,"Source",$D27),0)</f>
        <v>0</v>
      </c>
      <c r="IJ27" s="86">
        <v>0</v>
      </c>
      <c r="IK27" s="87" t="s">
        <v>178</v>
      </c>
      <c r="IL27" s="88">
        <f ca="1">IFERROR(GETPIVOTDATA("Labour Cost",PivotTable!$B$3,"Dept",$B27,"Month",HZ$2,"Source",$D27),0)</f>
        <v>1722.14</v>
      </c>
      <c r="IM27" s="88">
        <f ca="1">IFERROR(GETPIVOTDATA("Process cost",PivotTable!$B$3,"Dept",$B27,"Month",HZ$2,"Source",$D27),0)</f>
        <v>0</v>
      </c>
      <c r="IN27" s="88">
        <f ca="1">IFERROR(GETPIVOTDATA("Material Cost",PivotTable!$B$3,"Dept",$B27,"Month",HZ$2,"Source",$D27),0)</f>
        <v>0</v>
      </c>
      <c r="IO27" s="88">
        <f ca="1">IFERROR(GETPIVOTDATA("Part Cost",PivotTable!$B$3,"Dept",$B27,"Month",HZ$2,"Source",$D27),0)</f>
        <v>0</v>
      </c>
      <c r="IP27" s="115">
        <f ca="1" t="shared" si="640"/>
        <v>1722.14</v>
      </c>
      <c r="IQ27" s="116">
        <v>5e-5</v>
      </c>
      <c r="IR27" s="117">
        <f ca="1" t="shared" ref="IR27" si="690">IP27/HZ27</f>
        <v>0.00250223715525331</v>
      </c>
      <c r="IS27" s="152">
        <v>0.0023</v>
      </c>
      <c r="IT27" s="158">
        <f ca="1" t="shared" ref="IT27" si="691">SUM(IP27:IP28)/HZ27</f>
        <v>0.00254292063066594</v>
      </c>
    </row>
    <row r="28" s="39" customFormat="1" customHeight="1" outlineLevel="1" spans="1:254">
      <c r="A28" s="51" t="str">
        <f t="shared" ref="A28" si="692">B27&amp;D28</f>
        <v>PPTExternal</v>
      </c>
      <c r="B28" s="34"/>
      <c r="C28" s="59"/>
      <c r="D28" s="63" t="s">
        <v>34</v>
      </c>
      <c r="E28" s="64">
        <f>VLOOKUP($A28,Table!$A$59:$P$88,MATCH('MBO Report 1'!C$2,Table!$E$58:$P$58,0)+4,FALSE)</f>
        <v>0</v>
      </c>
      <c r="F28" s="64">
        <f>VLOOKUP($A27,Table!$A$24:$P$53,MATCH('MBO Report 1'!C$2,Table!$E$23:$P$23,0)+4,FALSE)</f>
        <v>0</v>
      </c>
      <c r="G28" s="65">
        <f ca="1">IFERROR(GETPIVOTDATA("ReWork",PivotTable!$B$3,"Dept",$B27,"Month",C$2,"Source",$D28),0)</f>
        <v>0</v>
      </c>
      <c r="H28" s="65">
        <f ca="1">IFERROR(GETPIVOTDATA("RePlate",PivotTable!$B$3,"Dept",$B27,"Month",C$2,"Source",$D28),0)</f>
        <v>0</v>
      </c>
      <c r="I28" s="65">
        <f ca="1">IFERROR(GETPIVOTDATA("ReWash",PivotTable!$B$3,"Dept",$B27,"Month",C$2,"Source",$D28),0)</f>
        <v>1</v>
      </c>
      <c r="J28" s="65">
        <f ca="1">IFERROR(GETPIVOTDATA("Other",PivotTable!$B$3,"Dept",$B27,"Month",C$2,"Source",$D28),0)</f>
        <v>0</v>
      </c>
      <c r="K28" s="65">
        <f ca="1">IFERROR(GETPIVOTDATA("Sort",PivotTable!$B$3,"Dept",$B27,"Month",C$2,"Source",$D28),0)</f>
        <v>11</v>
      </c>
      <c r="L28" s="89">
        <f ca="1">IFERROR(GETPIVOTDATA("Scrap",PivotTable!$B$3,"Dept",$B27,"Month",C$2,"Source",$D28),0)</f>
        <v>0</v>
      </c>
      <c r="M28" s="90">
        <f>E27*250+E28*500</f>
        <v>0</v>
      </c>
      <c r="N28" s="91">
        <f>VLOOKUP($A28,Table!$A$24:$P$53,MATCH('MBO Report 1'!C$2,Table!$E$23:$P$23,0)+4,FALSE)</f>
        <v>0</v>
      </c>
      <c r="O28" s="92">
        <f ca="1">IFERROR(GETPIVOTDATA("Labour Cost",PivotTable!$B$3,"Dept",$B27,"Month",C$2,"Source",$D28),0)</f>
        <v>161</v>
      </c>
      <c r="P28" s="92">
        <f ca="1">IFERROR(GETPIVOTDATA("Process cost",PivotTable!$B$3,"Dept",$B27,"Month",C$2,"Source",$D28),0)</f>
        <v>0</v>
      </c>
      <c r="Q28" s="92">
        <f ca="1">IFERROR(GETPIVOTDATA("Material Cost",PivotTable!$B$3,"Dept",$B27,"Month",C$2,"Source",$D28),0)</f>
        <v>0</v>
      </c>
      <c r="R28" s="92">
        <f ca="1">IFERROR(GETPIVOTDATA("Part Cost",PivotTable!$B$3,"Dept",$B27,"Month",C$2,"Source",$D28),0)</f>
        <v>0</v>
      </c>
      <c r="S28" s="121">
        <f ca="1">SUM(M28:R28)</f>
        <v>161</v>
      </c>
      <c r="T28" s="122">
        <v>5e-5</v>
      </c>
      <c r="U28" s="123">
        <f ca="1" t="shared" ref="U28" si="693">S28/C27</f>
        <v>0.000239496373340632</v>
      </c>
      <c r="V28" s="118"/>
      <c r="W28" s="119"/>
      <c r="X28" s="120"/>
      <c r="Y28" s="63" t="s">
        <v>34</v>
      </c>
      <c r="Z28" s="64">
        <f>VLOOKUP($A28,Table!$A$59:$P$88,MATCH('MBO Report 1'!X$2,Table!$E$58:$P$58,0)+4,FALSE)</f>
        <v>0</v>
      </c>
      <c r="AA28" s="64">
        <f>VLOOKUP($A27,Table!$A$24:$P$53,MATCH('MBO Report 1'!X$2,Table!$E$23:$P$23,0)+4,FALSE)</f>
        <v>0</v>
      </c>
      <c r="AB28" s="65">
        <f ca="1">IFERROR(GETPIVOTDATA("ReWork",PivotTable!$B$3,"Dept",$B27,"Month",X$2,"Source",$D28),0)</f>
        <v>4</v>
      </c>
      <c r="AC28" s="65">
        <f ca="1">IFERROR(GETPIVOTDATA("RePlate",PivotTable!$B$3,"Dept",$B27,"Month",X$2,"Source",$D28),0)</f>
        <v>0</v>
      </c>
      <c r="AD28" s="65">
        <f ca="1">IFERROR(GETPIVOTDATA("ReWash",PivotTable!$B$3,"Dept",$B27,"Month",X$2,"Source",$D28),0)</f>
        <v>7</v>
      </c>
      <c r="AE28" s="65">
        <f ca="1">IFERROR(GETPIVOTDATA("Other",PivotTable!$B$3,"Dept",$B27,"Month",X$2,"Source",$D28),0)</f>
        <v>0</v>
      </c>
      <c r="AF28" s="65">
        <f ca="1">IFERROR(GETPIVOTDATA("Sort",PivotTable!$B$3,"Dept",$B27,"Month",X$2,"Source",$D28),0)</f>
        <v>10</v>
      </c>
      <c r="AG28" s="89">
        <f ca="1">IFERROR(GETPIVOTDATA("Scrap",PivotTable!$B$3,"Dept",$B27,"Month",X$2,"Source",$D28),0)</f>
        <v>0</v>
      </c>
      <c r="AH28" s="90">
        <f t="shared" ref="AH28" si="694">Z27*250+Z28*500</f>
        <v>0</v>
      </c>
      <c r="AI28" s="91">
        <f>VLOOKUP($A28,Table!$A$24:$P$53,MATCH('MBO Report 1'!X$2,Table!$E$23:$P$23,0)+4,FALSE)</f>
        <v>0</v>
      </c>
      <c r="AJ28" s="92">
        <f ca="1">IFERROR(GETPIVOTDATA("Labour Cost",PivotTable!$B$3,"Dept",$B27,"Month",X$2,"Source",$D28),0)</f>
        <v>245</v>
      </c>
      <c r="AK28" s="92">
        <f ca="1">IFERROR(GETPIVOTDATA("Process cost",PivotTable!$B$3,"Dept",$B27,"Month",X$2,"Source",$D28),0)</f>
        <v>0</v>
      </c>
      <c r="AL28" s="92">
        <f ca="1">IFERROR(GETPIVOTDATA("Material Cost",PivotTable!$B$3,"Dept",$B27,"Month",X$2,"Source",$D28),0)</f>
        <v>0</v>
      </c>
      <c r="AM28" s="92">
        <f ca="1">IFERROR(GETPIVOTDATA("Part Cost",PivotTable!$B$3,"Dept",$B27,"Month",X$2,"Source",$D28),0)</f>
        <v>0</v>
      </c>
      <c r="AN28" s="121">
        <f ca="1" t="shared" si="610"/>
        <v>245</v>
      </c>
      <c r="AO28" s="122">
        <v>5e-5</v>
      </c>
      <c r="AP28" s="123">
        <f ca="1" t="shared" ref="AP28" si="695">AN28/X27</f>
        <v>0.000370035855719244</v>
      </c>
      <c r="AQ28" s="118"/>
      <c r="AR28" s="143"/>
      <c r="AS28" s="145"/>
      <c r="AT28" s="63" t="s">
        <v>34</v>
      </c>
      <c r="AU28" s="64">
        <f>VLOOKUP($A28,Table!$A$59:$P$88,MATCH('MBO Report 1'!AS$2,Table!$E$58:$P$58,0)+4,FALSE)</f>
        <v>0</v>
      </c>
      <c r="AV28" s="64">
        <f>VLOOKUP($A27,Table!$A$24:$P$53,MATCH('MBO Report 1'!AS$2,Table!$E$23:$P$23,0)+4,FALSE)</f>
        <v>0</v>
      </c>
      <c r="AW28" s="65">
        <f ca="1">IFERROR(GETPIVOTDATA("ReWork",PivotTable!$B$3,"Dept",$B27,"Month",AS$2,"Source",$D28),0)</f>
        <v>0</v>
      </c>
      <c r="AX28" s="65">
        <f ca="1">IFERROR(GETPIVOTDATA("RePlate",PivotTable!$B$3,"Dept",$B27,"Month",AS$2,"Source",$D28),0)</f>
        <v>0</v>
      </c>
      <c r="AY28" s="65">
        <f ca="1">IFERROR(GETPIVOTDATA("ReWash",PivotTable!$B$3,"Dept",$B27,"Month",AS$2,"Source",$D28),0)</f>
        <v>2</v>
      </c>
      <c r="AZ28" s="65">
        <f ca="1">IFERROR(GETPIVOTDATA("Other",PivotTable!$B$3,"Dept",$B27,"Month",AS$2,"Source",$D28),0)</f>
        <v>0</v>
      </c>
      <c r="BA28" s="65">
        <f ca="1">IFERROR(GETPIVOTDATA("Sort",PivotTable!$B$3,"Dept",$B27,"Month",AS$2,"Source",$D28),0)</f>
        <v>14</v>
      </c>
      <c r="BB28" s="89">
        <f ca="1">IFERROR(GETPIVOTDATA("Scrap",PivotTable!$B$3,"Dept",$B27,"Month",AS$2,"Source",$D28),0)</f>
        <v>0</v>
      </c>
      <c r="BC28" s="90">
        <f t="shared" ref="BC28" si="696">AU27*250+AU28*500</f>
        <v>250</v>
      </c>
      <c r="BD28" s="91">
        <f>VLOOKUP($A28,Table!$A$24:$P$53,MATCH('MBO Report 1'!AS$2,Table!$E$23:$P$23,0)+4,FALSE)</f>
        <v>0</v>
      </c>
      <c r="BE28" s="92">
        <f ca="1">IFERROR(GETPIVOTDATA("Labour Cost",PivotTable!$B$3,"Dept",$B27,"Month",AS$2,"Source",$D28),0)</f>
        <v>210</v>
      </c>
      <c r="BF28" s="92">
        <f ca="1">IFERROR(GETPIVOTDATA("Process cost",PivotTable!$B$3,"Dept",$B27,"Month",AS$2,"Source",$D28),0)</f>
        <v>0</v>
      </c>
      <c r="BG28" s="92">
        <f ca="1">IFERROR(GETPIVOTDATA("Material Cost",PivotTable!$B$3,"Dept",$B27,"Month",AS$2,"Source",$D28),0)</f>
        <v>0</v>
      </c>
      <c r="BH28" s="92">
        <f ca="1">IFERROR(GETPIVOTDATA("Part Cost",PivotTable!$B$3,"Dept",$B27,"Month",AS$2,"Source",$D28),0)</f>
        <v>0</v>
      </c>
      <c r="BI28" s="121">
        <f ca="1" t="shared" si="613"/>
        <v>460</v>
      </c>
      <c r="BJ28" s="122">
        <v>5e-5</v>
      </c>
      <c r="BK28" s="123">
        <f ca="1" t="shared" ref="BK28" si="697">BI28/AS27</f>
        <v>0.000652898086866671</v>
      </c>
      <c r="BL28" s="153"/>
      <c r="BM28" s="159"/>
      <c r="BN28" s="145"/>
      <c r="BO28" s="63" t="s">
        <v>34</v>
      </c>
      <c r="BP28" s="64">
        <f>VLOOKUP($A28,Table!$A$59:$P$88,MATCH('MBO Report 1'!BN$2,Table!$E$58:$P$58,0)+4,FALSE)</f>
        <v>0</v>
      </c>
      <c r="BQ28" s="64">
        <f>VLOOKUP($A27,Table!$A$24:$P$53,MATCH('MBO Report 1'!BN$2,Table!$E$23:$P$23,0)+4,FALSE)</f>
        <v>0</v>
      </c>
      <c r="BR28" s="65">
        <f ca="1">IFERROR(GETPIVOTDATA("ReWork",PivotTable!$B$3,"Dept",$B27,"Month",BN$2,"Source",$D28),0)</f>
        <v>0</v>
      </c>
      <c r="BS28" s="65">
        <f ca="1">IFERROR(GETPIVOTDATA("RePlate",PivotTable!$B$3,"Dept",$B27,"Month",BN$2,"Source",$D28),0)</f>
        <v>0</v>
      </c>
      <c r="BT28" s="65">
        <f ca="1">IFERROR(GETPIVOTDATA("ReWash",PivotTable!$B$3,"Dept",$B27,"Month",BN$2,"Source",$D28),0)</f>
        <v>0</v>
      </c>
      <c r="BU28" s="65">
        <f ca="1">IFERROR(GETPIVOTDATA("Other",PivotTable!$B$3,"Dept",$B27,"Month",BN$2,"Source",$D28),0)</f>
        <v>0</v>
      </c>
      <c r="BV28" s="65">
        <f ca="1">IFERROR(GETPIVOTDATA("Sort",PivotTable!$B$3,"Dept",$B27,"Month",BN$2,"Source",$D28),0)</f>
        <v>0</v>
      </c>
      <c r="BW28" s="89">
        <f ca="1">IFERROR(GETPIVOTDATA("Scrap",PivotTable!$B$3,"Dept",$B27,"Month",BN$2,"Source",$D28),0)</f>
        <v>0</v>
      </c>
      <c r="BX28" s="90">
        <f t="shared" ref="BX28" si="698">BP27*250+BP28*500</f>
        <v>0</v>
      </c>
      <c r="BY28" s="91">
        <f>VLOOKUP($A28,Table!$A$24:$P$53,MATCH('MBO Report 1'!BN$2,Table!$E$23:$P$23,0)+4,FALSE)</f>
        <v>0</v>
      </c>
      <c r="BZ28" s="92">
        <f ca="1">IFERROR(GETPIVOTDATA("Labour Cost",PivotTable!$B$3,"Dept",$B27,"Month",BN$2,"Source",$D28),0)</f>
        <v>0</v>
      </c>
      <c r="CA28" s="92">
        <f ca="1">IFERROR(GETPIVOTDATA("Process cost",PivotTable!$B$3,"Dept",$B27,"Month",BN$2,"Source",$D28),0)</f>
        <v>0</v>
      </c>
      <c r="CB28" s="92">
        <f ca="1">IFERROR(GETPIVOTDATA("Material Cost",PivotTable!$B$3,"Dept",$B27,"Month",BN$2,"Source",$D28),0)</f>
        <v>0</v>
      </c>
      <c r="CC28" s="92">
        <f ca="1">IFERROR(GETPIVOTDATA("Part Cost",PivotTable!$B$3,"Dept",$B27,"Month",BN$2,"Source",$D28),0)</f>
        <v>0</v>
      </c>
      <c r="CD28" s="121">
        <f ca="1" t="shared" si="616"/>
        <v>0</v>
      </c>
      <c r="CE28" s="122">
        <v>5e-5</v>
      </c>
      <c r="CF28" s="123">
        <f ca="1" t="shared" ref="CF28" si="699">CD28/BN27</f>
        <v>0</v>
      </c>
      <c r="CG28" s="153"/>
      <c r="CH28" s="159"/>
      <c r="CI28" s="145"/>
      <c r="CJ28" s="63" t="s">
        <v>34</v>
      </c>
      <c r="CK28" s="64">
        <f>VLOOKUP($A28,Table!$A$59:$P$88,MATCH('MBO Report 1'!CI$2,Table!$E$58:$P$58,0)+4,FALSE)</f>
        <v>0</v>
      </c>
      <c r="CL28" s="64">
        <f>VLOOKUP($A27,Table!$A$24:$P$53,MATCH('MBO Report 1'!CI$2,Table!$E$23:$P$23,0)+4,FALSE)</f>
        <v>0</v>
      </c>
      <c r="CM28" s="65">
        <f ca="1">IFERROR(GETPIVOTDATA("ReWork",PivotTable!$B$3,"Dept",$B27,"Month",CI$2,"Source",$D28),0)</f>
        <v>0</v>
      </c>
      <c r="CN28" s="65">
        <f ca="1">IFERROR(GETPIVOTDATA("RePlate",PivotTable!$B$3,"Dept",$B27,"Month",CI$2,"Source",$D28),0)</f>
        <v>0</v>
      </c>
      <c r="CO28" s="65">
        <f ca="1">IFERROR(GETPIVOTDATA("ReWash",PivotTable!$B$3,"Dept",$B27,"Month",CI$2,"Source",$D28),0)</f>
        <v>0</v>
      </c>
      <c r="CP28" s="65">
        <f ca="1">IFERROR(GETPIVOTDATA("Other",PivotTable!$B$3,"Dept",$B27,"Month",CI$2,"Source",$D28),0)</f>
        <v>0</v>
      </c>
      <c r="CQ28" s="65">
        <f ca="1">IFERROR(GETPIVOTDATA("Sort",PivotTable!$B$3,"Dept",$B27,"Month",CI$2,"Source",$D28),0)</f>
        <v>0</v>
      </c>
      <c r="CR28" s="89">
        <f ca="1">IFERROR(GETPIVOTDATA("Scrap",PivotTable!$B$3,"Dept",$B27,"Month",CI$2,"Source",$D28),0)</f>
        <v>0</v>
      </c>
      <c r="CS28" s="90">
        <f t="shared" ref="CS28" si="700">CK27*250+CK28*500</f>
        <v>0</v>
      </c>
      <c r="CT28" s="91">
        <f>VLOOKUP($A28,Table!$A$24:$P$53,MATCH('MBO Report 1'!CI$2,Table!$E$23:$P$23,0)+4,FALSE)</f>
        <v>0</v>
      </c>
      <c r="CU28" s="92">
        <f ca="1">IFERROR(GETPIVOTDATA("Labour Cost",PivotTable!$B$3,"Dept",$B27,"Month",CI$2,"Source",$D28),0)</f>
        <v>0</v>
      </c>
      <c r="CV28" s="92">
        <f ca="1">IFERROR(GETPIVOTDATA("Process cost",PivotTable!$B$3,"Dept",$B27,"Month",CI$2,"Source",$D28),0)</f>
        <v>0</v>
      </c>
      <c r="CW28" s="92">
        <f ca="1">IFERROR(GETPIVOTDATA("Material Cost",PivotTable!$B$3,"Dept",$B27,"Month",CI$2,"Source",$D28),0)</f>
        <v>0</v>
      </c>
      <c r="CX28" s="92">
        <f ca="1">IFERROR(GETPIVOTDATA("Part Cost",PivotTable!$B$3,"Dept",$B27,"Month",CI$2,"Source",$D28),0)</f>
        <v>0</v>
      </c>
      <c r="CY28" s="121">
        <f ca="1" t="shared" si="619"/>
        <v>0</v>
      </c>
      <c r="CZ28" s="122">
        <v>5e-5</v>
      </c>
      <c r="DA28" s="123">
        <f ca="1" t="shared" ref="DA28" si="701">CY28/CI27</f>
        <v>0</v>
      </c>
      <c r="DB28" s="153"/>
      <c r="DC28" s="159"/>
      <c r="DD28" s="145"/>
      <c r="DE28" s="63" t="s">
        <v>34</v>
      </c>
      <c r="DF28" s="64">
        <f>VLOOKUP($A28,Table!$A$59:$P$88,MATCH('MBO Report 1'!DD$2,Table!$E$58:$P$58,0)+4,FALSE)</f>
        <v>0</v>
      </c>
      <c r="DG28" s="64">
        <f>VLOOKUP($A27,Table!$A$24:$P$53,MATCH('MBO Report 1'!DD$2,Table!$E$23:$P$23,0)+4,FALSE)</f>
        <v>0</v>
      </c>
      <c r="DH28" s="65">
        <f ca="1">IFERROR(GETPIVOTDATA("ReWork",PivotTable!$B$3,"Dept",$B27,"Month",DD$2,"Source",$D28),0)</f>
        <v>0</v>
      </c>
      <c r="DI28" s="65">
        <f ca="1">IFERROR(GETPIVOTDATA("RePlate",PivotTable!$B$3,"Dept",$B27,"Month",DD$2,"Source",$D28),0)</f>
        <v>0</v>
      </c>
      <c r="DJ28" s="65">
        <f ca="1">IFERROR(GETPIVOTDATA("ReWash",PivotTable!$B$3,"Dept",$B27,"Month",DD$2,"Source",$D28),0)</f>
        <v>2</v>
      </c>
      <c r="DK28" s="65">
        <f ca="1">IFERROR(GETPIVOTDATA("Other",PivotTable!$B$3,"Dept",$B27,"Month",DD$2,"Source",$D28),0)</f>
        <v>0</v>
      </c>
      <c r="DL28" s="65">
        <f ca="1">IFERROR(GETPIVOTDATA("Sort",PivotTable!$B$3,"Dept",$B27,"Month",DD$2,"Source",$D28),0)</f>
        <v>3</v>
      </c>
      <c r="DM28" s="89">
        <f ca="1">IFERROR(GETPIVOTDATA("Scrap",PivotTable!$B$3,"Dept",$B27,"Month",DD$2,"Source",$D28),0)</f>
        <v>0</v>
      </c>
      <c r="DN28" s="90">
        <f t="shared" ref="DN28" si="702">DF27*250+DF28*500</f>
        <v>0</v>
      </c>
      <c r="DO28" s="91">
        <f>VLOOKUP($A28,Table!$A$24:$P$53,MATCH('MBO Report 1'!DD$2,Table!$E$23:$P$23,0)+4,FALSE)</f>
        <v>0</v>
      </c>
      <c r="DP28" s="92">
        <f ca="1">IFERROR(GETPIVOTDATA("Labour Cost",PivotTable!$B$3,"Dept",$B27,"Month",DD$2,"Source",$D28),0)</f>
        <v>56</v>
      </c>
      <c r="DQ28" s="92">
        <f ca="1">IFERROR(GETPIVOTDATA("Process cost",PivotTable!$B$3,"Dept",$B27,"Month",DD$2,"Source",$D28),0)</f>
        <v>0</v>
      </c>
      <c r="DR28" s="92">
        <f ca="1">IFERROR(GETPIVOTDATA("Material Cost",PivotTable!$B$3,"Dept",$B27,"Month",DD$2,"Source",$D28),0)</f>
        <v>0</v>
      </c>
      <c r="DS28" s="92">
        <f ca="1">IFERROR(GETPIVOTDATA("Part Cost",PivotTable!$B$3,"Dept",$B27,"Month",DD$2,"Source",$D28),0)</f>
        <v>0</v>
      </c>
      <c r="DT28" s="121">
        <f ca="1" t="shared" si="622"/>
        <v>56</v>
      </c>
      <c r="DU28" s="122">
        <v>5e-5</v>
      </c>
      <c r="DV28" s="123">
        <f ca="1" t="shared" ref="DV28" si="703">DT28/DD27</f>
        <v>0.000102698219667677</v>
      </c>
      <c r="DW28" s="153"/>
      <c r="DX28" s="159"/>
      <c r="DY28" s="145"/>
      <c r="DZ28" s="63" t="s">
        <v>34</v>
      </c>
      <c r="EA28" s="64">
        <f>VLOOKUP($A28,Table!$A$59:$P$88,MATCH('MBO Report 1'!DY$2,Table!$E$58:$P$58,0)+4,FALSE)</f>
        <v>0</v>
      </c>
      <c r="EB28" s="64">
        <f>VLOOKUP($A27,Table!$A$24:$P$53,MATCH('MBO Report 1'!DY$2,Table!$E$23:$P$23,0)+4,FALSE)</f>
        <v>0</v>
      </c>
      <c r="EC28" s="65">
        <f ca="1">IFERROR(GETPIVOTDATA("ReWork",PivotTable!$B$3,"Dept",$B27,"Month",DY$2,"Source",$D28),0)</f>
        <v>0</v>
      </c>
      <c r="ED28" s="65">
        <f ca="1">IFERROR(GETPIVOTDATA("RePlate",PivotTable!$B$3,"Dept",$B27,"Month",DY$2,"Source",$D28),0)</f>
        <v>0</v>
      </c>
      <c r="EE28" s="65">
        <f ca="1">IFERROR(GETPIVOTDATA("ReWash",PivotTable!$B$3,"Dept",$B27,"Month",DY$2,"Source",$D28),0)</f>
        <v>4</v>
      </c>
      <c r="EF28" s="65">
        <f ca="1">IFERROR(GETPIVOTDATA("Other",PivotTable!$B$3,"Dept",$B27,"Month",DY$2,"Source",$D28),0)</f>
        <v>0</v>
      </c>
      <c r="EG28" s="65">
        <f ca="1">IFERROR(GETPIVOTDATA("Sort",PivotTable!$B$3,"Dept",$B27,"Month",DY$2,"Source",$D28),0)</f>
        <v>6</v>
      </c>
      <c r="EH28" s="89">
        <f ca="1">IFERROR(GETPIVOTDATA("Scrap",PivotTable!$B$3,"Dept",$B27,"Month",DY$2,"Source",$D28),0)</f>
        <v>0</v>
      </c>
      <c r="EI28" s="90">
        <f t="shared" ref="EI28" si="704">EA27*250+EA28*500</f>
        <v>250</v>
      </c>
      <c r="EJ28" s="91">
        <f>VLOOKUP($A28,Table!$A$24:$P$53,MATCH('MBO Report 1'!DY$2,Table!$E$23:$P$23,0)+4,FALSE)</f>
        <v>0</v>
      </c>
      <c r="EK28" s="92">
        <f ca="1">IFERROR(GETPIVOTDATA("Labour Cost",PivotTable!$B$3,"Dept",$B27,"Month",DY$2,"Source",$D28),0)</f>
        <v>112</v>
      </c>
      <c r="EL28" s="92">
        <f ca="1">IFERROR(GETPIVOTDATA("Process cost",PivotTable!$B$3,"Dept",$B27,"Month",DY$2,"Source",$D28),0)</f>
        <v>0</v>
      </c>
      <c r="EM28" s="92">
        <f ca="1">IFERROR(GETPIVOTDATA("Material Cost",PivotTable!$B$3,"Dept",$B27,"Month",DY$2,"Source",$D28),0)</f>
        <v>0</v>
      </c>
      <c r="EN28" s="92">
        <f ca="1">IFERROR(GETPIVOTDATA("Part Cost",PivotTable!$B$3,"Dept",$B27,"Month",DY$2,"Source",$D28),0)</f>
        <v>0</v>
      </c>
      <c r="EO28" s="121">
        <f ca="1" t="shared" si="625"/>
        <v>362</v>
      </c>
      <c r="EP28" s="122">
        <v>5e-5</v>
      </c>
      <c r="EQ28" s="123">
        <f ca="1" t="shared" ref="EQ28" si="705">EO28/DY27</f>
        <v>0.000890700296622883</v>
      </c>
      <c r="ER28" s="153"/>
      <c r="ES28" s="159"/>
      <c r="ET28" s="145"/>
      <c r="EU28" s="63" t="s">
        <v>34</v>
      </c>
      <c r="EV28" s="64">
        <f>VLOOKUP($A28,Table!$A$59:$P$88,MATCH('MBO Report 1'!ET$2,Table!$E$58:$P$58,0)+4,FALSE)</f>
        <v>0</v>
      </c>
      <c r="EW28" s="64">
        <f>VLOOKUP($A27,Table!$A$24:$P$53,MATCH('MBO Report 1'!ET$2,Table!$E$23:$P$23,0)+4,FALSE)</f>
        <v>0</v>
      </c>
      <c r="EX28" s="65">
        <f ca="1">IFERROR(GETPIVOTDATA("ReWork",PivotTable!$B$3,"Dept",$B27,"Month",ET$2,"Source",$D28),0)</f>
        <v>0</v>
      </c>
      <c r="EY28" s="65">
        <f ca="1">IFERROR(GETPIVOTDATA("RePlate",PivotTable!$B$3,"Dept",$B27,"Month",ET$2,"Source",$D28),0)</f>
        <v>0</v>
      </c>
      <c r="EZ28" s="65">
        <f ca="1">IFERROR(GETPIVOTDATA("ReWash",PivotTable!$B$3,"Dept",$B27,"Month",ET$2,"Source",$D28),0)</f>
        <v>7</v>
      </c>
      <c r="FA28" s="65">
        <f ca="1">IFERROR(GETPIVOTDATA("Other",PivotTable!$B$3,"Dept",$B27,"Month",ET$2,"Source",$D28),0)</f>
        <v>0</v>
      </c>
      <c r="FB28" s="65">
        <f ca="1">IFERROR(GETPIVOTDATA("Sort",PivotTable!$B$3,"Dept",$B27,"Month",ET$2,"Source",$D28),0)</f>
        <v>3</v>
      </c>
      <c r="FC28" s="89">
        <f ca="1">IFERROR(GETPIVOTDATA("Scrap",PivotTable!$B$3,"Dept",$B27,"Month",ET$2,"Source",$D28),0)</f>
        <v>0</v>
      </c>
      <c r="FD28" s="90">
        <f t="shared" ref="FD28" si="706">EV27*250+EV28*500</f>
        <v>250</v>
      </c>
      <c r="FE28" s="91">
        <f>VLOOKUP($A28,Table!$A$24:$P$53,MATCH('MBO Report 1'!ET$2,Table!$E$23:$P$23,0)+4,FALSE)</f>
        <v>0</v>
      </c>
      <c r="FF28" s="92">
        <f ca="1">IFERROR(GETPIVOTDATA("Labour Cost",PivotTable!$B$3,"Dept",$B27,"Month",ET$2,"Source",$D28),0)</f>
        <v>91</v>
      </c>
      <c r="FG28" s="92">
        <f ca="1">IFERROR(GETPIVOTDATA("Process cost",PivotTable!$B$3,"Dept",$B27,"Month",ET$2,"Source",$D28),0)</f>
        <v>0</v>
      </c>
      <c r="FH28" s="92">
        <f ca="1">IFERROR(GETPIVOTDATA("Material Cost",PivotTable!$B$3,"Dept",$B27,"Month",ET$2,"Source",$D28),0)</f>
        <v>0</v>
      </c>
      <c r="FI28" s="92">
        <f ca="1">IFERROR(GETPIVOTDATA("Part Cost",PivotTable!$B$3,"Dept",$B27,"Month",ET$2,"Source",$D28),0)</f>
        <v>0</v>
      </c>
      <c r="FJ28" s="121">
        <f ca="1" t="shared" si="628"/>
        <v>341</v>
      </c>
      <c r="FK28" s="122">
        <v>5e-5</v>
      </c>
      <c r="FL28" s="123">
        <f ca="1" t="shared" ref="FL28" si="707">FJ28/ET27</f>
        <v>0.000916903656684382</v>
      </c>
      <c r="FM28" s="153"/>
      <c r="FN28" s="159"/>
      <c r="FO28" s="145"/>
      <c r="FP28" s="63" t="s">
        <v>34</v>
      </c>
      <c r="FQ28" s="64">
        <f>VLOOKUP($A28,Table!$A$59:$P$88,MATCH('MBO Report 1'!FO$2,Table!$E$58:$P$58,0)+4,FALSE)</f>
        <v>0</v>
      </c>
      <c r="FR28" s="64">
        <f>VLOOKUP($A27,Table!$A$24:$P$53,MATCH('MBO Report 1'!FO$2,Table!$E$23:$P$23,0)+4,FALSE)</f>
        <v>0</v>
      </c>
      <c r="FS28" s="65">
        <f ca="1">IFERROR(GETPIVOTDATA("ReWork",PivotTable!$B$3,"Dept",$B27,"Month",FO$2,"Source",$D28),0)</f>
        <v>0</v>
      </c>
      <c r="FT28" s="65">
        <f ca="1">IFERROR(GETPIVOTDATA("RePlate",PivotTable!$B$3,"Dept",$B27,"Month",FO$2,"Source",$D28),0)</f>
        <v>0</v>
      </c>
      <c r="FU28" s="65">
        <f ca="1">IFERROR(GETPIVOTDATA("ReWash",PivotTable!$B$3,"Dept",$B27,"Month",FO$2,"Source",$D28),0)</f>
        <v>4</v>
      </c>
      <c r="FV28" s="65">
        <f ca="1">IFERROR(GETPIVOTDATA("Other",PivotTable!$B$3,"Dept",$B27,"Month",FO$2,"Source",$D28),0)</f>
        <v>0</v>
      </c>
      <c r="FW28" s="65">
        <f ca="1">IFERROR(GETPIVOTDATA("Sort",PivotTable!$B$3,"Dept",$B27,"Month",FO$2,"Source",$D28),0)</f>
        <v>1</v>
      </c>
      <c r="FX28" s="89">
        <f ca="1">IFERROR(GETPIVOTDATA("Scrap",PivotTable!$B$3,"Dept",$B27,"Month",FO$2,"Source",$D28),0)</f>
        <v>0</v>
      </c>
      <c r="FY28" s="90">
        <f t="shared" ref="FY28" si="708">FQ27*250+FQ28*500</f>
        <v>250</v>
      </c>
      <c r="FZ28" s="91">
        <f>VLOOKUP($A28,Table!$A$24:$P$53,MATCH('MBO Report 1'!FO$2,Table!$E$23:$P$23,0)+4,FALSE)</f>
        <v>0</v>
      </c>
      <c r="GA28" s="92">
        <f ca="1">IFERROR(GETPIVOTDATA("Labour Cost",PivotTable!$B$3,"Dept",$B27,"Month",FO$2,"Source",$D28),0)</f>
        <v>42</v>
      </c>
      <c r="GB28" s="92">
        <f ca="1">IFERROR(GETPIVOTDATA("Process cost",PivotTable!$B$3,"Dept",$B27,"Month",FO$2,"Source",$D28),0)</f>
        <v>0</v>
      </c>
      <c r="GC28" s="92">
        <f ca="1">IFERROR(GETPIVOTDATA("Material Cost",PivotTable!$B$3,"Dept",$B27,"Month",FO$2,"Source",$D28),0)</f>
        <v>0</v>
      </c>
      <c r="GD28" s="92">
        <f ca="1">IFERROR(GETPIVOTDATA("Part Cost",PivotTable!$B$3,"Dept",$B27,"Month",FO$2,"Source",$D28),0)</f>
        <v>0</v>
      </c>
      <c r="GE28" s="121">
        <f ca="1" t="shared" si="631"/>
        <v>292</v>
      </c>
      <c r="GF28" s="122">
        <v>5e-5</v>
      </c>
      <c r="GG28" s="123">
        <f ca="1" t="shared" ref="GG28" si="709">GE28/FO27</f>
        <v>0.000922106767647884</v>
      </c>
      <c r="GH28" s="153"/>
      <c r="GI28" s="159"/>
      <c r="GJ28" s="145"/>
      <c r="GK28" s="63" t="s">
        <v>34</v>
      </c>
      <c r="GL28" s="64">
        <f>VLOOKUP($A28,Table!$A$59:$P$88,MATCH('MBO Report 1'!GJ$2,Table!$E$58:$P$58,0)+4,FALSE)</f>
        <v>0</v>
      </c>
      <c r="GM28" s="64">
        <f>VLOOKUP($A27,Table!$A$24:$P$53,MATCH('MBO Report 1'!GJ$2,Table!$E$23:$P$23,0)+4,FALSE)</f>
        <v>0</v>
      </c>
      <c r="GN28" s="65">
        <f ca="1">IFERROR(GETPIVOTDATA("ReWork",PivotTable!$B$3,"Dept",$B27,"Month",GJ$2,"Source",$D28),0)</f>
        <v>0</v>
      </c>
      <c r="GO28" s="65">
        <f ca="1">IFERROR(GETPIVOTDATA("RePlate",PivotTable!$B$3,"Dept",$B27,"Month",GJ$2,"Source",$D28),0)</f>
        <v>1</v>
      </c>
      <c r="GP28" s="65">
        <f ca="1">IFERROR(GETPIVOTDATA("ReWash",PivotTable!$B$3,"Dept",$B27,"Month",GJ$2,"Source",$D28),0)</f>
        <v>0</v>
      </c>
      <c r="GQ28" s="65">
        <f ca="1">IFERROR(GETPIVOTDATA("Other",PivotTable!$B$3,"Dept",$B27,"Month",GJ$2,"Source",$D28),0)</f>
        <v>0</v>
      </c>
      <c r="GR28" s="65">
        <f ca="1">IFERROR(GETPIVOTDATA("Sort",PivotTable!$B$3,"Dept",$B27,"Month",GJ$2,"Source",$D28),0)</f>
        <v>1</v>
      </c>
      <c r="GS28" s="89">
        <f ca="1">IFERROR(GETPIVOTDATA("Scrap",PivotTable!$B$3,"Dept",$B27,"Month",GJ$2,"Source",$D28),0)</f>
        <v>0</v>
      </c>
      <c r="GT28" s="90">
        <f t="shared" ref="GT28" si="710">GL27*250+GL28*500</f>
        <v>0</v>
      </c>
      <c r="GU28" s="91">
        <f>VLOOKUP($A28,Table!$A$24:$P$53,MATCH('MBO Report 1'!GJ$2,Table!$E$23:$P$23,0)+4,FALSE)</f>
        <v>0</v>
      </c>
      <c r="GV28" s="92">
        <f ca="1">IFERROR(GETPIVOTDATA("Labour Cost",PivotTable!$B$3,"Dept",$B27,"Month",GJ$2,"Source",$D28),0)</f>
        <v>24.5</v>
      </c>
      <c r="GW28" s="92">
        <f ca="1">IFERROR(GETPIVOTDATA("Process cost",PivotTable!$B$3,"Dept",$B27,"Month",GJ$2,"Source",$D28),0)</f>
        <v>0</v>
      </c>
      <c r="GX28" s="92">
        <f ca="1">IFERROR(GETPIVOTDATA("Material Cost",PivotTable!$B$3,"Dept",$B27,"Month",GJ$2,"Source",$D28),0)</f>
        <v>0</v>
      </c>
      <c r="GY28" s="92">
        <f ca="1">IFERROR(GETPIVOTDATA("Part Cost",PivotTable!$B$3,"Dept",$B27,"Month",GJ$2,"Source",$D28),0)</f>
        <v>0</v>
      </c>
      <c r="GZ28" s="121">
        <f ca="1" t="shared" si="634"/>
        <v>24.5</v>
      </c>
      <c r="HA28" s="122">
        <v>5e-5</v>
      </c>
      <c r="HB28" s="123">
        <f ca="1" t="shared" ref="HB28" si="711">GZ28/GJ27</f>
        <v>6.39827412692546e-5</v>
      </c>
      <c r="HC28" s="153"/>
      <c r="HD28" s="159"/>
      <c r="HE28" s="145"/>
      <c r="HF28" s="63" t="s">
        <v>34</v>
      </c>
      <c r="HG28" s="64">
        <f>VLOOKUP($A28,Table!$A$59:$P$88,MATCH('MBO Report 1'!HE$2,Table!$E$58:$P$58,0)+4,FALSE)</f>
        <v>0</v>
      </c>
      <c r="HH28" s="64">
        <f>VLOOKUP($A27,Table!$A$24:$P$53,MATCH('MBO Report 1'!HE$2,Table!$E$23:$P$23,0)+4,FALSE)</f>
        <v>0</v>
      </c>
      <c r="HI28" s="65">
        <f ca="1">IFERROR(GETPIVOTDATA("ReWork",PivotTable!$B$3,"Dept",$B27,"Month",HE$2,"Source",$D28),0)</f>
        <v>1</v>
      </c>
      <c r="HJ28" s="65">
        <f ca="1">IFERROR(GETPIVOTDATA("RePlate",PivotTable!$B$3,"Dept",$B27,"Month",HE$2,"Source",$D28),0)</f>
        <v>1</v>
      </c>
      <c r="HK28" s="65">
        <f ca="1">IFERROR(GETPIVOTDATA("ReWash",PivotTable!$B$3,"Dept",$B27,"Month",HE$2,"Source",$D28),0)</f>
        <v>2</v>
      </c>
      <c r="HL28" s="65">
        <f ca="1">IFERROR(GETPIVOTDATA("Other",PivotTable!$B$3,"Dept",$B27,"Month",HE$2,"Source",$D28),0)</f>
        <v>0</v>
      </c>
      <c r="HM28" s="65">
        <f ca="1">IFERROR(GETPIVOTDATA("Sort",PivotTable!$B$3,"Dept",$B27,"Month",HE$2,"Source",$D28),0)</f>
        <v>0</v>
      </c>
      <c r="HN28" s="89">
        <f ca="1">IFERROR(GETPIVOTDATA("Scrap",PivotTable!$B$3,"Dept",$B27,"Month",HE$2,"Source",$D28),0)</f>
        <v>0</v>
      </c>
      <c r="HO28" s="90">
        <f t="shared" ref="HO28" si="712">HG27*250+HG28*500</f>
        <v>0</v>
      </c>
      <c r="HP28" s="91">
        <f>VLOOKUP($A28,Table!$A$24:$P$53,MATCH('MBO Report 1'!HE$2,Table!$E$23:$P$23,0)+4,FALSE)</f>
        <v>0</v>
      </c>
      <c r="HQ28" s="92">
        <f ca="1">IFERROR(GETPIVOTDATA("Labour Cost",PivotTable!$B$3,"Dept",$B27,"Month",HE$2,"Source",$D28),0)</f>
        <v>38.5</v>
      </c>
      <c r="HR28" s="92">
        <f ca="1">IFERROR(GETPIVOTDATA("Process cost",PivotTable!$B$3,"Dept",$B27,"Month",HE$2,"Source",$D28),0)</f>
        <v>0</v>
      </c>
      <c r="HS28" s="92">
        <f ca="1">IFERROR(GETPIVOTDATA("Material Cost",PivotTable!$B$3,"Dept",$B27,"Month",HE$2,"Source",$D28),0)</f>
        <v>0</v>
      </c>
      <c r="HT28" s="92">
        <f ca="1">IFERROR(GETPIVOTDATA("Part Cost",PivotTable!$B$3,"Dept",$B27,"Month",HE$2,"Source",$D28),0)</f>
        <v>0</v>
      </c>
      <c r="HU28" s="121">
        <f ca="1" t="shared" si="637"/>
        <v>38.5</v>
      </c>
      <c r="HV28" s="122">
        <v>5e-5</v>
      </c>
      <c r="HW28" s="123">
        <f ca="1" t="shared" ref="HW28" si="713">HU28/HE27</f>
        <v>8.92602693128387e-5</v>
      </c>
      <c r="HX28" s="153"/>
      <c r="HY28" s="159"/>
      <c r="HZ28" s="145"/>
      <c r="IA28" s="63" t="s">
        <v>34</v>
      </c>
      <c r="IB28" s="64">
        <f>VLOOKUP($A28,Table!$A$59:$P$88,MATCH('MBO Report 1'!HZ$2,Table!$E$58:$P$58,0)+4,FALSE)</f>
        <v>0</v>
      </c>
      <c r="IC28" s="64">
        <f>VLOOKUP($A27,Table!$A$24:$P$53,MATCH('MBO Report 1'!HZ$2,Table!$E$23:$P$23,0)+4,FALSE)</f>
        <v>0</v>
      </c>
      <c r="ID28" s="65">
        <f ca="1">IFERROR(GETPIVOTDATA("ReWork",PivotTable!$B$3,"Dept",$B27,"Month",HZ$2,"Source",$D28),0)</f>
        <v>1</v>
      </c>
      <c r="IE28" s="65">
        <f ca="1">IFERROR(GETPIVOTDATA("RePlate",PivotTable!$B$3,"Dept",$B27,"Month",HZ$2,"Source",$D28),0)</f>
        <v>0</v>
      </c>
      <c r="IF28" s="65">
        <f ca="1">IFERROR(GETPIVOTDATA("ReWash",PivotTable!$B$3,"Dept",$B27,"Month",HZ$2,"Source",$D28),0)</f>
        <v>2</v>
      </c>
      <c r="IG28" s="65">
        <f ca="1">IFERROR(GETPIVOTDATA("Other",PivotTable!$B$3,"Dept",$B27,"Month",HZ$2,"Source",$D28),0)</f>
        <v>0</v>
      </c>
      <c r="IH28" s="65">
        <f ca="1">IFERROR(GETPIVOTDATA("Sort",PivotTable!$B$3,"Dept",$B27,"Month",HZ$2,"Source",$D28),0)</f>
        <v>0</v>
      </c>
      <c r="II28" s="89">
        <f ca="1">IFERROR(GETPIVOTDATA("Scrap",PivotTable!$B$3,"Dept",$B27,"Month",HZ$2,"Source",$D28),0)</f>
        <v>0</v>
      </c>
      <c r="IJ28" s="90">
        <f t="shared" ref="IJ28" si="714">IB27*250+IB28*500</f>
        <v>0</v>
      </c>
      <c r="IK28" s="91">
        <f>VLOOKUP($A28,Table!$A$24:$P$53,MATCH('MBO Report 1'!HZ$2,Table!$E$23:$P$23,0)+4,FALSE)</f>
        <v>0</v>
      </c>
      <c r="IL28" s="92">
        <f ca="1">IFERROR(GETPIVOTDATA("Labour Cost",PivotTable!$B$3,"Dept",$B27,"Month",HZ$2,"Source",$D28),0)</f>
        <v>28</v>
      </c>
      <c r="IM28" s="92">
        <f ca="1">IFERROR(GETPIVOTDATA("Process cost",PivotTable!$B$3,"Dept",$B27,"Month",HZ$2,"Source",$D28),0)</f>
        <v>0</v>
      </c>
      <c r="IN28" s="92">
        <f ca="1">IFERROR(GETPIVOTDATA("Material Cost",PivotTable!$B$3,"Dept",$B27,"Month",HZ$2,"Source",$D28),0)</f>
        <v>0</v>
      </c>
      <c r="IO28" s="92">
        <f ca="1">IFERROR(GETPIVOTDATA("Part Cost",PivotTable!$B$3,"Dept",$B27,"Month",HZ$2,"Source",$D28),0)</f>
        <v>0</v>
      </c>
      <c r="IP28" s="121">
        <f ca="1" t="shared" si="640"/>
        <v>28</v>
      </c>
      <c r="IQ28" s="122">
        <v>5e-5</v>
      </c>
      <c r="IR28" s="123">
        <f ca="1" t="shared" ref="IR28" si="715">IP28/HZ27</f>
        <v>4.0683475412622e-5</v>
      </c>
      <c r="IS28" s="153"/>
      <c r="IT28" s="159"/>
    </row>
    <row r="29" s="41" customFormat="1" customHeight="1" spans="1:254">
      <c r="A29" s="66" t="str">
        <f t="shared" ref="A29" si="716">B29&amp;D29</f>
        <v>TotalInternal</v>
      </c>
      <c r="B29" s="40" t="s">
        <v>29</v>
      </c>
      <c r="C29" s="67">
        <f>SUM(C5:C18,C23)</f>
        <v>5415912</v>
      </c>
      <c r="D29" s="68" t="s">
        <v>32</v>
      </c>
      <c r="E29" s="69">
        <f>E5+E7+E9+E11+E13+E15+E17+E23</f>
        <v>2</v>
      </c>
      <c r="F29" s="69" t="s">
        <v>178</v>
      </c>
      <c r="G29" s="70">
        <f ca="1" t="shared" ref="G29:K29" si="717">G5+G7+G9+G11+G13+G15+G17+G23</f>
        <v>81.75</v>
      </c>
      <c r="H29" s="70">
        <f ca="1" t="shared" si="717"/>
        <v>30</v>
      </c>
      <c r="I29" s="70">
        <f ca="1" t="shared" si="717"/>
        <v>54.05</v>
      </c>
      <c r="J29" s="70">
        <f ca="1" t="shared" si="717"/>
        <v>19</v>
      </c>
      <c r="K29" s="70">
        <f ca="1" t="shared" si="717"/>
        <v>85</v>
      </c>
      <c r="L29" s="93"/>
      <c r="M29" s="94">
        <f t="shared" ref="M29:R29" si="718">M5+M7+M9+M11+M13+M15+M17+M23</f>
        <v>0</v>
      </c>
      <c r="N29" s="95" t="s">
        <v>178</v>
      </c>
      <c r="O29" s="96">
        <f ca="1" t="shared" si="718"/>
        <v>3073.07</v>
      </c>
      <c r="P29" s="96">
        <f ca="1" t="shared" si="718"/>
        <v>0</v>
      </c>
      <c r="Q29" s="96">
        <f ca="1" t="shared" si="718"/>
        <v>0</v>
      </c>
      <c r="R29" s="96">
        <f ca="1" t="shared" si="718"/>
        <v>0</v>
      </c>
      <c r="S29" s="127">
        <f ca="1">SUM(M29:R29)</f>
        <v>3073.07</v>
      </c>
      <c r="T29" s="128">
        <v>5e-5</v>
      </c>
      <c r="U29" s="129">
        <f ca="1" t="shared" ref="U29" si="719">S29/C29</f>
        <v>0.000567415054011217</v>
      </c>
      <c r="V29" s="130">
        <v>0.0023</v>
      </c>
      <c r="W29" s="131">
        <f ca="1" t="shared" ref="W29" si="720">SUM(S29:S30)/C29</f>
        <v>0.00115697165438926</v>
      </c>
      <c r="X29" s="132">
        <f t="shared" ref="X29" si="721">SUM(X5:X18,X23)</f>
        <v>5804612</v>
      </c>
      <c r="Y29" s="68" t="s">
        <v>32</v>
      </c>
      <c r="Z29" s="69">
        <f t="shared" ref="Z29" si="722">Z5+Z7+Z9+Z11+Z13+Z15+Z17+Z23</f>
        <v>3</v>
      </c>
      <c r="AA29" s="69" t="s">
        <v>178</v>
      </c>
      <c r="AB29" s="70">
        <f ca="1" t="shared" ref="AB29:AF29" si="723">AB5+AB7+AB9+AB11+AB13+AB15+AB17+AB23</f>
        <v>60.19</v>
      </c>
      <c r="AC29" s="70">
        <f ca="1" t="shared" si="723"/>
        <v>32</v>
      </c>
      <c r="AD29" s="70">
        <f ca="1" t="shared" si="723"/>
        <v>56.15</v>
      </c>
      <c r="AE29" s="70">
        <f ca="1" t="shared" si="723"/>
        <v>9</v>
      </c>
      <c r="AF29" s="70">
        <f ca="1" t="shared" si="723"/>
        <v>102.5</v>
      </c>
      <c r="AG29" s="93"/>
      <c r="AH29" s="94">
        <f t="shared" ref="AH29" si="724">AH5+AH7+AH9+AH11+AH13+AH15+AH17+AH23</f>
        <v>0</v>
      </c>
      <c r="AI29" s="95" t="s">
        <v>178</v>
      </c>
      <c r="AJ29" s="96">
        <f ca="1" t="shared" ref="AJ29:AM29" si="725">AJ5+AJ7+AJ9+AJ11+AJ13+AJ15+AJ17+AJ23</f>
        <v>3028.13</v>
      </c>
      <c r="AK29" s="96">
        <f ca="1" t="shared" si="725"/>
        <v>0</v>
      </c>
      <c r="AL29" s="96">
        <f ca="1" t="shared" si="725"/>
        <v>0</v>
      </c>
      <c r="AM29" s="96">
        <f ca="1" t="shared" si="725"/>
        <v>0</v>
      </c>
      <c r="AN29" s="127">
        <f ca="1" t="shared" si="610"/>
        <v>3028.13</v>
      </c>
      <c r="AO29" s="128">
        <v>5e-5</v>
      </c>
      <c r="AP29" s="129">
        <f ca="1" t="shared" ref="AP29" si="726">AN29/X29</f>
        <v>0.000521676556503691</v>
      </c>
      <c r="AQ29" s="130">
        <v>0.0023</v>
      </c>
      <c r="AR29" s="147">
        <f ca="1" t="shared" ref="AR29" si="727">SUM(AN29:AN30)/X29</f>
        <v>0.000860532395044952</v>
      </c>
      <c r="AS29" s="148">
        <f t="shared" ref="AS29" si="728">SUM(AS5:AS18,AS23)</f>
        <v>6069732</v>
      </c>
      <c r="AT29" s="68" t="s">
        <v>32</v>
      </c>
      <c r="AU29" s="69">
        <f t="shared" ref="AU29" si="729">AU5+AU7+AU9+AU11+AU13+AU15+AU17+AU23</f>
        <v>2</v>
      </c>
      <c r="AV29" s="69" t="s">
        <v>178</v>
      </c>
      <c r="AW29" s="70">
        <f ca="1" t="shared" ref="AW29:BA29" si="730">AW5+AW7+AW9+AW11+AW13+AW15+AW17+AW23</f>
        <v>37.14</v>
      </c>
      <c r="AX29" s="70">
        <f ca="1" t="shared" si="730"/>
        <v>48.1</v>
      </c>
      <c r="AY29" s="70">
        <f ca="1" t="shared" si="730"/>
        <v>30</v>
      </c>
      <c r="AZ29" s="70">
        <f ca="1" t="shared" si="730"/>
        <v>7</v>
      </c>
      <c r="BA29" s="70">
        <f ca="1" t="shared" si="730"/>
        <v>117.5</v>
      </c>
      <c r="BB29" s="93"/>
      <c r="BC29" s="94">
        <f t="shared" ref="BC29" si="731">BC5+BC7+BC9+BC11+BC13+BC15+BC17+BC23</f>
        <v>0</v>
      </c>
      <c r="BD29" s="95" t="s">
        <v>178</v>
      </c>
      <c r="BE29" s="96">
        <f ca="1" t="shared" ref="BE29:BH29" si="732">BE5+BE7+BE9+BE11+BE13+BE15+BE17+BE23</f>
        <v>2896.67</v>
      </c>
      <c r="BF29" s="96">
        <f ca="1" t="shared" si="732"/>
        <v>0</v>
      </c>
      <c r="BG29" s="96">
        <f ca="1" t="shared" si="732"/>
        <v>0</v>
      </c>
      <c r="BH29" s="96">
        <f ca="1" t="shared" si="732"/>
        <v>0</v>
      </c>
      <c r="BI29" s="127">
        <f ca="1" t="shared" si="613"/>
        <v>2896.67</v>
      </c>
      <c r="BJ29" s="128">
        <v>5e-5</v>
      </c>
      <c r="BK29" s="129">
        <f ca="1" t="shared" ref="BK29" si="733">BI29/AS29</f>
        <v>0.00047723194368384</v>
      </c>
      <c r="BL29" s="154">
        <v>0.0023</v>
      </c>
      <c r="BM29" s="162">
        <f ca="1" t="shared" ref="BM29" si="734">SUM(BI29:BI30)/AS29</f>
        <v>0.00270459552415164</v>
      </c>
      <c r="BN29" s="148">
        <f t="shared" ref="BN29" si="735">SUM(BN5:BN18,BN23)</f>
        <v>5688310</v>
      </c>
      <c r="BO29" s="68" t="s">
        <v>32</v>
      </c>
      <c r="BP29" s="69">
        <f t="shared" ref="BP29" si="736">BP5+BP7+BP9+BP11+BP13+BP15+BP17+BP23</f>
        <v>1</v>
      </c>
      <c r="BQ29" s="69" t="s">
        <v>178</v>
      </c>
      <c r="BR29" s="70">
        <f ca="1" t="shared" ref="BR29:BV29" si="737">BR5+BR7+BR9+BR11+BR13+BR15+BR17+BR23</f>
        <v>48.07</v>
      </c>
      <c r="BS29" s="70">
        <f ca="1" t="shared" si="737"/>
        <v>24.7</v>
      </c>
      <c r="BT29" s="70">
        <f ca="1" t="shared" si="737"/>
        <v>46.1</v>
      </c>
      <c r="BU29" s="70">
        <f ca="1" t="shared" si="737"/>
        <v>7</v>
      </c>
      <c r="BV29" s="70">
        <f ca="1" t="shared" si="737"/>
        <v>75.25</v>
      </c>
      <c r="BW29" s="93"/>
      <c r="BX29" s="94">
        <f t="shared" ref="BX29" si="738">BX5+BX7+BX9+BX11+BX13+BX15+BX17+BX23</f>
        <v>0</v>
      </c>
      <c r="BY29" s="95" t="s">
        <v>178</v>
      </c>
      <c r="BZ29" s="96">
        <f ca="1" t="shared" ref="BZ29:CC29" si="739">BZ5+BZ7+BZ9+BZ11+BZ13+BZ15+BZ17+BZ23</f>
        <v>2325.19</v>
      </c>
      <c r="CA29" s="96">
        <f ca="1" t="shared" si="739"/>
        <v>0</v>
      </c>
      <c r="CB29" s="96">
        <f ca="1" t="shared" si="739"/>
        <v>0</v>
      </c>
      <c r="CC29" s="96">
        <f ca="1" t="shared" si="739"/>
        <v>0</v>
      </c>
      <c r="CD29" s="127">
        <f ca="1" t="shared" si="616"/>
        <v>2325.19</v>
      </c>
      <c r="CE29" s="128">
        <v>5e-5</v>
      </c>
      <c r="CF29" s="129">
        <f ca="1" t="shared" ref="CF29" si="740">CD29/BN29</f>
        <v>0.000408766399862174</v>
      </c>
      <c r="CG29" s="154">
        <v>0.0023</v>
      </c>
      <c r="CH29" s="162">
        <f ca="1" t="shared" ref="CH29" si="741">SUM(CD29:CD30)/BN29</f>
        <v>0.000540902892657632</v>
      </c>
      <c r="CI29" s="148">
        <f t="shared" ref="CI29" si="742">SUM(CI5:CI18,CI23)</f>
        <v>5382831.45</v>
      </c>
      <c r="CJ29" s="68" t="s">
        <v>32</v>
      </c>
      <c r="CK29" s="69">
        <f t="shared" ref="CK29" si="743">CK5+CK7+CK9+CK11+CK13+CK15+CK17+CK23</f>
        <v>0</v>
      </c>
      <c r="CL29" s="69" t="s">
        <v>178</v>
      </c>
      <c r="CM29" s="70">
        <f ca="1" t="shared" ref="CM29:CQ29" si="744">CM5+CM7+CM9+CM11+CM13+CM15+CM17+CM23</f>
        <v>48.25</v>
      </c>
      <c r="CN29" s="70">
        <f ca="1" t="shared" si="744"/>
        <v>30.4</v>
      </c>
      <c r="CO29" s="70">
        <f ca="1" t="shared" si="744"/>
        <v>38.7</v>
      </c>
      <c r="CP29" s="70">
        <f ca="1" t="shared" si="744"/>
        <v>6</v>
      </c>
      <c r="CQ29" s="70">
        <f ca="1" t="shared" si="744"/>
        <v>89</v>
      </c>
      <c r="CR29" s="93"/>
      <c r="CS29" s="94">
        <f t="shared" ref="CS29" si="745">CS5+CS7+CS9+CS11+CS13+CS15+CS17+CS23</f>
        <v>0</v>
      </c>
      <c r="CT29" s="95" t="s">
        <v>178</v>
      </c>
      <c r="CU29" s="96">
        <f ca="1" t="shared" ref="CU29:CX29" si="746">CU5+CU7+CU9+CU11+CU13+CU15+CU17+CU23</f>
        <v>2525.88</v>
      </c>
      <c r="CV29" s="96">
        <f ca="1" t="shared" si="746"/>
        <v>0</v>
      </c>
      <c r="CW29" s="96">
        <f ca="1" t="shared" si="746"/>
        <v>0</v>
      </c>
      <c r="CX29" s="96">
        <f ca="1" t="shared" si="746"/>
        <v>0</v>
      </c>
      <c r="CY29" s="127">
        <f ca="1" t="shared" si="619"/>
        <v>2525.88</v>
      </c>
      <c r="CZ29" s="128">
        <v>5e-5</v>
      </c>
      <c r="DA29" s="129">
        <f ca="1" t="shared" ref="DA29" si="747">CY29/CI29</f>
        <v>0.000469247462689919</v>
      </c>
      <c r="DB29" s="154">
        <v>0.0023</v>
      </c>
      <c r="DC29" s="162">
        <f ca="1" t="shared" ref="DC29" si="748">SUM(CY29:CY30)/CI29</f>
        <v>0.00146058700512844</v>
      </c>
      <c r="DD29" s="148">
        <f t="shared" ref="DD29" si="749">SUM(DD5:DD18,DD23)</f>
        <v>5552920.78</v>
      </c>
      <c r="DE29" s="68" t="s">
        <v>32</v>
      </c>
      <c r="DF29" s="69">
        <f t="shared" ref="DF29" si="750">DF5+DF7+DF9+DF11+DF13+DF15+DF17+DF23</f>
        <v>1</v>
      </c>
      <c r="DG29" s="69" t="s">
        <v>178</v>
      </c>
      <c r="DH29" s="70">
        <f ca="1" t="shared" ref="DH29:DL29" si="751">DH5+DH7+DH9+DH11+DH13+DH15+DH17+DH23</f>
        <v>88.7</v>
      </c>
      <c r="DI29" s="70">
        <f ca="1" t="shared" si="751"/>
        <v>21.8</v>
      </c>
      <c r="DJ29" s="70">
        <f ca="1" t="shared" si="751"/>
        <v>38.7</v>
      </c>
      <c r="DK29" s="70">
        <f ca="1" t="shared" si="751"/>
        <v>11</v>
      </c>
      <c r="DL29" s="70">
        <f ca="1" t="shared" si="751"/>
        <v>96.5</v>
      </c>
      <c r="DM29" s="93"/>
      <c r="DN29" s="94">
        <f t="shared" ref="DN29" si="752">DN5+DN7+DN9+DN11+DN13+DN15+DN17+DN23</f>
        <v>0</v>
      </c>
      <c r="DO29" s="95" t="s">
        <v>178</v>
      </c>
      <c r="DP29" s="96">
        <f ca="1" t="shared" ref="DP29:DS29" si="753">DP5+DP7+DP9+DP11+DP13+DP15+DP17+DP23</f>
        <v>3118.78</v>
      </c>
      <c r="DQ29" s="96">
        <f ca="1" t="shared" si="753"/>
        <v>0</v>
      </c>
      <c r="DR29" s="96">
        <f ca="1" t="shared" si="753"/>
        <v>0</v>
      </c>
      <c r="DS29" s="96">
        <f ca="1" t="shared" si="753"/>
        <v>0</v>
      </c>
      <c r="DT29" s="127">
        <f ca="1" t="shared" si="622"/>
        <v>3118.78</v>
      </c>
      <c r="DU29" s="128">
        <v>5e-5</v>
      </c>
      <c r="DV29" s="129">
        <f ca="1" t="shared" ref="DV29" si="754">DT29/DD29</f>
        <v>0.00056164676637076</v>
      </c>
      <c r="DW29" s="154">
        <v>0.0023</v>
      </c>
      <c r="DX29" s="162">
        <f ca="1" t="shared" ref="DX29" si="755">SUM(DT29:DT30)/DD29</f>
        <v>0.00075449662726865</v>
      </c>
      <c r="DY29" s="148">
        <f t="shared" ref="DY29" si="756">SUM(DY5:DY18,DY23)</f>
        <v>5229441.04</v>
      </c>
      <c r="DZ29" s="68" t="s">
        <v>32</v>
      </c>
      <c r="EA29" s="69">
        <f t="shared" ref="EA29" si="757">EA5+EA7+EA9+EA11+EA13+EA15+EA17+EA23</f>
        <v>2</v>
      </c>
      <c r="EB29" s="69" t="s">
        <v>178</v>
      </c>
      <c r="EC29" s="70">
        <f ca="1" t="shared" ref="EC29:EG29" si="758">EC5+EC7+EC9+EC11+EC13+EC15+EC17+EC23</f>
        <v>64.64</v>
      </c>
      <c r="ED29" s="70">
        <f ca="1" t="shared" si="758"/>
        <v>26.6</v>
      </c>
      <c r="EE29" s="70">
        <f ca="1" t="shared" si="758"/>
        <v>26.5</v>
      </c>
      <c r="EF29" s="70">
        <f ca="1" t="shared" si="758"/>
        <v>11</v>
      </c>
      <c r="EG29" s="70">
        <f ca="1" t="shared" si="758"/>
        <v>66</v>
      </c>
      <c r="EH29" s="93"/>
      <c r="EI29" s="94">
        <f t="shared" ref="EI29" si="759">EI5+EI7+EI9+EI11+EI13+EI15+EI17+EI23</f>
        <v>0</v>
      </c>
      <c r="EJ29" s="95" t="s">
        <v>178</v>
      </c>
      <c r="EK29" s="96">
        <f ca="1" t="shared" ref="EK29:EN29" si="760">EK5+EK7+EK9+EK11+EK13+EK15+EK17+EK23</f>
        <v>2319.94</v>
      </c>
      <c r="EL29" s="96">
        <f ca="1" t="shared" si="760"/>
        <v>0</v>
      </c>
      <c r="EM29" s="96">
        <f ca="1" t="shared" si="760"/>
        <v>0</v>
      </c>
      <c r="EN29" s="96">
        <f ca="1" t="shared" si="760"/>
        <v>0</v>
      </c>
      <c r="EO29" s="127">
        <f ca="1" t="shared" si="625"/>
        <v>2319.94</v>
      </c>
      <c r="EP29" s="128">
        <v>5e-5</v>
      </c>
      <c r="EQ29" s="129">
        <f ca="1" t="shared" ref="EQ29" si="761">EO29/DY29</f>
        <v>0.000443630587333288</v>
      </c>
      <c r="ER29" s="154">
        <v>0.0023</v>
      </c>
      <c r="ES29" s="162">
        <f ca="1" t="shared" ref="ES29" si="762">SUM(EO29:EO30)/DY29</f>
        <v>0.000771818626336401</v>
      </c>
      <c r="ET29" s="148">
        <f t="shared" ref="ET29" si="763">SUM(ET5:ET18,ET23)</f>
        <v>5598536.68</v>
      </c>
      <c r="EU29" s="68" t="s">
        <v>32</v>
      </c>
      <c r="EV29" s="69">
        <f t="shared" ref="EV29" si="764">EV5+EV7+EV9+EV11+EV13+EV15+EV17+EV23</f>
        <v>2</v>
      </c>
      <c r="EW29" s="69" t="s">
        <v>178</v>
      </c>
      <c r="EX29" s="70">
        <f ca="1" t="shared" ref="EX29:FB29" si="765">EX5+EX7+EX9+EX11+EX13+EX15+EX17+EX23</f>
        <v>50.18</v>
      </c>
      <c r="EY29" s="70">
        <f ca="1" t="shared" si="765"/>
        <v>46</v>
      </c>
      <c r="EZ29" s="70">
        <f ca="1" t="shared" si="765"/>
        <v>26.4</v>
      </c>
      <c r="FA29" s="70">
        <f ca="1" t="shared" si="765"/>
        <v>16</v>
      </c>
      <c r="FB29" s="70">
        <f ca="1" t="shared" si="765"/>
        <v>63</v>
      </c>
      <c r="FC29" s="93"/>
      <c r="FD29" s="94">
        <f t="shared" ref="FD29" si="766">FD5+FD7+FD9+FD11+FD13+FD15+FD17+FD23</f>
        <v>0</v>
      </c>
      <c r="FE29" s="95" t="s">
        <v>178</v>
      </c>
      <c r="FF29" s="96">
        <f ca="1" t="shared" ref="FF29:FI29" si="767">FF5+FF7+FF9+FF11+FF13+FF15+FF17+FF23</f>
        <v>2290.4</v>
      </c>
      <c r="FG29" s="96">
        <f ca="1" t="shared" si="767"/>
        <v>0</v>
      </c>
      <c r="FH29" s="96">
        <f ca="1" t="shared" si="767"/>
        <v>0</v>
      </c>
      <c r="FI29" s="96">
        <f ca="1" t="shared" si="767"/>
        <v>0</v>
      </c>
      <c r="FJ29" s="127">
        <f ca="1" t="shared" si="628"/>
        <v>2290.4</v>
      </c>
      <c r="FK29" s="128">
        <v>5e-5</v>
      </c>
      <c r="FL29" s="129">
        <f ca="1" t="shared" ref="FL29" si="768">FJ29/ET29</f>
        <v>0.00040910690255583</v>
      </c>
      <c r="FM29" s="154">
        <v>0.0023</v>
      </c>
      <c r="FN29" s="162">
        <f ca="1" t="shared" ref="FN29" si="769">SUM(FJ29:FJ30)/ET29</f>
        <v>0.000565808564105005</v>
      </c>
      <c r="FO29" s="148">
        <f t="shared" ref="FO29" si="770">SUM(FO5:FO18,FO23)</f>
        <v>5429403.26</v>
      </c>
      <c r="FP29" s="68" t="s">
        <v>32</v>
      </c>
      <c r="FQ29" s="69">
        <f t="shared" ref="FQ29" si="771">FQ5+FQ7+FQ9+FQ11+FQ13+FQ15+FQ17+FQ23</f>
        <v>2</v>
      </c>
      <c r="FR29" s="69" t="s">
        <v>178</v>
      </c>
      <c r="FS29" s="70">
        <f ca="1" t="shared" ref="FS29:FW29" si="772">FS5+FS7+FS9+FS11+FS13+FS15+FS17+FS23</f>
        <v>51.09</v>
      </c>
      <c r="FT29" s="70">
        <f ca="1" t="shared" si="772"/>
        <v>34</v>
      </c>
      <c r="FU29" s="70">
        <f ca="1" t="shared" si="772"/>
        <v>28</v>
      </c>
      <c r="FV29" s="70">
        <f ca="1" t="shared" si="772"/>
        <v>12</v>
      </c>
      <c r="FW29" s="70">
        <f ca="1" t="shared" si="772"/>
        <v>58</v>
      </c>
      <c r="FX29" s="93"/>
      <c r="FY29" s="94">
        <f t="shared" ref="FY29" si="773">FY5+FY7+FY9+FY11+FY13+FY15+FY17+FY23</f>
        <v>0</v>
      </c>
      <c r="FZ29" s="95" t="s">
        <v>178</v>
      </c>
      <c r="GA29" s="96">
        <f ca="1" t="shared" ref="GA29:GD29" si="774">GA5+GA7+GA9+GA11+GA13+GA15+GA17+GA23</f>
        <v>2108.82</v>
      </c>
      <c r="GB29" s="96">
        <f ca="1" t="shared" si="774"/>
        <v>0</v>
      </c>
      <c r="GC29" s="96">
        <f ca="1" t="shared" si="774"/>
        <v>0</v>
      </c>
      <c r="GD29" s="96">
        <f ca="1" t="shared" si="774"/>
        <v>0</v>
      </c>
      <c r="GE29" s="127">
        <f ca="1" t="shared" si="631"/>
        <v>2108.82</v>
      </c>
      <c r="GF29" s="128">
        <v>5e-5</v>
      </c>
      <c r="GG29" s="129">
        <f ca="1" t="shared" ref="GG29" si="775">GE29/FO29</f>
        <v>0.000388407325633057</v>
      </c>
      <c r="GH29" s="154">
        <v>0.0023</v>
      </c>
      <c r="GI29" s="162">
        <f ca="1" t="shared" ref="GI29" si="776">SUM(GE29:GE30)/FO29</f>
        <v>0.000571211945675223</v>
      </c>
      <c r="GJ29" s="148">
        <f t="shared" ref="GJ29" si="777">SUM(GJ5:GJ18,GJ23)</f>
        <v>4886723.44</v>
      </c>
      <c r="GK29" s="68" t="s">
        <v>32</v>
      </c>
      <c r="GL29" s="69">
        <f t="shared" ref="GL29" si="778">GL5+GL7+GL9+GL11+GL13+GL15+GL17+GL23</f>
        <v>0</v>
      </c>
      <c r="GM29" s="69" t="s">
        <v>178</v>
      </c>
      <c r="GN29" s="70">
        <f ca="1" t="shared" ref="GN29:GR29" si="779">GN5+GN7+GN9+GN11+GN13+GN15+GN17+GN23</f>
        <v>33.66</v>
      </c>
      <c r="GO29" s="70">
        <f ca="1" t="shared" si="779"/>
        <v>22</v>
      </c>
      <c r="GP29" s="70">
        <f ca="1" t="shared" si="779"/>
        <v>16.83</v>
      </c>
      <c r="GQ29" s="70">
        <f ca="1" t="shared" si="779"/>
        <v>3</v>
      </c>
      <c r="GR29" s="70">
        <f ca="1" t="shared" si="779"/>
        <v>45</v>
      </c>
      <c r="GS29" s="93"/>
      <c r="GT29" s="94">
        <f t="shared" ref="GT29" si="780">GT5+GT7+GT9+GT11+GT13+GT15+GT17+GT23</f>
        <v>0</v>
      </c>
      <c r="GU29" s="95" t="s">
        <v>178</v>
      </c>
      <c r="GV29" s="96">
        <f ca="1" t="shared" ref="GV29:GY29" si="781">GV5+GV7+GV9+GV11+GV13+GV15+GV17+GV23</f>
        <v>1457.19</v>
      </c>
      <c r="GW29" s="96">
        <f ca="1" t="shared" si="781"/>
        <v>0</v>
      </c>
      <c r="GX29" s="96">
        <f ca="1" t="shared" si="781"/>
        <v>0</v>
      </c>
      <c r="GY29" s="96">
        <f ca="1" t="shared" si="781"/>
        <v>0</v>
      </c>
      <c r="GZ29" s="127">
        <f ca="1" t="shared" si="634"/>
        <v>1457.19</v>
      </c>
      <c r="HA29" s="128">
        <v>5e-5</v>
      </c>
      <c r="HB29" s="129">
        <f ca="1" t="shared" ref="HB29" si="782">GZ29/GJ29</f>
        <v>0.000298193670644885</v>
      </c>
      <c r="HC29" s="154">
        <v>0.0023</v>
      </c>
      <c r="HD29" s="162">
        <f ca="1" t="shared" ref="HD29" si="783">SUM(GZ29:GZ30)/GJ29</f>
        <v>0.000523463904749505</v>
      </c>
      <c r="HE29" s="148">
        <f t="shared" ref="HE29" si="784">SUM(HE5:HE18,HE23)</f>
        <v>5048700.59</v>
      </c>
      <c r="HF29" s="68" t="s">
        <v>32</v>
      </c>
      <c r="HG29" s="69">
        <f t="shared" ref="HG29" si="785">HG5+HG7+HG9+HG11+HG13+HG15+HG17+HG23</f>
        <v>1</v>
      </c>
      <c r="HH29" s="69" t="s">
        <v>178</v>
      </c>
      <c r="HI29" s="70">
        <f ca="1" t="shared" ref="HI29:HM29" si="786">HI5+HI7+HI9+HI11+HI13+HI15+HI17+HI23</f>
        <v>31.19</v>
      </c>
      <c r="HJ29" s="70">
        <f ca="1" t="shared" si="786"/>
        <v>6</v>
      </c>
      <c r="HK29" s="70">
        <f ca="1" t="shared" si="786"/>
        <v>30.55</v>
      </c>
      <c r="HL29" s="70">
        <f ca="1" t="shared" si="786"/>
        <v>1</v>
      </c>
      <c r="HM29" s="70">
        <f ca="1" t="shared" si="786"/>
        <v>58</v>
      </c>
      <c r="HN29" s="93"/>
      <c r="HO29" s="94">
        <f t="shared" ref="HO29" si="787">HO5+HO7+HO9+HO11+HO13+HO15+HO17+HO23</f>
        <v>0</v>
      </c>
      <c r="HP29" s="95" t="s">
        <v>178</v>
      </c>
      <c r="HQ29" s="96">
        <f ca="1" t="shared" ref="HQ29:HT29" si="788">HQ5+HQ7+HQ9+HQ11+HQ13+HQ15+HQ17+HQ23</f>
        <v>1527.89</v>
      </c>
      <c r="HR29" s="96">
        <f ca="1" t="shared" si="788"/>
        <v>0</v>
      </c>
      <c r="HS29" s="96">
        <f ca="1" t="shared" si="788"/>
        <v>0</v>
      </c>
      <c r="HT29" s="96">
        <f ca="1" t="shared" si="788"/>
        <v>0</v>
      </c>
      <c r="HU29" s="127">
        <f ca="1" t="shared" si="637"/>
        <v>1527.89</v>
      </c>
      <c r="HV29" s="128">
        <v>5e-5</v>
      </c>
      <c r="HW29" s="129">
        <f ca="1" t="shared" ref="HW29" si="789">HU29/HE29</f>
        <v>0.00030263034473193</v>
      </c>
      <c r="HX29" s="154">
        <v>0.0023</v>
      </c>
      <c r="HY29" s="162">
        <f ca="1" t="shared" ref="HY29" si="790">SUM(HU29:HU30)/HE29</f>
        <v>0.000509665795015981</v>
      </c>
      <c r="HZ29" s="148">
        <f t="shared" ref="HZ29" si="791">SUM(HZ5:HZ18,HZ23)</f>
        <v>6088079.1</v>
      </c>
      <c r="IA29" s="68" t="s">
        <v>32</v>
      </c>
      <c r="IB29" s="69">
        <f t="shared" ref="IB29" si="792">IB5+IB7+IB9+IB11+IB13+IB15+IB17+IB23</f>
        <v>0</v>
      </c>
      <c r="IC29" s="69" t="s">
        <v>178</v>
      </c>
      <c r="ID29" s="70">
        <f ca="1" t="shared" ref="ID29:IH29" si="793">ID5+ID7+ID9+ID11+ID13+ID15+ID17+ID23</f>
        <v>41.92</v>
      </c>
      <c r="IE29" s="70">
        <f ca="1" t="shared" si="793"/>
        <v>24.4</v>
      </c>
      <c r="IF29" s="70">
        <f ca="1" t="shared" si="793"/>
        <v>71.58</v>
      </c>
      <c r="IG29" s="70">
        <f ca="1" t="shared" si="793"/>
        <v>1</v>
      </c>
      <c r="IH29" s="70">
        <f ca="1" t="shared" si="793"/>
        <v>103</v>
      </c>
      <c r="II29" s="93"/>
      <c r="IJ29" s="94">
        <f t="shared" ref="IJ29" si="794">IJ5+IJ7+IJ9+IJ11+IJ13+IJ15+IJ17+IJ23</f>
        <v>0</v>
      </c>
      <c r="IK29" s="95" t="s">
        <v>178</v>
      </c>
      <c r="IL29" s="96">
        <f ca="1" t="shared" ref="IL29:IO29" si="795">IL5+IL7+IL9+IL11+IL13+IL15+IL17+IL23</f>
        <v>2788.52</v>
      </c>
      <c r="IM29" s="96">
        <f ca="1" t="shared" si="795"/>
        <v>0</v>
      </c>
      <c r="IN29" s="96">
        <f ca="1" t="shared" si="795"/>
        <v>0</v>
      </c>
      <c r="IO29" s="96">
        <f ca="1" t="shared" si="795"/>
        <v>0</v>
      </c>
      <c r="IP29" s="127">
        <f ca="1" t="shared" si="640"/>
        <v>2788.52</v>
      </c>
      <c r="IQ29" s="128">
        <v>5e-5</v>
      </c>
      <c r="IR29" s="129">
        <f ca="1" t="shared" ref="IR29" si="796">IP29/HZ29</f>
        <v>0.000458029528558523</v>
      </c>
      <c r="IS29" s="154">
        <v>0.0023</v>
      </c>
      <c r="IT29" s="162">
        <f ca="1" t="shared" ref="IT29" si="797">SUM(IP29:IP30)/HZ29</f>
        <v>0.00056637240472122</v>
      </c>
    </row>
    <row r="30" s="41" customFormat="1" customHeight="1" spans="1:254">
      <c r="A30" s="66" t="str">
        <f t="shared" ref="A30" si="798">B29&amp;D30</f>
        <v>TotalExternal</v>
      </c>
      <c r="B30" s="40"/>
      <c r="C30" s="67"/>
      <c r="D30" s="71" t="s">
        <v>34</v>
      </c>
      <c r="E30" s="72">
        <f t="shared" ref="E30:K30" si="799">E6+E8+E10+E12+E14+E16+E18+E24</f>
        <v>3</v>
      </c>
      <c r="F30" s="72">
        <f t="shared" si="799"/>
        <v>0</v>
      </c>
      <c r="G30" s="73">
        <f ca="1" t="shared" si="799"/>
        <v>6</v>
      </c>
      <c r="H30" s="73">
        <f ca="1" t="shared" si="799"/>
        <v>7</v>
      </c>
      <c r="I30" s="73">
        <f ca="1" t="shared" si="799"/>
        <v>110</v>
      </c>
      <c r="J30" s="73">
        <f ca="1" t="shared" si="799"/>
        <v>0</v>
      </c>
      <c r="K30" s="73">
        <f ca="1" t="shared" si="799"/>
        <v>18.9633333333333</v>
      </c>
      <c r="L30" s="97"/>
      <c r="M30" s="98">
        <f t="shared" ref="M30:R30" si="800">M6+M8+M10+M12+M14+M16+M18+M24</f>
        <v>2000</v>
      </c>
      <c r="N30" s="99">
        <f t="shared" si="800"/>
        <v>0</v>
      </c>
      <c r="O30" s="100">
        <f ca="1" t="shared" si="800"/>
        <v>1192.98666666667</v>
      </c>
      <c r="P30" s="100">
        <f ca="1" t="shared" si="800"/>
        <v>0</v>
      </c>
      <c r="Q30" s="100">
        <f ca="1" t="shared" si="800"/>
        <v>0</v>
      </c>
      <c r="R30" s="100">
        <f ca="1" t="shared" si="800"/>
        <v>0</v>
      </c>
      <c r="S30" s="133">
        <f ca="1" t="shared" ref="S30" si="801">SUM(,M30:R30)</f>
        <v>3192.98666666667</v>
      </c>
      <c r="T30" s="134">
        <v>5e-5</v>
      </c>
      <c r="U30" s="135">
        <f ca="1" t="shared" ref="U30" si="802">S30/C29</f>
        <v>0.000589556600378047</v>
      </c>
      <c r="V30" s="130"/>
      <c r="W30" s="131"/>
      <c r="X30" s="132"/>
      <c r="Y30" s="71" t="s">
        <v>34</v>
      </c>
      <c r="Z30" s="72">
        <f t="shared" ref="Z30:AF30" si="803">Z6+Z8+Z10+Z12+Z14+Z16+Z18+Z24</f>
        <v>0</v>
      </c>
      <c r="AA30" s="72">
        <f t="shared" si="803"/>
        <v>0</v>
      </c>
      <c r="AB30" s="73">
        <f ca="1" t="shared" si="803"/>
        <v>5</v>
      </c>
      <c r="AC30" s="73">
        <f ca="1" t="shared" si="803"/>
        <v>7</v>
      </c>
      <c r="AD30" s="73">
        <f ca="1" t="shared" si="803"/>
        <v>125</v>
      </c>
      <c r="AE30" s="73">
        <f ca="1" t="shared" si="803"/>
        <v>0</v>
      </c>
      <c r="AF30" s="73">
        <f ca="1" t="shared" si="803"/>
        <v>14.1733333333333</v>
      </c>
      <c r="AG30" s="97"/>
      <c r="AH30" s="98">
        <f t="shared" ref="AH30:AM30" si="804">AH6+AH8+AH10+AH12+AH14+AH16+AH18+AH24</f>
        <v>750</v>
      </c>
      <c r="AI30" s="99">
        <f t="shared" si="804"/>
        <v>0</v>
      </c>
      <c r="AJ30" s="100">
        <f ca="1" t="shared" si="804"/>
        <v>1216.92666666667</v>
      </c>
      <c r="AK30" s="100">
        <f ca="1" t="shared" si="804"/>
        <v>0</v>
      </c>
      <c r="AL30" s="100">
        <f ca="1" t="shared" si="804"/>
        <v>0</v>
      </c>
      <c r="AM30" s="100">
        <f ca="1" t="shared" si="804"/>
        <v>0</v>
      </c>
      <c r="AN30" s="133">
        <f ca="1" t="shared" ref="AN30" si="805">SUM(,AH30:AM30)</f>
        <v>1966.92666666667</v>
      </c>
      <c r="AO30" s="134">
        <v>5e-5</v>
      </c>
      <c r="AP30" s="135">
        <f ca="1" t="shared" ref="AP30" si="806">AN30/X29</f>
        <v>0.000338855838541261</v>
      </c>
      <c r="AQ30" s="130"/>
      <c r="AR30" s="147"/>
      <c r="AS30" s="149"/>
      <c r="AT30" s="71" t="s">
        <v>34</v>
      </c>
      <c r="AU30" s="72">
        <f t="shared" ref="AU30:BA30" si="807">AU6+AU8+AU10+AU12+AU14+AU16+AU18+AU24</f>
        <v>1</v>
      </c>
      <c r="AV30" s="72">
        <f t="shared" si="807"/>
        <v>0</v>
      </c>
      <c r="AW30" s="73">
        <f ca="1" t="shared" si="807"/>
        <v>0</v>
      </c>
      <c r="AX30" s="73">
        <f ca="1" t="shared" si="807"/>
        <v>2</v>
      </c>
      <c r="AY30" s="73">
        <f ca="1" t="shared" si="807"/>
        <v>103</v>
      </c>
      <c r="AZ30" s="73">
        <f ca="1" t="shared" si="807"/>
        <v>0</v>
      </c>
      <c r="BA30" s="73">
        <f ca="1" t="shared" si="807"/>
        <v>841.25</v>
      </c>
      <c r="BB30" s="97"/>
      <c r="BC30" s="98">
        <f t="shared" ref="BC30:BH30" si="808">BC6+BC8+BC10+BC12+BC14+BC16+BC18+BC24</f>
        <v>1000</v>
      </c>
      <c r="BD30" s="99">
        <f t="shared" si="808"/>
        <v>0</v>
      </c>
      <c r="BE30" s="100">
        <f ca="1" t="shared" si="808"/>
        <v>12519.5</v>
      </c>
      <c r="BF30" s="100">
        <f ca="1" t="shared" si="808"/>
        <v>0</v>
      </c>
      <c r="BG30" s="100">
        <f ca="1" t="shared" si="808"/>
        <v>0</v>
      </c>
      <c r="BH30" s="100">
        <f ca="1" t="shared" si="808"/>
        <v>0</v>
      </c>
      <c r="BI30" s="133">
        <f ca="1" t="shared" ref="BI30" si="809">SUM(,BC30:BH30)</f>
        <v>13519.5</v>
      </c>
      <c r="BJ30" s="134">
        <v>5e-5</v>
      </c>
      <c r="BK30" s="135">
        <f ca="1" t="shared" ref="BK30" si="810">BI30/AS29</f>
        <v>0.0022273635804678</v>
      </c>
      <c r="BL30" s="155"/>
      <c r="BM30" s="163"/>
      <c r="BN30" s="149"/>
      <c r="BO30" s="71" t="s">
        <v>34</v>
      </c>
      <c r="BP30" s="72">
        <f t="shared" ref="BP30:BV30" si="811">BP6+BP8+BP10+BP12+BP14+BP16+BP18+BP24</f>
        <v>1</v>
      </c>
      <c r="BQ30" s="72">
        <f t="shared" si="811"/>
        <v>0</v>
      </c>
      <c r="BR30" s="73">
        <f ca="1" t="shared" si="811"/>
        <v>0</v>
      </c>
      <c r="BS30" s="73">
        <f ca="1" t="shared" si="811"/>
        <v>0</v>
      </c>
      <c r="BT30" s="73">
        <f ca="1" t="shared" si="811"/>
        <v>0</v>
      </c>
      <c r="BU30" s="73">
        <f ca="1" t="shared" si="811"/>
        <v>0</v>
      </c>
      <c r="BV30" s="73">
        <f ca="1" t="shared" si="811"/>
        <v>0.116666666666667</v>
      </c>
      <c r="BW30" s="97"/>
      <c r="BX30" s="98">
        <f t="shared" ref="BX30:CC30" si="812">BX6+BX8+BX10+BX12+BX14+BX16+BX18+BX24</f>
        <v>750</v>
      </c>
      <c r="BY30" s="99">
        <f t="shared" si="812"/>
        <v>0</v>
      </c>
      <c r="BZ30" s="100">
        <f ca="1" t="shared" si="812"/>
        <v>1.63333333333333</v>
      </c>
      <c r="CA30" s="100">
        <f ca="1" t="shared" si="812"/>
        <v>0</v>
      </c>
      <c r="CB30" s="100">
        <f ca="1" t="shared" si="812"/>
        <v>0</v>
      </c>
      <c r="CC30" s="100">
        <f ca="1" t="shared" si="812"/>
        <v>0</v>
      </c>
      <c r="CD30" s="133">
        <f ca="1" t="shared" ref="CD30" si="813">SUM(,BX30:CC30)</f>
        <v>751.633333333333</v>
      </c>
      <c r="CE30" s="134">
        <v>5e-5</v>
      </c>
      <c r="CF30" s="135">
        <f ca="1" t="shared" ref="CF30" si="814">CD30/BN29</f>
        <v>0.000132136492795458</v>
      </c>
      <c r="CG30" s="155"/>
      <c r="CH30" s="163"/>
      <c r="CI30" s="149"/>
      <c r="CJ30" s="71" t="s">
        <v>34</v>
      </c>
      <c r="CK30" s="72">
        <f t="shared" ref="CK30:CQ30" si="815">CK6+CK8+CK10+CK12+CK14+CK16+CK18+CK24</f>
        <v>1</v>
      </c>
      <c r="CL30" s="72">
        <f t="shared" si="815"/>
        <v>1</v>
      </c>
      <c r="CM30" s="73">
        <f ca="1" t="shared" si="815"/>
        <v>26</v>
      </c>
      <c r="CN30" s="73">
        <f ca="1" t="shared" si="815"/>
        <v>7</v>
      </c>
      <c r="CO30" s="73">
        <f ca="1" t="shared" si="815"/>
        <v>0</v>
      </c>
      <c r="CP30" s="73">
        <f ca="1" t="shared" si="815"/>
        <v>0</v>
      </c>
      <c r="CQ30" s="73">
        <f ca="1" t="shared" si="815"/>
        <v>1.13333333333333</v>
      </c>
      <c r="CR30" s="97"/>
      <c r="CS30" s="98">
        <f t="shared" ref="CS30:CX30" si="816">CS6+CS8+CS10+CS12+CS14+CS16+CS18+CS24</f>
        <v>500</v>
      </c>
      <c r="CT30" s="99">
        <f t="shared" si="816"/>
        <v>4382.847</v>
      </c>
      <c r="CU30" s="100">
        <f ca="1" t="shared" si="816"/>
        <v>453.366666666667</v>
      </c>
      <c r="CV30" s="100">
        <f ca="1" t="shared" si="816"/>
        <v>0</v>
      </c>
      <c r="CW30" s="100">
        <f ca="1" t="shared" si="816"/>
        <v>0</v>
      </c>
      <c r="CX30" s="100">
        <f ca="1" t="shared" si="816"/>
        <v>0</v>
      </c>
      <c r="CY30" s="133">
        <f ca="1" t="shared" ref="CY30" si="817">SUM(,CS30:CX30)</f>
        <v>5336.21366666667</v>
      </c>
      <c r="CZ30" s="134">
        <v>5e-5</v>
      </c>
      <c r="DA30" s="135">
        <f ca="1" t="shared" ref="DA30" si="818">CY30/CI29</f>
        <v>0.000991339542438518</v>
      </c>
      <c r="DB30" s="155"/>
      <c r="DC30" s="163"/>
      <c r="DD30" s="149"/>
      <c r="DE30" s="71" t="s">
        <v>34</v>
      </c>
      <c r="DF30" s="72">
        <f t="shared" ref="DF30:DL30" si="819">DF6+DF8+DF10+DF12+DF14+DF16+DF18+DF24</f>
        <v>1</v>
      </c>
      <c r="DG30" s="72">
        <f t="shared" si="819"/>
        <v>0</v>
      </c>
      <c r="DH30" s="73">
        <f ca="1" t="shared" si="819"/>
        <v>0</v>
      </c>
      <c r="DI30" s="73">
        <f ca="1" t="shared" si="819"/>
        <v>4</v>
      </c>
      <c r="DJ30" s="73">
        <f ca="1" t="shared" si="819"/>
        <v>21</v>
      </c>
      <c r="DK30" s="73">
        <f ca="1" t="shared" si="819"/>
        <v>0</v>
      </c>
      <c r="DL30" s="73">
        <f ca="1" t="shared" si="819"/>
        <v>9.42</v>
      </c>
      <c r="DM30" s="97"/>
      <c r="DN30" s="98">
        <f t="shared" ref="DN30:DS30" si="820">DN6+DN8+DN10+DN12+DN14+DN16+DN18+DN24</f>
        <v>750</v>
      </c>
      <c r="DO30" s="99">
        <f t="shared" si="820"/>
        <v>0</v>
      </c>
      <c r="DP30" s="100">
        <f ca="1" t="shared" si="820"/>
        <v>320.88</v>
      </c>
      <c r="DQ30" s="100">
        <f ca="1" t="shared" si="820"/>
        <v>0</v>
      </c>
      <c r="DR30" s="100">
        <f ca="1" t="shared" si="820"/>
        <v>0</v>
      </c>
      <c r="DS30" s="100">
        <f ca="1" t="shared" si="820"/>
        <v>0</v>
      </c>
      <c r="DT30" s="133">
        <f ca="1" t="shared" ref="DT30" si="821">SUM(,DN30:DS30)</f>
        <v>1070.88</v>
      </c>
      <c r="DU30" s="134">
        <v>5e-5</v>
      </c>
      <c r="DV30" s="135">
        <f ca="1" t="shared" ref="DV30" si="822">DT30/DD29</f>
        <v>0.000192849860897889</v>
      </c>
      <c r="DW30" s="155"/>
      <c r="DX30" s="163"/>
      <c r="DY30" s="149"/>
      <c r="DZ30" s="71" t="s">
        <v>34</v>
      </c>
      <c r="EA30" s="72">
        <f t="shared" ref="EA30:EG30" si="823">EA6+EA8+EA10+EA12+EA14+EA16+EA18+EA24</f>
        <v>1</v>
      </c>
      <c r="EB30" s="72">
        <f t="shared" si="823"/>
        <v>0</v>
      </c>
      <c r="EC30" s="73">
        <f ca="1" t="shared" si="823"/>
        <v>0</v>
      </c>
      <c r="ED30" s="73">
        <f ca="1" t="shared" si="823"/>
        <v>17</v>
      </c>
      <c r="EE30" s="73">
        <f ca="1" t="shared" si="823"/>
        <v>55</v>
      </c>
      <c r="EF30" s="73">
        <f ca="1" t="shared" si="823"/>
        <v>0</v>
      </c>
      <c r="EG30" s="73">
        <f ca="1" t="shared" si="823"/>
        <v>10.91</v>
      </c>
      <c r="EH30" s="97"/>
      <c r="EI30" s="98">
        <f t="shared" ref="EI30:EN30" si="824">EI6+EI8+EI10+EI12+EI14+EI16+EI18+EI24</f>
        <v>1000</v>
      </c>
      <c r="EJ30" s="99">
        <f t="shared" si="824"/>
        <v>0</v>
      </c>
      <c r="EK30" s="100">
        <f ca="1" t="shared" si="824"/>
        <v>716.24</v>
      </c>
      <c r="EL30" s="100">
        <f ca="1" t="shared" si="824"/>
        <v>0</v>
      </c>
      <c r="EM30" s="100">
        <f ca="1" t="shared" si="824"/>
        <v>0</v>
      </c>
      <c r="EN30" s="100">
        <f ca="1" t="shared" si="824"/>
        <v>0</v>
      </c>
      <c r="EO30" s="133">
        <f ca="1" t="shared" ref="EO30" si="825">SUM(,EI30:EN30)</f>
        <v>1716.24</v>
      </c>
      <c r="EP30" s="134">
        <v>5e-5</v>
      </c>
      <c r="EQ30" s="135">
        <f ca="1" t="shared" ref="EQ30" si="826">EO30/DY29</f>
        <v>0.000328188039003113</v>
      </c>
      <c r="ER30" s="155"/>
      <c r="ES30" s="163"/>
      <c r="ET30" s="149"/>
      <c r="EU30" s="71" t="s">
        <v>34</v>
      </c>
      <c r="EV30" s="72">
        <f t="shared" ref="EV30:FB30" si="827">EV6+EV8+EV10+EV12+EV14+EV16+EV18+EV24</f>
        <v>0</v>
      </c>
      <c r="EW30" s="72">
        <f t="shared" si="827"/>
        <v>0</v>
      </c>
      <c r="EX30" s="73">
        <f ca="1" t="shared" si="827"/>
        <v>0</v>
      </c>
      <c r="EY30" s="73">
        <f ca="1" t="shared" si="827"/>
        <v>7</v>
      </c>
      <c r="EZ30" s="73">
        <f ca="1" t="shared" si="827"/>
        <v>31</v>
      </c>
      <c r="FA30" s="73">
        <f ca="1" t="shared" si="827"/>
        <v>0</v>
      </c>
      <c r="FB30" s="73">
        <f ca="1" t="shared" si="827"/>
        <v>6.2</v>
      </c>
      <c r="FC30" s="97"/>
      <c r="FD30" s="98">
        <f t="shared" ref="FD30:FI30" si="828">FD6+FD8+FD10+FD12+FD14+FD16+FD18+FD24</f>
        <v>500</v>
      </c>
      <c r="FE30" s="99">
        <f t="shared" si="828"/>
        <v>0</v>
      </c>
      <c r="FF30" s="100">
        <f ca="1" t="shared" si="828"/>
        <v>377.3</v>
      </c>
      <c r="FG30" s="100">
        <f ca="1" t="shared" si="828"/>
        <v>0</v>
      </c>
      <c r="FH30" s="100">
        <f ca="1" t="shared" si="828"/>
        <v>0</v>
      </c>
      <c r="FI30" s="100">
        <f ca="1" t="shared" si="828"/>
        <v>0</v>
      </c>
      <c r="FJ30" s="133">
        <f ca="1" t="shared" ref="FJ30" si="829">SUM(,FD30:FI30)</f>
        <v>877.3</v>
      </c>
      <c r="FK30" s="134">
        <v>5e-5</v>
      </c>
      <c r="FL30" s="135">
        <f ca="1" t="shared" ref="FL30" si="830">FJ30/ET29</f>
        <v>0.000156701661549175</v>
      </c>
      <c r="FM30" s="155"/>
      <c r="FN30" s="163"/>
      <c r="FO30" s="149"/>
      <c r="FP30" s="71" t="s">
        <v>34</v>
      </c>
      <c r="FQ30" s="72">
        <f t="shared" ref="FQ30:FW30" si="831">FQ6+FQ8+FQ10+FQ12+FQ14+FQ16+FQ18+FQ24</f>
        <v>0</v>
      </c>
      <c r="FR30" s="72">
        <f t="shared" si="831"/>
        <v>0</v>
      </c>
      <c r="FS30" s="73">
        <f ca="1" t="shared" si="831"/>
        <v>0</v>
      </c>
      <c r="FT30" s="73">
        <f ca="1" t="shared" si="831"/>
        <v>5</v>
      </c>
      <c r="FU30" s="73">
        <f ca="1" t="shared" si="831"/>
        <v>60</v>
      </c>
      <c r="FV30" s="73">
        <f ca="1" t="shared" si="831"/>
        <v>0</v>
      </c>
      <c r="FW30" s="73">
        <f ca="1" t="shared" si="831"/>
        <v>1.43</v>
      </c>
      <c r="FX30" s="97"/>
      <c r="FY30" s="98">
        <f t="shared" ref="FY30:GD30" si="832">FY6+FY8+FY10+FY12+FY14+FY16+FY18+FY24</f>
        <v>500</v>
      </c>
      <c r="FZ30" s="99">
        <f t="shared" si="832"/>
        <v>0</v>
      </c>
      <c r="GA30" s="100">
        <f ca="1" t="shared" si="832"/>
        <v>492.52</v>
      </c>
      <c r="GB30" s="100">
        <f ca="1" t="shared" si="832"/>
        <v>0</v>
      </c>
      <c r="GC30" s="100">
        <f ca="1" t="shared" si="832"/>
        <v>0</v>
      </c>
      <c r="GD30" s="100">
        <f ca="1" t="shared" si="832"/>
        <v>0</v>
      </c>
      <c r="GE30" s="133">
        <f ca="1" t="shared" ref="GE30" si="833">SUM(,FY30:GD30)</f>
        <v>992.52</v>
      </c>
      <c r="GF30" s="134">
        <v>5e-5</v>
      </c>
      <c r="GG30" s="135">
        <f ca="1" t="shared" ref="GG30" si="834">GE30/FO29</f>
        <v>0.000182804620042166</v>
      </c>
      <c r="GH30" s="155"/>
      <c r="GI30" s="163"/>
      <c r="GJ30" s="149"/>
      <c r="GK30" s="71" t="s">
        <v>34</v>
      </c>
      <c r="GL30" s="72">
        <f t="shared" ref="GL30:GR30" si="835">GL6+GL8+GL10+GL12+GL14+GL16+GL18+GL24</f>
        <v>1</v>
      </c>
      <c r="GM30" s="72">
        <f t="shared" si="835"/>
        <v>0</v>
      </c>
      <c r="GN30" s="73">
        <f ca="1" t="shared" si="835"/>
        <v>0</v>
      </c>
      <c r="GO30" s="73">
        <f ca="1" t="shared" si="835"/>
        <v>5</v>
      </c>
      <c r="GP30" s="73">
        <f ca="1" t="shared" si="835"/>
        <v>68</v>
      </c>
      <c r="GQ30" s="73">
        <f ca="1" t="shared" si="835"/>
        <v>0</v>
      </c>
      <c r="GR30" s="73">
        <f ca="1" t="shared" si="835"/>
        <v>5.16666666666667</v>
      </c>
      <c r="GS30" s="97"/>
      <c r="GT30" s="98">
        <f t="shared" ref="GT30:GY30" si="836">GT6+GT8+GT10+GT12+GT14+GT16+GT18+GT24</f>
        <v>500</v>
      </c>
      <c r="GU30" s="99">
        <f t="shared" si="836"/>
        <v>0</v>
      </c>
      <c r="GV30" s="100">
        <f ca="1" t="shared" si="836"/>
        <v>600.833333333333</v>
      </c>
      <c r="GW30" s="100">
        <f ca="1" t="shared" si="836"/>
        <v>0</v>
      </c>
      <c r="GX30" s="100">
        <f ca="1" t="shared" si="836"/>
        <v>0</v>
      </c>
      <c r="GY30" s="100">
        <f ca="1" t="shared" si="836"/>
        <v>0</v>
      </c>
      <c r="GZ30" s="133">
        <f ca="1" t="shared" ref="GZ30" si="837">SUM(,GT30:GY30)</f>
        <v>1100.83333333333</v>
      </c>
      <c r="HA30" s="134">
        <v>5e-5</v>
      </c>
      <c r="HB30" s="135">
        <f ca="1" t="shared" ref="HB30" si="838">GZ30/GJ29</f>
        <v>0.00022527023410462</v>
      </c>
      <c r="HC30" s="155"/>
      <c r="HD30" s="163"/>
      <c r="HE30" s="149"/>
      <c r="HF30" s="71" t="s">
        <v>34</v>
      </c>
      <c r="HG30" s="72">
        <f t="shared" ref="HG30:HM30" si="839">HG6+HG8+HG10+HG12+HG14+HG16+HG18+HG24</f>
        <v>1</v>
      </c>
      <c r="HH30" s="72">
        <f t="shared" si="839"/>
        <v>0</v>
      </c>
      <c r="HI30" s="73">
        <f ca="1" t="shared" si="839"/>
        <v>1</v>
      </c>
      <c r="HJ30" s="73">
        <f ca="1" t="shared" si="839"/>
        <v>4</v>
      </c>
      <c r="HK30" s="73">
        <f ca="1" t="shared" si="839"/>
        <v>20</v>
      </c>
      <c r="HL30" s="73">
        <f ca="1" t="shared" si="839"/>
        <v>0</v>
      </c>
      <c r="HM30" s="73">
        <f ca="1" t="shared" si="839"/>
        <v>7.09</v>
      </c>
      <c r="HN30" s="97"/>
      <c r="HO30" s="98">
        <f t="shared" ref="HO30:HT30" si="840">HO6+HO8+HO10+HO12+HO14+HO16+HO18+HO24</f>
        <v>750</v>
      </c>
      <c r="HP30" s="99">
        <f t="shared" si="840"/>
        <v>0</v>
      </c>
      <c r="HQ30" s="100">
        <f ca="1" t="shared" si="840"/>
        <v>295.26</v>
      </c>
      <c r="HR30" s="100">
        <f ca="1" t="shared" si="840"/>
        <v>0</v>
      </c>
      <c r="HS30" s="100">
        <f ca="1" t="shared" si="840"/>
        <v>0</v>
      </c>
      <c r="HT30" s="100">
        <f ca="1" t="shared" si="840"/>
        <v>0</v>
      </c>
      <c r="HU30" s="133">
        <f ca="1" t="shared" ref="HU30" si="841">SUM(,HO30:HT30)</f>
        <v>1045.26</v>
      </c>
      <c r="HV30" s="134">
        <v>5e-5</v>
      </c>
      <c r="HW30" s="135">
        <f ca="1" t="shared" ref="HW30" si="842">HU30/HE29</f>
        <v>0.00020703545028405</v>
      </c>
      <c r="HX30" s="155"/>
      <c r="HY30" s="163"/>
      <c r="HZ30" s="149"/>
      <c r="IA30" s="71" t="s">
        <v>34</v>
      </c>
      <c r="IB30" s="72">
        <f t="shared" ref="IB30:IH30" si="843">IB6+IB8+IB10+IB12+IB14+IB16+IB18+IB24</f>
        <v>1</v>
      </c>
      <c r="IC30" s="72">
        <f t="shared" si="843"/>
        <v>0</v>
      </c>
      <c r="ID30" s="73">
        <f ca="1" t="shared" si="843"/>
        <v>1</v>
      </c>
      <c r="IE30" s="73">
        <f ca="1" t="shared" si="843"/>
        <v>2</v>
      </c>
      <c r="IF30" s="73">
        <f ca="1" t="shared" si="843"/>
        <v>17</v>
      </c>
      <c r="IG30" s="73">
        <f ca="1" t="shared" si="843"/>
        <v>0</v>
      </c>
      <c r="IH30" s="73">
        <f ca="1" t="shared" si="843"/>
        <v>0.4</v>
      </c>
      <c r="II30" s="97"/>
      <c r="IJ30" s="98">
        <f t="shared" ref="IJ30:IO30" si="844">IJ6+IJ8+IJ10+IJ12+IJ14+IJ16+IJ18+IJ24</f>
        <v>500</v>
      </c>
      <c r="IK30" s="99">
        <f t="shared" si="844"/>
        <v>0</v>
      </c>
      <c r="IL30" s="100">
        <f ca="1" t="shared" si="844"/>
        <v>159.6</v>
      </c>
      <c r="IM30" s="100">
        <f ca="1" t="shared" si="844"/>
        <v>0</v>
      </c>
      <c r="IN30" s="100">
        <f ca="1" t="shared" si="844"/>
        <v>0</v>
      </c>
      <c r="IO30" s="100">
        <f ca="1" t="shared" si="844"/>
        <v>0</v>
      </c>
      <c r="IP30" s="133">
        <f ca="1" t="shared" ref="IP30" si="845">SUM(,IJ30:IO30)</f>
        <v>659.6</v>
      </c>
      <c r="IQ30" s="134">
        <v>5e-5</v>
      </c>
      <c r="IR30" s="135">
        <f ca="1" t="shared" ref="IR30" si="846">IP30/HZ29</f>
        <v>0.000108342876162696</v>
      </c>
      <c r="IS30" s="155"/>
      <c r="IT30" s="163"/>
    </row>
    <row r="31" customHeight="1" spans="3:234">
      <c r="C31" s="74"/>
      <c r="X31" s="74"/>
      <c r="AS31" s="74"/>
      <c r="BN31" s="74"/>
      <c r="CI31" s="74"/>
      <c r="DD31" s="74"/>
      <c r="DY31" s="74"/>
      <c r="ET31" s="74"/>
      <c r="FO31" s="74"/>
      <c r="GJ31" s="74"/>
      <c r="HE31" s="74"/>
      <c r="HZ31" s="74"/>
    </row>
    <row r="32" s="41" customFormat="1" customHeight="1" spans="1:254">
      <c r="A32" s="66"/>
      <c r="B32" s="40" t="s">
        <v>29</v>
      </c>
      <c r="C32" s="59">
        <f>VLOOKUP($B32,Table!$C$4:$P$20,MATCH('MBO Report 1'!C$2,Table!$E$3:$P$3,0)+2,FALSE)</f>
        <v>5415912</v>
      </c>
      <c r="D32" s="68" t="s">
        <v>32</v>
      </c>
      <c r="E32" s="69"/>
      <c r="F32" s="69"/>
      <c r="G32" s="70"/>
      <c r="H32" s="70"/>
      <c r="I32" s="70"/>
      <c r="J32" s="70"/>
      <c r="K32" s="70"/>
      <c r="L32" s="93"/>
      <c r="M32" s="94"/>
      <c r="N32" s="95"/>
      <c r="O32" s="96"/>
      <c r="P32" s="96"/>
      <c r="Q32" s="96"/>
      <c r="R32" s="96"/>
      <c r="S32" s="127"/>
      <c r="T32" s="128"/>
      <c r="U32" s="129"/>
      <c r="V32" s="130"/>
      <c r="W32" s="131"/>
      <c r="X32" s="132"/>
      <c r="Y32" s="68"/>
      <c r="Z32" s="69"/>
      <c r="AA32" s="69"/>
      <c r="AB32" s="70"/>
      <c r="AC32" s="70"/>
      <c r="AD32" s="70"/>
      <c r="AE32" s="70"/>
      <c r="AF32" s="70"/>
      <c r="AG32" s="93"/>
      <c r="AH32" s="94"/>
      <c r="AI32" s="95"/>
      <c r="AJ32" s="96"/>
      <c r="AK32" s="96"/>
      <c r="AL32" s="96"/>
      <c r="AM32" s="96"/>
      <c r="AN32" s="127"/>
      <c r="AO32" s="128"/>
      <c r="AP32" s="129"/>
      <c r="AQ32" s="130"/>
      <c r="AR32" s="147"/>
      <c r="AS32" s="148"/>
      <c r="AT32" s="68"/>
      <c r="AU32" s="69"/>
      <c r="AV32" s="69"/>
      <c r="AW32" s="70"/>
      <c r="AX32" s="70"/>
      <c r="AY32" s="70"/>
      <c r="AZ32" s="70"/>
      <c r="BA32" s="70"/>
      <c r="BB32" s="93"/>
      <c r="BC32" s="94"/>
      <c r="BD32" s="95"/>
      <c r="BE32" s="96"/>
      <c r="BF32" s="96"/>
      <c r="BG32" s="96"/>
      <c r="BH32" s="96"/>
      <c r="BI32" s="127"/>
      <c r="BJ32" s="128"/>
      <c r="BK32" s="129"/>
      <c r="BL32" s="154"/>
      <c r="BM32" s="162"/>
      <c r="BN32" s="148"/>
      <c r="BO32" s="68"/>
      <c r="BP32" s="69"/>
      <c r="BQ32" s="69"/>
      <c r="BR32" s="70"/>
      <c r="BS32" s="70"/>
      <c r="BT32" s="70"/>
      <c r="BU32" s="70"/>
      <c r="BV32" s="70"/>
      <c r="BW32" s="93"/>
      <c r="BX32" s="94"/>
      <c r="BY32" s="95"/>
      <c r="BZ32" s="96"/>
      <c r="CA32" s="96"/>
      <c r="CB32" s="96"/>
      <c r="CC32" s="96"/>
      <c r="CD32" s="127"/>
      <c r="CE32" s="128"/>
      <c r="CF32" s="129"/>
      <c r="CG32" s="154"/>
      <c r="CH32" s="162"/>
      <c r="CI32" s="148"/>
      <c r="CJ32" s="68"/>
      <c r="CK32" s="69"/>
      <c r="CL32" s="69"/>
      <c r="CM32" s="70"/>
      <c r="CN32" s="70"/>
      <c r="CO32" s="70"/>
      <c r="CP32" s="70"/>
      <c r="CQ32" s="70"/>
      <c r="CR32" s="93"/>
      <c r="CS32" s="94"/>
      <c r="CT32" s="95"/>
      <c r="CU32" s="96"/>
      <c r="CV32" s="96"/>
      <c r="CW32" s="96"/>
      <c r="CX32" s="96"/>
      <c r="CY32" s="127"/>
      <c r="CZ32" s="128"/>
      <c r="DA32" s="129"/>
      <c r="DB32" s="154"/>
      <c r="DC32" s="162"/>
      <c r="DD32" s="148"/>
      <c r="DE32" s="68"/>
      <c r="DF32" s="69"/>
      <c r="DG32" s="69"/>
      <c r="DH32" s="70"/>
      <c r="DI32" s="70"/>
      <c r="DJ32" s="70"/>
      <c r="DK32" s="70"/>
      <c r="DL32" s="70"/>
      <c r="DM32" s="93"/>
      <c r="DN32" s="94"/>
      <c r="DO32" s="95"/>
      <c r="DP32" s="96"/>
      <c r="DQ32" s="96"/>
      <c r="DR32" s="96"/>
      <c r="DS32" s="96"/>
      <c r="DT32" s="127"/>
      <c r="DU32" s="128"/>
      <c r="DV32" s="129"/>
      <c r="DW32" s="154"/>
      <c r="DX32" s="162"/>
      <c r="DY32" s="148"/>
      <c r="DZ32" s="68"/>
      <c r="EA32" s="69"/>
      <c r="EB32" s="69"/>
      <c r="EC32" s="70"/>
      <c r="ED32" s="70"/>
      <c r="EE32" s="70"/>
      <c r="EF32" s="70"/>
      <c r="EG32" s="70"/>
      <c r="EH32" s="93"/>
      <c r="EI32" s="94"/>
      <c r="EJ32" s="95"/>
      <c r="EK32" s="96"/>
      <c r="EL32" s="96"/>
      <c r="EM32" s="96"/>
      <c r="EN32" s="96"/>
      <c r="EO32" s="127"/>
      <c r="EP32" s="128"/>
      <c r="EQ32" s="129"/>
      <c r="ER32" s="154"/>
      <c r="ES32" s="162"/>
      <c r="ET32" s="148"/>
      <c r="EU32" s="68"/>
      <c r="EV32" s="69"/>
      <c r="EW32" s="69"/>
      <c r="EX32" s="70"/>
      <c r="EY32" s="70"/>
      <c r="EZ32" s="70"/>
      <c r="FA32" s="70"/>
      <c r="FB32" s="70"/>
      <c r="FC32" s="93"/>
      <c r="FD32" s="94"/>
      <c r="FE32" s="95"/>
      <c r="FF32" s="96"/>
      <c r="FG32" s="96"/>
      <c r="FH32" s="96"/>
      <c r="FI32" s="96"/>
      <c r="FJ32" s="127"/>
      <c r="FK32" s="128"/>
      <c r="FL32" s="129"/>
      <c r="FM32" s="154"/>
      <c r="FN32" s="162"/>
      <c r="FO32" s="148"/>
      <c r="FP32" s="68"/>
      <c r="FQ32" s="69"/>
      <c r="FR32" s="69"/>
      <c r="FS32" s="70"/>
      <c r="FT32" s="70"/>
      <c r="FU32" s="70"/>
      <c r="FV32" s="70"/>
      <c r="FW32" s="70"/>
      <c r="FX32" s="93"/>
      <c r="FY32" s="94"/>
      <c r="FZ32" s="95"/>
      <c r="GA32" s="96"/>
      <c r="GB32" s="96"/>
      <c r="GC32" s="96"/>
      <c r="GD32" s="96"/>
      <c r="GE32" s="127"/>
      <c r="GF32" s="128"/>
      <c r="GG32" s="129"/>
      <c r="GH32" s="154"/>
      <c r="GI32" s="162"/>
      <c r="GJ32" s="148"/>
      <c r="GK32" s="68"/>
      <c r="GL32" s="69"/>
      <c r="GM32" s="69"/>
      <c r="GN32" s="70"/>
      <c r="GO32" s="70"/>
      <c r="GP32" s="70"/>
      <c r="GQ32" s="70"/>
      <c r="GR32" s="70"/>
      <c r="GS32" s="93"/>
      <c r="GT32" s="94"/>
      <c r="GU32" s="95"/>
      <c r="GV32" s="96"/>
      <c r="GW32" s="96"/>
      <c r="GX32" s="96"/>
      <c r="GY32" s="96"/>
      <c r="GZ32" s="127"/>
      <c r="HA32" s="128"/>
      <c r="HB32" s="129"/>
      <c r="HC32" s="154"/>
      <c r="HD32" s="162"/>
      <c r="HE32" s="148"/>
      <c r="HF32" s="68"/>
      <c r="HG32" s="69"/>
      <c r="HH32" s="69"/>
      <c r="HI32" s="70"/>
      <c r="HJ32" s="70"/>
      <c r="HK32" s="70"/>
      <c r="HL32" s="70"/>
      <c r="HM32" s="70"/>
      <c r="HN32" s="93"/>
      <c r="HO32" s="94"/>
      <c r="HP32" s="95"/>
      <c r="HQ32" s="96"/>
      <c r="HR32" s="96"/>
      <c r="HS32" s="96"/>
      <c r="HT32" s="96"/>
      <c r="HU32" s="127"/>
      <c r="HV32" s="128"/>
      <c r="HW32" s="129"/>
      <c r="HX32" s="154"/>
      <c r="HY32" s="162"/>
      <c r="HZ32" s="148"/>
      <c r="IA32" s="68"/>
      <c r="IB32" s="69"/>
      <c r="IC32" s="69"/>
      <c r="ID32" s="70"/>
      <c r="IE32" s="70"/>
      <c r="IF32" s="70"/>
      <c r="IG32" s="70"/>
      <c r="IH32" s="70"/>
      <c r="II32" s="93"/>
      <c r="IJ32" s="94"/>
      <c r="IK32" s="95"/>
      <c r="IL32" s="96"/>
      <c r="IM32" s="96"/>
      <c r="IN32" s="96"/>
      <c r="IO32" s="96"/>
      <c r="IP32" s="127"/>
      <c r="IQ32" s="128"/>
      <c r="IR32" s="129"/>
      <c r="IS32" s="154"/>
      <c r="IT32" s="162"/>
    </row>
    <row r="33" s="41" customFormat="1" customHeight="1" spans="1:254">
      <c r="A33" s="66"/>
      <c r="B33" s="40"/>
      <c r="C33" s="59"/>
      <c r="D33" s="71" t="s">
        <v>34</v>
      </c>
      <c r="E33" s="72"/>
      <c r="F33" s="72"/>
      <c r="G33" s="73"/>
      <c r="H33" s="73"/>
      <c r="I33" s="73"/>
      <c r="J33" s="73"/>
      <c r="K33" s="73"/>
      <c r="L33" s="97"/>
      <c r="M33" s="98"/>
      <c r="N33" s="99"/>
      <c r="O33" s="100"/>
      <c r="P33" s="100"/>
      <c r="Q33" s="100"/>
      <c r="R33" s="100"/>
      <c r="S33" s="133"/>
      <c r="T33" s="134"/>
      <c r="U33" s="135"/>
      <c r="V33" s="130"/>
      <c r="W33" s="131"/>
      <c r="X33" s="132"/>
      <c r="Y33" s="71"/>
      <c r="Z33" s="72"/>
      <c r="AA33" s="72"/>
      <c r="AB33" s="73"/>
      <c r="AC33" s="73"/>
      <c r="AD33" s="73"/>
      <c r="AE33" s="73"/>
      <c r="AF33" s="73"/>
      <c r="AG33" s="97"/>
      <c r="AH33" s="98"/>
      <c r="AI33" s="99"/>
      <c r="AJ33" s="100"/>
      <c r="AK33" s="100"/>
      <c r="AL33" s="100"/>
      <c r="AM33" s="100"/>
      <c r="AN33" s="133"/>
      <c r="AO33" s="134"/>
      <c r="AP33" s="135"/>
      <c r="AQ33" s="130"/>
      <c r="AR33" s="147"/>
      <c r="AS33" s="149"/>
      <c r="AT33" s="71"/>
      <c r="AU33" s="72"/>
      <c r="AV33" s="72"/>
      <c r="AW33" s="73"/>
      <c r="AX33" s="73"/>
      <c r="AY33" s="73"/>
      <c r="AZ33" s="73"/>
      <c r="BA33" s="73"/>
      <c r="BB33" s="97"/>
      <c r="BC33" s="98"/>
      <c r="BD33" s="99"/>
      <c r="BE33" s="100"/>
      <c r="BF33" s="100"/>
      <c r="BG33" s="100"/>
      <c r="BH33" s="100"/>
      <c r="BI33" s="133"/>
      <c r="BJ33" s="134"/>
      <c r="BK33" s="135"/>
      <c r="BL33" s="155"/>
      <c r="BM33" s="163"/>
      <c r="BN33" s="149"/>
      <c r="BO33" s="71"/>
      <c r="BP33" s="72"/>
      <c r="BQ33" s="72"/>
      <c r="BR33" s="73"/>
      <c r="BS33" s="73"/>
      <c r="BT33" s="73"/>
      <c r="BU33" s="73"/>
      <c r="BV33" s="73"/>
      <c r="BW33" s="97"/>
      <c r="BX33" s="98"/>
      <c r="BY33" s="99"/>
      <c r="BZ33" s="100"/>
      <c r="CA33" s="100"/>
      <c r="CB33" s="100"/>
      <c r="CC33" s="100"/>
      <c r="CD33" s="133"/>
      <c r="CE33" s="134"/>
      <c r="CF33" s="135"/>
      <c r="CG33" s="155"/>
      <c r="CH33" s="163"/>
      <c r="CI33" s="149"/>
      <c r="CJ33" s="71"/>
      <c r="CK33" s="72"/>
      <c r="CL33" s="72"/>
      <c r="CM33" s="73"/>
      <c r="CN33" s="73"/>
      <c r="CO33" s="73"/>
      <c r="CP33" s="73"/>
      <c r="CQ33" s="73"/>
      <c r="CR33" s="97"/>
      <c r="CS33" s="98"/>
      <c r="CT33" s="99"/>
      <c r="CU33" s="100"/>
      <c r="CV33" s="100"/>
      <c r="CW33" s="100"/>
      <c r="CX33" s="100"/>
      <c r="CY33" s="133"/>
      <c r="CZ33" s="134"/>
      <c r="DA33" s="135"/>
      <c r="DB33" s="155"/>
      <c r="DC33" s="163"/>
      <c r="DD33" s="149"/>
      <c r="DE33" s="71"/>
      <c r="DF33" s="72"/>
      <c r="DG33" s="72"/>
      <c r="DH33" s="73"/>
      <c r="DI33" s="73"/>
      <c r="DJ33" s="73"/>
      <c r="DK33" s="73"/>
      <c r="DL33" s="73"/>
      <c r="DM33" s="97"/>
      <c r="DN33" s="98"/>
      <c r="DO33" s="99"/>
      <c r="DP33" s="100"/>
      <c r="DQ33" s="100"/>
      <c r="DR33" s="100"/>
      <c r="DS33" s="100"/>
      <c r="DT33" s="133"/>
      <c r="DU33" s="134"/>
      <c r="DV33" s="135"/>
      <c r="DW33" s="155"/>
      <c r="DX33" s="163"/>
      <c r="DY33" s="149"/>
      <c r="DZ33" s="71"/>
      <c r="EA33" s="72"/>
      <c r="EB33" s="72"/>
      <c r="EC33" s="73"/>
      <c r="ED33" s="73"/>
      <c r="EE33" s="73"/>
      <c r="EF33" s="73"/>
      <c r="EG33" s="73"/>
      <c r="EH33" s="97"/>
      <c r="EI33" s="98"/>
      <c r="EJ33" s="99"/>
      <c r="EK33" s="100"/>
      <c r="EL33" s="100"/>
      <c r="EM33" s="100"/>
      <c r="EN33" s="100"/>
      <c r="EO33" s="133"/>
      <c r="EP33" s="134"/>
      <c r="EQ33" s="135"/>
      <c r="ER33" s="155"/>
      <c r="ES33" s="163"/>
      <c r="ET33" s="149"/>
      <c r="EU33" s="71"/>
      <c r="EV33" s="72"/>
      <c r="EW33" s="72"/>
      <c r="EX33" s="73"/>
      <c r="EY33" s="73"/>
      <c r="EZ33" s="73"/>
      <c r="FA33" s="73"/>
      <c r="FB33" s="73"/>
      <c r="FC33" s="97"/>
      <c r="FD33" s="98"/>
      <c r="FE33" s="99"/>
      <c r="FF33" s="100"/>
      <c r="FG33" s="100"/>
      <c r="FH33" s="100"/>
      <c r="FI33" s="100"/>
      <c r="FJ33" s="133"/>
      <c r="FK33" s="134"/>
      <c r="FL33" s="135"/>
      <c r="FM33" s="155"/>
      <c r="FN33" s="163"/>
      <c r="FO33" s="149"/>
      <c r="FP33" s="71"/>
      <c r="FQ33" s="72"/>
      <c r="FR33" s="72"/>
      <c r="FS33" s="73"/>
      <c r="FT33" s="73"/>
      <c r="FU33" s="73"/>
      <c r="FV33" s="73"/>
      <c r="FW33" s="73"/>
      <c r="FX33" s="97"/>
      <c r="FY33" s="98"/>
      <c r="FZ33" s="99"/>
      <c r="GA33" s="100"/>
      <c r="GB33" s="100"/>
      <c r="GC33" s="100"/>
      <c r="GD33" s="100"/>
      <c r="GE33" s="133"/>
      <c r="GF33" s="134"/>
      <c r="GG33" s="135"/>
      <c r="GH33" s="155"/>
      <c r="GI33" s="163"/>
      <c r="GJ33" s="149"/>
      <c r="GK33" s="71"/>
      <c r="GL33" s="72"/>
      <c r="GM33" s="72"/>
      <c r="GN33" s="73"/>
      <c r="GO33" s="73"/>
      <c r="GP33" s="73"/>
      <c r="GQ33" s="73"/>
      <c r="GR33" s="73"/>
      <c r="GS33" s="97"/>
      <c r="GT33" s="98"/>
      <c r="GU33" s="99"/>
      <c r="GV33" s="100"/>
      <c r="GW33" s="100"/>
      <c r="GX33" s="100"/>
      <c r="GY33" s="100"/>
      <c r="GZ33" s="133"/>
      <c r="HA33" s="134"/>
      <c r="HB33" s="135"/>
      <c r="HC33" s="155"/>
      <c r="HD33" s="163"/>
      <c r="HE33" s="149"/>
      <c r="HF33" s="71"/>
      <c r="HG33" s="72"/>
      <c r="HH33" s="72"/>
      <c r="HI33" s="73"/>
      <c r="HJ33" s="73"/>
      <c r="HK33" s="73"/>
      <c r="HL33" s="73"/>
      <c r="HM33" s="73"/>
      <c r="HN33" s="97"/>
      <c r="HO33" s="98"/>
      <c r="HP33" s="99"/>
      <c r="HQ33" s="100"/>
      <c r="HR33" s="100"/>
      <c r="HS33" s="100"/>
      <c r="HT33" s="100"/>
      <c r="HU33" s="133"/>
      <c r="HV33" s="134"/>
      <c r="HW33" s="135"/>
      <c r="HX33" s="155"/>
      <c r="HY33" s="163"/>
      <c r="HZ33" s="149"/>
      <c r="IA33" s="71"/>
      <c r="IB33" s="72"/>
      <c r="IC33" s="72"/>
      <c r="ID33" s="73"/>
      <c r="IE33" s="73"/>
      <c r="IF33" s="73"/>
      <c r="IG33" s="73"/>
      <c r="IH33" s="73"/>
      <c r="II33" s="97"/>
      <c r="IJ33" s="98"/>
      <c r="IK33" s="99"/>
      <c r="IL33" s="100"/>
      <c r="IM33" s="100"/>
      <c r="IN33" s="100"/>
      <c r="IO33" s="100"/>
      <c r="IP33" s="133"/>
      <c r="IQ33" s="134"/>
      <c r="IR33" s="135"/>
      <c r="IS33" s="155"/>
      <c r="IT33" s="163"/>
    </row>
  </sheetData>
  <mergeCells count="591">
    <mergeCell ref="C2:W2"/>
    <mergeCell ref="X2:AR2"/>
    <mergeCell ref="AS2:BM2"/>
    <mergeCell ref="BN2:CH2"/>
    <mergeCell ref="CI2:DC2"/>
    <mergeCell ref="DD2:DX2"/>
    <mergeCell ref="DY2:ES2"/>
    <mergeCell ref="ET2:FN2"/>
    <mergeCell ref="FO2:GI2"/>
    <mergeCell ref="GJ2:HD2"/>
    <mergeCell ref="HE2:HY2"/>
    <mergeCell ref="HZ2:IT2"/>
    <mergeCell ref="E3:L3"/>
    <mergeCell ref="M3:S3"/>
    <mergeCell ref="T3:W3"/>
    <mergeCell ref="Z3:AG3"/>
    <mergeCell ref="AH3:AN3"/>
    <mergeCell ref="AO3:AR3"/>
    <mergeCell ref="AU3:BB3"/>
    <mergeCell ref="BC3:BI3"/>
    <mergeCell ref="BJ3:BM3"/>
    <mergeCell ref="BP3:BW3"/>
    <mergeCell ref="BX3:CD3"/>
    <mergeCell ref="CE3:CH3"/>
    <mergeCell ref="CK3:CR3"/>
    <mergeCell ref="CS3:CY3"/>
    <mergeCell ref="CZ3:DC3"/>
    <mergeCell ref="DF3:DM3"/>
    <mergeCell ref="DN3:DT3"/>
    <mergeCell ref="DU3:DX3"/>
    <mergeCell ref="EA3:EH3"/>
    <mergeCell ref="EI3:EO3"/>
    <mergeCell ref="EP3:ES3"/>
    <mergeCell ref="EV3:FC3"/>
    <mergeCell ref="FD3:FJ3"/>
    <mergeCell ref="FK3:FN3"/>
    <mergeCell ref="FQ3:FX3"/>
    <mergeCell ref="FY3:GE3"/>
    <mergeCell ref="GF3:GI3"/>
    <mergeCell ref="GL3:GS3"/>
    <mergeCell ref="GT3:GZ3"/>
    <mergeCell ref="HA3:HD3"/>
    <mergeCell ref="HG3:HN3"/>
    <mergeCell ref="HO3:HU3"/>
    <mergeCell ref="HV3:HY3"/>
    <mergeCell ref="IB3:II3"/>
    <mergeCell ref="IJ3:IP3"/>
    <mergeCell ref="IQ3:IT3"/>
    <mergeCell ref="B2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2:B33"/>
    <mergeCell ref="C3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2:C33"/>
    <mergeCell ref="D3:D4"/>
    <mergeCell ref="V5:V6"/>
    <mergeCell ref="V7:V8"/>
    <mergeCell ref="V9:V10"/>
    <mergeCell ref="V11:V12"/>
    <mergeCell ref="V13:V14"/>
    <mergeCell ref="V15:V16"/>
    <mergeCell ref="V17:V18"/>
    <mergeCell ref="V19:V20"/>
    <mergeCell ref="V21:V22"/>
    <mergeCell ref="V23:V24"/>
    <mergeCell ref="V25:V26"/>
    <mergeCell ref="V27:V28"/>
    <mergeCell ref="V29:V30"/>
    <mergeCell ref="V32:V33"/>
    <mergeCell ref="W5:W6"/>
    <mergeCell ref="W7:W8"/>
    <mergeCell ref="W9:W10"/>
    <mergeCell ref="W11:W12"/>
    <mergeCell ref="W13:W14"/>
    <mergeCell ref="W15:W16"/>
    <mergeCell ref="W17:W18"/>
    <mergeCell ref="W19:W20"/>
    <mergeCell ref="W21:W22"/>
    <mergeCell ref="W23:W24"/>
    <mergeCell ref="W25:W26"/>
    <mergeCell ref="W27:W28"/>
    <mergeCell ref="W29:W30"/>
    <mergeCell ref="W32:W33"/>
    <mergeCell ref="X3:X4"/>
    <mergeCell ref="X5:X6"/>
    <mergeCell ref="X7:X8"/>
    <mergeCell ref="X9:X10"/>
    <mergeCell ref="X11:X12"/>
    <mergeCell ref="X13:X14"/>
    <mergeCell ref="X15:X16"/>
    <mergeCell ref="X17:X18"/>
    <mergeCell ref="X19:X20"/>
    <mergeCell ref="X21:X22"/>
    <mergeCell ref="X23:X24"/>
    <mergeCell ref="X25:X26"/>
    <mergeCell ref="X27:X28"/>
    <mergeCell ref="X29:X30"/>
    <mergeCell ref="X32:X33"/>
    <mergeCell ref="Y3:Y4"/>
    <mergeCell ref="AQ5:AQ6"/>
    <mergeCell ref="AQ7:AQ8"/>
    <mergeCell ref="AQ9:AQ10"/>
    <mergeCell ref="AQ11:AQ12"/>
    <mergeCell ref="AQ13:AQ14"/>
    <mergeCell ref="AQ15:AQ16"/>
    <mergeCell ref="AQ17:AQ18"/>
    <mergeCell ref="AQ19:AQ20"/>
    <mergeCell ref="AQ21:AQ22"/>
    <mergeCell ref="AQ23:AQ24"/>
    <mergeCell ref="AQ25:AQ26"/>
    <mergeCell ref="AQ27:AQ28"/>
    <mergeCell ref="AQ29:AQ30"/>
    <mergeCell ref="AQ32:AQ33"/>
    <mergeCell ref="AR5:AR6"/>
    <mergeCell ref="AR7:AR8"/>
    <mergeCell ref="AR9:AR10"/>
    <mergeCell ref="AR11:AR12"/>
    <mergeCell ref="AR13:AR14"/>
    <mergeCell ref="AR15:AR16"/>
    <mergeCell ref="AR17:AR18"/>
    <mergeCell ref="AR19:AR20"/>
    <mergeCell ref="AR21:AR22"/>
    <mergeCell ref="AR23:AR24"/>
    <mergeCell ref="AR25:AR26"/>
    <mergeCell ref="AR27:AR28"/>
    <mergeCell ref="AR29:AR30"/>
    <mergeCell ref="AR32:AR33"/>
    <mergeCell ref="AS3:AS4"/>
    <mergeCell ref="AS5:AS6"/>
    <mergeCell ref="AS7:AS8"/>
    <mergeCell ref="AS9:AS10"/>
    <mergeCell ref="AS11:AS12"/>
    <mergeCell ref="AS13:AS14"/>
    <mergeCell ref="AS15:AS16"/>
    <mergeCell ref="AS17:AS18"/>
    <mergeCell ref="AS19:AS20"/>
    <mergeCell ref="AS21:AS22"/>
    <mergeCell ref="AS23:AS24"/>
    <mergeCell ref="AS25:AS26"/>
    <mergeCell ref="AS27:AS28"/>
    <mergeCell ref="AS29:AS30"/>
    <mergeCell ref="AS32:AS33"/>
    <mergeCell ref="AT3:AT4"/>
    <mergeCell ref="BL5:BL6"/>
    <mergeCell ref="BL7:BL8"/>
    <mergeCell ref="BL9:BL10"/>
    <mergeCell ref="BL11:BL12"/>
    <mergeCell ref="BL13:BL14"/>
    <mergeCell ref="BL15:BL16"/>
    <mergeCell ref="BL17:BL18"/>
    <mergeCell ref="BL19:BL20"/>
    <mergeCell ref="BL21:BL22"/>
    <mergeCell ref="BL23:BL24"/>
    <mergeCell ref="BL25:BL26"/>
    <mergeCell ref="BL27:BL28"/>
    <mergeCell ref="BL29:BL30"/>
    <mergeCell ref="BL32:BL33"/>
    <mergeCell ref="BM5:BM6"/>
    <mergeCell ref="BM7:BM8"/>
    <mergeCell ref="BM9:BM10"/>
    <mergeCell ref="BM11:BM12"/>
    <mergeCell ref="BM13:BM14"/>
    <mergeCell ref="BM15:BM16"/>
    <mergeCell ref="BM17:BM18"/>
    <mergeCell ref="BM19:BM20"/>
    <mergeCell ref="BM21:BM22"/>
    <mergeCell ref="BM23:BM24"/>
    <mergeCell ref="BM25:BM26"/>
    <mergeCell ref="BM27:BM28"/>
    <mergeCell ref="BM29:BM30"/>
    <mergeCell ref="BM32:BM33"/>
    <mergeCell ref="BN3:BN4"/>
    <mergeCell ref="BN5:BN6"/>
    <mergeCell ref="BN7:BN8"/>
    <mergeCell ref="BN9:BN10"/>
    <mergeCell ref="BN11:BN12"/>
    <mergeCell ref="BN13:BN14"/>
    <mergeCell ref="BN15:BN16"/>
    <mergeCell ref="BN17:BN18"/>
    <mergeCell ref="BN19:BN20"/>
    <mergeCell ref="BN21:BN22"/>
    <mergeCell ref="BN23:BN24"/>
    <mergeCell ref="BN25:BN26"/>
    <mergeCell ref="BN27:BN28"/>
    <mergeCell ref="BN29:BN30"/>
    <mergeCell ref="BN32:BN33"/>
    <mergeCell ref="BO3:BO4"/>
    <mergeCell ref="CG5:CG6"/>
    <mergeCell ref="CG7:CG8"/>
    <mergeCell ref="CG9:CG10"/>
    <mergeCell ref="CG11:CG12"/>
    <mergeCell ref="CG13:CG14"/>
    <mergeCell ref="CG15:CG16"/>
    <mergeCell ref="CG17:CG18"/>
    <mergeCell ref="CG19:CG20"/>
    <mergeCell ref="CG21:CG22"/>
    <mergeCell ref="CG23:CG24"/>
    <mergeCell ref="CG25:CG26"/>
    <mergeCell ref="CG27:CG28"/>
    <mergeCell ref="CG29:CG30"/>
    <mergeCell ref="CG32:CG33"/>
    <mergeCell ref="CH5:CH6"/>
    <mergeCell ref="CH7:CH8"/>
    <mergeCell ref="CH9:CH10"/>
    <mergeCell ref="CH11:CH12"/>
    <mergeCell ref="CH13:CH14"/>
    <mergeCell ref="CH15:CH16"/>
    <mergeCell ref="CH17:CH18"/>
    <mergeCell ref="CH19:CH20"/>
    <mergeCell ref="CH21:CH22"/>
    <mergeCell ref="CH23:CH24"/>
    <mergeCell ref="CH25:CH26"/>
    <mergeCell ref="CH27:CH28"/>
    <mergeCell ref="CH29:CH30"/>
    <mergeCell ref="CH32:CH33"/>
    <mergeCell ref="CI3:CI4"/>
    <mergeCell ref="CI5:CI6"/>
    <mergeCell ref="CI7:CI8"/>
    <mergeCell ref="CI9:CI10"/>
    <mergeCell ref="CI11:CI12"/>
    <mergeCell ref="CI13:CI14"/>
    <mergeCell ref="CI15:CI16"/>
    <mergeCell ref="CI17:CI18"/>
    <mergeCell ref="CI19:CI20"/>
    <mergeCell ref="CI21:CI22"/>
    <mergeCell ref="CI23:CI24"/>
    <mergeCell ref="CI25:CI26"/>
    <mergeCell ref="CI27:CI28"/>
    <mergeCell ref="CI29:CI30"/>
    <mergeCell ref="CI32:CI33"/>
    <mergeCell ref="CJ3:CJ4"/>
    <mergeCell ref="DB5:DB6"/>
    <mergeCell ref="DB7:DB8"/>
    <mergeCell ref="DB9:DB10"/>
    <mergeCell ref="DB11:DB12"/>
    <mergeCell ref="DB13:DB14"/>
    <mergeCell ref="DB15:DB16"/>
    <mergeCell ref="DB17:DB18"/>
    <mergeCell ref="DB19:DB20"/>
    <mergeCell ref="DB21:DB22"/>
    <mergeCell ref="DB23:DB24"/>
    <mergeCell ref="DB25:DB26"/>
    <mergeCell ref="DB27:DB28"/>
    <mergeCell ref="DB29:DB30"/>
    <mergeCell ref="DB32:DB33"/>
    <mergeCell ref="DC5:DC6"/>
    <mergeCell ref="DC7:DC8"/>
    <mergeCell ref="DC9:DC10"/>
    <mergeCell ref="DC11:DC12"/>
    <mergeCell ref="DC13:DC14"/>
    <mergeCell ref="DC15:DC16"/>
    <mergeCell ref="DC17:DC18"/>
    <mergeCell ref="DC19:DC20"/>
    <mergeCell ref="DC21:DC22"/>
    <mergeCell ref="DC23:DC24"/>
    <mergeCell ref="DC25:DC26"/>
    <mergeCell ref="DC27:DC28"/>
    <mergeCell ref="DC29:DC30"/>
    <mergeCell ref="DC32:DC33"/>
    <mergeCell ref="DD3:DD4"/>
    <mergeCell ref="DD5:DD6"/>
    <mergeCell ref="DD7:DD8"/>
    <mergeCell ref="DD9:DD10"/>
    <mergeCell ref="DD11:DD12"/>
    <mergeCell ref="DD13:DD14"/>
    <mergeCell ref="DD15:DD16"/>
    <mergeCell ref="DD17:DD18"/>
    <mergeCell ref="DD19:DD20"/>
    <mergeCell ref="DD21:DD22"/>
    <mergeCell ref="DD23:DD24"/>
    <mergeCell ref="DD25:DD26"/>
    <mergeCell ref="DD27:DD28"/>
    <mergeCell ref="DD29:DD30"/>
    <mergeCell ref="DD32:DD33"/>
    <mergeCell ref="DE3:DE4"/>
    <mergeCell ref="DW5:DW6"/>
    <mergeCell ref="DW7:DW8"/>
    <mergeCell ref="DW9:DW10"/>
    <mergeCell ref="DW11:DW12"/>
    <mergeCell ref="DW13:DW14"/>
    <mergeCell ref="DW15:DW16"/>
    <mergeCell ref="DW17:DW18"/>
    <mergeCell ref="DW19:DW20"/>
    <mergeCell ref="DW21:DW22"/>
    <mergeCell ref="DW23:DW24"/>
    <mergeCell ref="DW25:DW26"/>
    <mergeCell ref="DW27:DW28"/>
    <mergeCell ref="DW29:DW30"/>
    <mergeCell ref="DW32:DW33"/>
    <mergeCell ref="DX5:DX6"/>
    <mergeCell ref="DX7:DX8"/>
    <mergeCell ref="DX9:DX10"/>
    <mergeCell ref="DX11:DX12"/>
    <mergeCell ref="DX13:DX14"/>
    <mergeCell ref="DX15:DX16"/>
    <mergeCell ref="DX17:DX18"/>
    <mergeCell ref="DX19:DX20"/>
    <mergeCell ref="DX21:DX22"/>
    <mergeCell ref="DX23:DX24"/>
    <mergeCell ref="DX25:DX26"/>
    <mergeCell ref="DX27:DX28"/>
    <mergeCell ref="DX29:DX30"/>
    <mergeCell ref="DX32:DX33"/>
    <mergeCell ref="DY3:DY4"/>
    <mergeCell ref="DY5:DY6"/>
    <mergeCell ref="DY7:DY8"/>
    <mergeCell ref="DY9:DY10"/>
    <mergeCell ref="DY11:DY12"/>
    <mergeCell ref="DY13:DY14"/>
    <mergeCell ref="DY15:DY16"/>
    <mergeCell ref="DY17:DY18"/>
    <mergeCell ref="DY19:DY20"/>
    <mergeCell ref="DY21:DY22"/>
    <mergeCell ref="DY23:DY24"/>
    <mergeCell ref="DY25:DY26"/>
    <mergeCell ref="DY27:DY28"/>
    <mergeCell ref="DY29:DY30"/>
    <mergeCell ref="DY32:DY33"/>
    <mergeCell ref="DZ3:DZ4"/>
    <mergeCell ref="ER5:ER6"/>
    <mergeCell ref="ER7:ER8"/>
    <mergeCell ref="ER9:ER10"/>
    <mergeCell ref="ER11:ER12"/>
    <mergeCell ref="ER13:ER14"/>
    <mergeCell ref="ER15:ER16"/>
    <mergeCell ref="ER17:ER18"/>
    <mergeCell ref="ER19:ER20"/>
    <mergeCell ref="ER21:ER22"/>
    <mergeCell ref="ER23:ER24"/>
    <mergeCell ref="ER25:ER26"/>
    <mergeCell ref="ER27:ER28"/>
    <mergeCell ref="ER29:ER30"/>
    <mergeCell ref="ER32:ER33"/>
    <mergeCell ref="ES5:ES6"/>
    <mergeCell ref="ES7:ES8"/>
    <mergeCell ref="ES9:ES10"/>
    <mergeCell ref="ES11:ES12"/>
    <mergeCell ref="ES13:ES14"/>
    <mergeCell ref="ES15:ES16"/>
    <mergeCell ref="ES17:ES18"/>
    <mergeCell ref="ES19:ES20"/>
    <mergeCell ref="ES21:ES22"/>
    <mergeCell ref="ES23:ES24"/>
    <mergeCell ref="ES25:ES26"/>
    <mergeCell ref="ES27:ES28"/>
    <mergeCell ref="ES29:ES30"/>
    <mergeCell ref="ES32:ES33"/>
    <mergeCell ref="ET3:ET4"/>
    <mergeCell ref="ET5:ET6"/>
    <mergeCell ref="ET7:ET8"/>
    <mergeCell ref="ET9:ET10"/>
    <mergeCell ref="ET11:ET12"/>
    <mergeCell ref="ET13:ET14"/>
    <mergeCell ref="ET15:ET16"/>
    <mergeCell ref="ET17:ET18"/>
    <mergeCell ref="ET19:ET20"/>
    <mergeCell ref="ET21:ET22"/>
    <mergeCell ref="ET23:ET24"/>
    <mergeCell ref="ET25:ET26"/>
    <mergeCell ref="ET27:ET28"/>
    <mergeCell ref="ET29:ET30"/>
    <mergeCell ref="ET32:ET33"/>
    <mergeCell ref="EU3:EU4"/>
    <mergeCell ref="FM5:FM6"/>
    <mergeCell ref="FM7:FM8"/>
    <mergeCell ref="FM9:FM10"/>
    <mergeCell ref="FM11:FM12"/>
    <mergeCell ref="FM13:FM14"/>
    <mergeCell ref="FM15:FM16"/>
    <mergeCell ref="FM17:FM18"/>
    <mergeCell ref="FM19:FM20"/>
    <mergeCell ref="FM21:FM22"/>
    <mergeCell ref="FM23:FM24"/>
    <mergeCell ref="FM25:FM26"/>
    <mergeCell ref="FM27:FM28"/>
    <mergeCell ref="FM29:FM30"/>
    <mergeCell ref="FM32:FM33"/>
    <mergeCell ref="FN5:FN6"/>
    <mergeCell ref="FN7:FN8"/>
    <mergeCell ref="FN9:FN10"/>
    <mergeCell ref="FN11:FN12"/>
    <mergeCell ref="FN13:FN14"/>
    <mergeCell ref="FN15:FN16"/>
    <mergeCell ref="FN17:FN18"/>
    <mergeCell ref="FN19:FN20"/>
    <mergeCell ref="FN21:FN22"/>
    <mergeCell ref="FN23:FN24"/>
    <mergeCell ref="FN25:FN26"/>
    <mergeCell ref="FN27:FN28"/>
    <mergeCell ref="FN29:FN30"/>
    <mergeCell ref="FN32:FN33"/>
    <mergeCell ref="FO3:FO4"/>
    <mergeCell ref="FO5:FO6"/>
    <mergeCell ref="FO7:FO8"/>
    <mergeCell ref="FO9:FO10"/>
    <mergeCell ref="FO11:FO12"/>
    <mergeCell ref="FO13:FO14"/>
    <mergeCell ref="FO15:FO16"/>
    <mergeCell ref="FO17:FO18"/>
    <mergeCell ref="FO19:FO20"/>
    <mergeCell ref="FO21:FO22"/>
    <mergeCell ref="FO23:FO24"/>
    <mergeCell ref="FO25:FO26"/>
    <mergeCell ref="FO27:FO28"/>
    <mergeCell ref="FO29:FO30"/>
    <mergeCell ref="FO32:FO33"/>
    <mergeCell ref="FP3:FP4"/>
    <mergeCell ref="GH5:GH6"/>
    <mergeCell ref="GH7:GH8"/>
    <mergeCell ref="GH9:GH10"/>
    <mergeCell ref="GH11:GH12"/>
    <mergeCell ref="GH13:GH14"/>
    <mergeCell ref="GH15:GH16"/>
    <mergeCell ref="GH17:GH18"/>
    <mergeCell ref="GH19:GH20"/>
    <mergeCell ref="GH21:GH22"/>
    <mergeCell ref="GH23:GH24"/>
    <mergeCell ref="GH25:GH26"/>
    <mergeCell ref="GH27:GH28"/>
    <mergeCell ref="GH29:GH30"/>
    <mergeCell ref="GH32:GH33"/>
    <mergeCell ref="GI5:GI6"/>
    <mergeCell ref="GI7:GI8"/>
    <mergeCell ref="GI9:GI10"/>
    <mergeCell ref="GI11:GI12"/>
    <mergeCell ref="GI13:GI14"/>
    <mergeCell ref="GI15:GI16"/>
    <mergeCell ref="GI17:GI18"/>
    <mergeCell ref="GI19:GI20"/>
    <mergeCell ref="GI21:GI22"/>
    <mergeCell ref="GI23:GI24"/>
    <mergeCell ref="GI25:GI26"/>
    <mergeCell ref="GI27:GI28"/>
    <mergeCell ref="GI29:GI30"/>
    <mergeCell ref="GI32:GI33"/>
    <mergeCell ref="GJ3:GJ4"/>
    <mergeCell ref="GJ5:GJ6"/>
    <mergeCell ref="GJ7:GJ8"/>
    <mergeCell ref="GJ9:GJ10"/>
    <mergeCell ref="GJ11:GJ12"/>
    <mergeCell ref="GJ13:GJ14"/>
    <mergeCell ref="GJ15:GJ16"/>
    <mergeCell ref="GJ17:GJ18"/>
    <mergeCell ref="GJ19:GJ20"/>
    <mergeCell ref="GJ21:GJ22"/>
    <mergeCell ref="GJ23:GJ24"/>
    <mergeCell ref="GJ25:GJ26"/>
    <mergeCell ref="GJ27:GJ28"/>
    <mergeCell ref="GJ29:GJ30"/>
    <mergeCell ref="GJ32:GJ33"/>
    <mergeCell ref="GK3:GK4"/>
    <mergeCell ref="HC5:HC6"/>
    <mergeCell ref="HC7:HC8"/>
    <mergeCell ref="HC9:HC10"/>
    <mergeCell ref="HC11:HC12"/>
    <mergeCell ref="HC13:HC14"/>
    <mergeCell ref="HC15:HC16"/>
    <mergeCell ref="HC17:HC18"/>
    <mergeCell ref="HC19:HC20"/>
    <mergeCell ref="HC21:HC22"/>
    <mergeCell ref="HC23:HC24"/>
    <mergeCell ref="HC25:HC26"/>
    <mergeCell ref="HC27:HC28"/>
    <mergeCell ref="HC29:HC30"/>
    <mergeCell ref="HC32:HC33"/>
    <mergeCell ref="HD5:HD6"/>
    <mergeCell ref="HD7:HD8"/>
    <mergeCell ref="HD9:HD10"/>
    <mergeCell ref="HD11:HD12"/>
    <mergeCell ref="HD13:HD14"/>
    <mergeCell ref="HD15:HD16"/>
    <mergeCell ref="HD17:HD18"/>
    <mergeCell ref="HD19:HD20"/>
    <mergeCell ref="HD21:HD22"/>
    <mergeCell ref="HD23:HD24"/>
    <mergeCell ref="HD25:HD26"/>
    <mergeCell ref="HD27:HD28"/>
    <mergeCell ref="HD29:HD30"/>
    <mergeCell ref="HD32:HD33"/>
    <mergeCell ref="HE3:HE4"/>
    <mergeCell ref="HE5:HE6"/>
    <mergeCell ref="HE7:HE8"/>
    <mergeCell ref="HE9:HE10"/>
    <mergeCell ref="HE11:HE12"/>
    <mergeCell ref="HE13:HE14"/>
    <mergeCell ref="HE15:HE16"/>
    <mergeCell ref="HE17:HE18"/>
    <mergeCell ref="HE19:HE20"/>
    <mergeCell ref="HE21:HE22"/>
    <mergeCell ref="HE23:HE24"/>
    <mergeCell ref="HE25:HE26"/>
    <mergeCell ref="HE27:HE28"/>
    <mergeCell ref="HE29:HE30"/>
    <mergeCell ref="HE32:HE33"/>
    <mergeCell ref="HF3:HF4"/>
    <mergeCell ref="HX5:HX6"/>
    <mergeCell ref="HX7:HX8"/>
    <mergeCell ref="HX9:HX10"/>
    <mergeCell ref="HX11:HX12"/>
    <mergeCell ref="HX13:HX14"/>
    <mergeCell ref="HX15:HX16"/>
    <mergeCell ref="HX17:HX18"/>
    <mergeCell ref="HX19:HX20"/>
    <mergeCell ref="HX21:HX22"/>
    <mergeCell ref="HX23:HX24"/>
    <mergeCell ref="HX25:HX26"/>
    <mergeCell ref="HX27:HX28"/>
    <mergeCell ref="HX29:HX30"/>
    <mergeCell ref="HX32:HX33"/>
    <mergeCell ref="HY5:HY6"/>
    <mergeCell ref="HY7:HY8"/>
    <mergeCell ref="HY9:HY10"/>
    <mergeCell ref="HY11:HY12"/>
    <mergeCell ref="HY13:HY14"/>
    <mergeCell ref="HY15:HY16"/>
    <mergeCell ref="HY17:HY18"/>
    <mergeCell ref="HY19:HY20"/>
    <mergeCell ref="HY21:HY22"/>
    <mergeCell ref="HY23:HY24"/>
    <mergeCell ref="HY25:HY26"/>
    <mergeCell ref="HY27:HY28"/>
    <mergeCell ref="HY29:HY30"/>
    <mergeCell ref="HY32:HY33"/>
    <mergeCell ref="HZ3:HZ4"/>
    <mergeCell ref="HZ5:HZ6"/>
    <mergeCell ref="HZ7:HZ8"/>
    <mergeCell ref="HZ9:HZ10"/>
    <mergeCell ref="HZ11:HZ12"/>
    <mergeCell ref="HZ13:HZ14"/>
    <mergeCell ref="HZ15:HZ16"/>
    <mergeCell ref="HZ17:HZ18"/>
    <mergeCell ref="HZ19:HZ20"/>
    <mergeCell ref="HZ21:HZ22"/>
    <mergeCell ref="HZ23:HZ24"/>
    <mergeCell ref="HZ25:HZ26"/>
    <mergeCell ref="HZ27:HZ28"/>
    <mergeCell ref="HZ29:HZ30"/>
    <mergeCell ref="HZ32:HZ33"/>
    <mergeCell ref="IA3:IA4"/>
    <mergeCell ref="IS5:IS6"/>
    <mergeCell ref="IS7:IS8"/>
    <mergeCell ref="IS9:IS10"/>
    <mergeCell ref="IS11:IS12"/>
    <mergeCell ref="IS13:IS14"/>
    <mergeCell ref="IS15:IS16"/>
    <mergeCell ref="IS17:IS18"/>
    <mergeCell ref="IS19:IS20"/>
    <mergeCell ref="IS21:IS22"/>
    <mergeCell ref="IS23:IS24"/>
    <mergeCell ref="IS25:IS26"/>
    <mergeCell ref="IS27:IS28"/>
    <mergeCell ref="IS29:IS30"/>
    <mergeCell ref="IS32:IS33"/>
    <mergeCell ref="IT5:IT6"/>
    <mergeCell ref="IT7:IT8"/>
    <mergeCell ref="IT9:IT10"/>
    <mergeCell ref="IT11:IT12"/>
    <mergeCell ref="IT13:IT14"/>
    <mergeCell ref="IT15:IT16"/>
    <mergeCell ref="IT17:IT18"/>
    <mergeCell ref="IT19:IT20"/>
    <mergeCell ref="IT21:IT22"/>
    <mergeCell ref="IT23:IT24"/>
    <mergeCell ref="IT25:IT26"/>
    <mergeCell ref="IT27:IT28"/>
    <mergeCell ref="IT29:IT30"/>
    <mergeCell ref="IT32:IT33"/>
  </mergeCells>
  <conditionalFormatting sqref="U5">
    <cfRule type="cellIs" dxfId="15" priority="501" operator="lessThan">
      <formula>$T$5</formula>
    </cfRule>
    <cfRule type="cellIs" dxfId="16" priority="502" operator="greaterThan">
      <formula>$T$5</formula>
    </cfRule>
  </conditionalFormatting>
  <conditionalFormatting sqref="AP5">
    <cfRule type="cellIs" dxfId="15" priority="465" operator="lessThan">
      <formula>$T$5</formula>
    </cfRule>
    <cfRule type="cellIs" dxfId="16" priority="466" operator="greaterThan">
      <formula>$T$5</formula>
    </cfRule>
  </conditionalFormatting>
  <conditionalFormatting sqref="BK5">
    <cfRule type="cellIs" dxfId="15" priority="429" operator="lessThan">
      <formula>$T$5</formula>
    </cfRule>
    <cfRule type="cellIs" dxfId="16" priority="430" operator="greaterThan">
      <formula>$T$5</formula>
    </cfRule>
  </conditionalFormatting>
  <conditionalFormatting sqref="CF5">
    <cfRule type="cellIs" dxfId="15" priority="393" operator="lessThan">
      <formula>$T$5</formula>
    </cfRule>
    <cfRule type="cellIs" dxfId="16" priority="394" operator="greaterThan">
      <formula>$T$5</formula>
    </cfRule>
  </conditionalFormatting>
  <conditionalFormatting sqref="DA5">
    <cfRule type="cellIs" dxfId="15" priority="357" operator="lessThan">
      <formula>$T$5</formula>
    </cfRule>
    <cfRule type="cellIs" dxfId="16" priority="358" operator="greaterThan">
      <formula>$T$5</formula>
    </cfRule>
  </conditionalFormatting>
  <conditionalFormatting sqref="DV5">
    <cfRule type="cellIs" dxfId="15" priority="321" operator="lessThan">
      <formula>$T$5</formula>
    </cfRule>
    <cfRule type="cellIs" dxfId="16" priority="322" operator="greaterThan">
      <formula>$T$5</formula>
    </cfRule>
  </conditionalFormatting>
  <conditionalFormatting sqref="EQ5">
    <cfRule type="cellIs" dxfId="15" priority="285" operator="lessThan">
      <formula>$T$5</formula>
    </cfRule>
    <cfRule type="cellIs" dxfId="16" priority="286" operator="greaterThan">
      <formula>$T$5</formula>
    </cfRule>
  </conditionalFormatting>
  <conditionalFormatting sqref="FL5">
    <cfRule type="cellIs" dxfId="15" priority="249" operator="lessThan">
      <formula>$T$5</formula>
    </cfRule>
    <cfRule type="cellIs" dxfId="16" priority="250" operator="greaterThan">
      <formula>$T$5</formula>
    </cfRule>
  </conditionalFormatting>
  <conditionalFormatting sqref="GG5">
    <cfRule type="cellIs" dxfId="15" priority="213" operator="lessThan">
      <formula>$T$5</formula>
    </cfRule>
    <cfRule type="cellIs" dxfId="16" priority="214" operator="greaterThan">
      <formula>$T$5</formula>
    </cfRule>
  </conditionalFormatting>
  <conditionalFormatting sqref="HB5">
    <cfRule type="cellIs" dxfId="15" priority="177" operator="lessThan">
      <formula>$T$5</formula>
    </cfRule>
    <cfRule type="cellIs" dxfId="16" priority="178" operator="greaterThan">
      <formula>$T$5</formula>
    </cfRule>
  </conditionalFormatting>
  <conditionalFormatting sqref="HW5">
    <cfRule type="cellIs" dxfId="15" priority="141" operator="lessThan">
      <formula>$T$5</formula>
    </cfRule>
    <cfRule type="cellIs" dxfId="16" priority="142" operator="greaterThan">
      <formula>$T$5</formula>
    </cfRule>
  </conditionalFormatting>
  <conditionalFormatting sqref="IR5">
    <cfRule type="cellIs" dxfId="15" priority="105" operator="lessThan">
      <formula>$T$5</formula>
    </cfRule>
    <cfRule type="cellIs" dxfId="16" priority="106" operator="greaterThan">
      <formula>$T$5</formula>
    </cfRule>
  </conditionalFormatting>
  <conditionalFormatting sqref="U6">
    <cfRule type="cellIs" dxfId="15" priority="499" operator="lessThan">
      <formula>$T$6</formula>
    </cfRule>
    <cfRule type="cellIs" dxfId="16" priority="500" operator="greaterThan">
      <formula>$T$6</formula>
    </cfRule>
  </conditionalFormatting>
  <conditionalFormatting sqref="AP6">
    <cfRule type="cellIs" dxfId="15" priority="463" operator="lessThan">
      <formula>$T$6</formula>
    </cfRule>
    <cfRule type="cellIs" dxfId="16" priority="464" operator="greaterThan">
      <formula>$T$6</formula>
    </cfRule>
  </conditionalFormatting>
  <conditionalFormatting sqref="BK6">
    <cfRule type="cellIs" dxfId="15" priority="427" operator="lessThan">
      <formula>$T$6</formula>
    </cfRule>
    <cfRule type="cellIs" dxfId="16" priority="428" operator="greaterThan">
      <formula>$T$6</formula>
    </cfRule>
  </conditionalFormatting>
  <conditionalFormatting sqref="CF6">
    <cfRule type="cellIs" dxfId="15" priority="391" operator="lessThan">
      <formula>$T$6</formula>
    </cfRule>
    <cfRule type="cellIs" dxfId="16" priority="392" operator="greaterThan">
      <formula>$T$6</formula>
    </cfRule>
  </conditionalFormatting>
  <conditionalFormatting sqref="DA6">
    <cfRule type="cellIs" dxfId="15" priority="355" operator="lessThan">
      <formula>$T$6</formula>
    </cfRule>
    <cfRule type="cellIs" dxfId="16" priority="356" operator="greaterThan">
      <formula>$T$6</formula>
    </cfRule>
  </conditionalFormatting>
  <conditionalFormatting sqref="DV6">
    <cfRule type="cellIs" dxfId="15" priority="319" operator="lessThan">
      <formula>$T$6</formula>
    </cfRule>
    <cfRule type="cellIs" dxfId="16" priority="320" operator="greaterThan">
      <formula>$T$6</formula>
    </cfRule>
  </conditionalFormatting>
  <conditionalFormatting sqref="EQ6">
    <cfRule type="cellIs" dxfId="15" priority="283" operator="lessThan">
      <formula>$T$6</formula>
    </cfRule>
    <cfRule type="cellIs" dxfId="16" priority="284" operator="greaterThan">
      <formula>$T$6</formula>
    </cfRule>
  </conditionalFormatting>
  <conditionalFormatting sqref="FL6">
    <cfRule type="cellIs" dxfId="15" priority="247" operator="lessThan">
      <formula>$T$6</formula>
    </cfRule>
    <cfRule type="cellIs" dxfId="16" priority="248" operator="greaterThan">
      <formula>$T$6</formula>
    </cfRule>
  </conditionalFormatting>
  <conditionalFormatting sqref="GG6">
    <cfRule type="cellIs" dxfId="15" priority="211" operator="lessThan">
      <formula>$T$6</formula>
    </cfRule>
    <cfRule type="cellIs" dxfId="16" priority="212" operator="greaterThan">
      <formula>$T$6</formula>
    </cfRule>
  </conditionalFormatting>
  <conditionalFormatting sqref="HB6">
    <cfRule type="cellIs" dxfId="15" priority="175" operator="lessThan">
      <formula>$T$6</formula>
    </cfRule>
    <cfRule type="cellIs" dxfId="16" priority="176" operator="greaterThan">
      <formula>$T$6</formula>
    </cfRule>
  </conditionalFormatting>
  <conditionalFormatting sqref="HW6">
    <cfRule type="cellIs" dxfId="15" priority="139" operator="lessThan">
      <formula>$T$6</formula>
    </cfRule>
    <cfRule type="cellIs" dxfId="16" priority="140" operator="greaterThan">
      <formula>$T$6</formula>
    </cfRule>
  </conditionalFormatting>
  <conditionalFormatting sqref="IR6">
    <cfRule type="cellIs" dxfId="15" priority="103" operator="lessThan">
      <formula>$T$6</formula>
    </cfRule>
    <cfRule type="cellIs" dxfId="16" priority="104" operator="greaterThan">
      <formula>$T$6</formula>
    </cfRule>
  </conditionalFormatting>
  <conditionalFormatting sqref="U7">
    <cfRule type="cellIs" dxfId="15" priority="495" operator="lessThan">
      <formula>$T$5</formula>
    </cfRule>
    <cfRule type="cellIs" dxfId="16" priority="496" operator="greaterThan">
      <formula>$T$5</formula>
    </cfRule>
  </conditionalFormatting>
  <conditionalFormatting sqref="AP7">
    <cfRule type="cellIs" dxfId="15" priority="459" operator="lessThan">
      <formula>$T$5</formula>
    </cfRule>
    <cfRule type="cellIs" dxfId="16" priority="460" operator="greaterThan">
      <formula>$T$5</formula>
    </cfRule>
  </conditionalFormatting>
  <conditionalFormatting sqref="BK7">
    <cfRule type="cellIs" dxfId="15" priority="423" operator="lessThan">
      <formula>$T$5</formula>
    </cfRule>
    <cfRule type="cellIs" dxfId="16" priority="424" operator="greaterThan">
      <formula>$T$5</formula>
    </cfRule>
  </conditionalFormatting>
  <conditionalFormatting sqref="CF7">
    <cfRule type="cellIs" dxfId="15" priority="387" operator="lessThan">
      <formula>$T$5</formula>
    </cfRule>
    <cfRule type="cellIs" dxfId="16" priority="388" operator="greaterThan">
      <formula>$T$5</formula>
    </cfRule>
  </conditionalFormatting>
  <conditionalFormatting sqref="DA7">
    <cfRule type="cellIs" dxfId="15" priority="351" operator="lessThan">
      <formula>$T$5</formula>
    </cfRule>
    <cfRule type="cellIs" dxfId="16" priority="352" operator="greaterThan">
      <formula>$T$5</formula>
    </cfRule>
  </conditionalFormatting>
  <conditionalFormatting sqref="DV7">
    <cfRule type="cellIs" dxfId="15" priority="315" operator="lessThan">
      <formula>$T$5</formula>
    </cfRule>
    <cfRule type="cellIs" dxfId="16" priority="316" operator="greaterThan">
      <formula>$T$5</formula>
    </cfRule>
  </conditionalFormatting>
  <conditionalFormatting sqref="EQ7">
    <cfRule type="cellIs" dxfId="15" priority="279" operator="lessThan">
      <formula>$T$5</formula>
    </cfRule>
    <cfRule type="cellIs" dxfId="16" priority="280" operator="greaterThan">
      <formula>$T$5</formula>
    </cfRule>
  </conditionalFormatting>
  <conditionalFormatting sqref="FL7">
    <cfRule type="cellIs" dxfId="15" priority="243" operator="lessThan">
      <formula>$T$5</formula>
    </cfRule>
    <cfRule type="cellIs" dxfId="16" priority="244" operator="greaterThan">
      <formula>$T$5</formula>
    </cfRule>
  </conditionalFormatting>
  <conditionalFormatting sqref="GG7">
    <cfRule type="cellIs" dxfId="15" priority="207" operator="lessThan">
      <formula>$T$5</formula>
    </cfRule>
    <cfRule type="cellIs" dxfId="16" priority="208" operator="greaterThan">
      <formula>$T$5</formula>
    </cfRule>
  </conditionalFormatting>
  <conditionalFormatting sqref="HB7">
    <cfRule type="cellIs" dxfId="15" priority="171" operator="lessThan">
      <formula>$T$5</formula>
    </cfRule>
    <cfRule type="cellIs" dxfId="16" priority="172" operator="greaterThan">
      <formula>$T$5</formula>
    </cfRule>
  </conditionalFormatting>
  <conditionalFormatting sqref="HW7">
    <cfRule type="cellIs" dxfId="15" priority="135" operator="lessThan">
      <formula>$T$5</formula>
    </cfRule>
    <cfRule type="cellIs" dxfId="16" priority="136" operator="greaterThan">
      <formula>$T$5</formula>
    </cfRule>
  </conditionalFormatting>
  <conditionalFormatting sqref="IR7">
    <cfRule type="cellIs" dxfId="15" priority="99" operator="lessThan">
      <formula>$T$5</formula>
    </cfRule>
    <cfRule type="cellIs" dxfId="16" priority="100" operator="greaterThan">
      <formula>$T$5</formula>
    </cfRule>
  </conditionalFormatting>
  <conditionalFormatting sqref="U8">
    <cfRule type="cellIs" dxfId="15" priority="493" operator="lessThan">
      <formula>$T$6</formula>
    </cfRule>
    <cfRule type="cellIs" dxfId="16" priority="494" operator="greaterThan">
      <formula>$T$6</formula>
    </cfRule>
  </conditionalFormatting>
  <conditionalFormatting sqref="AP8">
    <cfRule type="cellIs" dxfId="15" priority="457" operator="lessThan">
      <formula>$T$6</formula>
    </cfRule>
    <cfRule type="cellIs" dxfId="16" priority="458" operator="greaterThan">
      <formula>$T$6</formula>
    </cfRule>
  </conditionalFormatting>
  <conditionalFormatting sqref="BK8">
    <cfRule type="cellIs" dxfId="15" priority="421" operator="lessThan">
      <formula>$T$6</formula>
    </cfRule>
    <cfRule type="cellIs" dxfId="16" priority="422" operator="greaterThan">
      <formula>$T$6</formula>
    </cfRule>
  </conditionalFormatting>
  <conditionalFormatting sqref="CF8">
    <cfRule type="cellIs" dxfId="15" priority="385" operator="lessThan">
      <formula>$T$6</formula>
    </cfRule>
    <cfRule type="cellIs" dxfId="16" priority="386" operator="greaterThan">
      <formula>$T$6</formula>
    </cfRule>
  </conditionalFormatting>
  <conditionalFormatting sqref="DA8">
    <cfRule type="cellIs" dxfId="15" priority="349" operator="lessThan">
      <formula>$T$6</formula>
    </cfRule>
    <cfRule type="cellIs" dxfId="16" priority="350" operator="greaterThan">
      <formula>$T$6</formula>
    </cfRule>
  </conditionalFormatting>
  <conditionalFormatting sqref="DV8">
    <cfRule type="cellIs" dxfId="15" priority="313" operator="lessThan">
      <formula>$T$6</formula>
    </cfRule>
    <cfRule type="cellIs" dxfId="16" priority="314" operator="greaterThan">
      <formula>$T$6</formula>
    </cfRule>
  </conditionalFormatting>
  <conditionalFormatting sqref="EQ8">
    <cfRule type="cellIs" dxfId="15" priority="277" operator="lessThan">
      <formula>$T$6</formula>
    </cfRule>
    <cfRule type="cellIs" dxfId="16" priority="278" operator="greaterThan">
      <formula>$T$6</formula>
    </cfRule>
  </conditionalFormatting>
  <conditionalFormatting sqref="FL8">
    <cfRule type="cellIs" dxfId="15" priority="241" operator="lessThan">
      <formula>$T$6</formula>
    </cfRule>
    <cfRule type="cellIs" dxfId="16" priority="242" operator="greaterThan">
      <formula>$T$6</formula>
    </cfRule>
  </conditionalFormatting>
  <conditionalFormatting sqref="GG8">
    <cfRule type="cellIs" dxfId="15" priority="205" operator="lessThan">
      <formula>$T$6</formula>
    </cfRule>
    <cfRule type="cellIs" dxfId="16" priority="206" operator="greaterThan">
      <formula>$T$6</formula>
    </cfRule>
  </conditionalFormatting>
  <conditionalFormatting sqref="HB8">
    <cfRule type="cellIs" dxfId="15" priority="169" operator="lessThan">
      <formula>$T$6</formula>
    </cfRule>
    <cfRule type="cellIs" dxfId="16" priority="170" operator="greaterThan">
      <formula>$T$6</formula>
    </cfRule>
  </conditionalFormatting>
  <conditionalFormatting sqref="HW8">
    <cfRule type="cellIs" dxfId="15" priority="133" operator="lessThan">
      <formula>$T$6</formula>
    </cfRule>
    <cfRule type="cellIs" dxfId="16" priority="134" operator="greaterThan">
      <formula>$T$6</formula>
    </cfRule>
  </conditionalFormatting>
  <conditionalFormatting sqref="IR8">
    <cfRule type="cellIs" dxfId="15" priority="97" operator="lessThan">
      <formula>$T$6</formula>
    </cfRule>
    <cfRule type="cellIs" dxfId="16" priority="98" operator="greaterThan">
      <formula>$T$6</formula>
    </cfRule>
  </conditionalFormatting>
  <conditionalFormatting sqref="U9">
    <cfRule type="cellIs" dxfId="15" priority="489" operator="lessThan">
      <formula>$T$5</formula>
    </cfRule>
    <cfRule type="cellIs" dxfId="16" priority="490" operator="greaterThan">
      <formula>$T$5</formula>
    </cfRule>
  </conditionalFormatting>
  <conditionalFormatting sqref="AP9">
    <cfRule type="cellIs" dxfId="15" priority="453" operator="lessThan">
      <formula>$T$5</formula>
    </cfRule>
    <cfRule type="cellIs" dxfId="16" priority="454" operator="greaterThan">
      <formula>$T$5</formula>
    </cfRule>
  </conditionalFormatting>
  <conditionalFormatting sqref="BK9">
    <cfRule type="cellIs" dxfId="15" priority="417" operator="lessThan">
      <formula>$T$5</formula>
    </cfRule>
    <cfRule type="cellIs" dxfId="16" priority="418" operator="greaterThan">
      <formula>$T$5</formula>
    </cfRule>
  </conditionalFormatting>
  <conditionalFormatting sqref="CF9">
    <cfRule type="cellIs" dxfId="15" priority="381" operator="lessThan">
      <formula>$T$5</formula>
    </cfRule>
    <cfRule type="cellIs" dxfId="16" priority="382" operator="greaterThan">
      <formula>$T$5</formula>
    </cfRule>
  </conditionalFormatting>
  <conditionalFormatting sqref="DA9">
    <cfRule type="cellIs" dxfId="15" priority="345" operator="lessThan">
      <formula>$T$5</formula>
    </cfRule>
    <cfRule type="cellIs" dxfId="16" priority="346" operator="greaterThan">
      <formula>$T$5</formula>
    </cfRule>
  </conditionalFormatting>
  <conditionalFormatting sqref="DV9">
    <cfRule type="cellIs" dxfId="15" priority="309" operator="lessThan">
      <formula>$T$5</formula>
    </cfRule>
    <cfRule type="cellIs" dxfId="16" priority="310" operator="greaterThan">
      <formula>$T$5</formula>
    </cfRule>
  </conditionalFormatting>
  <conditionalFormatting sqref="EQ9">
    <cfRule type="cellIs" dxfId="15" priority="273" operator="lessThan">
      <formula>$T$5</formula>
    </cfRule>
    <cfRule type="cellIs" dxfId="16" priority="274" operator="greaterThan">
      <formula>$T$5</formula>
    </cfRule>
  </conditionalFormatting>
  <conditionalFormatting sqref="FL9">
    <cfRule type="cellIs" dxfId="15" priority="237" operator="lessThan">
      <formula>$T$5</formula>
    </cfRule>
    <cfRule type="cellIs" dxfId="16" priority="238" operator="greaterThan">
      <formula>$T$5</formula>
    </cfRule>
  </conditionalFormatting>
  <conditionalFormatting sqref="GG9">
    <cfRule type="cellIs" dxfId="15" priority="201" operator="lessThan">
      <formula>$T$5</formula>
    </cfRule>
    <cfRule type="cellIs" dxfId="16" priority="202" operator="greaterThan">
      <formula>$T$5</formula>
    </cfRule>
  </conditionalFormatting>
  <conditionalFormatting sqref="HB9">
    <cfRule type="cellIs" dxfId="15" priority="165" operator="lessThan">
      <formula>$T$5</formula>
    </cfRule>
    <cfRule type="cellIs" dxfId="16" priority="166" operator="greaterThan">
      <formula>$T$5</formula>
    </cfRule>
  </conditionalFormatting>
  <conditionalFormatting sqref="HW9">
    <cfRule type="cellIs" dxfId="15" priority="129" operator="lessThan">
      <formula>$T$5</formula>
    </cfRule>
    <cfRule type="cellIs" dxfId="16" priority="130" operator="greaterThan">
      <formula>$T$5</formula>
    </cfRule>
  </conditionalFormatting>
  <conditionalFormatting sqref="IR9">
    <cfRule type="cellIs" dxfId="15" priority="93" operator="lessThan">
      <formula>$T$5</formula>
    </cfRule>
    <cfRule type="cellIs" dxfId="16" priority="94" operator="greaterThan">
      <formula>$T$5</formula>
    </cfRule>
  </conditionalFormatting>
  <conditionalFormatting sqref="U10">
    <cfRule type="cellIs" dxfId="15" priority="487" operator="lessThan">
      <formula>$T$6</formula>
    </cfRule>
    <cfRule type="cellIs" dxfId="16" priority="488" operator="greaterThan">
      <formula>$T$6</formula>
    </cfRule>
  </conditionalFormatting>
  <conditionalFormatting sqref="AP10">
    <cfRule type="cellIs" dxfId="15" priority="451" operator="lessThan">
      <formula>$T$6</formula>
    </cfRule>
    <cfRule type="cellIs" dxfId="16" priority="452" operator="greaterThan">
      <formula>$T$6</formula>
    </cfRule>
  </conditionalFormatting>
  <conditionalFormatting sqref="BK10">
    <cfRule type="cellIs" dxfId="15" priority="415" operator="lessThan">
      <formula>$T$6</formula>
    </cfRule>
    <cfRule type="cellIs" dxfId="16" priority="416" operator="greaterThan">
      <formula>$T$6</formula>
    </cfRule>
  </conditionalFormatting>
  <conditionalFormatting sqref="CF10">
    <cfRule type="cellIs" dxfId="15" priority="379" operator="lessThan">
      <formula>$T$6</formula>
    </cfRule>
    <cfRule type="cellIs" dxfId="16" priority="380" operator="greaterThan">
      <formula>$T$6</formula>
    </cfRule>
  </conditionalFormatting>
  <conditionalFormatting sqref="DA10">
    <cfRule type="cellIs" dxfId="15" priority="343" operator="lessThan">
      <formula>$T$6</formula>
    </cfRule>
    <cfRule type="cellIs" dxfId="16" priority="344" operator="greaterThan">
      <formula>$T$6</formula>
    </cfRule>
  </conditionalFormatting>
  <conditionalFormatting sqref="DV10">
    <cfRule type="cellIs" dxfId="15" priority="307" operator="lessThan">
      <formula>$T$6</formula>
    </cfRule>
    <cfRule type="cellIs" dxfId="16" priority="308" operator="greaterThan">
      <formula>$T$6</formula>
    </cfRule>
  </conditionalFormatting>
  <conditionalFormatting sqref="EQ10">
    <cfRule type="cellIs" dxfId="15" priority="271" operator="lessThan">
      <formula>$T$6</formula>
    </cfRule>
    <cfRule type="cellIs" dxfId="16" priority="272" operator="greaterThan">
      <formula>$T$6</formula>
    </cfRule>
  </conditionalFormatting>
  <conditionalFormatting sqref="FL10">
    <cfRule type="cellIs" dxfId="15" priority="235" operator="lessThan">
      <formula>$T$6</formula>
    </cfRule>
    <cfRule type="cellIs" dxfId="16" priority="236" operator="greaterThan">
      <formula>$T$6</formula>
    </cfRule>
  </conditionalFormatting>
  <conditionalFormatting sqref="GG10">
    <cfRule type="cellIs" dxfId="15" priority="199" operator="lessThan">
      <formula>$T$6</formula>
    </cfRule>
    <cfRule type="cellIs" dxfId="16" priority="200" operator="greaterThan">
      <formula>$T$6</formula>
    </cfRule>
  </conditionalFormatting>
  <conditionalFormatting sqref="HB10">
    <cfRule type="cellIs" dxfId="15" priority="163" operator="lessThan">
      <formula>$T$6</formula>
    </cfRule>
    <cfRule type="cellIs" dxfId="16" priority="164" operator="greaterThan">
      <formula>$T$6</formula>
    </cfRule>
  </conditionalFormatting>
  <conditionalFormatting sqref="HW10">
    <cfRule type="cellIs" dxfId="15" priority="127" operator="lessThan">
      <formula>$T$6</formula>
    </cfRule>
    <cfRule type="cellIs" dxfId="16" priority="128" operator="greaterThan">
      <formula>$T$6</formula>
    </cfRule>
  </conditionalFormatting>
  <conditionalFormatting sqref="IR10">
    <cfRule type="cellIs" dxfId="15" priority="91" operator="lessThan">
      <formula>$T$6</formula>
    </cfRule>
    <cfRule type="cellIs" dxfId="16" priority="92" operator="greaterThan">
      <formula>$T$6</formula>
    </cfRule>
  </conditionalFormatting>
  <conditionalFormatting sqref="U29">
    <cfRule type="cellIs" dxfId="15" priority="471" operator="lessThan">
      <formula>$T$5</formula>
    </cfRule>
    <cfRule type="cellIs" dxfId="16" priority="472" operator="greaterThan">
      <formula>$T$5</formula>
    </cfRule>
  </conditionalFormatting>
  <conditionalFormatting sqref="AP29">
    <cfRule type="cellIs" dxfId="15" priority="435" operator="lessThan">
      <formula>$T$5</formula>
    </cfRule>
    <cfRule type="cellIs" dxfId="16" priority="436" operator="greaterThan">
      <formula>$T$5</formula>
    </cfRule>
  </conditionalFormatting>
  <conditionalFormatting sqref="BK29">
    <cfRule type="cellIs" dxfId="15" priority="399" operator="lessThan">
      <formula>$T$5</formula>
    </cfRule>
    <cfRule type="cellIs" dxfId="16" priority="400" operator="greaterThan">
      <formula>$T$5</formula>
    </cfRule>
  </conditionalFormatting>
  <conditionalFormatting sqref="CF29">
    <cfRule type="cellIs" dxfId="15" priority="363" operator="lessThan">
      <formula>$T$5</formula>
    </cfRule>
    <cfRule type="cellIs" dxfId="16" priority="364" operator="greaterThan">
      <formula>$T$5</formula>
    </cfRule>
  </conditionalFormatting>
  <conditionalFormatting sqref="DA29">
    <cfRule type="cellIs" dxfId="15" priority="327" operator="lessThan">
      <formula>$T$5</formula>
    </cfRule>
    <cfRule type="cellIs" dxfId="16" priority="328" operator="greaterThan">
      <formula>$T$5</formula>
    </cfRule>
  </conditionalFormatting>
  <conditionalFormatting sqref="DV29">
    <cfRule type="cellIs" dxfId="15" priority="291" operator="lessThan">
      <formula>$T$5</formula>
    </cfRule>
    <cfRule type="cellIs" dxfId="16" priority="292" operator="greaterThan">
      <formula>$T$5</formula>
    </cfRule>
  </conditionalFormatting>
  <conditionalFormatting sqref="EQ29">
    <cfRule type="cellIs" dxfId="15" priority="255" operator="lessThan">
      <formula>$T$5</formula>
    </cfRule>
    <cfRule type="cellIs" dxfId="16" priority="256" operator="greaterThan">
      <formula>$T$5</formula>
    </cfRule>
  </conditionalFormatting>
  <conditionalFormatting sqref="FL29">
    <cfRule type="cellIs" dxfId="15" priority="219" operator="lessThan">
      <formula>$T$5</formula>
    </cfRule>
    <cfRule type="cellIs" dxfId="16" priority="220" operator="greaterThan">
      <formula>$T$5</formula>
    </cfRule>
  </conditionalFormatting>
  <conditionalFormatting sqref="GG29">
    <cfRule type="cellIs" dxfId="15" priority="183" operator="lessThan">
      <formula>$T$5</formula>
    </cfRule>
    <cfRule type="cellIs" dxfId="16" priority="184" operator="greaterThan">
      <formula>$T$5</formula>
    </cfRule>
  </conditionalFormatting>
  <conditionalFormatting sqref="HB29">
    <cfRule type="cellIs" dxfId="15" priority="147" operator="lessThan">
      <formula>$T$5</formula>
    </cfRule>
    <cfRule type="cellIs" dxfId="16" priority="148" operator="greaterThan">
      <formula>$T$5</formula>
    </cfRule>
  </conditionalFormatting>
  <conditionalFormatting sqref="HW29">
    <cfRule type="cellIs" dxfId="15" priority="111" operator="lessThan">
      <formula>$T$5</formula>
    </cfRule>
    <cfRule type="cellIs" dxfId="16" priority="112" operator="greaterThan">
      <formula>$T$5</formula>
    </cfRule>
  </conditionalFormatting>
  <conditionalFormatting sqref="IR29">
    <cfRule type="cellIs" dxfId="15" priority="75" operator="lessThan">
      <formula>$T$5</formula>
    </cfRule>
    <cfRule type="cellIs" dxfId="16" priority="76" operator="greaterThan">
      <formula>$T$5</formula>
    </cfRule>
  </conditionalFormatting>
  <conditionalFormatting sqref="U30">
    <cfRule type="cellIs" dxfId="15" priority="469" operator="lessThan">
      <formula>$T$6</formula>
    </cfRule>
    <cfRule type="cellIs" dxfId="16" priority="470" operator="greaterThan">
      <formula>$T$6</formula>
    </cfRule>
  </conditionalFormatting>
  <conditionalFormatting sqref="AP30">
    <cfRule type="cellIs" dxfId="15" priority="433" operator="lessThan">
      <formula>$T$6</formula>
    </cfRule>
    <cfRule type="cellIs" dxfId="16" priority="434" operator="greaterThan">
      <formula>$T$6</formula>
    </cfRule>
  </conditionalFormatting>
  <conditionalFormatting sqref="BK30">
    <cfRule type="cellIs" dxfId="15" priority="397" operator="lessThan">
      <formula>$T$6</formula>
    </cfRule>
    <cfRule type="cellIs" dxfId="16" priority="398" operator="greaterThan">
      <formula>$T$6</formula>
    </cfRule>
  </conditionalFormatting>
  <conditionalFormatting sqref="CF30">
    <cfRule type="cellIs" dxfId="15" priority="361" operator="lessThan">
      <formula>$T$6</formula>
    </cfRule>
    <cfRule type="cellIs" dxfId="16" priority="362" operator="greaterThan">
      <formula>$T$6</formula>
    </cfRule>
  </conditionalFormatting>
  <conditionalFormatting sqref="DA30">
    <cfRule type="cellIs" dxfId="15" priority="325" operator="lessThan">
      <formula>$T$6</formula>
    </cfRule>
    <cfRule type="cellIs" dxfId="16" priority="326" operator="greaterThan">
      <formula>$T$6</formula>
    </cfRule>
  </conditionalFormatting>
  <conditionalFormatting sqref="DV30">
    <cfRule type="cellIs" dxfId="15" priority="289" operator="lessThan">
      <formula>$T$6</formula>
    </cfRule>
    <cfRule type="cellIs" dxfId="16" priority="290" operator="greaterThan">
      <formula>$T$6</formula>
    </cfRule>
  </conditionalFormatting>
  <conditionalFormatting sqref="EQ30">
    <cfRule type="cellIs" dxfId="15" priority="253" operator="lessThan">
      <formula>$T$6</formula>
    </cfRule>
    <cfRule type="cellIs" dxfId="16" priority="254" operator="greaterThan">
      <formula>$T$6</formula>
    </cfRule>
  </conditionalFormatting>
  <conditionalFormatting sqref="FL30">
    <cfRule type="cellIs" dxfId="15" priority="217" operator="lessThan">
      <formula>$T$6</formula>
    </cfRule>
    <cfRule type="cellIs" dxfId="16" priority="218" operator="greaterThan">
      <formula>$T$6</formula>
    </cfRule>
  </conditionalFormatting>
  <conditionalFormatting sqref="GG30">
    <cfRule type="cellIs" dxfId="15" priority="181" operator="lessThan">
      <formula>$T$6</formula>
    </cfRule>
    <cfRule type="cellIs" dxfId="16" priority="182" operator="greaterThan">
      <formula>$T$6</formula>
    </cfRule>
  </conditionalFormatting>
  <conditionalFormatting sqref="HB30">
    <cfRule type="cellIs" dxfId="15" priority="145" operator="lessThan">
      <formula>$T$6</formula>
    </cfRule>
    <cfRule type="cellIs" dxfId="16" priority="146" operator="greaterThan">
      <formula>$T$6</formula>
    </cfRule>
  </conditionalFormatting>
  <conditionalFormatting sqref="HW30">
    <cfRule type="cellIs" dxfId="15" priority="109" operator="lessThan">
      <formula>$T$6</formula>
    </cfRule>
    <cfRule type="cellIs" dxfId="16" priority="110" operator="greaterThan">
      <formula>$T$6</formula>
    </cfRule>
  </conditionalFormatting>
  <conditionalFormatting sqref="IR30">
    <cfRule type="cellIs" dxfId="15" priority="73" operator="lessThan">
      <formula>$T$6</formula>
    </cfRule>
    <cfRule type="cellIs" dxfId="16" priority="74" operator="greaterThan">
      <formula>$T$6</formula>
    </cfRule>
  </conditionalFormatting>
  <conditionalFormatting sqref="U32">
    <cfRule type="cellIs" dxfId="15" priority="69" operator="lessThan">
      <formula>$T$5</formula>
    </cfRule>
    <cfRule type="cellIs" dxfId="16" priority="70" operator="greaterThan">
      <formula>$T$5</formula>
    </cfRule>
  </conditionalFormatting>
  <conditionalFormatting sqref="AP32">
    <cfRule type="cellIs" dxfId="15" priority="63" operator="lessThan">
      <formula>$T$5</formula>
    </cfRule>
    <cfRule type="cellIs" dxfId="16" priority="64" operator="greaterThan">
      <formula>$T$5</formula>
    </cfRule>
  </conditionalFormatting>
  <conditionalFormatting sqref="BK32">
    <cfRule type="cellIs" dxfId="15" priority="57" operator="lessThan">
      <formula>$T$5</formula>
    </cfRule>
    <cfRule type="cellIs" dxfId="16" priority="58" operator="greaterThan">
      <formula>$T$5</formula>
    </cfRule>
  </conditionalFormatting>
  <conditionalFormatting sqref="CF32">
    <cfRule type="cellIs" dxfId="15" priority="51" operator="lessThan">
      <formula>$T$5</formula>
    </cfRule>
    <cfRule type="cellIs" dxfId="16" priority="52" operator="greaterThan">
      <formula>$T$5</formula>
    </cfRule>
  </conditionalFormatting>
  <conditionalFormatting sqref="DA32">
    <cfRule type="cellIs" dxfId="15" priority="45" operator="lessThan">
      <formula>$T$5</formula>
    </cfRule>
    <cfRule type="cellIs" dxfId="16" priority="46" operator="greaterThan">
      <formula>$T$5</formula>
    </cfRule>
  </conditionalFormatting>
  <conditionalFormatting sqref="DV32">
    <cfRule type="cellIs" dxfId="15" priority="39" operator="lessThan">
      <formula>$T$5</formula>
    </cfRule>
    <cfRule type="cellIs" dxfId="16" priority="40" operator="greaterThan">
      <formula>$T$5</formula>
    </cfRule>
  </conditionalFormatting>
  <conditionalFormatting sqref="EQ32">
    <cfRule type="cellIs" dxfId="15" priority="33" operator="lessThan">
      <formula>$T$5</formula>
    </cfRule>
    <cfRule type="cellIs" dxfId="16" priority="34" operator="greaterThan">
      <formula>$T$5</formula>
    </cfRule>
  </conditionalFormatting>
  <conditionalFormatting sqref="FL32">
    <cfRule type="cellIs" dxfId="15" priority="27" operator="lessThan">
      <formula>$T$5</formula>
    </cfRule>
    <cfRule type="cellIs" dxfId="16" priority="28" operator="greaterThan">
      <formula>$T$5</formula>
    </cfRule>
  </conditionalFormatting>
  <conditionalFormatting sqref="GG32">
    <cfRule type="cellIs" dxfId="15" priority="21" operator="lessThan">
      <formula>$T$5</formula>
    </cfRule>
    <cfRule type="cellIs" dxfId="16" priority="22" operator="greaterThan">
      <formula>$T$5</formula>
    </cfRule>
  </conditionalFormatting>
  <conditionalFormatting sqref="HB32">
    <cfRule type="cellIs" dxfId="15" priority="15" operator="lessThan">
      <formula>$T$5</formula>
    </cfRule>
    <cfRule type="cellIs" dxfId="16" priority="16" operator="greaterThan">
      <formula>$T$5</formula>
    </cfRule>
  </conditionalFormatting>
  <conditionalFormatting sqref="HW32">
    <cfRule type="cellIs" dxfId="15" priority="9" operator="lessThan">
      <formula>$T$5</formula>
    </cfRule>
    <cfRule type="cellIs" dxfId="16" priority="10" operator="greaterThan">
      <formula>$T$5</formula>
    </cfRule>
  </conditionalFormatting>
  <conditionalFormatting sqref="IR32">
    <cfRule type="cellIs" dxfId="15" priority="3" operator="lessThan">
      <formula>$T$5</formula>
    </cfRule>
    <cfRule type="cellIs" dxfId="16" priority="4" operator="greaterThan">
      <formula>$T$5</formula>
    </cfRule>
  </conditionalFormatting>
  <conditionalFormatting sqref="U33">
    <cfRule type="cellIs" dxfId="15" priority="67" operator="lessThan">
      <formula>$T$6</formula>
    </cfRule>
    <cfRule type="cellIs" dxfId="16" priority="68" operator="greaterThan">
      <formula>$T$6</formula>
    </cfRule>
  </conditionalFormatting>
  <conditionalFormatting sqref="AP33">
    <cfRule type="cellIs" dxfId="15" priority="61" operator="lessThan">
      <formula>$T$6</formula>
    </cfRule>
    <cfRule type="cellIs" dxfId="16" priority="62" operator="greaterThan">
      <formula>$T$6</formula>
    </cfRule>
  </conditionalFormatting>
  <conditionalFormatting sqref="BK33">
    <cfRule type="cellIs" dxfId="15" priority="55" operator="lessThan">
      <formula>$T$6</formula>
    </cfRule>
    <cfRule type="cellIs" dxfId="16" priority="56" operator="greaterThan">
      <formula>$T$6</formula>
    </cfRule>
  </conditionalFormatting>
  <conditionalFormatting sqref="CF33">
    <cfRule type="cellIs" dxfId="15" priority="49" operator="lessThan">
      <formula>$T$6</formula>
    </cfRule>
    <cfRule type="cellIs" dxfId="16" priority="50" operator="greaterThan">
      <formula>$T$6</formula>
    </cfRule>
  </conditionalFormatting>
  <conditionalFormatting sqref="DA33">
    <cfRule type="cellIs" dxfId="15" priority="43" operator="lessThan">
      <formula>$T$6</formula>
    </cfRule>
    <cfRule type="cellIs" dxfId="16" priority="44" operator="greaterThan">
      <formula>$T$6</formula>
    </cfRule>
  </conditionalFormatting>
  <conditionalFormatting sqref="DV33">
    <cfRule type="cellIs" dxfId="15" priority="37" operator="lessThan">
      <formula>$T$6</formula>
    </cfRule>
    <cfRule type="cellIs" dxfId="16" priority="38" operator="greaterThan">
      <formula>$T$6</formula>
    </cfRule>
  </conditionalFormatting>
  <conditionalFormatting sqref="EQ33">
    <cfRule type="cellIs" dxfId="15" priority="31" operator="lessThan">
      <formula>$T$6</formula>
    </cfRule>
    <cfRule type="cellIs" dxfId="16" priority="32" operator="greaterThan">
      <formula>$T$6</formula>
    </cfRule>
  </conditionalFormatting>
  <conditionalFormatting sqref="FL33">
    <cfRule type="cellIs" dxfId="15" priority="25" operator="lessThan">
      <formula>$T$6</formula>
    </cfRule>
    <cfRule type="cellIs" dxfId="16" priority="26" operator="greaterThan">
      <formula>$T$6</formula>
    </cfRule>
  </conditionalFormatting>
  <conditionalFormatting sqref="GG33">
    <cfRule type="cellIs" dxfId="15" priority="19" operator="lessThan">
      <formula>$T$6</formula>
    </cfRule>
    <cfRule type="cellIs" dxfId="16" priority="20" operator="greaterThan">
      <formula>$T$6</formula>
    </cfRule>
  </conditionalFormatting>
  <conditionalFormatting sqref="HB33">
    <cfRule type="cellIs" dxfId="15" priority="13" operator="lessThan">
      <formula>$T$6</formula>
    </cfRule>
    <cfRule type="cellIs" dxfId="16" priority="14" operator="greaterThan">
      <formula>$T$6</formula>
    </cfRule>
  </conditionalFormatting>
  <conditionalFormatting sqref="HW33">
    <cfRule type="cellIs" dxfId="15" priority="7" operator="lessThan">
      <formula>$T$6</formula>
    </cfRule>
    <cfRule type="cellIs" dxfId="16" priority="8" operator="greaterThan">
      <formula>$T$6</formula>
    </cfRule>
  </conditionalFormatting>
  <conditionalFormatting sqref="IR33">
    <cfRule type="cellIs" dxfId="15" priority="1" operator="lessThan">
      <formula>$T$6</formula>
    </cfRule>
    <cfRule type="cellIs" dxfId="16" priority="2" operator="greaterThan">
      <formula>$T$6</formula>
    </cfRule>
  </conditionalFormatting>
  <conditionalFormatting sqref="W5:W6">
    <cfRule type="cellIs" dxfId="15" priority="503" operator="lessThan">
      <formula>$V$5</formula>
    </cfRule>
    <cfRule type="cellIs" dxfId="16" priority="506" operator="greaterThan">
      <formula>$V$5</formula>
    </cfRule>
  </conditionalFormatting>
  <conditionalFormatting sqref="W7:W8">
    <cfRule type="cellIs" dxfId="15" priority="497" operator="lessThan">
      <formula>$V$5</formula>
    </cfRule>
    <cfRule type="cellIs" dxfId="16" priority="498" operator="greaterThan">
      <formula>$V$5</formula>
    </cfRule>
  </conditionalFormatting>
  <conditionalFormatting sqref="W9:W10">
    <cfRule type="cellIs" dxfId="15" priority="491" operator="lessThan">
      <formula>$V$5</formula>
    </cfRule>
    <cfRule type="cellIs" dxfId="16" priority="492" operator="greaterThan">
      <formula>$V$5</formula>
    </cfRule>
  </conditionalFormatting>
  <conditionalFormatting sqref="W11:W20">
    <cfRule type="cellIs" dxfId="15" priority="485" operator="lessThan">
      <formula>$V$5</formula>
    </cfRule>
    <cfRule type="cellIs" dxfId="16" priority="486" operator="greaterThan">
      <formula>$V$5</formula>
    </cfRule>
  </conditionalFormatting>
  <conditionalFormatting sqref="W21:W28">
    <cfRule type="cellIs" dxfId="15" priority="479" operator="lessThan">
      <formula>$V$5</formula>
    </cfRule>
    <cfRule type="cellIs" dxfId="16" priority="480" operator="greaterThan">
      <formula>$V$5</formula>
    </cfRule>
  </conditionalFormatting>
  <conditionalFormatting sqref="W29:W30">
    <cfRule type="cellIs" dxfId="15" priority="473" operator="lessThan">
      <formula>$V$5</formula>
    </cfRule>
    <cfRule type="cellIs" dxfId="16" priority="474" operator="greaterThan">
      <formula>$V$5</formula>
    </cfRule>
  </conditionalFormatting>
  <conditionalFormatting sqref="W32:W33">
    <cfRule type="cellIs" dxfId="15" priority="71" operator="lessThan">
      <formula>$V$5</formula>
    </cfRule>
    <cfRule type="cellIs" dxfId="16" priority="72" operator="greaterThan">
      <formula>$V$5</formula>
    </cfRule>
  </conditionalFormatting>
  <conditionalFormatting sqref="AR5:AR6">
    <cfRule type="cellIs" dxfId="15" priority="467" operator="lessThan">
      <formula>$V$5</formula>
    </cfRule>
    <cfRule type="cellIs" dxfId="16" priority="468" operator="greaterThan">
      <formula>$V$5</formula>
    </cfRule>
  </conditionalFormatting>
  <conditionalFormatting sqref="AR7:AR8">
    <cfRule type="cellIs" dxfId="15" priority="461" operator="lessThan">
      <formula>$V$5</formula>
    </cfRule>
    <cfRule type="cellIs" dxfId="16" priority="462" operator="greaterThan">
      <formula>$V$5</formula>
    </cfRule>
  </conditionalFormatting>
  <conditionalFormatting sqref="AR9:AR10">
    <cfRule type="cellIs" dxfId="15" priority="455" operator="lessThan">
      <formula>$V$5</formula>
    </cfRule>
    <cfRule type="cellIs" dxfId="16" priority="456" operator="greaterThan">
      <formula>$V$5</formula>
    </cfRule>
  </conditionalFormatting>
  <conditionalFormatting sqref="AR11:AR20">
    <cfRule type="cellIs" dxfId="15" priority="449" operator="lessThan">
      <formula>$V$5</formula>
    </cfRule>
    <cfRule type="cellIs" dxfId="16" priority="450" operator="greaterThan">
      <formula>$V$5</formula>
    </cfRule>
  </conditionalFormatting>
  <conditionalFormatting sqref="AR21:AR28">
    <cfRule type="cellIs" dxfId="15" priority="443" operator="lessThan">
      <formula>$V$5</formula>
    </cfRule>
    <cfRule type="cellIs" dxfId="16" priority="444" operator="greaterThan">
      <formula>$V$5</formula>
    </cfRule>
  </conditionalFormatting>
  <conditionalFormatting sqref="AR29:AR30">
    <cfRule type="cellIs" dxfId="15" priority="437" operator="lessThan">
      <formula>$V$5</formula>
    </cfRule>
    <cfRule type="cellIs" dxfId="16" priority="438" operator="greaterThan">
      <formula>$V$5</formula>
    </cfRule>
  </conditionalFormatting>
  <conditionalFormatting sqref="AR32:AR33">
    <cfRule type="cellIs" dxfId="15" priority="65" operator="lessThan">
      <formula>$V$5</formula>
    </cfRule>
    <cfRule type="cellIs" dxfId="16" priority="66" operator="greaterThan">
      <formula>$V$5</formula>
    </cfRule>
  </conditionalFormatting>
  <conditionalFormatting sqref="BM5:BM6">
    <cfRule type="cellIs" dxfId="15" priority="431" operator="lessThan">
      <formula>$V$5</formula>
    </cfRule>
    <cfRule type="cellIs" dxfId="16" priority="432" operator="greaterThan">
      <formula>$V$5</formula>
    </cfRule>
  </conditionalFormatting>
  <conditionalFormatting sqref="BM7:BM8">
    <cfRule type="cellIs" dxfId="15" priority="425" operator="lessThan">
      <formula>$V$5</formula>
    </cfRule>
    <cfRule type="cellIs" dxfId="16" priority="426" operator="greaterThan">
      <formula>$V$5</formula>
    </cfRule>
  </conditionalFormatting>
  <conditionalFormatting sqref="BM9:BM10">
    <cfRule type="cellIs" dxfId="15" priority="419" operator="lessThan">
      <formula>$V$5</formula>
    </cfRule>
    <cfRule type="cellIs" dxfId="16" priority="420" operator="greaterThan">
      <formula>$V$5</formula>
    </cfRule>
  </conditionalFormatting>
  <conditionalFormatting sqref="BM11:BM20">
    <cfRule type="cellIs" dxfId="15" priority="413" operator="lessThan">
      <formula>$V$5</formula>
    </cfRule>
    <cfRule type="cellIs" dxfId="16" priority="414" operator="greaterThan">
      <formula>$V$5</formula>
    </cfRule>
  </conditionalFormatting>
  <conditionalFormatting sqref="BM21:BM28">
    <cfRule type="cellIs" dxfId="15" priority="407" operator="lessThan">
      <formula>$V$5</formula>
    </cfRule>
    <cfRule type="cellIs" dxfId="16" priority="408" operator="greaterThan">
      <formula>$V$5</formula>
    </cfRule>
  </conditionalFormatting>
  <conditionalFormatting sqref="BM29:BM30">
    <cfRule type="cellIs" dxfId="15" priority="401" operator="lessThan">
      <formula>$V$5</formula>
    </cfRule>
    <cfRule type="cellIs" dxfId="16" priority="402" operator="greaterThan">
      <formula>$V$5</formula>
    </cfRule>
  </conditionalFormatting>
  <conditionalFormatting sqref="BM32:BM33">
    <cfRule type="cellIs" dxfId="15" priority="59" operator="lessThan">
      <formula>$V$5</formula>
    </cfRule>
    <cfRule type="cellIs" dxfId="16" priority="60" operator="greaterThan">
      <formula>$V$5</formula>
    </cfRule>
  </conditionalFormatting>
  <conditionalFormatting sqref="CH5:CH6">
    <cfRule type="cellIs" dxfId="15" priority="395" operator="lessThan">
      <formula>$V$5</formula>
    </cfRule>
    <cfRule type="cellIs" dxfId="16" priority="396" operator="greaterThan">
      <formula>$V$5</formula>
    </cfRule>
  </conditionalFormatting>
  <conditionalFormatting sqref="CH7:CH8">
    <cfRule type="cellIs" dxfId="15" priority="389" operator="lessThan">
      <formula>$V$5</formula>
    </cfRule>
    <cfRule type="cellIs" dxfId="16" priority="390" operator="greaterThan">
      <formula>$V$5</formula>
    </cfRule>
  </conditionalFormatting>
  <conditionalFormatting sqref="CH9:CH10">
    <cfRule type="cellIs" dxfId="15" priority="383" operator="lessThan">
      <formula>$V$5</formula>
    </cfRule>
    <cfRule type="cellIs" dxfId="16" priority="384" operator="greaterThan">
      <formula>$V$5</formula>
    </cfRule>
  </conditionalFormatting>
  <conditionalFormatting sqref="CH11:CH20">
    <cfRule type="cellIs" dxfId="15" priority="377" operator="lessThan">
      <formula>$V$5</formula>
    </cfRule>
    <cfRule type="cellIs" dxfId="16" priority="378" operator="greaterThan">
      <formula>$V$5</formula>
    </cfRule>
  </conditionalFormatting>
  <conditionalFormatting sqref="CH21:CH28">
    <cfRule type="cellIs" dxfId="15" priority="371" operator="lessThan">
      <formula>$V$5</formula>
    </cfRule>
    <cfRule type="cellIs" dxfId="16" priority="372" operator="greaterThan">
      <formula>$V$5</formula>
    </cfRule>
  </conditionalFormatting>
  <conditionalFormatting sqref="CH29:CH30">
    <cfRule type="cellIs" dxfId="15" priority="365" operator="lessThan">
      <formula>$V$5</formula>
    </cfRule>
    <cfRule type="cellIs" dxfId="16" priority="366" operator="greaterThan">
      <formula>$V$5</formula>
    </cfRule>
  </conditionalFormatting>
  <conditionalFormatting sqref="CH32:CH33">
    <cfRule type="cellIs" dxfId="15" priority="53" operator="lessThan">
      <formula>$V$5</formula>
    </cfRule>
    <cfRule type="cellIs" dxfId="16" priority="54" operator="greaterThan">
      <formula>$V$5</formula>
    </cfRule>
  </conditionalFormatting>
  <conditionalFormatting sqref="DC5:DC6">
    <cfRule type="cellIs" dxfId="15" priority="359" operator="lessThan">
      <formula>$V$5</formula>
    </cfRule>
    <cfRule type="cellIs" dxfId="16" priority="360" operator="greaterThan">
      <formula>$V$5</formula>
    </cfRule>
  </conditionalFormatting>
  <conditionalFormatting sqref="DC7:DC8">
    <cfRule type="cellIs" dxfId="15" priority="353" operator="lessThan">
      <formula>$V$5</formula>
    </cfRule>
    <cfRule type="cellIs" dxfId="16" priority="354" operator="greaterThan">
      <formula>$V$5</formula>
    </cfRule>
  </conditionalFormatting>
  <conditionalFormatting sqref="DC9:DC10">
    <cfRule type="cellIs" dxfId="15" priority="347" operator="lessThan">
      <formula>$V$5</formula>
    </cfRule>
    <cfRule type="cellIs" dxfId="16" priority="348" operator="greaterThan">
      <formula>$V$5</formula>
    </cfRule>
  </conditionalFormatting>
  <conditionalFormatting sqref="DC11:DC20">
    <cfRule type="cellIs" dxfId="15" priority="341" operator="lessThan">
      <formula>$V$5</formula>
    </cfRule>
    <cfRule type="cellIs" dxfId="16" priority="342" operator="greaterThan">
      <formula>$V$5</formula>
    </cfRule>
  </conditionalFormatting>
  <conditionalFormatting sqref="DC21:DC28">
    <cfRule type="cellIs" dxfId="15" priority="335" operator="lessThan">
      <formula>$V$5</formula>
    </cfRule>
    <cfRule type="cellIs" dxfId="16" priority="336" operator="greaterThan">
      <formula>$V$5</formula>
    </cfRule>
  </conditionalFormatting>
  <conditionalFormatting sqref="DC29:DC30">
    <cfRule type="cellIs" dxfId="15" priority="329" operator="lessThan">
      <formula>$V$5</formula>
    </cfRule>
    <cfRule type="cellIs" dxfId="16" priority="330" operator="greaterThan">
      <formula>$V$5</formula>
    </cfRule>
  </conditionalFormatting>
  <conditionalFormatting sqref="DC32:DC33">
    <cfRule type="cellIs" dxfId="15" priority="47" operator="lessThan">
      <formula>$V$5</formula>
    </cfRule>
    <cfRule type="cellIs" dxfId="16" priority="48" operator="greaterThan">
      <formula>$V$5</formula>
    </cfRule>
  </conditionalFormatting>
  <conditionalFormatting sqref="DX5:DX6">
    <cfRule type="cellIs" dxfId="15" priority="323" operator="lessThan">
      <formula>$V$5</formula>
    </cfRule>
    <cfRule type="cellIs" dxfId="16" priority="324" operator="greaterThan">
      <formula>$V$5</formula>
    </cfRule>
  </conditionalFormatting>
  <conditionalFormatting sqref="DX7:DX8">
    <cfRule type="cellIs" dxfId="15" priority="317" operator="lessThan">
      <formula>$V$5</formula>
    </cfRule>
    <cfRule type="cellIs" dxfId="16" priority="318" operator="greaterThan">
      <formula>$V$5</formula>
    </cfRule>
  </conditionalFormatting>
  <conditionalFormatting sqref="DX9:DX10">
    <cfRule type="cellIs" dxfId="15" priority="311" operator="lessThan">
      <formula>$V$5</formula>
    </cfRule>
    <cfRule type="cellIs" dxfId="16" priority="312" operator="greaterThan">
      <formula>$V$5</formula>
    </cfRule>
  </conditionalFormatting>
  <conditionalFormatting sqref="DX11:DX20">
    <cfRule type="cellIs" dxfId="15" priority="305" operator="lessThan">
      <formula>$V$5</formula>
    </cfRule>
    <cfRule type="cellIs" dxfId="16" priority="306" operator="greaterThan">
      <formula>$V$5</formula>
    </cfRule>
  </conditionalFormatting>
  <conditionalFormatting sqref="DX21:DX28">
    <cfRule type="cellIs" dxfId="15" priority="299" operator="lessThan">
      <formula>$V$5</formula>
    </cfRule>
    <cfRule type="cellIs" dxfId="16" priority="300" operator="greaterThan">
      <formula>$V$5</formula>
    </cfRule>
  </conditionalFormatting>
  <conditionalFormatting sqref="DX29:DX30">
    <cfRule type="cellIs" dxfId="15" priority="293" operator="lessThan">
      <formula>$V$5</formula>
    </cfRule>
    <cfRule type="cellIs" dxfId="16" priority="294" operator="greaterThan">
      <formula>$V$5</formula>
    </cfRule>
  </conditionalFormatting>
  <conditionalFormatting sqref="DX32:DX33">
    <cfRule type="cellIs" dxfId="15" priority="41" operator="lessThan">
      <formula>$V$5</formula>
    </cfRule>
    <cfRule type="cellIs" dxfId="16" priority="42" operator="greaterThan">
      <formula>$V$5</formula>
    </cfRule>
  </conditionalFormatting>
  <conditionalFormatting sqref="ES5:ES6">
    <cfRule type="cellIs" dxfId="15" priority="287" operator="lessThan">
      <formula>$V$5</formula>
    </cfRule>
    <cfRule type="cellIs" dxfId="16" priority="288" operator="greaterThan">
      <formula>$V$5</formula>
    </cfRule>
  </conditionalFormatting>
  <conditionalFormatting sqref="ES7:ES8">
    <cfRule type="cellIs" dxfId="15" priority="281" operator="lessThan">
      <formula>$V$5</formula>
    </cfRule>
    <cfRule type="cellIs" dxfId="16" priority="282" operator="greaterThan">
      <formula>$V$5</formula>
    </cfRule>
  </conditionalFormatting>
  <conditionalFormatting sqref="ES9:ES10">
    <cfRule type="cellIs" dxfId="15" priority="275" operator="lessThan">
      <formula>$V$5</formula>
    </cfRule>
    <cfRule type="cellIs" dxfId="16" priority="276" operator="greaterThan">
      <formula>$V$5</formula>
    </cfRule>
  </conditionalFormatting>
  <conditionalFormatting sqref="ES11:ES20">
    <cfRule type="cellIs" dxfId="15" priority="269" operator="lessThan">
      <formula>$V$5</formula>
    </cfRule>
    <cfRule type="cellIs" dxfId="16" priority="270" operator="greaterThan">
      <formula>$V$5</formula>
    </cfRule>
  </conditionalFormatting>
  <conditionalFormatting sqref="ES21:ES28">
    <cfRule type="cellIs" dxfId="15" priority="263" operator="lessThan">
      <formula>$V$5</formula>
    </cfRule>
    <cfRule type="cellIs" dxfId="16" priority="264" operator="greaterThan">
      <formula>$V$5</formula>
    </cfRule>
  </conditionalFormatting>
  <conditionalFormatting sqref="ES29:ES30">
    <cfRule type="cellIs" dxfId="15" priority="257" operator="lessThan">
      <formula>$V$5</formula>
    </cfRule>
    <cfRule type="cellIs" dxfId="16" priority="258" operator="greaterThan">
      <formula>$V$5</formula>
    </cfRule>
  </conditionalFormatting>
  <conditionalFormatting sqref="ES32:ES33">
    <cfRule type="cellIs" dxfId="15" priority="35" operator="lessThan">
      <formula>$V$5</formula>
    </cfRule>
    <cfRule type="cellIs" dxfId="16" priority="36" operator="greaterThan">
      <formula>$V$5</formula>
    </cfRule>
  </conditionalFormatting>
  <conditionalFormatting sqref="FN5:FN6">
    <cfRule type="cellIs" dxfId="15" priority="251" operator="lessThan">
      <formula>$V$5</formula>
    </cfRule>
    <cfRule type="cellIs" dxfId="16" priority="252" operator="greaterThan">
      <formula>$V$5</formula>
    </cfRule>
  </conditionalFormatting>
  <conditionalFormatting sqref="FN7:FN8">
    <cfRule type="cellIs" dxfId="15" priority="245" operator="lessThan">
      <formula>$V$5</formula>
    </cfRule>
    <cfRule type="cellIs" dxfId="16" priority="246" operator="greaterThan">
      <formula>$V$5</formula>
    </cfRule>
  </conditionalFormatting>
  <conditionalFormatting sqref="FN9:FN10">
    <cfRule type="cellIs" dxfId="15" priority="239" operator="lessThan">
      <formula>$V$5</formula>
    </cfRule>
    <cfRule type="cellIs" dxfId="16" priority="240" operator="greaterThan">
      <formula>$V$5</formula>
    </cfRule>
  </conditionalFormatting>
  <conditionalFormatting sqref="FN11:FN20">
    <cfRule type="cellIs" dxfId="15" priority="233" operator="lessThan">
      <formula>$V$5</formula>
    </cfRule>
    <cfRule type="cellIs" dxfId="16" priority="234" operator="greaterThan">
      <formula>$V$5</formula>
    </cfRule>
  </conditionalFormatting>
  <conditionalFormatting sqref="FN21:FN28">
    <cfRule type="cellIs" dxfId="15" priority="227" operator="lessThan">
      <formula>$V$5</formula>
    </cfRule>
    <cfRule type="cellIs" dxfId="16" priority="228" operator="greaterThan">
      <formula>$V$5</formula>
    </cfRule>
  </conditionalFormatting>
  <conditionalFormatting sqref="FN29:FN30">
    <cfRule type="cellIs" dxfId="15" priority="221" operator="lessThan">
      <formula>$V$5</formula>
    </cfRule>
    <cfRule type="cellIs" dxfId="16" priority="222" operator="greaterThan">
      <formula>$V$5</formula>
    </cfRule>
  </conditionalFormatting>
  <conditionalFormatting sqref="FN32:FN33">
    <cfRule type="cellIs" dxfId="15" priority="29" operator="lessThan">
      <formula>$V$5</formula>
    </cfRule>
    <cfRule type="cellIs" dxfId="16" priority="30" operator="greaterThan">
      <formula>$V$5</formula>
    </cfRule>
  </conditionalFormatting>
  <conditionalFormatting sqref="GI5:GI6">
    <cfRule type="cellIs" dxfId="15" priority="215" operator="lessThan">
      <formula>$V$5</formula>
    </cfRule>
    <cfRule type="cellIs" dxfId="16" priority="216" operator="greaterThan">
      <formula>$V$5</formula>
    </cfRule>
  </conditionalFormatting>
  <conditionalFormatting sqref="GI7:GI8">
    <cfRule type="cellIs" dxfId="15" priority="209" operator="lessThan">
      <formula>$V$5</formula>
    </cfRule>
    <cfRule type="cellIs" dxfId="16" priority="210" operator="greaterThan">
      <formula>$V$5</formula>
    </cfRule>
  </conditionalFormatting>
  <conditionalFormatting sqref="GI9:GI10">
    <cfRule type="cellIs" dxfId="15" priority="203" operator="lessThan">
      <formula>$V$5</formula>
    </cfRule>
    <cfRule type="cellIs" dxfId="16" priority="204" operator="greaterThan">
      <formula>$V$5</formula>
    </cfRule>
  </conditionalFormatting>
  <conditionalFormatting sqref="GI11:GI20">
    <cfRule type="cellIs" dxfId="15" priority="197" operator="lessThan">
      <formula>$V$5</formula>
    </cfRule>
    <cfRule type="cellIs" dxfId="16" priority="198" operator="greaterThan">
      <formula>$V$5</formula>
    </cfRule>
  </conditionalFormatting>
  <conditionalFormatting sqref="GI21:GI28">
    <cfRule type="cellIs" dxfId="15" priority="191" operator="lessThan">
      <formula>$V$5</formula>
    </cfRule>
    <cfRule type="cellIs" dxfId="16" priority="192" operator="greaterThan">
      <formula>$V$5</formula>
    </cfRule>
  </conditionalFormatting>
  <conditionalFormatting sqref="GI29:GI30">
    <cfRule type="cellIs" dxfId="15" priority="185" operator="lessThan">
      <formula>$V$5</formula>
    </cfRule>
    <cfRule type="cellIs" dxfId="16" priority="186" operator="greaterThan">
      <formula>$V$5</formula>
    </cfRule>
  </conditionalFormatting>
  <conditionalFormatting sqref="GI32:GI33">
    <cfRule type="cellIs" dxfId="15" priority="23" operator="lessThan">
      <formula>$V$5</formula>
    </cfRule>
    <cfRule type="cellIs" dxfId="16" priority="24" operator="greaterThan">
      <formula>$V$5</formula>
    </cfRule>
  </conditionalFormatting>
  <conditionalFormatting sqref="HD5:HD6">
    <cfRule type="cellIs" dxfId="15" priority="179" operator="lessThan">
      <formula>$V$5</formula>
    </cfRule>
    <cfRule type="cellIs" dxfId="16" priority="180" operator="greaterThan">
      <formula>$V$5</formula>
    </cfRule>
  </conditionalFormatting>
  <conditionalFormatting sqref="HD7:HD8">
    <cfRule type="cellIs" dxfId="15" priority="173" operator="lessThan">
      <formula>$V$5</formula>
    </cfRule>
    <cfRule type="cellIs" dxfId="16" priority="174" operator="greaterThan">
      <formula>$V$5</formula>
    </cfRule>
  </conditionalFormatting>
  <conditionalFormatting sqref="HD9:HD10">
    <cfRule type="cellIs" dxfId="15" priority="167" operator="lessThan">
      <formula>$V$5</formula>
    </cfRule>
    <cfRule type="cellIs" dxfId="16" priority="168" operator="greaterThan">
      <formula>$V$5</formula>
    </cfRule>
  </conditionalFormatting>
  <conditionalFormatting sqref="HD11:HD20">
    <cfRule type="cellIs" dxfId="15" priority="161" operator="lessThan">
      <formula>$V$5</formula>
    </cfRule>
    <cfRule type="cellIs" dxfId="16" priority="162" operator="greaterThan">
      <formula>$V$5</formula>
    </cfRule>
  </conditionalFormatting>
  <conditionalFormatting sqref="HD21:HD28">
    <cfRule type="cellIs" dxfId="15" priority="155" operator="lessThan">
      <formula>$V$5</formula>
    </cfRule>
    <cfRule type="cellIs" dxfId="16" priority="156" operator="greaterThan">
      <formula>$V$5</formula>
    </cfRule>
  </conditionalFormatting>
  <conditionalFormatting sqref="HD29:HD30">
    <cfRule type="cellIs" dxfId="15" priority="149" operator="lessThan">
      <formula>$V$5</formula>
    </cfRule>
    <cfRule type="cellIs" dxfId="16" priority="150" operator="greaterThan">
      <formula>$V$5</formula>
    </cfRule>
  </conditionalFormatting>
  <conditionalFormatting sqref="HD32:HD33">
    <cfRule type="cellIs" dxfId="15" priority="17" operator="lessThan">
      <formula>$V$5</formula>
    </cfRule>
    <cfRule type="cellIs" dxfId="16" priority="18" operator="greaterThan">
      <formula>$V$5</formula>
    </cfRule>
  </conditionalFormatting>
  <conditionalFormatting sqref="HY5:HY6">
    <cfRule type="cellIs" dxfId="15" priority="143" operator="lessThan">
      <formula>$V$5</formula>
    </cfRule>
    <cfRule type="cellIs" dxfId="16" priority="144" operator="greaterThan">
      <formula>$V$5</formula>
    </cfRule>
  </conditionalFormatting>
  <conditionalFormatting sqref="HY7:HY8">
    <cfRule type="cellIs" dxfId="15" priority="137" operator="lessThan">
      <formula>$V$5</formula>
    </cfRule>
    <cfRule type="cellIs" dxfId="16" priority="138" operator="greaterThan">
      <formula>$V$5</formula>
    </cfRule>
  </conditionalFormatting>
  <conditionalFormatting sqref="HY9:HY10">
    <cfRule type="cellIs" dxfId="15" priority="131" operator="lessThan">
      <formula>$V$5</formula>
    </cfRule>
    <cfRule type="cellIs" dxfId="16" priority="132" operator="greaterThan">
      <formula>$V$5</formula>
    </cfRule>
  </conditionalFormatting>
  <conditionalFormatting sqref="HY11:HY20">
    <cfRule type="cellIs" dxfId="15" priority="125" operator="lessThan">
      <formula>$V$5</formula>
    </cfRule>
    <cfRule type="cellIs" dxfId="16" priority="126" operator="greaterThan">
      <formula>$V$5</formula>
    </cfRule>
  </conditionalFormatting>
  <conditionalFormatting sqref="HY21:HY28">
    <cfRule type="cellIs" dxfId="15" priority="119" operator="lessThan">
      <formula>$V$5</formula>
    </cfRule>
    <cfRule type="cellIs" dxfId="16" priority="120" operator="greaterThan">
      <formula>$V$5</formula>
    </cfRule>
  </conditionalFormatting>
  <conditionalFormatting sqref="HY29:HY30">
    <cfRule type="cellIs" dxfId="15" priority="113" operator="lessThan">
      <formula>$V$5</formula>
    </cfRule>
    <cfRule type="cellIs" dxfId="16" priority="114" operator="greaterThan">
      <formula>$V$5</formula>
    </cfRule>
  </conditionalFormatting>
  <conditionalFormatting sqref="HY32:HY33">
    <cfRule type="cellIs" dxfId="15" priority="11" operator="lessThan">
      <formula>$V$5</formula>
    </cfRule>
    <cfRule type="cellIs" dxfId="16" priority="12" operator="greaterThan">
      <formula>$V$5</formula>
    </cfRule>
  </conditionalFormatting>
  <conditionalFormatting sqref="IT5:IT6">
    <cfRule type="cellIs" dxfId="15" priority="107" operator="lessThan">
      <formula>$V$5</formula>
    </cfRule>
    <cfRule type="cellIs" dxfId="16" priority="108" operator="greaterThan">
      <formula>$V$5</formula>
    </cfRule>
  </conditionalFormatting>
  <conditionalFormatting sqref="IT7:IT8">
    <cfRule type="cellIs" dxfId="15" priority="101" operator="lessThan">
      <formula>$V$5</formula>
    </cfRule>
    <cfRule type="cellIs" dxfId="16" priority="102" operator="greaterThan">
      <formula>$V$5</formula>
    </cfRule>
  </conditionalFormatting>
  <conditionalFormatting sqref="IT9:IT10">
    <cfRule type="cellIs" dxfId="15" priority="95" operator="lessThan">
      <formula>$V$5</formula>
    </cfRule>
    <cfRule type="cellIs" dxfId="16" priority="96" operator="greaterThan">
      <formula>$V$5</formula>
    </cfRule>
  </conditionalFormatting>
  <conditionalFormatting sqref="IT11:IT20">
    <cfRule type="cellIs" dxfId="15" priority="89" operator="lessThan">
      <formula>$V$5</formula>
    </cfRule>
    <cfRule type="cellIs" dxfId="16" priority="90" operator="greaterThan">
      <formula>$V$5</formula>
    </cfRule>
  </conditionalFormatting>
  <conditionalFormatting sqref="IT21:IT28">
    <cfRule type="cellIs" dxfId="15" priority="83" operator="lessThan">
      <formula>$V$5</formula>
    </cfRule>
    <cfRule type="cellIs" dxfId="16" priority="84" operator="greaterThan">
      <formula>$V$5</formula>
    </cfRule>
  </conditionalFormatting>
  <conditionalFormatting sqref="IT29:IT30">
    <cfRule type="cellIs" dxfId="15" priority="77" operator="lessThan">
      <formula>$V$5</formula>
    </cfRule>
    <cfRule type="cellIs" dxfId="16" priority="78" operator="greaterThan">
      <formula>$V$5</formula>
    </cfRule>
  </conditionalFormatting>
  <conditionalFormatting sqref="IT32:IT33">
    <cfRule type="cellIs" dxfId="15" priority="5" operator="lessThan">
      <formula>$V$5</formula>
    </cfRule>
    <cfRule type="cellIs" dxfId="16" priority="6" operator="greaterThan">
      <formula>$V$5</formula>
    </cfRule>
  </conditionalFormatting>
  <conditionalFormatting sqref="U11 U13 U15 U17 U19">
    <cfRule type="cellIs" dxfId="15" priority="483" operator="lessThan">
      <formula>$T$5</formula>
    </cfRule>
    <cfRule type="cellIs" dxfId="16" priority="484" operator="greaterThan">
      <formula>$T$5</formula>
    </cfRule>
  </conditionalFormatting>
  <conditionalFormatting sqref="AP11 AP13 AP15 AP17 AP19">
    <cfRule type="cellIs" dxfId="15" priority="447" operator="lessThan">
      <formula>$T$5</formula>
    </cfRule>
    <cfRule type="cellIs" dxfId="16" priority="448" operator="greaterThan">
      <formula>$T$5</formula>
    </cfRule>
  </conditionalFormatting>
  <conditionalFormatting sqref="BK11 BK13 BK15 BK17 BK19">
    <cfRule type="cellIs" dxfId="15" priority="411" operator="lessThan">
      <formula>$T$5</formula>
    </cfRule>
    <cfRule type="cellIs" dxfId="16" priority="412" operator="greaterThan">
      <formula>$T$5</formula>
    </cfRule>
  </conditionalFormatting>
  <conditionalFormatting sqref="CF11 CF13 CF15 CF17 CF19">
    <cfRule type="cellIs" dxfId="15" priority="375" operator="lessThan">
      <formula>$T$5</formula>
    </cfRule>
    <cfRule type="cellIs" dxfId="16" priority="376" operator="greaterThan">
      <formula>$T$5</formula>
    </cfRule>
  </conditionalFormatting>
  <conditionalFormatting sqref="DA11 DA13 DA15 DA17 DA19">
    <cfRule type="cellIs" dxfId="15" priority="339" operator="lessThan">
      <formula>$T$5</formula>
    </cfRule>
    <cfRule type="cellIs" dxfId="16" priority="340" operator="greaterThan">
      <formula>$T$5</formula>
    </cfRule>
  </conditionalFormatting>
  <conditionalFormatting sqref="DV11 DV13 DV15 DV17 DV19">
    <cfRule type="cellIs" dxfId="15" priority="303" operator="lessThan">
      <formula>$T$5</formula>
    </cfRule>
    <cfRule type="cellIs" dxfId="16" priority="304" operator="greaterThan">
      <formula>$T$5</formula>
    </cfRule>
  </conditionalFormatting>
  <conditionalFormatting sqref="EQ11 EQ13 EQ15 EQ17 EQ19">
    <cfRule type="cellIs" dxfId="15" priority="267" operator="lessThan">
      <formula>$T$5</formula>
    </cfRule>
    <cfRule type="cellIs" dxfId="16" priority="268" operator="greaterThan">
      <formula>$T$5</formula>
    </cfRule>
  </conditionalFormatting>
  <conditionalFormatting sqref="FL11 FL13 FL15 FL17 FL19">
    <cfRule type="cellIs" dxfId="15" priority="231" operator="lessThan">
      <formula>$T$5</formula>
    </cfRule>
    <cfRule type="cellIs" dxfId="16" priority="232" operator="greaterThan">
      <formula>$T$5</formula>
    </cfRule>
  </conditionalFormatting>
  <conditionalFormatting sqref="GG11 GG13 GG15 GG17 GG19">
    <cfRule type="cellIs" dxfId="15" priority="195" operator="lessThan">
      <formula>$T$5</formula>
    </cfRule>
    <cfRule type="cellIs" dxfId="16" priority="196" operator="greaterThan">
      <formula>$T$5</formula>
    </cfRule>
  </conditionalFormatting>
  <conditionalFormatting sqref="HB11 HB13 HB15 HB17 HB19">
    <cfRule type="cellIs" dxfId="15" priority="159" operator="lessThan">
      <formula>$T$5</formula>
    </cfRule>
    <cfRule type="cellIs" dxfId="16" priority="160" operator="greaterThan">
      <formula>$T$5</formula>
    </cfRule>
  </conditionalFormatting>
  <conditionalFormatting sqref="HW11 HW13 HW15 HW17 HW19">
    <cfRule type="cellIs" dxfId="15" priority="123" operator="lessThan">
      <formula>$T$5</formula>
    </cfRule>
    <cfRule type="cellIs" dxfId="16" priority="124" operator="greaterThan">
      <formula>$T$5</formula>
    </cfRule>
  </conditionalFormatting>
  <conditionalFormatting sqref="IR11 IR13 IR15 IR17 IR19">
    <cfRule type="cellIs" dxfId="15" priority="87" operator="lessThan">
      <formula>$T$5</formula>
    </cfRule>
    <cfRule type="cellIs" dxfId="16" priority="88" operator="greaterThan">
      <formula>$T$5</formula>
    </cfRule>
  </conditionalFormatting>
  <conditionalFormatting sqref="U12 U14 U16 U18 U20">
    <cfRule type="cellIs" dxfId="15" priority="481" operator="lessThan">
      <formula>$T$6</formula>
    </cfRule>
    <cfRule type="cellIs" dxfId="16" priority="482" operator="greaterThan">
      <formula>$T$6</formula>
    </cfRule>
  </conditionalFormatting>
  <conditionalFormatting sqref="AP12 AP14 AP16 AP18 AP20">
    <cfRule type="cellIs" dxfId="15" priority="445" operator="lessThan">
      <formula>$T$6</formula>
    </cfRule>
    <cfRule type="cellIs" dxfId="16" priority="446" operator="greaterThan">
      <formula>$T$6</formula>
    </cfRule>
  </conditionalFormatting>
  <conditionalFormatting sqref="BK12 BK14 BK16 BK18 BK20">
    <cfRule type="cellIs" dxfId="15" priority="409" operator="lessThan">
      <formula>$T$6</formula>
    </cfRule>
    <cfRule type="cellIs" dxfId="16" priority="410" operator="greaterThan">
      <formula>$T$6</formula>
    </cfRule>
  </conditionalFormatting>
  <conditionalFormatting sqref="CF12 CF14 CF16 CF18 CF20">
    <cfRule type="cellIs" dxfId="15" priority="373" operator="lessThan">
      <formula>$T$6</formula>
    </cfRule>
    <cfRule type="cellIs" dxfId="16" priority="374" operator="greaterThan">
      <formula>$T$6</formula>
    </cfRule>
  </conditionalFormatting>
  <conditionalFormatting sqref="DA12 DA14 DA16 DA18 DA20">
    <cfRule type="cellIs" dxfId="15" priority="337" operator="lessThan">
      <formula>$T$6</formula>
    </cfRule>
    <cfRule type="cellIs" dxfId="16" priority="338" operator="greaterThan">
      <formula>$T$6</formula>
    </cfRule>
  </conditionalFormatting>
  <conditionalFormatting sqref="DV12 DV14 DV16 DV18 DV20">
    <cfRule type="cellIs" dxfId="15" priority="301" operator="lessThan">
      <formula>$T$6</formula>
    </cfRule>
    <cfRule type="cellIs" dxfId="16" priority="302" operator="greaterThan">
      <formula>$T$6</formula>
    </cfRule>
  </conditionalFormatting>
  <conditionalFormatting sqref="EQ12 EQ14 EQ16 EQ18 EQ20">
    <cfRule type="cellIs" dxfId="15" priority="265" operator="lessThan">
      <formula>$T$6</formula>
    </cfRule>
    <cfRule type="cellIs" dxfId="16" priority="266" operator="greaterThan">
      <formula>$T$6</formula>
    </cfRule>
  </conditionalFormatting>
  <conditionalFormatting sqref="FL12 FL14 FL16 FL18 FL20">
    <cfRule type="cellIs" dxfId="15" priority="229" operator="lessThan">
      <formula>$T$6</formula>
    </cfRule>
    <cfRule type="cellIs" dxfId="16" priority="230" operator="greaterThan">
      <formula>$T$6</formula>
    </cfRule>
  </conditionalFormatting>
  <conditionalFormatting sqref="GG12 GG14 GG16 GG18 GG20">
    <cfRule type="cellIs" dxfId="15" priority="193" operator="lessThan">
      <formula>$T$6</formula>
    </cfRule>
    <cfRule type="cellIs" dxfId="16" priority="194" operator="greaterThan">
      <formula>$T$6</formula>
    </cfRule>
  </conditionalFormatting>
  <conditionalFormatting sqref="HB12 HB14 HB16 HB18 HB20">
    <cfRule type="cellIs" dxfId="15" priority="157" operator="lessThan">
      <formula>$T$6</formula>
    </cfRule>
    <cfRule type="cellIs" dxfId="16" priority="158" operator="greaterThan">
      <formula>$T$6</formula>
    </cfRule>
  </conditionalFormatting>
  <conditionalFormatting sqref="HW12 HW14 HW16 HW18 HW20">
    <cfRule type="cellIs" dxfId="15" priority="121" operator="lessThan">
      <formula>$T$6</formula>
    </cfRule>
    <cfRule type="cellIs" dxfId="16" priority="122" operator="greaterThan">
      <formula>$T$6</formula>
    </cfRule>
  </conditionalFormatting>
  <conditionalFormatting sqref="IR12 IR14 IR16 IR18 IR20">
    <cfRule type="cellIs" dxfId="15" priority="85" operator="lessThan">
      <formula>$T$6</formula>
    </cfRule>
    <cfRule type="cellIs" dxfId="16" priority="86" operator="greaterThan">
      <formula>$T$6</formula>
    </cfRule>
  </conditionalFormatting>
  <conditionalFormatting sqref="U21 U23 U25 U27">
    <cfRule type="cellIs" dxfId="15" priority="477" operator="lessThan">
      <formula>$T$5</formula>
    </cfRule>
    <cfRule type="cellIs" dxfId="16" priority="478" operator="greaterThan">
      <formula>$T$5</formula>
    </cfRule>
  </conditionalFormatting>
  <conditionalFormatting sqref="AP21 AP23 AP25 AP27">
    <cfRule type="cellIs" dxfId="15" priority="441" operator="lessThan">
      <formula>$T$5</formula>
    </cfRule>
    <cfRule type="cellIs" dxfId="16" priority="442" operator="greaterThan">
      <formula>$T$5</formula>
    </cfRule>
  </conditionalFormatting>
  <conditionalFormatting sqref="BK21 BK23 BK25 BK27">
    <cfRule type="cellIs" dxfId="15" priority="405" operator="lessThan">
      <formula>$T$5</formula>
    </cfRule>
    <cfRule type="cellIs" dxfId="16" priority="406" operator="greaterThan">
      <formula>$T$5</formula>
    </cfRule>
  </conditionalFormatting>
  <conditionalFormatting sqref="CF21 CF23 CF25 CF27">
    <cfRule type="cellIs" dxfId="15" priority="369" operator="lessThan">
      <formula>$T$5</formula>
    </cfRule>
    <cfRule type="cellIs" dxfId="16" priority="370" operator="greaterThan">
      <formula>$T$5</formula>
    </cfRule>
  </conditionalFormatting>
  <conditionalFormatting sqref="DA21 DA23 DA25 DA27">
    <cfRule type="cellIs" dxfId="15" priority="333" operator="lessThan">
      <formula>$T$5</formula>
    </cfRule>
    <cfRule type="cellIs" dxfId="16" priority="334" operator="greaterThan">
      <formula>$T$5</formula>
    </cfRule>
  </conditionalFormatting>
  <conditionalFormatting sqref="DV21 DV23 DV25 DV27">
    <cfRule type="cellIs" dxfId="15" priority="297" operator="lessThan">
      <formula>$T$5</formula>
    </cfRule>
    <cfRule type="cellIs" dxfId="16" priority="298" operator="greaterThan">
      <formula>$T$5</formula>
    </cfRule>
  </conditionalFormatting>
  <conditionalFormatting sqref="EQ21 EQ23 EQ25 EQ27">
    <cfRule type="cellIs" dxfId="15" priority="261" operator="lessThan">
      <formula>$T$5</formula>
    </cfRule>
    <cfRule type="cellIs" dxfId="16" priority="262" operator="greaterThan">
      <formula>$T$5</formula>
    </cfRule>
  </conditionalFormatting>
  <conditionalFormatting sqref="FL21 FL23 FL25 FL27">
    <cfRule type="cellIs" dxfId="15" priority="225" operator="lessThan">
      <formula>$T$5</formula>
    </cfRule>
    <cfRule type="cellIs" dxfId="16" priority="226" operator="greaterThan">
      <formula>$T$5</formula>
    </cfRule>
  </conditionalFormatting>
  <conditionalFormatting sqref="GG21 GG23 GG25 GG27">
    <cfRule type="cellIs" dxfId="15" priority="189" operator="lessThan">
      <formula>$T$5</formula>
    </cfRule>
    <cfRule type="cellIs" dxfId="16" priority="190" operator="greaterThan">
      <formula>$T$5</formula>
    </cfRule>
  </conditionalFormatting>
  <conditionalFormatting sqref="HB21 HB23 HB25 HB27">
    <cfRule type="cellIs" dxfId="15" priority="153" operator="lessThan">
      <formula>$T$5</formula>
    </cfRule>
    <cfRule type="cellIs" dxfId="16" priority="154" operator="greaterThan">
      <formula>$T$5</formula>
    </cfRule>
  </conditionalFormatting>
  <conditionalFormatting sqref="HW21 HW23 HW25 HW27">
    <cfRule type="cellIs" dxfId="15" priority="117" operator="lessThan">
      <formula>$T$5</formula>
    </cfRule>
    <cfRule type="cellIs" dxfId="16" priority="118" operator="greaterThan">
      <formula>$T$5</formula>
    </cfRule>
  </conditionalFormatting>
  <conditionalFormatting sqref="IR21 IR23 IR25 IR27">
    <cfRule type="cellIs" dxfId="15" priority="81" operator="lessThan">
      <formula>$T$5</formula>
    </cfRule>
    <cfRule type="cellIs" dxfId="16" priority="82" operator="greaterThan">
      <formula>$T$5</formula>
    </cfRule>
  </conditionalFormatting>
  <conditionalFormatting sqref="U22 U24 U26 U28">
    <cfRule type="cellIs" dxfId="15" priority="475" operator="lessThan">
      <formula>$T$6</formula>
    </cfRule>
    <cfRule type="cellIs" dxfId="16" priority="476" operator="greaterThan">
      <formula>$T$6</formula>
    </cfRule>
  </conditionalFormatting>
  <conditionalFormatting sqref="AP22 AP24 AP26 AP28">
    <cfRule type="cellIs" dxfId="15" priority="439" operator="lessThan">
      <formula>$T$6</formula>
    </cfRule>
    <cfRule type="cellIs" dxfId="16" priority="440" operator="greaterThan">
      <formula>$T$6</formula>
    </cfRule>
  </conditionalFormatting>
  <conditionalFormatting sqref="BK22 BK24 BK26 BK28">
    <cfRule type="cellIs" dxfId="15" priority="403" operator="lessThan">
      <formula>$T$6</formula>
    </cfRule>
    <cfRule type="cellIs" dxfId="16" priority="404" operator="greaterThan">
      <formula>$T$6</formula>
    </cfRule>
  </conditionalFormatting>
  <conditionalFormatting sqref="CF22 CF24 CF26 CF28">
    <cfRule type="cellIs" dxfId="15" priority="367" operator="lessThan">
      <formula>$T$6</formula>
    </cfRule>
    <cfRule type="cellIs" dxfId="16" priority="368" operator="greaterThan">
      <formula>$T$6</formula>
    </cfRule>
  </conditionalFormatting>
  <conditionalFormatting sqref="DA22 DA24 DA26 DA28">
    <cfRule type="cellIs" dxfId="15" priority="331" operator="lessThan">
      <formula>$T$6</formula>
    </cfRule>
    <cfRule type="cellIs" dxfId="16" priority="332" operator="greaterThan">
      <formula>$T$6</formula>
    </cfRule>
  </conditionalFormatting>
  <conditionalFormatting sqref="DV22 DV24 DV26 DV28">
    <cfRule type="cellIs" dxfId="15" priority="295" operator="lessThan">
      <formula>$T$6</formula>
    </cfRule>
    <cfRule type="cellIs" dxfId="16" priority="296" operator="greaterThan">
      <formula>$T$6</formula>
    </cfRule>
  </conditionalFormatting>
  <conditionalFormatting sqref="EQ22 EQ24 EQ26 EQ28">
    <cfRule type="cellIs" dxfId="15" priority="259" operator="lessThan">
      <formula>$T$6</formula>
    </cfRule>
    <cfRule type="cellIs" dxfId="16" priority="260" operator="greaterThan">
      <formula>$T$6</formula>
    </cfRule>
  </conditionalFormatting>
  <conditionalFormatting sqref="FL22 FL24 FL26 FL28">
    <cfRule type="cellIs" dxfId="15" priority="223" operator="lessThan">
      <formula>$T$6</formula>
    </cfRule>
    <cfRule type="cellIs" dxfId="16" priority="224" operator="greaterThan">
      <formula>$T$6</formula>
    </cfRule>
  </conditionalFormatting>
  <conditionalFormatting sqref="GG22 GG24 GG26 GG28">
    <cfRule type="cellIs" dxfId="15" priority="187" operator="lessThan">
      <formula>$T$6</formula>
    </cfRule>
    <cfRule type="cellIs" dxfId="16" priority="188" operator="greaterThan">
      <formula>$T$6</formula>
    </cfRule>
  </conditionalFormatting>
  <conditionalFormatting sqref="HB22 HB24 HB26 HB28">
    <cfRule type="cellIs" dxfId="15" priority="151" operator="lessThan">
      <formula>$T$6</formula>
    </cfRule>
    <cfRule type="cellIs" dxfId="16" priority="152" operator="greaterThan">
      <formula>$T$6</formula>
    </cfRule>
  </conditionalFormatting>
  <conditionalFormatting sqref="HW22 HW24 HW26 HW28">
    <cfRule type="cellIs" dxfId="15" priority="115" operator="lessThan">
      <formula>$T$6</formula>
    </cfRule>
    <cfRule type="cellIs" dxfId="16" priority="116" operator="greaterThan">
      <formula>$T$6</formula>
    </cfRule>
  </conditionalFormatting>
  <conditionalFormatting sqref="IR22 IR24 IR26 IR28">
    <cfRule type="cellIs" dxfId="15" priority="79" operator="lessThan">
      <formula>$T$6</formula>
    </cfRule>
    <cfRule type="cellIs" dxfId="16" priority="80" operator="greaterThan">
      <formula>$T$6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188"/>
  <sheetViews>
    <sheetView showGridLines="0" topLeftCell="A10" workbookViewId="0">
      <selection activeCell="E73" sqref="E73"/>
    </sheetView>
  </sheetViews>
  <sheetFormatPr defaultColWidth="9" defaultRowHeight="14.4"/>
  <cols>
    <col min="2" max="2" width="17.1388888888889" style="5" customWidth="1"/>
    <col min="3" max="3" width="11.1388888888889" style="5" customWidth="1"/>
    <col min="4" max="15" width="11.5740740740741" customWidth="1"/>
    <col min="17" max="17" width="15.1388888888889" style="5" customWidth="1"/>
    <col min="18" max="18" width="9.42592592592593" style="5" customWidth="1"/>
  </cols>
  <sheetData>
    <row r="2" ht="15" customHeight="1" spans="3:3">
      <c r="C2"/>
    </row>
    <row r="3" ht="15" customHeight="1" spans="2:15">
      <c r="B3" s="6" t="s">
        <v>179</v>
      </c>
      <c r="C3" s="7" t="s">
        <v>152</v>
      </c>
      <c r="D3" s="8" t="s">
        <v>31</v>
      </c>
      <c r="E3" s="8" t="s">
        <v>35</v>
      </c>
      <c r="F3" s="8" t="s">
        <v>36</v>
      </c>
      <c r="G3" s="8" t="s">
        <v>37</v>
      </c>
      <c r="H3" s="8" t="s">
        <v>38</v>
      </c>
      <c r="I3" s="8" t="s">
        <v>39</v>
      </c>
      <c r="J3" s="8" t="s">
        <v>40</v>
      </c>
      <c r="K3" s="8" t="s">
        <v>41</v>
      </c>
      <c r="L3" s="8" t="s">
        <v>42</v>
      </c>
      <c r="M3" s="8" t="s">
        <v>43</v>
      </c>
      <c r="N3" s="8" t="s">
        <v>44</v>
      </c>
      <c r="O3" s="8" t="s">
        <v>45</v>
      </c>
    </row>
    <row r="4" ht="15" customHeight="1" spans="2:15">
      <c r="B4" s="9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2:15">
      <c r="B5" s="10" t="str">
        <f>Info!C4</f>
        <v>Barrel</v>
      </c>
      <c r="C5" s="11" t="s">
        <v>32</v>
      </c>
      <c r="D5" s="12">
        <f ca="1">'MBO Report 1'!$S5</f>
        <v>98</v>
      </c>
      <c r="E5" s="12">
        <f ca="1">'MBO Report 1'!$AN5</f>
        <v>98</v>
      </c>
      <c r="F5" s="12">
        <f ca="1">'MBO Report 1'!$BI5</f>
        <v>119</v>
      </c>
      <c r="G5" s="12">
        <f ca="1">'MBO Report 1'!$CD5</f>
        <v>189</v>
      </c>
      <c r="H5" s="12">
        <f ca="1">'MBO Report 1'!$CY5</f>
        <v>294</v>
      </c>
      <c r="I5" s="12">
        <f ca="1">'MBO Report 1'!$DT5</f>
        <v>245</v>
      </c>
      <c r="J5" s="12">
        <f ca="1">'MBO Report 1'!$EO5</f>
        <v>296.52</v>
      </c>
      <c r="K5" s="12">
        <f ca="1">'MBO Report 1'!$FJ5</f>
        <v>154</v>
      </c>
      <c r="L5" s="12">
        <f ca="1">'MBO Report 1'!$GE5</f>
        <v>119</v>
      </c>
      <c r="M5" s="12">
        <f ca="1">'MBO Report 1'!$GZ5</f>
        <v>98</v>
      </c>
      <c r="N5" s="12">
        <f ca="1">'MBO Report 1'!$HU5</f>
        <v>84</v>
      </c>
      <c r="O5" s="12">
        <f ca="1">'MBO Report 1'!$IP5</f>
        <v>147</v>
      </c>
    </row>
    <row r="6" spans="2:15">
      <c r="B6" s="13"/>
      <c r="C6" s="14" t="s">
        <v>34</v>
      </c>
      <c r="D6" s="12">
        <f ca="1">'MBO Report 1'!$S6</f>
        <v>1528</v>
      </c>
      <c r="E6" s="12">
        <f ca="1">'MBO Report 1'!$AN6</f>
        <v>250</v>
      </c>
      <c r="F6" s="12">
        <f ca="1">'MBO Report 1'!$BI6</f>
        <v>12300</v>
      </c>
      <c r="G6" s="12">
        <f ca="1">'MBO Report 1'!$CD6</f>
        <v>250</v>
      </c>
      <c r="H6" s="12">
        <f ca="1">'MBO Report 1'!$CY6</f>
        <v>4882.847</v>
      </c>
      <c r="I6" s="12">
        <f ca="1">'MBO Report 1'!$DT6</f>
        <v>750</v>
      </c>
      <c r="J6" s="12">
        <f ca="1">'MBO Report 1'!$EO6</f>
        <v>250</v>
      </c>
      <c r="K6" s="12">
        <f ca="1">'MBO Report 1'!$FJ6</f>
        <v>250</v>
      </c>
      <c r="L6" s="12">
        <f ca="1">'MBO Report 1'!$GE6</f>
        <v>0</v>
      </c>
      <c r="M6" s="12">
        <f ca="1">'MBO Report 1'!$GZ6</f>
        <v>500</v>
      </c>
      <c r="N6" s="12">
        <f ca="1">'MBO Report 1'!$HU6</f>
        <v>500</v>
      </c>
      <c r="O6" s="12">
        <f ca="1">'MBO Report 1'!$IP6</f>
        <v>500</v>
      </c>
    </row>
    <row r="7" customFormat="1" spans="2:15">
      <c r="B7" s="15"/>
      <c r="C7" s="16" t="s">
        <v>29</v>
      </c>
      <c r="D7" s="17">
        <f ca="1">SUM(D5:D6)</f>
        <v>1626</v>
      </c>
      <c r="E7" s="17">
        <f ca="1" t="shared" ref="E7:O7" si="0">SUM(E5:E6)</f>
        <v>348</v>
      </c>
      <c r="F7" s="17">
        <f ca="1" t="shared" si="0"/>
        <v>12419</v>
      </c>
      <c r="G7" s="17">
        <f ca="1" t="shared" si="0"/>
        <v>439</v>
      </c>
      <c r="H7" s="17">
        <f ca="1" t="shared" si="0"/>
        <v>5176.847</v>
      </c>
      <c r="I7" s="17">
        <f ca="1" t="shared" si="0"/>
        <v>995</v>
      </c>
      <c r="J7" s="17">
        <f ca="1" t="shared" si="0"/>
        <v>546.52</v>
      </c>
      <c r="K7" s="17">
        <f ca="1" t="shared" si="0"/>
        <v>404</v>
      </c>
      <c r="L7" s="17">
        <f ca="1" t="shared" si="0"/>
        <v>119</v>
      </c>
      <c r="M7" s="17">
        <f ca="1" t="shared" si="0"/>
        <v>598</v>
      </c>
      <c r="N7" s="17">
        <f ca="1" t="shared" si="0"/>
        <v>584</v>
      </c>
      <c r="O7" s="17">
        <f ca="1" t="shared" si="0"/>
        <v>647</v>
      </c>
    </row>
    <row r="8" spans="2:15">
      <c r="B8" s="10" t="str">
        <f>Info!C5</f>
        <v>Ceramic</v>
      </c>
      <c r="C8" s="11" t="s">
        <v>32</v>
      </c>
      <c r="D8" s="12">
        <f ca="1">'MBO Report 1'!$S7</f>
        <v>224</v>
      </c>
      <c r="E8" s="12">
        <f ca="1">'MBO Report 1'!$AN7</f>
        <v>112</v>
      </c>
      <c r="F8" s="12">
        <f ca="1">'MBO Report 1'!$BI7</f>
        <v>70</v>
      </c>
      <c r="G8" s="12">
        <f ca="1">'MBO Report 1'!$CD7</f>
        <v>154</v>
      </c>
      <c r="H8" s="12">
        <f ca="1">'MBO Report 1'!$CY7</f>
        <v>112</v>
      </c>
      <c r="I8" s="12">
        <f ca="1">'MBO Report 1'!$DT7</f>
        <v>70</v>
      </c>
      <c r="J8" s="12">
        <f ca="1">'MBO Report 1'!$EO7</f>
        <v>70</v>
      </c>
      <c r="K8" s="12">
        <f ca="1">'MBO Report 1'!$FJ7</f>
        <v>70</v>
      </c>
      <c r="L8" s="12">
        <f ca="1">'MBO Report 1'!$GE7</f>
        <v>210</v>
      </c>
      <c r="M8" s="12">
        <f ca="1">'MBO Report 1'!$GZ7</f>
        <v>70</v>
      </c>
      <c r="N8" s="12">
        <f ca="1">'MBO Report 1'!$HU7</f>
        <v>70</v>
      </c>
      <c r="O8" s="12">
        <f ca="1">'MBO Report 1'!$IP7</f>
        <v>308</v>
      </c>
    </row>
    <row r="9" spans="2:15">
      <c r="B9" s="13"/>
      <c r="C9" s="14" t="s">
        <v>34</v>
      </c>
      <c r="D9" s="12">
        <f ca="1">'MBO Report 1'!$S8</f>
        <v>0</v>
      </c>
      <c r="E9" s="12">
        <f ca="1">'MBO Report 1'!$AN8</f>
        <v>0</v>
      </c>
      <c r="F9" s="12">
        <f ca="1">'MBO Report 1'!$BI8</f>
        <v>0</v>
      </c>
      <c r="G9" s="12">
        <f ca="1">'MBO Report 1'!$CD8</f>
        <v>0</v>
      </c>
      <c r="H9" s="12">
        <f ca="1">'MBO Report 1'!$CY8</f>
        <v>0</v>
      </c>
      <c r="I9" s="12">
        <f ca="1">'MBO Report 1'!$DT8</f>
        <v>0</v>
      </c>
      <c r="J9" s="12">
        <f ca="1">'MBO Report 1'!$EO8</f>
        <v>0</v>
      </c>
      <c r="K9" s="12">
        <f ca="1">'MBO Report 1'!$FJ8</f>
        <v>0</v>
      </c>
      <c r="L9" s="12">
        <f ca="1">'MBO Report 1'!$GE8</f>
        <v>250</v>
      </c>
      <c r="M9" s="12">
        <f ca="1">'MBO Report 1'!$GZ8</f>
        <v>28</v>
      </c>
      <c r="N9" s="12">
        <f ca="1">'MBO Report 1'!$HU8</f>
        <v>250</v>
      </c>
      <c r="O9" s="12">
        <f ca="1">'MBO Report 1'!$IP8</f>
        <v>0</v>
      </c>
    </row>
    <row r="10" customFormat="1" spans="2:15">
      <c r="B10" s="15"/>
      <c r="C10" s="16" t="s">
        <v>29</v>
      </c>
      <c r="D10" s="17">
        <f ca="1">SUM(D8:D9)</f>
        <v>224</v>
      </c>
      <c r="E10" s="17">
        <f ca="1" t="shared" ref="E10" si="1">SUM(E8:E9)</f>
        <v>112</v>
      </c>
      <c r="F10" s="17">
        <f ca="1" t="shared" ref="F10" si="2">SUM(F8:F9)</f>
        <v>70</v>
      </c>
      <c r="G10" s="17">
        <f ca="1" t="shared" ref="G10" si="3">SUM(G8:G9)</f>
        <v>154</v>
      </c>
      <c r="H10" s="17">
        <f ca="1" t="shared" ref="H10" si="4">SUM(H8:H9)</f>
        <v>112</v>
      </c>
      <c r="I10" s="17">
        <f ca="1" t="shared" ref="I10" si="5">SUM(I8:I9)</f>
        <v>70</v>
      </c>
      <c r="J10" s="17">
        <f ca="1" t="shared" ref="J10" si="6">SUM(J8:J9)</f>
        <v>70</v>
      </c>
      <c r="K10" s="17">
        <f ca="1" t="shared" ref="K10" si="7">SUM(K8:K9)</f>
        <v>70</v>
      </c>
      <c r="L10" s="17">
        <f ca="1" t="shared" ref="L10" si="8">SUM(L8:L9)</f>
        <v>460</v>
      </c>
      <c r="M10" s="17">
        <f ca="1" t="shared" ref="M10" si="9">SUM(M8:M9)</f>
        <v>98</v>
      </c>
      <c r="N10" s="17">
        <f ca="1" t="shared" ref="N10" si="10">SUM(N8:N9)</f>
        <v>320</v>
      </c>
      <c r="O10" s="17">
        <f ca="1" t="shared" ref="O10" si="11">SUM(O8:O9)</f>
        <v>308</v>
      </c>
    </row>
    <row r="11" spans="2:15">
      <c r="B11" s="10" t="str">
        <f>Info!C6</f>
        <v>IG</v>
      </c>
      <c r="C11" s="11" t="s">
        <v>32</v>
      </c>
      <c r="D11" s="12">
        <f ca="1">'MBO Report 1'!$S9</f>
        <v>518</v>
      </c>
      <c r="E11" s="12">
        <f ca="1">'MBO Report 1'!$AN9</f>
        <v>756</v>
      </c>
      <c r="F11" s="12">
        <f ca="1">'MBO Report 1'!$BI9</f>
        <v>924</v>
      </c>
      <c r="G11" s="12">
        <f ca="1">'MBO Report 1'!$CD9</f>
        <v>532</v>
      </c>
      <c r="H11" s="12">
        <f ca="1">'MBO Report 1'!$CY9</f>
        <v>595</v>
      </c>
      <c r="I11" s="12">
        <f ca="1">'MBO Report 1'!$DT9</f>
        <v>469</v>
      </c>
      <c r="J11" s="12">
        <f ca="1">'MBO Report 1'!$EO9</f>
        <v>511</v>
      </c>
      <c r="K11" s="12">
        <f ca="1">'MBO Report 1'!$FJ9</f>
        <v>763</v>
      </c>
      <c r="L11" s="12">
        <f ca="1">'MBO Report 1'!$GE9</f>
        <v>637</v>
      </c>
      <c r="M11" s="12">
        <f ca="1">'MBO Report 1'!$GZ9</f>
        <v>385</v>
      </c>
      <c r="N11" s="12">
        <f ca="1">'MBO Report 1'!$HU9</f>
        <v>217</v>
      </c>
      <c r="O11" s="12">
        <f ca="1">'MBO Report 1'!$IP9</f>
        <v>392</v>
      </c>
    </row>
    <row r="12" spans="2:15">
      <c r="B12" s="13"/>
      <c r="C12" s="14" t="s">
        <v>34</v>
      </c>
      <c r="D12" s="12">
        <f ca="1">'MBO Report 1'!$S10</f>
        <v>990.5</v>
      </c>
      <c r="E12" s="12">
        <f ca="1">'MBO Report 1'!$AN10</f>
        <v>955.5</v>
      </c>
      <c r="F12" s="12">
        <f ca="1">'MBO Report 1'!$BI10</f>
        <v>756</v>
      </c>
      <c r="G12" s="12">
        <f ca="1">'MBO Report 1'!$CD10</f>
        <v>0</v>
      </c>
      <c r="H12" s="12">
        <f ca="1">'MBO Report 1'!$CY10</f>
        <v>437.5</v>
      </c>
      <c r="I12" s="12">
        <f ca="1">'MBO Report 1'!$DT10</f>
        <v>259</v>
      </c>
      <c r="J12" s="12">
        <f ca="1">'MBO Report 1'!$EO10</f>
        <v>1091.5</v>
      </c>
      <c r="K12" s="12">
        <f ca="1">'MBO Report 1'!$FJ10</f>
        <v>283.5</v>
      </c>
      <c r="L12" s="12">
        <f ca="1">'MBO Report 1'!$GE10</f>
        <v>444.5</v>
      </c>
      <c r="M12" s="12">
        <f ca="1">'MBO Report 1'!$GZ10</f>
        <v>546</v>
      </c>
      <c r="N12" s="12">
        <f ca="1">'MBO Report 1'!$HU10</f>
        <v>255.5</v>
      </c>
      <c r="O12" s="12">
        <f ca="1">'MBO Report 1'!$IP10</f>
        <v>126</v>
      </c>
    </row>
    <row r="13" customFormat="1" spans="2:15">
      <c r="B13" s="15"/>
      <c r="C13" s="16" t="s">
        <v>29</v>
      </c>
      <c r="D13" s="17">
        <f ca="1">SUM(D11:D12)</f>
        <v>1508.5</v>
      </c>
      <c r="E13" s="17">
        <f ca="1" t="shared" ref="E13" si="12">SUM(E11:E12)</f>
        <v>1711.5</v>
      </c>
      <c r="F13" s="17">
        <f ca="1" t="shared" ref="F13" si="13">SUM(F11:F12)</f>
        <v>1680</v>
      </c>
      <c r="G13" s="17">
        <f ca="1" t="shared" ref="G13" si="14">SUM(G11:G12)</f>
        <v>532</v>
      </c>
      <c r="H13" s="17">
        <f ca="1" t="shared" ref="H13" si="15">SUM(H11:H12)</f>
        <v>1032.5</v>
      </c>
      <c r="I13" s="17">
        <f ca="1" t="shared" ref="I13" si="16">SUM(I11:I12)</f>
        <v>728</v>
      </c>
      <c r="J13" s="17">
        <f ca="1" t="shared" ref="J13" si="17">SUM(J11:J12)</f>
        <v>1602.5</v>
      </c>
      <c r="K13" s="17">
        <f ca="1" t="shared" ref="K13" si="18">SUM(K11:K12)</f>
        <v>1046.5</v>
      </c>
      <c r="L13" s="17">
        <f ca="1" t="shared" ref="L13" si="19">SUM(L11:L12)</f>
        <v>1081.5</v>
      </c>
      <c r="M13" s="17">
        <f ca="1" t="shared" ref="M13" si="20">SUM(M11:M12)</f>
        <v>931</v>
      </c>
      <c r="N13" s="17">
        <f ca="1" t="shared" ref="N13" si="21">SUM(N11:N12)</f>
        <v>472.5</v>
      </c>
      <c r="O13" s="17">
        <f ca="1" t="shared" ref="O13" si="22">SUM(O11:O12)</f>
        <v>518</v>
      </c>
    </row>
    <row r="14" spans="2:15">
      <c r="B14" s="10" t="str">
        <f>Info!C7</f>
        <v>ME</v>
      </c>
      <c r="C14" s="11" t="s">
        <v>32</v>
      </c>
      <c r="D14" s="12">
        <f ca="1">'MBO Report 1'!$S11</f>
        <v>0</v>
      </c>
      <c r="E14" s="12">
        <f ca="1">'MBO Report 1'!$AN11</f>
        <v>0</v>
      </c>
      <c r="F14" s="12">
        <f ca="1">'MBO Report 1'!$BI11</f>
        <v>0</v>
      </c>
      <c r="G14" s="12">
        <f ca="1">'MBO Report 1'!$CD11</f>
        <v>0</v>
      </c>
      <c r="H14" s="12">
        <f ca="1">'MBO Report 1'!$CY11</f>
        <v>0</v>
      </c>
      <c r="I14" s="12">
        <f ca="1">'MBO Report 1'!$DT11</f>
        <v>0</v>
      </c>
      <c r="J14" s="12">
        <f ca="1">'MBO Report 1'!$EO11</f>
        <v>0</v>
      </c>
      <c r="K14" s="12">
        <f ca="1">'MBO Report 1'!$FJ11</f>
        <v>0</v>
      </c>
      <c r="L14" s="12">
        <f ca="1">'MBO Report 1'!$GE11</f>
        <v>0</v>
      </c>
      <c r="M14" s="12">
        <f ca="1">'MBO Report 1'!$GZ11</f>
        <v>0</v>
      </c>
      <c r="N14" s="12">
        <f ca="1">'MBO Report 1'!$HU11</f>
        <v>0</v>
      </c>
      <c r="O14" s="12">
        <f ca="1">'MBO Report 1'!$IP11</f>
        <v>0</v>
      </c>
    </row>
    <row r="15" spans="2:15">
      <c r="B15" s="13"/>
      <c r="C15" s="14" t="s">
        <v>34</v>
      </c>
      <c r="D15" s="12">
        <f ca="1">'MBO Report 1'!$S12</f>
        <v>250</v>
      </c>
      <c r="E15" s="12">
        <f ca="1">'MBO Report 1'!$AN12</f>
        <v>250</v>
      </c>
      <c r="F15" s="12">
        <f ca="1">'MBO Report 1'!$BI12</f>
        <v>0</v>
      </c>
      <c r="G15" s="12">
        <f ca="1">'MBO Report 1'!$CD12</f>
        <v>500</v>
      </c>
      <c r="H15" s="12">
        <f ca="1">'MBO Report 1'!$CY12</f>
        <v>0</v>
      </c>
      <c r="I15" s="12">
        <f ca="1">'MBO Report 1'!$DT12</f>
        <v>0</v>
      </c>
      <c r="J15" s="12">
        <f ca="1">'MBO Report 1'!$EO12</f>
        <v>0</v>
      </c>
      <c r="K15" s="12">
        <f ca="1">'MBO Report 1'!$FJ12</f>
        <v>0</v>
      </c>
      <c r="L15" s="12">
        <f ca="1">'MBO Report 1'!$GE12</f>
        <v>0</v>
      </c>
      <c r="M15" s="12">
        <f ca="1">'MBO Report 1'!$GZ12</f>
        <v>0</v>
      </c>
      <c r="N15" s="12">
        <f ca="1">'MBO Report 1'!$HU12</f>
        <v>0</v>
      </c>
      <c r="O15" s="12">
        <f ca="1">'MBO Report 1'!$IP12</f>
        <v>0</v>
      </c>
    </row>
    <row r="16" customFormat="1" spans="2:15">
      <c r="B16" s="15"/>
      <c r="C16" s="16" t="s">
        <v>29</v>
      </c>
      <c r="D16" s="17">
        <f ca="1">SUM(D14:D15)</f>
        <v>250</v>
      </c>
      <c r="E16" s="17">
        <f ca="1" t="shared" ref="E16" si="23">SUM(E14:E15)</f>
        <v>250</v>
      </c>
      <c r="F16" s="17">
        <f ca="1" t="shared" ref="F16" si="24">SUM(F14:F15)</f>
        <v>0</v>
      </c>
      <c r="G16" s="17">
        <f ca="1" t="shared" ref="G16" si="25">SUM(G14:G15)</f>
        <v>500</v>
      </c>
      <c r="H16" s="17">
        <f ca="1" t="shared" ref="H16" si="26">SUM(H14:H15)</f>
        <v>0</v>
      </c>
      <c r="I16" s="17">
        <f ca="1" t="shared" ref="I16" si="27">SUM(I14:I15)</f>
        <v>0</v>
      </c>
      <c r="J16" s="17">
        <f ca="1" t="shared" ref="J16" si="28">SUM(J14:J15)</f>
        <v>0</v>
      </c>
      <c r="K16" s="17">
        <f ca="1" t="shared" ref="K16" si="29">SUM(K14:K15)</f>
        <v>0</v>
      </c>
      <c r="L16" s="17">
        <f ca="1" t="shared" ref="L16" si="30">SUM(L14:L15)</f>
        <v>0</v>
      </c>
      <c r="M16" s="17">
        <f ca="1" t="shared" ref="M16" si="31">SUM(M14:M15)</f>
        <v>0</v>
      </c>
      <c r="N16" s="17">
        <f ca="1" t="shared" ref="N16" si="32">SUM(N14:N15)</f>
        <v>0</v>
      </c>
      <c r="O16" s="17">
        <f ca="1" t="shared" ref="O16" si="33">SUM(O14:O15)</f>
        <v>0</v>
      </c>
    </row>
    <row r="17" spans="2:15">
      <c r="B17" s="10" t="str">
        <f>Info!C8</f>
        <v>PVD</v>
      </c>
      <c r="C17" s="11" t="s">
        <v>32</v>
      </c>
      <c r="D17" s="12">
        <f ca="1">'MBO Report 1'!$S13</f>
        <v>462</v>
      </c>
      <c r="E17" s="12">
        <f ca="1">'MBO Report 1'!$AN13</f>
        <v>308</v>
      </c>
      <c r="F17" s="12">
        <f ca="1">'MBO Report 1'!$BI13</f>
        <v>70</v>
      </c>
      <c r="G17" s="12">
        <f ca="1">'MBO Report 1'!$CD13</f>
        <v>168</v>
      </c>
      <c r="H17" s="12">
        <f ca="1">'MBO Report 1'!$CY13</f>
        <v>294</v>
      </c>
      <c r="I17" s="12">
        <f ca="1">'MBO Report 1'!$DT13</f>
        <v>966</v>
      </c>
      <c r="J17" s="12">
        <f ca="1">'MBO Report 1'!$EO13</f>
        <v>490</v>
      </c>
      <c r="K17" s="12">
        <f ca="1">'MBO Report 1'!$FJ13</f>
        <v>554.4</v>
      </c>
      <c r="L17" s="12">
        <f ca="1">'MBO Report 1'!$GE13</f>
        <v>431.2</v>
      </c>
      <c r="M17" s="12">
        <f ca="1">'MBO Report 1'!$GZ13</f>
        <v>280</v>
      </c>
      <c r="N17" s="12">
        <f ca="1">'MBO Report 1'!$HU13</f>
        <v>224</v>
      </c>
      <c r="O17" s="12">
        <f ca="1">'MBO Report 1'!$IP13</f>
        <v>56</v>
      </c>
    </row>
    <row r="18" spans="2:15">
      <c r="B18" s="13"/>
      <c r="C18" s="14" t="s">
        <v>34</v>
      </c>
      <c r="D18" s="12">
        <f ca="1">'MBO Report 1'!$S14</f>
        <v>0</v>
      </c>
      <c r="E18" s="12">
        <f ca="1">'MBO Report 1'!$AN14</f>
        <v>250</v>
      </c>
      <c r="F18" s="12">
        <f ca="1">'MBO Report 1'!$BI14</f>
        <v>0</v>
      </c>
      <c r="G18" s="12">
        <f ca="1">'MBO Report 1'!$CD14</f>
        <v>0</v>
      </c>
      <c r="H18" s="12">
        <f ca="1">'MBO Report 1'!$CY14</f>
        <v>0</v>
      </c>
      <c r="I18" s="12">
        <f ca="1">'MBO Report 1'!$DT14</f>
        <v>0</v>
      </c>
      <c r="J18" s="12">
        <f ca="1">'MBO Report 1'!$EO14</f>
        <v>0</v>
      </c>
      <c r="K18" s="12">
        <f ca="1">'MBO Report 1'!$FJ14</f>
        <v>0</v>
      </c>
      <c r="L18" s="12">
        <f ca="1">'MBO Report 1'!$GE14</f>
        <v>0</v>
      </c>
      <c r="M18" s="12">
        <f ca="1">'MBO Report 1'!$GZ14</f>
        <v>0</v>
      </c>
      <c r="N18" s="12">
        <f ca="1">'MBO Report 1'!$HU14</f>
        <v>0</v>
      </c>
      <c r="O18" s="12">
        <f ca="1">'MBO Report 1'!$IP14</f>
        <v>0</v>
      </c>
    </row>
    <row r="19" customFormat="1" spans="2:15">
      <c r="B19" s="15"/>
      <c r="C19" s="16" t="s">
        <v>29</v>
      </c>
      <c r="D19" s="17">
        <f ca="1">SUM(D17:D18)</f>
        <v>462</v>
      </c>
      <c r="E19" s="17">
        <f ca="1" t="shared" ref="E19" si="34">SUM(E17:E18)</f>
        <v>558</v>
      </c>
      <c r="F19" s="17">
        <f ca="1" t="shared" ref="F19" si="35">SUM(F17:F18)</f>
        <v>70</v>
      </c>
      <c r="G19" s="17">
        <f ca="1" t="shared" ref="G19" si="36">SUM(G17:G18)</f>
        <v>168</v>
      </c>
      <c r="H19" s="17">
        <f ca="1" t="shared" ref="H19" si="37">SUM(H17:H18)</f>
        <v>294</v>
      </c>
      <c r="I19" s="17">
        <f ca="1" t="shared" ref="I19" si="38">SUM(I17:I18)</f>
        <v>966</v>
      </c>
      <c r="J19" s="17">
        <f ca="1" t="shared" ref="J19" si="39">SUM(J17:J18)</f>
        <v>490</v>
      </c>
      <c r="K19" s="17">
        <f ca="1" t="shared" ref="K19" si="40">SUM(K17:K18)</f>
        <v>554.4</v>
      </c>
      <c r="L19" s="17">
        <f ca="1" t="shared" ref="L19" si="41">SUM(L17:L18)</f>
        <v>431.2</v>
      </c>
      <c r="M19" s="17">
        <f ca="1" t="shared" ref="M19" si="42">SUM(M17:M18)</f>
        <v>280</v>
      </c>
      <c r="N19" s="17">
        <f ca="1" t="shared" ref="N19" si="43">SUM(N17:N18)</f>
        <v>224</v>
      </c>
      <c r="O19" s="17">
        <f ca="1" t="shared" ref="O19" si="44">SUM(O17:O18)</f>
        <v>56</v>
      </c>
    </row>
    <row r="20" spans="2:15">
      <c r="B20" s="10" t="str">
        <f>Info!C9</f>
        <v>RFP</v>
      </c>
      <c r="C20" s="11" t="s">
        <v>32</v>
      </c>
      <c r="D20" s="12">
        <f ca="1">'MBO Report 1'!$S15</f>
        <v>154</v>
      </c>
      <c r="E20" s="12">
        <f ca="1">'MBO Report 1'!$AN15</f>
        <v>203</v>
      </c>
      <c r="F20" s="12">
        <f ca="1">'MBO Report 1'!$BI15</f>
        <v>126</v>
      </c>
      <c r="G20" s="12">
        <f ca="1">'MBO Report 1'!$CD15</f>
        <v>112</v>
      </c>
      <c r="H20" s="12">
        <f ca="1">'MBO Report 1'!$CY15</f>
        <v>49</v>
      </c>
      <c r="I20" s="12">
        <f ca="1">'MBO Report 1'!$DT15</f>
        <v>42</v>
      </c>
      <c r="J20" s="12">
        <f ca="1">'MBO Report 1'!$EO15</f>
        <v>84</v>
      </c>
      <c r="K20" s="12">
        <f ca="1">'MBO Report 1'!$FJ15</f>
        <v>70</v>
      </c>
      <c r="L20" s="12">
        <f ca="1">'MBO Report 1'!$GE15</f>
        <v>105</v>
      </c>
      <c r="M20" s="12">
        <f ca="1">'MBO Report 1'!$GZ15</f>
        <v>77</v>
      </c>
      <c r="N20" s="12">
        <f ca="1">'MBO Report 1'!$HU15</f>
        <v>77</v>
      </c>
      <c r="O20" s="12">
        <f ca="1">'MBO Report 1'!$IP15</f>
        <v>133</v>
      </c>
    </row>
    <row r="21" spans="2:15">
      <c r="B21" s="13"/>
      <c r="C21" s="14" t="s">
        <v>34</v>
      </c>
      <c r="D21" s="12">
        <f ca="1">'MBO Report 1'!$S16</f>
        <v>0</v>
      </c>
      <c r="E21" s="12">
        <f ca="1">'MBO Report 1'!$AN16</f>
        <v>0</v>
      </c>
      <c r="F21" s="12">
        <f ca="1">'MBO Report 1'!$BI16</f>
        <v>0</v>
      </c>
      <c r="G21" s="12">
        <f ca="1">'MBO Report 1'!$CD16</f>
        <v>0</v>
      </c>
      <c r="H21" s="12">
        <f ca="1">'MBO Report 1'!$CY16</f>
        <v>0</v>
      </c>
      <c r="I21" s="12">
        <f ca="1">'MBO Report 1'!$DT16</f>
        <v>0</v>
      </c>
      <c r="J21" s="12">
        <f ca="1">'MBO Report 1'!$EO16</f>
        <v>0</v>
      </c>
      <c r="K21" s="12">
        <f ca="1">'MBO Report 1'!$FJ16</f>
        <v>0</v>
      </c>
      <c r="L21" s="12">
        <f ca="1">'MBO Report 1'!$GE16</f>
        <v>0</v>
      </c>
      <c r="M21" s="12">
        <f ca="1">'MBO Report 1'!$GZ16</f>
        <v>0</v>
      </c>
      <c r="N21" s="12">
        <f ca="1">'MBO Report 1'!$HU16</f>
        <v>0</v>
      </c>
      <c r="O21" s="12">
        <f ca="1">'MBO Report 1'!$IP16</f>
        <v>0</v>
      </c>
    </row>
    <row r="22" customFormat="1" spans="2:15">
      <c r="B22" s="15"/>
      <c r="C22" s="16" t="s">
        <v>29</v>
      </c>
      <c r="D22" s="17">
        <f ca="1">SUM(D20:D21)</f>
        <v>154</v>
      </c>
      <c r="E22" s="17">
        <f ca="1" t="shared" ref="E22" si="45">SUM(E20:E21)</f>
        <v>203</v>
      </c>
      <c r="F22" s="17">
        <f ca="1" t="shared" ref="F22" si="46">SUM(F20:F21)</f>
        <v>126</v>
      </c>
      <c r="G22" s="17">
        <f ca="1" t="shared" ref="G22" si="47">SUM(G20:G21)</f>
        <v>112</v>
      </c>
      <c r="H22" s="17">
        <f ca="1" t="shared" ref="H22" si="48">SUM(H20:H21)</f>
        <v>49</v>
      </c>
      <c r="I22" s="17">
        <f ca="1" t="shared" ref="I22" si="49">SUM(I20:I21)</f>
        <v>42</v>
      </c>
      <c r="J22" s="17">
        <f ca="1" t="shared" ref="J22" si="50">SUM(J20:J21)</f>
        <v>84</v>
      </c>
      <c r="K22" s="17">
        <f ca="1" t="shared" ref="K22" si="51">SUM(K20:K21)</f>
        <v>70</v>
      </c>
      <c r="L22" s="17">
        <f ca="1" t="shared" ref="L22" si="52">SUM(L20:L21)</f>
        <v>105</v>
      </c>
      <c r="M22" s="17">
        <f ca="1" t="shared" ref="M22" si="53">SUM(M20:M21)</f>
        <v>77</v>
      </c>
      <c r="N22" s="17">
        <f ca="1" t="shared" ref="N22" si="54">SUM(N20:N21)</f>
        <v>77</v>
      </c>
      <c r="O22" s="17">
        <f ca="1" t="shared" ref="O22" si="55">SUM(O20:O21)</f>
        <v>133</v>
      </c>
    </row>
    <row r="23" spans="2:15">
      <c r="B23" s="10" t="str">
        <f>Info!C10</f>
        <v>Semicom</v>
      </c>
      <c r="C23" s="11" t="s">
        <v>32</v>
      </c>
      <c r="D23" s="12">
        <f ca="1">'MBO Report 1'!$S17</f>
        <v>45.22</v>
      </c>
      <c r="E23" s="12">
        <f ca="1">'MBO Report 1'!$AN17</f>
        <v>21.42</v>
      </c>
      <c r="F23" s="12">
        <f ca="1">'MBO Report 1'!$BI17</f>
        <v>16.66</v>
      </c>
      <c r="G23" s="12">
        <f ca="1">'MBO Report 1'!$CD17</f>
        <v>16.66</v>
      </c>
      <c r="H23" s="12">
        <f ca="1">'MBO Report 1'!$CY17</f>
        <v>14.28</v>
      </c>
      <c r="I23" s="12">
        <f ca="1">'MBO Report 1'!$DT17</f>
        <v>26.18</v>
      </c>
      <c r="J23" s="12">
        <f ca="1">'MBO Report 1'!$EO17</f>
        <v>16.66</v>
      </c>
      <c r="K23" s="12">
        <f ca="1">'MBO Report 1'!$FJ17</f>
        <v>38.08</v>
      </c>
      <c r="L23" s="12">
        <f ca="1">'MBO Report 1'!$GE17</f>
        <v>28.56</v>
      </c>
      <c r="M23" s="12">
        <f ca="1">'MBO Report 1'!$GZ17</f>
        <v>7.14</v>
      </c>
      <c r="N23" s="12">
        <f ca="1">'MBO Report 1'!$HU17</f>
        <v>2.38</v>
      </c>
      <c r="O23" s="12">
        <f ca="1">'MBO Report 1'!$IP17</f>
        <v>2.38</v>
      </c>
    </row>
    <row r="24" spans="2:15">
      <c r="B24" s="13"/>
      <c r="C24" s="14" t="s">
        <v>34</v>
      </c>
      <c r="D24" s="12">
        <f ca="1">'MBO Report 1'!$S18</f>
        <v>250</v>
      </c>
      <c r="E24" s="12">
        <f ca="1">'MBO Report 1'!$AN18</f>
        <v>0</v>
      </c>
      <c r="F24" s="12">
        <f ca="1">'MBO Report 1'!$BI18</f>
        <v>0</v>
      </c>
      <c r="G24" s="12">
        <f ca="1">'MBO Report 1'!$CD18</f>
        <v>0</v>
      </c>
      <c r="H24" s="12">
        <f ca="1">'MBO Report 1'!$CY18</f>
        <v>0</v>
      </c>
      <c r="I24" s="12">
        <f ca="1">'MBO Report 1'!$DT18</f>
        <v>0</v>
      </c>
      <c r="J24" s="12">
        <f ca="1">'MBO Report 1'!$EO18</f>
        <v>0</v>
      </c>
      <c r="K24" s="12">
        <f ca="1">'MBO Report 1'!$FJ18</f>
        <v>0</v>
      </c>
      <c r="L24" s="12">
        <f ca="1">'MBO Report 1'!$GE18</f>
        <v>0</v>
      </c>
      <c r="M24" s="12">
        <f ca="1">'MBO Report 1'!$GZ18</f>
        <v>0</v>
      </c>
      <c r="N24" s="12">
        <f ca="1">'MBO Report 1'!$HU18</f>
        <v>0</v>
      </c>
      <c r="O24" s="12">
        <f ca="1">'MBO Report 1'!$IP18</f>
        <v>0</v>
      </c>
    </row>
    <row r="25" customFormat="1" spans="2:15">
      <c r="B25" s="15"/>
      <c r="C25" s="16" t="s">
        <v>29</v>
      </c>
      <c r="D25" s="17">
        <f ca="1">SUM(D23:D24)</f>
        <v>295.22</v>
      </c>
      <c r="E25" s="17">
        <f ca="1" t="shared" ref="E25" si="56">SUM(E23:E24)</f>
        <v>21.42</v>
      </c>
      <c r="F25" s="17">
        <f ca="1" t="shared" ref="F25" si="57">SUM(F23:F24)</f>
        <v>16.66</v>
      </c>
      <c r="G25" s="17">
        <f ca="1" t="shared" ref="G25" si="58">SUM(G23:G24)</f>
        <v>16.66</v>
      </c>
      <c r="H25" s="17">
        <f ca="1" t="shared" ref="H25" si="59">SUM(H23:H24)</f>
        <v>14.28</v>
      </c>
      <c r="I25" s="17">
        <f ca="1" t="shared" ref="I25" si="60">SUM(I23:I24)</f>
        <v>26.18</v>
      </c>
      <c r="J25" s="17">
        <f ca="1" t="shared" ref="J25" si="61">SUM(J23:J24)</f>
        <v>16.66</v>
      </c>
      <c r="K25" s="17">
        <f ca="1" t="shared" ref="K25" si="62">SUM(K23:K24)</f>
        <v>38.08</v>
      </c>
      <c r="L25" s="17">
        <f ca="1" t="shared" ref="L25" si="63">SUM(L23:L24)</f>
        <v>28.56</v>
      </c>
      <c r="M25" s="17">
        <f ca="1" t="shared" ref="M25" si="64">SUM(M23:M24)</f>
        <v>7.14</v>
      </c>
      <c r="N25" s="17">
        <f ca="1" t="shared" ref="N25" si="65">SUM(N23:N24)</f>
        <v>2.38</v>
      </c>
      <c r="O25" s="17">
        <f ca="1" t="shared" ref="O25" si="66">SUM(O23:O24)</f>
        <v>2.38</v>
      </c>
    </row>
    <row r="26" spans="2:15">
      <c r="B26" s="18" t="str">
        <f>Info!C11</f>
        <v>CSSP</v>
      </c>
      <c r="C26" s="19" t="s">
        <v>32</v>
      </c>
      <c r="D26" s="12">
        <f ca="1">'MBO Report 1'!$S19</f>
        <v>45.22</v>
      </c>
      <c r="E26" s="12">
        <f ca="1">'MBO Report 1'!$AN19</f>
        <v>21.42</v>
      </c>
      <c r="F26" s="12">
        <f ca="1">'MBO Report 1'!$BI19</f>
        <v>16.66</v>
      </c>
      <c r="G26" s="12">
        <f ca="1">'MBO Report 1'!$CD19</f>
        <v>16.66</v>
      </c>
      <c r="H26" s="12">
        <f ca="1">'MBO Report 1'!$CY19</f>
        <v>14.28</v>
      </c>
      <c r="I26" s="12">
        <f ca="1">'MBO Report 1'!$DT19</f>
        <v>26.18</v>
      </c>
      <c r="J26" s="12">
        <f ca="1">'MBO Report 1'!$EO19</f>
        <v>16.66</v>
      </c>
      <c r="K26" s="12">
        <f ca="1">'MBO Report 1'!$FJ19</f>
        <v>38.08</v>
      </c>
      <c r="L26" s="12">
        <f ca="1">'MBO Report 1'!$GE19</f>
        <v>28.56</v>
      </c>
      <c r="M26" s="12">
        <f ca="1">'MBO Report 1'!$GZ19</f>
        <v>7.14</v>
      </c>
      <c r="N26" s="12">
        <f ca="1">'MBO Report 1'!$HU19</f>
        <v>2.38</v>
      </c>
      <c r="O26" s="12">
        <f ca="1">'MBO Report 1'!$IP19</f>
        <v>2.38</v>
      </c>
    </row>
    <row r="27" spans="2:15">
      <c r="B27" s="20"/>
      <c r="C27" s="21" t="s">
        <v>34</v>
      </c>
      <c r="D27" s="12">
        <f ca="1">'MBO Report 1'!$S20</f>
        <v>0</v>
      </c>
      <c r="E27" s="12">
        <f ca="1">'MBO Report 1'!$AN20</f>
        <v>0</v>
      </c>
      <c r="F27" s="12">
        <f ca="1">'MBO Report 1'!$BI20</f>
        <v>0</v>
      </c>
      <c r="G27" s="12">
        <f ca="1">'MBO Report 1'!$CD20</f>
        <v>0</v>
      </c>
      <c r="H27" s="12">
        <f ca="1">'MBO Report 1'!$CY20</f>
        <v>0</v>
      </c>
      <c r="I27" s="12">
        <f ca="1">'MBO Report 1'!$DT20</f>
        <v>0</v>
      </c>
      <c r="J27" s="12">
        <f ca="1">'MBO Report 1'!$EO20</f>
        <v>0</v>
      </c>
      <c r="K27" s="12">
        <f ca="1">'MBO Report 1'!$FJ20</f>
        <v>0</v>
      </c>
      <c r="L27" s="12">
        <f ca="1">'MBO Report 1'!$GE20</f>
        <v>0</v>
      </c>
      <c r="M27" s="12">
        <f ca="1">'MBO Report 1'!$GZ20</f>
        <v>0</v>
      </c>
      <c r="N27" s="12">
        <f ca="1">'MBO Report 1'!$HU20</f>
        <v>0</v>
      </c>
      <c r="O27" s="12">
        <f ca="1">'MBO Report 1'!$IP20</f>
        <v>0</v>
      </c>
    </row>
    <row r="28" customFormat="1" spans="2:15">
      <c r="B28" s="22"/>
      <c r="C28" s="16" t="s">
        <v>29</v>
      </c>
      <c r="D28" s="17">
        <f ca="1">SUM(D26:D27)</f>
        <v>45.22</v>
      </c>
      <c r="E28" s="17">
        <f ca="1" t="shared" ref="E28" si="67">SUM(E26:E27)</f>
        <v>21.42</v>
      </c>
      <c r="F28" s="17">
        <f ca="1" t="shared" ref="F28" si="68">SUM(F26:F27)</f>
        <v>16.66</v>
      </c>
      <c r="G28" s="17">
        <f ca="1" t="shared" ref="G28" si="69">SUM(G26:G27)</f>
        <v>16.66</v>
      </c>
      <c r="H28" s="17">
        <f ca="1" t="shared" ref="H28" si="70">SUM(H26:H27)</f>
        <v>14.28</v>
      </c>
      <c r="I28" s="17">
        <f ca="1" t="shared" ref="I28" si="71">SUM(I26:I27)</f>
        <v>26.18</v>
      </c>
      <c r="J28" s="17">
        <f ca="1" t="shared" ref="J28" si="72">SUM(J26:J27)</f>
        <v>16.66</v>
      </c>
      <c r="K28" s="17">
        <f ca="1" t="shared" ref="K28" si="73">SUM(K26:K27)</f>
        <v>38.08</v>
      </c>
      <c r="L28" s="17">
        <f ca="1" t="shared" ref="L28" si="74">SUM(L26:L27)</f>
        <v>28.56</v>
      </c>
      <c r="M28" s="17">
        <f ca="1" t="shared" ref="M28" si="75">SUM(M26:M27)</f>
        <v>7.14</v>
      </c>
      <c r="N28" s="17">
        <f ca="1" t="shared" ref="N28" si="76">SUM(N26:N27)</f>
        <v>2.38</v>
      </c>
      <c r="O28" s="17">
        <f ca="1" t="shared" ref="O28" si="77">SUM(O26:O27)</f>
        <v>2.38</v>
      </c>
    </row>
    <row r="29" spans="2:15">
      <c r="B29" s="18" t="str">
        <f>Info!C12</f>
        <v>CuFrame</v>
      </c>
      <c r="C29" s="19" t="s">
        <v>32</v>
      </c>
      <c r="D29" s="12">
        <f ca="1">'MBO Report 1'!$S21</f>
        <v>0</v>
      </c>
      <c r="E29" s="12">
        <f ca="1">'MBO Report 1'!$AN21</f>
        <v>0</v>
      </c>
      <c r="F29" s="12">
        <f ca="1">'MBO Report 1'!$BI21</f>
        <v>0</v>
      </c>
      <c r="G29" s="12">
        <f ca="1">'MBO Report 1'!$CD21</f>
        <v>0</v>
      </c>
      <c r="H29" s="12">
        <f ca="1">'MBO Report 1'!$CY21</f>
        <v>0</v>
      </c>
      <c r="I29" s="12">
        <f ca="1">'MBO Report 1'!$DT21</f>
        <v>0</v>
      </c>
      <c r="J29" s="12">
        <f ca="1">'MBO Report 1'!$EO21</f>
        <v>0</v>
      </c>
      <c r="K29" s="12">
        <f ca="1">'MBO Report 1'!$FJ21</f>
        <v>0</v>
      </c>
      <c r="L29" s="12">
        <f ca="1">'MBO Report 1'!$GE21</f>
        <v>0</v>
      </c>
      <c r="M29" s="12">
        <f ca="1">'MBO Report 1'!$GZ21</f>
        <v>0</v>
      </c>
      <c r="N29" s="12">
        <f ca="1">'MBO Report 1'!$HU21</f>
        <v>0</v>
      </c>
      <c r="O29" s="12">
        <f ca="1">'MBO Report 1'!$IP21</f>
        <v>0</v>
      </c>
    </row>
    <row r="30" spans="2:15">
      <c r="B30" s="20"/>
      <c r="C30" s="21" t="s">
        <v>34</v>
      </c>
      <c r="D30" s="12">
        <f ca="1">'MBO Report 1'!$S22</f>
        <v>250</v>
      </c>
      <c r="E30" s="12">
        <f ca="1">'MBO Report 1'!$AN22</f>
        <v>0</v>
      </c>
      <c r="F30" s="12">
        <f ca="1">'MBO Report 1'!$BI22</f>
        <v>0</v>
      </c>
      <c r="G30" s="12">
        <f ca="1">'MBO Report 1'!$CD22</f>
        <v>0</v>
      </c>
      <c r="H30" s="12">
        <f ca="1">'MBO Report 1'!$CY22</f>
        <v>0</v>
      </c>
      <c r="I30" s="12">
        <f ca="1">'MBO Report 1'!$DT22</f>
        <v>0</v>
      </c>
      <c r="J30" s="12">
        <f ca="1">'MBO Report 1'!$EO22</f>
        <v>0</v>
      </c>
      <c r="K30" s="12">
        <f ca="1">'MBO Report 1'!$FJ22</f>
        <v>0</v>
      </c>
      <c r="L30" s="12">
        <f ca="1">'MBO Report 1'!$GE22</f>
        <v>0</v>
      </c>
      <c r="M30" s="12">
        <f ca="1">'MBO Report 1'!$GZ22</f>
        <v>0</v>
      </c>
      <c r="N30" s="12">
        <f ca="1">'MBO Report 1'!$HU22</f>
        <v>0</v>
      </c>
      <c r="O30" s="12">
        <f ca="1">'MBO Report 1'!$IP22</f>
        <v>0</v>
      </c>
    </row>
    <row r="31" customFormat="1" spans="2:18">
      <c r="B31" s="22"/>
      <c r="C31" s="16" t="s">
        <v>29</v>
      </c>
      <c r="D31" s="17">
        <f ca="1">SUM(D29:D30)</f>
        <v>250</v>
      </c>
      <c r="E31" s="17">
        <f ca="1" t="shared" ref="E31" si="78">SUM(E29:E30)</f>
        <v>0</v>
      </c>
      <c r="F31" s="17">
        <f ca="1" t="shared" ref="F31" si="79">SUM(F29:F30)</f>
        <v>0</v>
      </c>
      <c r="G31" s="17">
        <f ca="1" t="shared" ref="G31" si="80">SUM(G29:G30)</f>
        <v>0</v>
      </c>
      <c r="H31" s="17">
        <f ca="1" t="shared" ref="H31" si="81">SUM(H29:H30)</f>
        <v>0</v>
      </c>
      <c r="I31" s="17">
        <f ca="1" t="shared" ref="I31" si="82">SUM(I29:I30)</f>
        <v>0</v>
      </c>
      <c r="J31" s="17">
        <f ca="1" t="shared" ref="J31" si="83">SUM(J29:J30)</f>
        <v>0</v>
      </c>
      <c r="K31" s="17">
        <f ca="1" t="shared" ref="K31" si="84">SUM(K29:K30)</f>
        <v>0</v>
      </c>
      <c r="L31" s="17">
        <f ca="1" t="shared" ref="L31" si="85">SUM(L29:L30)</f>
        <v>0</v>
      </c>
      <c r="M31" s="17">
        <f ca="1" t="shared" ref="M31" si="86">SUM(M29:M30)</f>
        <v>0</v>
      </c>
      <c r="N31" s="17">
        <f ca="1" t="shared" ref="N31" si="87">SUM(N29:N30)</f>
        <v>0</v>
      </c>
      <c r="O31" s="17">
        <f ca="1" t="shared" ref="O31" si="88">SUM(O29:O30)</f>
        <v>0</v>
      </c>
      <c r="Q31" s="5"/>
      <c r="R31" s="5"/>
    </row>
    <row r="32" spans="2:15">
      <c r="B32" s="10" t="str">
        <f>Info!C13</f>
        <v>Watch</v>
      </c>
      <c r="C32" s="11" t="s">
        <v>32</v>
      </c>
      <c r="D32" s="12">
        <f ca="1">'MBO Report 1'!$S23</f>
        <v>1571.85</v>
      </c>
      <c r="E32" s="12">
        <f ca="1">'MBO Report 1'!$AN23</f>
        <v>1529.71</v>
      </c>
      <c r="F32" s="12">
        <f ca="1">'MBO Report 1'!$BI23</f>
        <v>1571.01</v>
      </c>
      <c r="G32" s="12">
        <f ca="1">'MBO Report 1'!$CD23</f>
        <v>1153.53</v>
      </c>
      <c r="H32" s="12">
        <f ca="1">'MBO Report 1'!$CY23</f>
        <v>1167.6</v>
      </c>
      <c r="I32" s="12">
        <f ca="1">'MBO Report 1'!$DT23</f>
        <v>1300.6</v>
      </c>
      <c r="J32" s="12">
        <f ca="1">'MBO Report 1'!$EO23</f>
        <v>851.76</v>
      </c>
      <c r="K32" s="12">
        <f ca="1">'MBO Report 1'!$FJ23</f>
        <v>640.92</v>
      </c>
      <c r="L32" s="12">
        <f ca="1">'MBO Report 1'!$GE23</f>
        <v>578.06</v>
      </c>
      <c r="M32" s="12">
        <f ca="1">'MBO Report 1'!$GZ23</f>
        <v>540.05</v>
      </c>
      <c r="N32" s="12">
        <f ca="1">'MBO Report 1'!$HU23</f>
        <v>853.51</v>
      </c>
      <c r="O32" s="12">
        <f ca="1">'MBO Report 1'!$IP23</f>
        <v>1750.14</v>
      </c>
    </row>
    <row r="33" spans="2:15">
      <c r="B33" s="13"/>
      <c r="C33" s="14" t="s">
        <v>34</v>
      </c>
      <c r="D33" s="12">
        <f ca="1">'MBO Report 1'!$S24</f>
        <v>174.486666666667</v>
      </c>
      <c r="E33" s="12">
        <f ca="1">'MBO Report 1'!$AN24</f>
        <v>261.426666666667</v>
      </c>
      <c r="F33" s="12">
        <f ca="1">'MBO Report 1'!$BI24</f>
        <v>463.5</v>
      </c>
      <c r="G33" s="12">
        <f ca="1">'MBO Report 1'!$CD24</f>
        <v>1.63333333333333</v>
      </c>
      <c r="H33" s="12">
        <f ca="1">'MBO Report 1'!$CY24</f>
        <v>15.8666666666667</v>
      </c>
      <c r="I33" s="12">
        <f ca="1">'MBO Report 1'!$DT24</f>
        <v>61.88</v>
      </c>
      <c r="J33" s="12">
        <f ca="1">'MBO Report 1'!$EO24</f>
        <v>374.74</v>
      </c>
      <c r="K33" s="12">
        <f ca="1">'MBO Report 1'!$FJ24</f>
        <v>343.8</v>
      </c>
      <c r="L33" s="12">
        <f ca="1">'MBO Report 1'!$GE24</f>
        <v>298.02</v>
      </c>
      <c r="M33" s="12">
        <f ca="1">'MBO Report 1'!$GZ24</f>
        <v>26.8333333333333</v>
      </c>
      <c r="N33" s="12">
        <f ca="1">'MBO Report 1'!$HU24</f>
        <v>39.76</v>
      </c>
      <c r="O33" s="12">
        <f ca="1">'MBO Report 1'!$IP24</f>
        <v>33.6</v>
      </c>
    </row>
    <row r="34" customFormat="1" spans="2:18">
      <c r="B34" s="15"/>
      <c r="C34" s="16" t="s">
        <v>29</v>
      </c>
      <c r="D34" s="17">
        <f ca="1">SUM(D32:D33)</f>
        <v>1746.33666666667</v>
      </c>
      <c r="E34" s="17">
        <f ca="1" t="shared" ref="E34" si="89">SUM(E32:E33)</f>
        <v>1791.13666666667</v>
      </c>
      <c r="F34" s="17">
        <f ca="1" t="shared" ref="F34" si="90">SUM(F32:F33)</f>
        <v>2034.51</v>
      </c>
      <c r="G34" s="17">
        <f ca="1" t="shared" ref="G34" si="91">SUM(G32:G33)</f>
        <v>1155.16333333333</v>
      </c>
      <c r="H34" s="17">
        <f ca="1" t="shared" ref="H34" si="92">SUM(H32:H33)</f>
        <v>1183.46666666667</v>
      </c>
      <c r="I34" s="17">
        <f ca="1" t="shared" ref="I34" si="93">SUM(I32:I33)</f>
        <v>1362.48</v>
      </c>
      <c r="J34" s="17">
        <f ca="1" t="shared" ref="J34" si="94">SUM(J32:J33)</f>
        <v>1226.5</v>
      </c>
      <c r="K34" s="17">
        <f ca="1" t="shared" ref="K34" si="95">SUM(K32:K33)</f>
        <v>984.72</v>
      </c>
      <c r="L34" s="17">
        <f ca="1" t="shared" ref="L34" si="96">SUM(L32:L33)</f>
        <v>876.08</v>
      </c>
      <c r="M34" s="17">
        <f ca="1" t="shared" ref="M34" si="97">SUM(M32:M33)</f>
        <v>566.883333333333</v>
      </c>
      <c r="N34" s="17">
        <f ca="1" t="shared" ref="N34" si="98">SUM(N32:N33)</f>
        <v>893.27</v>
      </c>
      <c r="O34" s="17">
        <f ca="1" t="shared" ref="O34" si="99">SUM(O32:O33)</f>
        <v>1783.74</v>
      </c>
      <c r="Q34" s="5"/>
      <c r="R34" s="5"/>
    </row>
    <row r="35" spans="2:15">
      <c r="B35" s="18" t="str">
        <f>Info!C14</f>
        <v>CASE</v>
      </c>
      <c r="C35" s="19" t="s">
        <v>32</v>
      </c>
      <c r="D35" s="12">
        <f ca="1">'MBO Report 1'!$S25</f>
        <v>42</v>
      </c>
      <c r="E35" s="12">
        <f ca="1">'MBO Report 1'!$AN25</f>
        <v>56</v>
      </c>
      <c r="F35" s="12">
        <f ca="1">'MBO Report 1'!$BI25</f>
        <v>14</v>
      </c>
      <c r="G35" s="12">
        <f ca="1">'MBO Report 1'!$CD25</f>
        <v>14</v>
      </c>
      <c r="H35" s="12">
        <f ca="1">'MBO Report 1'!$CY25</f>
        <v>56</v>
      </c>
      <c r="I35" s="12">
        <f ca="1">'MBO Report 1'!$DT25</f>
        <v>28</v>
      </c>
      <c r="J35" s="12">
        <f ca="1">'MBO Report 1'!$EO25</f>
        <v>42</v>
      </c>
      <c r="K35" s="12">
        <f ca="1">'MBO Report 1'!$FJ25</f>
        <v>14</v>
      </c>
      <c r="L35" s="12">
        <f ca="1">'MBO Report 1'!$GE25</f>
        <v>18.06</v>
      </c>
      <c r="M35" s="12">
        <f ca="1">'MBO Report 1'!$GZ25</f>
        <v>7</v>
      </c>
      <c r="N35" s="12">
        <f ca="1">'MBO Report 1'!$HU25</f>
        <v>14</v>
      </c>
      <c r="O35" s="12">
        <f ca="1">'MBO Report 1'!$IP25</f>
        <v>28</v>
      </c>
    </row>
    <row r="36" spans="2:15">
      <c r="B36" s="20"/>
      <c r="C36" s="21" t="s">
        <v>34</v>
      </c>
      <c r="D36" s="12">
        <f ca="1">'MBO Report 1'!$S26</f>
        <v>13.4866666666667</v>
      </c>
      <c r="E36" s="12">
        <f ca="1">'MBO Report 1'!$AN26</f>
        <v>16.4266666666667</v>
      </c>
      <c r="F36" s="12">
        <f ca="1">'MBO Report 1'!$BI26</f>
        <v>3.5</v>
      </c>
      <c r="G36" s="12">
        <f ca="1">'MBO Report 1'!$CD26</f>
        <v>1.63333333333333</v>
      </c>
      <c r="H36" s="12">
        <f ca="1">'MBO Report 1'!$CY26</f>
        <v>15.8666666666667</v>
      </c>
      <c r="I36" s="12">
        <f ca="1">'MBO Report 1'!$DT26</f>
        <v>5.88</v>
      </c>
      <c r="J36" s="12">
        <f ca="1">'MBO Report 1'!$EO26</f>
        <v>12.74</v>
      </c>
      <c r="K36" s="12">
        <f ca="1">'MBO Report 1'!$FJ26</f>
        <v>2.8</v>
      </c>
      <c r="L36" s="12">
        <f ca="1">'MBO Report 1'!$GE26</f>
        <v>6.02</v>
      </c>
      <c r="M36" s="12">
        <f ca="1">'MBO Report 1'!$GZ26</f>
        <v>2.33333333333333</v>
      </c>
      <c r="N36" s="12">
        <f ca="1">'MBO Report 1'!$HU26</f>
        <v>1.26</v>
      </c>
      <c r="O36" s="12">
        <f ca="1">'MBO Report 1'!$IP26</f>
        <v>5.6</v>
      </c>
    </row>
    <row r="37" customFormat="1" spans="2:18">
      <c r="B37" s="22"/>
      <c r="C37" s="16" t="s">
        <v>29</v>
      </c>
      <c r="D37" s="17">
        <f ca="1">SUM(D35:D36)</f>
        <v>55.4866666666667</v>
      </c>
      <c r="E37" s="17">
        <f ca="1" t="shared" ref="E37" si="100">SUM(E35:E36)</f>
        <v>72.4266666666667</v>
      </c>
      <c r="F37" s="17">
        <f ca="1" t="shared" ref="F37" si="101">SUM(F35:F36)</f>
        <v>17.5</v>
      </c>
      <c r="G37" s="17">
        <f ca="1" t="shared" ref="G37" si="102">SUM(G35:G36)</f>
        <v>15.6333333333333</v>
      </c>
      <c r="H37" s="17">
        <f ca="1" t="shared" ref="H37" si="103">SUM(H35:H36)</f>
        <v>71.8666666666667</v>
      </c>
      <c r="I37" s="17">
        <f ca="1" t="shared" ref="I37" si="104">SUM(I35:I36)</f>
        <v>33.88</v>
      </c>
      <c r="J37" s="17">
        <f ca="1" t="shared" ref="J37" si="105">SUM(J35:J36)</f>
        <v>54.74</v>
      </c>
      <c r="K37" s="17">
        <f ca="1" t="shared" ref="K37" si="106">SUM(K35:K36)</f>
        <v>16.8</v>
      </c>
      <c r="L37" s="17">
        <f ca="1" t="shared" ref="L37" si="107">SUM(L35:L36)</f>
        <v>24.08</v>
      </c>
      <c r="M37" s="17">
        <f ca="1" t="shared" ref="M37" si="108">SUM(M35:M36)</f>
        <v>9.33333333333333</v>
      </c>
      <c r="N37" s="17">
        <f ca="1" t="shared" ref="N37" si="109">SUM(N35:N36)</f>
        <v>15.26</v>
      </c>
      <c r="O37" s="17">
        <f ca="1" t="shared" ref="O37" si="110">SUM(O35:O36)</f>
        <v>33.6</v>
      </c>
      <c r="Q37" s="5"/>
      <c r="R37" s="5"/>
    </row>
    <row r="38" spans="2:15">
      <c r="B38" s="18" t="str">
        <f>Info!C15</f>
        <v>PPT</v>
      </c>
      <c r="C38" s="19" t="s">
        <v>32</v>
      </c>
      <c r="D38" s="12">
        <f ca="1">'MBO Report 1'!$S27</f>
        <v>1529.85</v>
      </c>
      <c r="E38" s="12">
        <f ca="1">'MBO Report 1'!$AN27</f>
        <v>1473.71</v>
      </c>
      <c r="F38" s="12">
        <f ca="1">'MBO Report 1'!$BI27</f>
        <v>1557.01</v>
      </c>
      <c r="G38" s="12">
        <f ca="1">'MBO Report 1'!$CD27</f>
        <v>1139.53</v>
      </c>
      <c r="H38" s="12">
        <f ca="1">'MBO Report 1'!$CY27</f>
        <v>1111.6</v>
      </c>
      <c r="I38" s="12">
        <f ca="1">'MBO Report 1'!$DT27</f>
        <v>1272.6</v>
      </c>
      <c r="J38" s="12">
        <f ca="1">'MBO Report 1'!$EO27</f>
        <v>809.76</v>
      </c>
      <c r="K38" s="12">
        <f ca="1">'MBO Report 1'!$FJ27</f>
        <v>626.92</v>
      </c>
      <c r="L38" s="12">
        <f ca="1">'MBO Report 1'!$GE27</f>
        <v>560</v>
      </c>
      <c r="M38" s="12">
        <f ca="1">'MBO Report 1'!$GZ27</f>
        <v>533.05</v>
      </c>
      <c r="N38" s="12">
        <f ca="1">'MBO Report 1'!$HU27</f>
        <v>839.51</v>
      </c>
      <c r="O38" s="12">
        <f ca="1">'MBO Report 1'!$IP27</f>
        <v>1722.14</v>
      </c>
    </row>
    <row r="39" spans="2:15">
      <c r="B39" s="20"/>
      <c r="C39" s="21" t="s">
        <v>34</v>
      </c>
      <c r="D39" s="12">
        <f ca="1">'MBO Report 1'!$S28</f>
        <v>161</v>
      </c>
      <c r="E39" s="12">
        <f ca="1">'MBO Report 1'!$AN28</f>
        <v>245</v>
      </c>
      <c r="F39" s="12">
        <f ca="1">'MBO Report 1'!$BI28</f>
        <v>460</v>
      </c>
      <c r="G39" s="12">
        <f ca="1">'MBO Report 1'!$CD28</f>
        <v>0</v>
      </c>
      <c r="H39" s="12">
        <f ca="1">'MBO Report 1'!$CY28</f>
        <v>0</v>
      </c>
      <c r="I39" s="12">
        <f ca="1">'MBO Report 1'!$DT28</f>
        <v>56</v>
      </c>
      <c r="J39" s="12">
        <f ca="1">'MBO Report 1'!$EO28</f>
        <v>362</v>
      </c>
      <c r="K39" s="12">
        <f ca="1">'MBO Report 1'!$FJ28</f>
        <v>341</v>
      </c>
      <c r="L39" s="12">
        <f ca="1">'MBO Report 1'!$GE28</f>
        <v>292</v>
      </c>
      <c r="M39" s="12">
        <f ca="1">'MBO Report 1'!$GZ28</f>
        <v>24.5</v>
      </c>
      <c r="N39" s="12">
        <f ca="1">'MBO Report 1'!$HU28</f>
        <v>38.5</v>
      </c>
      <c r="O39" s="12">
        <f ca="1">'MBO Report 1'!$IP28</f>
        <v>28</v>
      </c>
    </row>
    <row r="40" customFormat="1" spans="2:18">
      <c r="B40" s="22"/>
      <c r="C40" s="16" t="s">
        <v>29</v>
      </c>
      <c r="D40" s="17">
        <f ca="1">SUM(D38:D39)</f>
        <v>1690.85</v>
      </c>
      <c r="E40" s="17">
        <f ca="1" t="shared" ref="E40" si="111">SUM(E38:E39)</f>
        <v>1718.71</v>
      </c>
      <c r="F40" s="17">
        <f ca="1" t="shared" ref="F40" si="112">SUM(F38:F39)</f>
        <v>2017.01</v>
      </c>
      <c r="G40" s="17">
        <f ca="1" t="shared" ref="G40" si="113">SUM(G38:G39)</f>
        <v>1139.53</v>
      </c>
      <c r="H40" s="17">
        <f ca="1" t="shared" ref="H40" si="114">SUM(H38:H39)</f>
        <v>1111.6</v>
      </c>
      <c r="I40" s="17">
        <f ca="1" t="shared" ref="I40" si="115">SUM(I38:I39)</f>
        <v>1328.6</v>
      </c>
      <c r="J40" s="17">
        <f ca="1" t="shared" ref="J40" si="116">SUM(J38:J39)</f>
        <v>1171.76</v>
      </c>
      <c r="K40" s="17">
        <f ca="1" t="shared" ref="K40" si="117">SUM(K38:K39)</f>
        <v>967.92</v>
      </c>
      <c r="L40" s="17">
        <f ca="1" t="shared" ref="L40" si="118">SUM(L38:L39)</f>
        <v>852</v>
      </c>
      <c r="M40" s="17">
        <f ca="1" t="shared" ref="M40" si="119">SUM(M38:M39)</f>
        <v>557.55</v>
      </c>
      <c r="N40" s="17">
        <f ca="1" t="shared" ref="N40" si="120">SUM(N38:N39)</f>
        <v>878.01</v>
      </c>
      <c r="O40" s="17">
        <f ca="1" t="shared" ref="O40" si="121">SUM(O38:O39)</f>
        <v>1750.14</v>
      </c>
      <c r="Q40" s="5"/>
      <c r="R40" s="5"/>
    </row>
    <row r="41" spans="2:15">
      <c r="B41" s="23" t="s">
        <v>29</v>
      </c>
      <c r="C41" s="24" t="s">
        <v>32</v>
      </c>
      <c r="D41" s="12">
        <f ca="1">'MBO Report 1'!$S29</f>
        <v>3073.07</v>
      </c>
      <c r="E41" s="12">
        <f ca="1">'MBO Report 1'!$AN29</f>
        <v>3028.13</v>
      </c>
      <c r="F41" s="12">
        <f ca="1">'MBO Report 1'!$BI29</f>
        <v>2896.67</v>
      </c>
      <c r="G41" s="12">
        <f ca="1">'MBO Report 1'!$CD29</f>
        <v>2325.19</v>
      </c>
      <c r="H41" s="12">
        <f ca="1">'MBO Report 1'!$CY29</f>
        <v>2525.88</v>
      </c>
      <c r="I41" s="12">
        <f ca="1">'MBO Report 1'!$DT29</f>
        <v>3118.78</v>
      </c>
      <c r="J41" s="12">
        <f ca="1">'MBO Report 1'!$EO29</f>
        <v>2319.94</v>
      </c>
      <c r="K41" s="12">
        <f ca="1">'MBO Report 1'!$FJ29</f>
        <v>2290.4</v>
      </c>
      <c r="L41" s="12">
        <f ca="1">'MBO Report 1'!$GE29</f>
        <v>2108.82</v>
      </c>
      <c r="M41" s="12">
        <f ca="1">'MBO Report 1'!$GZ29</f>
        <v>1457.19</v>
      </c>
      <c r="N41" s="12">
        <f ca="1">'MBO Report 1'!$HU29</f>
        <v>1527.89</v>
      </c>
      <c r="O41" s="12">
        <f ca="1">'MBO Report 1'!$IP29</f>
        <v>2788.52</v>
      </c>
    </row>
    <row r="42" spans="2:15">
      <c r="B42" s="25"/>
      <c r="C42" s="26" t="s">
        <v>34</v>
      </c>
      <c r="D42" s="12">
        <f ca="1">'MBO Report 1'!$S30</f>
        <v>3192.98666666667</v>
      </c>
      <c r="E42" s="12">
        <f ca="1">'MBO Report 1'!$AN30</f>
        <v>1966.92666666667</v>
      </c>
      <c r="F42" s="12">
        <f ca="1">'MBO Report 1'!$BI30</f>
        <v>13519.5</v>
      </c>
      <c r="G42" s="12">
        <f ca="1">'MBO Report 1'!$CD30</f>
        <v>751.633333333333</v>
      </c>
      <c r="H42" s="12">
        <f ca="1">'MBO Report 1'!$CY30</f>
        <v>5336.21366666667</v>
      </c>
      <c r="I42" s="12">
        <f ca="1">'MBO Report 1'!$DT30</f>
        <v>1070.88</v>
      </c>
      <c r="J42" s="12">
        <f ca="1">'MBO Report 1'!$EO30</f>
        <v>1716.24</v>
      </c>
      <c r="K42" s="12">
        <f ca="1">'MBO Report 1'!$FJ30</f>
        <v>877.3</v>
      </c>
      <c r="L42" s="12">
        <f ca="1">'MBO Report 1'!$GE30</f>
        <v>992.52</v>
      </c>
      <c r="M42" s="12">
        <f ca="1">'MBO Report 1'!$GZ30</f>
        <v>1100.83333333333</v>
      </c>
      <c r="N42" s="12">
        <f ca="1">'MBO Report 1'!$HU30</f>
        <v>1045.26</v>
      </c>
      <c r="O42" s="12">
        <f ca="1">'MBO Report 1'!$IP30</f>
        <v>659.6</v>
      </c>
    </row>
    <row r="43" customFormat="1" spans="2:18">
      <c r="B43" s="27"/>
      <c r="C43" s="16" t="s">
        <v>29</v>
      </c>
      <c r="D43" s="17">
        <f ca="1">SUM(D41:D42)</f>
        <v>6266.05666666667</v>
      </c>
      <c r="E43" s="17">
        <f ca="1" t="shared" ref="E43" si="122">SUM(E41:E42)</f>
        <v>4995.05666666667</v>
      </c>
      <c r="F43" s="17">
        <f ca="1" t="shared" ref="F43" si="123">SUM(F41:F42)</f>
        <v>16416.17</v>
      </c>
      <c r="G43" s="17">
        <f ca="1" t="shared" ref="G43" si="124">SUM(G41:G42)</f>
        <v>3076.82333333333</v>
      </c>
      <c r="H43" s="17">
        <f ca="1" t="shared" ref="H43" si="125">SUM(H41:H42)</f>
        <v>7862.09366666667</v>
      </c>
      <c r="I43" s="17">
        <f ca="1" t="shared" ref="I43" si="126">SUM(I41:I42)</f>
        <v>4189.66</v>
      </c>
      <c r="J43" s="17">
        <f ca="1" t="shared" ref="J43" si="127">SUM(J41:J42)</f>
        <v>4036.18</v>
      </c>
      <c r="K43" s="17">
        <f ca="1" t="shared" ref="K43" si="128">SUM(K41:K42)</f>
        <v>3167.7</v>
      </c>
      <c r="L43" s="17">
        <f ca="1" t="shared" ref="L43" si="129">SUM(L41:L42)</f>
        <v>3101.34</v>
      </c>
      <c r="M43" s="17">
        <f ca="1" t="shared" ref="M43" si="130">SUM(M41:M42)</f>
        <v>2558.02333333333</v>
      </c>
      <c r="N43" s="17">
        <f ca="1" t="shared" ref="N43" si="131">SUM(N41:N42)</f>
        <v>2573.15</v>
      </c>
      <c r="O43" s="17">
        <f ca="1" t="shared" ref="O43" si="132">SUM(O41:O42)</f>
        <v>3448.12</v>
      </c>
      <c r="Q43" s="5"/>
      <c r="R43" s="5"/>
    </row>
    <row r="44" spans="4:15"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</row>
    <row r="45" ht="15" customHeight="1" spans="3:15">
      <c r="C45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ht="15" customHeight="1" spans="2:15">
      <c r="B46" s="6" t="s">
        <v>180</v>
      </c>
      <c r="C46" s="7" t="s">
        <v>152</v>
      </c>
      <c r="D46" s="8" t="s">
        <v>31</v>
      </c>
      <c r="E46" s="8" t="s">
        <v>35</v>
      </c>
      <c r="F46" s="8" t="s">
        <v>36</v>
      </c>
      <c r="G46" s="8" t="s">
        <v>37</v>
      </c>
      <c r="H46" s="8" t="s">
        <v>38</v>
      </c>
      <c r="I46" s="8" t="s">
        <v>39</v>
      </c>
      <c r="J46" s="8" t="s">
        <v>40</v>
      </c>
      <c r="K46" s="8" t="s">
        <v>41</v>
      </c>
      <c r="L46" s="8" t="s">
        <v>42</v>
      </c>
      <c r="M46" s="8" t="s">
        <v>43</v>
      </c>
      <c r="N46" s="8" t="s">
        <v>44</v>
      </c>
      <c r="O46" s="8" t="s">
        <v>45</v>
      </c>
    </row>
    <row r="47" ht="15" customHeight="1" spans="2:15">
      <c r="B47" s="9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2:15">
      <c r="B48" s="29" t="s">
        <v>30</v>
      </c>
      <c r="C48" s="30" t="s">
        <v>32</v>
      </c>
      <c r="D48" s="31">
        <f ca="1">'MBO Report 1'!$U5</f>
        <v>0.000226668732898654</v>
      </c>
      <c r="E48" s="31">
        <f ca="1">'MBO Report 1'!$AP5</f>
        <v>0.000194544032461061</v>
      </c>
      <c r="F48" s="31">
        <f ca="1">'MBO Report 1'!$BK5</f>
        <v>0.000288468064888346</v>
      </c>
      <c r="G48" s="31">
        <f ca="1">'MBO Report 1'!$CF5</f>
        <v>0.000514159797600588</v>
      </c>
      <c r="H48" s="31">
        <f ca="1">'MBO Report 1'!$DA5</f>
        <v>0.000895902689609577</v>
      </c>
      <c r="I48" s="31">
        <f ca="1">'MBO Report 1'!$DV5</f>
        <v>0.000753640862075325</v>
      </c>
      <c r="J48" s="31">
        <f ca="1">'MBO Report 1'!$EQ5</f>
        <v>0.000731512148006035</v>
      </c>
      <c r="K48" s="31">
        <f ca="1">'MBO Report 1'!$FL5</f>
        <v>0.000504912536689765</v>
      </c>
      <c r="L48" s="31">
        <f ca="1">'MBO Report 1'!$GG5</f>
        <v>0.000319216146778911</v>
      </c>
      <c r="M48" s="31">
        <f ca="1">'MBO Report 1'!$HB5</f>
        <v>0.000271703894212699</v>
      </c>
      <c r="N48" s="31">
        <f ca="1">'MBO Report 1'!$HW5</f>
        <v>0.000208870070358629</v>
      </c>
      <c r="O48" s="31">
        <f ca="1">'MBO Report 1'!$IR5</f>
        <v>0.000279459052442944</v>
      </c>
    </row>
    <row r="49" spans="2:15">
      <c r="B49" s="29"/>
      <c r="C49" s="32" t="s">
        <v>34</v>
      </c>
      <c r="D49" s="33">
        <f ca="1">'MBO Report 1'!$U6</f>
        <v>0.00353418187621574</v>
      </c>
      <c r="E49" s="33">
        <f ca="1">'MBO Report 1'!$AP6</f>
        <v>0.000496285797094544</v>
      </c>
      <c r="F49" s="33">
        <f ca="1">'MBO Report 1'!$BK6</f>
        <v>0.0298164470430811</v>
      </c>
      <c r="G49" s="33">
        <f ca="1">'MBO Report 1'!$CF6</f>
        <v>0.00068010555238173</v>
      </c>
      <c r="H49" s="33">
        <f ca="1">'MBO Report 1'!$DA6</f>
        <v>0.0148794413614015</v>
      </c>
      <c r="I49" s="33">
        <f ca="1">'MBO Report 1'!$DV6</f>
        <v>0.00230706386349589</v>
      </c>
      <c r="J49" s="33">
        <f ca="1">'MBO Report 1'!$EQ6</f>
        <v>0.000616747730343682</v>
      </c>
      <c r="K49" s="33">
        <f ca="1">'MBO Report 1'!$FL6</f>
        <v>0.000819663208911955</v>
      </c>
      <c r="L49" s="33">
        <f ca="1">'MBO Report 1'!$GG6</f>
        <v>0</v>
      </c>
      <c r="M49" s="33">
        <f ca="1">'MBO Report 1'!$HB6</f>
        <v>0.00138624435822805</v>
      </c>
      <c r="N49" s="33">
        <f ca="1">'MBO Report 1'!$HW6</f>
        <v>0.00124327422832517</v>
      </c>
      <c r="O49" s="33">
        <f ca="1">'MBO Report 1'!$IR6</f>
        <v>0.00095054099470389</v>
      </c>
    </row>
    <row r="50" spans="2:15">
      <c r="B50" s="29" t="s">
        <v>46</v>
      </c>
      <c r="C50" s="30" t="s">
        <v>32</v>
      </c>
      <c r="D50" s="31">
        <f ca="1">'MBO Report 1'!$U7</f>
        <v>0.00476484227095786</v>
      </c>
      <c r="E50" s="31">
        <f ca="1">'MBO Report 1'!$AP7</f>
        <v>0.00205765097095405</v>
      </c>
      <c r="F50" s="31">
        <f ca="1">'MBO Report 1'!$BK7</f>
        <v>0.00155362215909091</v>
      </c>
      <c r="G50" s="31">
        <f ca="1">'MBO Report 1'!$CF7</f>
        <v>0.00222450129281082</v>
      </c>
      <c r="H50" s="31">
        <f ca="1">'MBO Report 1'!$DA7</f>
        <v>0.0016222486771069</v>
      </c>
      <c r="I50" s="31">
        <f ca="1">'MBO Report 1'!$DV7</f>
        <v>0.00101965962013892</v>
      </c>
      <c r="J50" s="31">
        <f ca="1">'MBO Report 1'!$EQ7</f>
        <v>0.000929980320287879</v>
      </c>
      <c r="K50" s="31">
        <f ca="1">'MBO Report 1'!$FL7</f>
        <v>0.000868893632772285</v>
      </c>
      <c r="L50" s="31">
        <f ca="1">'MBO Report 1'!$GG7</f>
        <v>0.00218367697303273</v>
      </c>
      <c r="M50" s="31">
        <f ca="1">'MBO Report 1'!$HB7</f>
        <v>0.000766605104626265</v>
      </c>
      <c r="N50" s="31">
        <f ca="1">'MBO Report 1'!$HW7</f>
        <v>0.00126344805080649</v>
      </c>
      <c r="O50" s="31">
        <f ca="1">'MBO Report 1'!$IR7</f>
        <v>0.00717799803770313</v>
      </c>
    </row>
    <row r="51" spans="2:15">
      <c r="B51" s="29"/>
      <c r="C51" s="32" t="s">
        <v>34</v>
      </c>
      <c r="D51" s="33">
        <f ca="1">'MBO Report 1'!$U8</f>
        <v>0</v>
      </c>
      <c r="E51" s="33">
        <f ca="1">'MBO Report 1'!$AP8</f>
        <v>0</v>
      </c>
      <c r="F51" s="33">
        <f ca="1">'MBO Report 1'!$BK8</f>
        <v>0</v>
      </c>
      <c r="G51" s="33">
        <f ca="1">'MBO Report 1'!$CF8</f>
        <v>0</v>
      </c>
      <c r="H51" s="33">
        <f ca="1">'MBO Report 1'!$DA8</f>
        <v>0</v>
      </c>
      <c r="I51" s="33">
        <f ca="1">'MBO Report 1'!$DV8</f>
        <v>0</v>
      </c>
      <c r="J51" s="33">
        <f ca="1">'MBO Report 1'!$EQ8</f>
        <v>0</v>
      </c>
      <c r="K51" s="33">
        <f ca="1">'MBO Report 1'!$FL8</f>
        <v>0</v>
      </c>
      <c r="L51" s="33">
        <f ca="1">'MBO Report 1'!$GG8</f>
        <v>0.00259961544408659</v>
      </c>
      <c r="M51" s="33">
        <f ca="1">'MBO Report 1'!$HB8</f>
        <v>0.000306642041850506</v>
      </c>
      <c r="N51" s="33">
        <f ca="1">'MBO Report 1'!$HW8</f>
        <v>0.00451231446716605</v>
      </c>
      <c r="O51" s="33">
        <f ca="1">'MBO Report 1'!$IR8</f>
        <v>0</v>
      </c>
    </row>
    <row r="52" spans="2:15">
      <c r="B52" s="29" t="s">
        <v>48</v>
      </c>
      <c r="C52" s="30" t="s">
        <v>32</v>
      </c>
      <c r="D52" s="31">
        <f ca="1">'MBO Report 1'!$U9</f>
        <v>0.000537247983505035</v>
      </c>
      <c r="E52" s="31">
        <f ca="1">'MBO Report 1'!$AP9</f>
        <v>0.000709834494012884</v>
      </c>
      <c r="F52" s="31">
        <f ca="1">'MBO Report 1'!$BK9</f>
        <v>0.000896585986865597</v>
      </c>
      <c r="G52" s="31">
        <f ca="1">'MBO Report 1'!$CF9</f>
        <v>0.000522430638003686</v>
      </c>
      <c r="H52" s="31">
        <f ca="1">'MBO Report 1'!$DA9</f>
        <v>0.000527752087436901</v>
      </c>
      <c r="I52" s="31">
        <f ca="1">'MBO Report 1'!$DV9</f>
        <v>0.000397405681481092</v>
      </c>
      <c r="J52" s="31">
        <f ca="1">'MBO Report 1'!$EQ9</f>
        <v>0.000487840224402685</v>
      </c>
      <c r="K52" s="31">
        <f ca="1">'MBO Report 1'!$FL9</f>
        <v>0.000641102447498919</v>
      </c>
      <c r="L52" s="31">
        <f ca="1">'MBO Report 1'!$GG9</f>
        <v>0.000578099909204735</v>
      </c>
      <c r="M52" s="31">
        <f ca="1">'MBO Report 1'!$HB9</f>
        <v>0.000382625129995646</v>
      </c>
      <c r="N52" s="31">
        <f ca="1">'MBO Report 1'!$HW9</f>
        <v>0.000260745348870728</v>
      </c>
      <c r="O52" s="31">
        <f ca="1">'MBO Report 1'!$IR9</f>
        <v>0.000370046729822001</v>
      </c>
    </row>
    <row r="53" spans="2:15">
      <c r="B53" s="29"/>
      <c r="C53" s="32" t="s">
        <v>34</v>
      </c>
      <c r="D53" s="33">
        <f ca="1">'MBO Report 1'!$U10</f>
        <v>0.00102730526575625</v>
      </c>
      <c r="E53" s="33">
        <f ca="1">'MBO Report 1'!$AP10</f>
        <v>0.000897151929932951</v>
      </c>
      <c r="F53" s="33">
        <f ca="1">'MBO Report 1'!$BK10</f>
        <v>0.000733570352890034</v>
      </c>
      <c r="G53" s="33">
        <f ca="1">'MBO Report 1'!$CF10</f>
        <v>0</v>
      </c>
      <c r="H53" s="33">
        <f ca="1">'MBO Report 1'!$DA10</f>
        <v>0.00038805300546831</v>
      </c>
      <c r="I53" s="33">
        <f ca="1">'MBO Report 1'!$DV10</f>
        <v>0.000219462839026872</v>
      </c>
      <c r="J53" s="33">
        <f ca="1">'MBO Report 1'!$EQ10</f>
        <v>0.00104203053803431</v>
      </c>
      <c r="K53" s="33">
        <f ca="1">'MBO Report 1'!$FL10</f>
        <v>0.000238207790125745</v>
      </c>
      <c r="L53" s="33">
        <f ca="1">'MBO Report 1'!$GG10</f>
        <v>0.000403399387192315</v>
      </c>
      <c r="M53" s="33">
        <f ca="1">'MBO Report 1'!$HB10</f>
        <v>0.000542632002539279</v>
      </c>
      <c r="N53" s="33">
        <f ca="1">'MBO Report 1'!$HW10</f>
        <v>0.000307006620444567</v>
      </c>
      <c r="O53" s="33">
        <f ca="1">'MBO Report 1'!$IR10</f>
        <v>0.0001189435917285</v>
      </c>
    </row>
    <row r="54" spans="2:15">
      <c r="B54" s="29" t="s">
        <v>181</v>
      </c>
      <c r="C54" s="30" t="s">
        <v>32</v>
      </c>
      <c r="D54" s="31">
        <f ca="1">'MBO Report 1'!$U11</f>
        <v>0</v>
      </c>
      <c r="E54" s="31">
        <f ca="1">'MBO Report 1'!$AP11</f>
        <v>0</v>
      </c>
      <c r="F54" s="31">
        <f ca="1">'MBO Report 1'!$BK11</f>
        <v>0</v>
      </c>
      <c r="G54" s="31">
        <f ca="1">'MBO Report 1'!$CF11</f>
        <v>0</v>
      </c>
      <c r="H54" s="31">
        <f ca="1">'MBO Report 1'!$DA11</f>
        <v>0</v>
      </c>
      <c r="I54" s="31">
        <f ca="1">'MBO Report 1'!$DV11</f>
        <v>0</v>
      </c>
      <c r="J54" s="31">
        <f ca="1">'MBO Report 1'!$EQ11</f>
        <v>0</v>
      </c>
      <c r="K54" s="31">
        <f ca="1">'MBO Report 1'!$FL11</f>
        <v>0</v>
      </c>
      <c r="L54" s="31">
        <f ca="1">'MBO Report 1'!$GG11</f>
        <v>0</v>
      </c>
      <c r="M54" s="31">
        <f ca="1">'MBO Report 1'!$HB11</f>
        <v>0</v>
      </c>
      <c r="N54" s="31">
        <f ca="1">'MBO Report 1'!$HW11</f>
        <v>0</v>
      </c>
      <c r="O54" s="31">
        <f ca="1">'MBO Report 1'!$IR11</f>
        <v>0</v>
      </c>
    </row>
    <row r="55" spans="2:15">
      <c r="B55" s="29"/>
      <c r="C55" s="32" t="s">
        <v>34</v>
      </c>
      <c r="D55" s="33">
        <f ca="1">'MBO Report 1'!$U12</f>
        <v>0.00179316874435152</v>
      </c>
      <c r="E55" s="33">
        <f ca="1">'MBO Report 1'!$AP12</f>
        <v>0.00131516650007891</v>
      </c>
      <c r="F55" s="33">
        <f ca="1">'MBO Report 1'!$BK12</f>
        <v>0</v>
      </c>
      <c r="G55" s="33">
        <f ca="1">'MBO Report 1'!$CF12</f>
        <v>0.00268266248886695</v>
      </c>
      <c r="H55" s="33">
        <f ca="1">'MBO Report 1'!$DA12</f>
        <v>0</v>
      </c>
      <c r="I55" s="33">
        <f ca="1">'MBO Report 1'!$DV12</f>
        <v>0</v>
      </c>
      <c r="J55" s="33">
        <f ca="1">'MBO Report 1'!$EQ12</f>
        <v>0</v>
      </c>
      <c r="K55" s="33">
        <f ca="1">'MBO Report 1'!$FL12</f>
        <v>0</v>
      </c>
      <c r="L55" s="33">
        <f ca="1">'MBO Report 1'!$GG12</f>
        <v>0</v>
      </c>
      <c r="M55" s="33">
        <f ca="1">'MBO Report 1'!$HB12</f>
        <v>0</v>
      </c>
      <c r="N55" s="33">
        <f ca="1">'MBO Report 1'!$HW12</f>
        <v>0</v>
      </c>
      <c r="O55" s="33">
        <f ca="1">'MBO Report 1'!$IR12</f>
        <v>0</v>
      </c>
    </row>
    <row r="56" spans="2:15">
      <c r="B56" s="29" t="s">
        <v>49</v>
      </c>
      <c r="C56" s="30" t="s">
        <v>32</v>
      </c>
      <c r="D56" s="31">
        <f ca="1">'MBO Report 1'!$U13</f>
        <v>0.000756463092951631</v>
      </c>
      <c r="E56" s="31">
        <f ca="1">'MBO Report 1'!$AP13</f>
        <v>0.000557037572907718</v>
      </c>
      <c r="F56" s="31">
        <f ca="1">'MBO Report 1'!$BK13</f>
        <v>9.74247845868424e-5</v>
      </c>
      <c r="G56" s="31">
        <f ca="1">'MBO Report 1'!$CF13</f>
        <v>0.000224159003453116</v>
      </c>
      <c r="H56" s="31">
        <f ca="1">'MBO Report 1'!$DA13</f>
        <v>0.000341592402464447</v>
      </c>
      <c r="I56" s="31">
        <f ca="1">'MBO Report 1'!$DV13</f>
        <v>0.0011522185281916</v>
      </c>
      <c r="J56" s="31">
        <f ca="1">'MBO Report 1'!$EQ13</f>
        <v>0.000620103154539413</v>
      </c>
      <c r="K56" s="31">
        <f ca="1">'MBO Report 1'!$FL13</f>
        <v>0.000603061758908592</v>
      </c>
      <c r="L56" s="31">
        <f ca="1">'MBO Report 1'!$GG13</f>
        <v>0.000540775385870891</v>
      </c>
      <c r="M56" s="31">
        <f ca="1">'MBO Report 1'!$HB13</f>
        <v>0.00036477516327206</v>
      </c>
      <c r="N56" s="31">
        <f ca="1">'MBO Report 1'!$HW13</f>
        <v>0.000271898884883195</v>
      </c>
      <c r="O56" s="31">
        <f ca="1">'MBO Report 1'!$IR13</f>
        <v>6.29577605366951e-5</v>
      </c>
    </row>
    <row r="57" spans="2:15">
      <c r="B57" s="29"/>
      <c r="C57" s="32" t="s">
        <v>34</v>
      </c>
      <c r="D57" s="33">
        <f ca="1">'MBO Report 1'!$U14</f>
        <v>0</v>
      </c>
      <c r="E57" s="33">
        <f ca="1">'MBO Report 1'!$AP14</f>
        <v>0.00045214088710042</v>
      </c>
      <c r="F57" s="33">
        <f ca="1">'MBO Report 1'!$BK14</f>
        <v>0</v>
      </c>
      <c r="G57" s="33">
        <f ca="1">'MBO Report 1'!$CF14</f>
        <v>0</v>
      </c>
      <c r="H57" s="33">
        <f ca="1">'MBO Report 1'!$DA14</f>
        <v>0</v>
      </c>
      <c r="I57" s="33">
        <f ca="1">'MBO Report 1'!$DV14</f>
        <v>0</v>
      </c>
      <c r="J57" s="33">
        <f ca="1">'MBO Report 1'!$EQ14</f>
        <v>0</v>
      </c>
      <c r="K57" s="33">
        <f ca="1">'MBO Report 1'!$FL14</f>
        <v>0</v>
      </c>
      <c r="L57" s="33">
        <f ca="1">'MBO Report 1'!$GG14</f>
        <v>0</v>
      </c>
      <c r="M57" s="33">
        <f ca="1">'MBO Report 1'!$HB14</f>
        <v>0</v>
      </c>
      <c r="N57" s="33">
        <f ca="1">'MBO Report 1'!$HW14</f>
        <v>0</v>
      </c>
      <c r="O57" s="33">
        <f ca="1">'MBO Report 1'!$IR14</f>
        <v>0</v>
      </c>
    </row>
    <row r="58" spans="2:15">
      <c r="B58" s="29" t="s">
        <v>51</v>
      </c>
      <c r="C58" s="30" t="s">
        <v>32</v>
      </c>
      <c r="D58" s="31">
        <f ca="1">'MBO Report 1'!$U15</f>
        <v>0.000193678046719169</v>
      </c>
      <c r="E58" s="31">
        <f ca="1">'MBO Report 1'!$AP15</f>
        <v>0.000229714147336165</v>
      </c>
      <c r="F58" s="31">
        <f ca="1">'MBO Report 1'!$BK15</f>
        <v>0.000136569969347629</v>
      </c>
      <c r="G58" s="31">
        <f ca="1">'MBO Report 1'!$CF15</f>
        <v>0.000229558059742485</v>
      </c>
      <c r="H58" s="31">
        <f ca="1">'MBO Report 1'!$DA15</f>
        <v>0.000555038212115442</v>
      </c>
      <c r="I58" s="31">
        <f ca="1">'MBO Report 1'!$DV15</f>
        <v>0.000593730964384483</v>
      </c>
      <c r="J58" s="31">
        <f ca="1">'MBO Report 1'!$EQ15</f>
        <v>0.000370051193058263</v>
      </c>
      <c r="K58" s="31">
        <f ca="1">'MBO Report 1'!$FL15</f>
        <v>0.000305239843078813</v>
      </c>
      <c r="L58" s="31">
        <f ca="1">'MBO Report 1'!$GG15</f>
        <v>0.000383976296155871</v>
      </c>
      <c r="M58" s="31">
        <f ca="1">'MBO Report 1'!$HB15</f>
        <v>0.000410031063846895</v>
      </c>
      <c r="N58" s="31">
        <f ca="1">'MBO Report 1'!$HW15</f>
        <v>0.000395340851586785</v>
      </c>
      <c r="O58" s="31">
        <f ca="1">'MBO Report 1'!$IR15</f>
        <v>0.00028418994093251</v>
      </c>
    </row>
    <row r="59" spans="2:15">
      <c r="B59" s="29"/>
      <c r="C59" s="32" t="s">
        <v>34</v>
      </c>
      <c r="D59" s="33">
        <f ca="1">'MBO Report 1'!$U16</f>
        <v>0</v>
      </c>
      <c r="E59" s="33">
        <f ca="1">'MBO Report 1'!$AP16</f>
        <v>0</v>
      </c>
      <c r="F59" s="33">
        <f ca="1">'MBO Report 1'!$BK16</f>
        <v>0</v>
      </c>
      <c r="G59" s="33">
        <f ca="1">'MBO Report 1'!$CF16</f>
        <v>0</v>
      </c>
      <c r="H59" s="33">
        <f ca="1">'MBO Report 1'!$DA16</f>
        <v>0</v>
      </c>
      <c r="I59" s="33">
        <f ca="1">'MBO Report 1'!$DV16</f>
        <v>0</v>
      </c>
      <c r="J59" s="33">
        <f ca="1">'MBO Report 1'!$EQ16</f>
        <v>0</v>
      </c>
      <c r="K59" s="33">
        <f ca="1">'MBO Report 1'!$FL16</f>
        <v>0</v>
      </c>
      <c r="L59" s="33">
        <f ca="1">'MBO Report 1'!$GG16</f>
        <v>0</v>
      </c>
      <c r="M59" s="33">
        <f ca="1">'MBO Report 1'!$HB16</f>
        <v>0</v>
      </c>
      <c r="N59" s="33">
        <f ca="1">'MBO Report 1'!$HW16</f>
        <v>0</v>
      </c>
      <c r="O59" s="33">
        <f ca="1">'MBO Report 1'!$IR16</f>
        <v>0</v>
      </c>
    </row>
    <row r="60" spans="2:15">
      <c r="B60" s="29" t="s">
        <v>182</v>
      </c>
      <c r="C60" s="30" t="s">
        <v>32</v>
      </c>
      <c r="D60" s="31">
        <f ca="1">'MBO Report 1'!$U17</f>
        <v>2.62698345383841e-5</v>
      </c>
      <c r="E60" s="31">
        <f ca="1">'MBO Report 1'!$AP17</f>
        <v>1.16400581024749e-5</v>
      </c>
      <c r="F60" s="31">
        <f ca="1">'MBO Report 1'!$BK17</f>
        <v>8.29843689526885e-6</v>
      </c>
      <c r="G60" s="31">
        <f ca="1">'MBO Report 1'!$CF17</f>
        <v>7.51770450999097e-6</v>
      </c>
      <c r="H60" s="31">
        <f ca="1">'MBO Report 1'!$DA17</f>
        <v>6.78737980455825e-6</v>
      </c>
      <c r="I60" s="31">
        <f ca="1">'MBO Report 1'!$DV17</f>
        <v>1.14542300539405e-5</v>
      </c>
      <c r="J60" s="31">
        <f ca="1">'MBO Report 1'!$EQ17</f>
        <v>8.76859010181865e-6</v>
      </c>
      <c r="K60" s="31">
        <f ca="1">'MBO Report 1'!$FL17</f>
        <v>1.72207005754531e-5</v>
      </c>
      <c r="L60" s="31">
        <f ca="1">'MBO Report 1'!$GG17</f>
        <v>1.33572703475179e-5</v>
      </c>
      <c r="M60" s="31">
        <f ca="1">'MBO Report 1'!$HB17</f>
        <v>4.00858267868518e-6</v>
      </c>
      <c r="N60" s="31">
        <f ca="1">'MBO Report 1'!$HW17</f>
        <v>1.17603628030418e-6</v>
      </c>
      <c r="O60" s="31">
        <f ca="1">'MBO Report 1'!$IR17</f>
        <v>1.13454712587465e-6</v>
      </c>
    </row>
    <row r="61" spans="2:15">
      <c r="B61" s="29"/>
      <c r="C61" s="32" t="s">
        <v>34</v>
      </c>
      <c r="D61" s="33">
        <f ca="1">'MBO Report 1'!$U18</f>
        <v>0.000145233494794251</v>
      </c>
      <c r="E61" s="33">
        <f ca="1">'MBO Report 1'!$AP18</f>
        <v>0</v>
      </c>
      <c r="F61" s="33">
        <f ca="1">'MBO Report 1'!$BK18</f>
        <v>0</v>
      </c>
      <c r="G61" s="33">
        <f ca="1">'MBO Report 1'!$CF18</f>
        <v>0</v>
      </c>
      <c r="H61" s="33">
        <f ca="1">'MBO Report 1'!$DA18</f>
        <v>0</v>
      </c>
      <c r="I61" s="33">
        <f ca="1">'MBO Report 1'!$DV18</f>
        <v>0</v>
      </c>
      <c r="J61" s="33">
        <f ca="1">'MBO Report 1'!$EQ18</f>
        <v>0</v>
      </c>
      <c r="K61" s="33">
        <f ca="1">'MBO Report 1'!$FL18</f>
        <v>0</v>
      </c>
      <c r="L61" s="33">
        <f ca="1">'MBO Report 1'!$GG18</f>
        <v>0</v>
      </c>
      <c r="M61" s="33">
        <f ca="1">'MBO Report 1'!$HB18</f>
        <v>0</v>
      </c>
      <c r="N61" s="33">
        <f ca="1">'MBO Report 1'!$HW18</f>
        <v>0</v>
      </c>
      <c r="O61" s="33">
        <f ca="1">'MBO Report 1'!$IR18</f>
        <v>0</v>
      </c>
    </row>
    <row r="62" s="4" customFormat="1" spans="2:18">
      <c r="B62" s="34" t="s">
        <v>47</v>
      </c>
      <c r="C62" s="35" t="s">
        <v>32</v>
      </c>
      <c r="D62" s="36">
        <f ca="1">'MBO Report 1'!$U19</f>
        <v>0.00012020297875847</v>
      </c>
      <c r="E62" s="36">
        <f ca="1">'MBO Report 1'!$AP19</f>
        <v>7.55763490484154e-5</v>
      </c>
      <c r="F62" s="36">
        <f ca="1">'MBO Report 1'!$BK19</f>
        <v>5.81308117727106e-5</v>
      </c>
      <c r="G62" s="36">
        <f ca="1">'MBO Report 1'!$CF19</f>
        <v>3.99535713600522e-5</v>
      </c>
      <c r="H62" s="36">
        <f ca="1">'MBO Report 1'!$DA19</f>
        <v>5.38741757307704e-5</v>
      </c>
      <c r="I62" s="36">
        <f ca="1">'MBO Report 1'!$DV19</f>
        <v>5.57897329715425e-5</v>
      </c>
      <c r="J62" s="36">
        <f ca="1">'MBO Report 1'!$EQ19</f>
        <v>3.98513167941917e-5</v>
      </c>
      <c r="K62" s="36">
        <f ca="1">'MBO Report 1'!$FL19</f>
        <v>7.67919067783357e-5</v>
      </c>
      <c r="L62" s="36">
        <f ca="1">'MBO Report 1'!$GG19</f>
        <v>6.50139465842137e-5</v>
      </c>
      <c r="M62" s="36">
        <f ca="1">'MBO Report 1'!$HB19</f>
        <v>2.94285968061729e-5</v>
      </c>
      <c r="N62" s="36">
        <f ca="1">'MBO Report 1'!$HW19</f>
        <v>8.58075316154786e-6</v>
      </c>
      <c r="O62" s="36">
        <f ca="1">'MBO Report 1'!$IR19</f>
        <v>5.70460979210652e-6</v>
      </c>
      <c r="Q62" s="39"/>
      <c r="R62" s="39"/>
    </row>
    <row r="63" s="4" customFormat="1" spans="2:18">
      <c r="B63" s="34"/>
      <c r="C63" s="37" t="s">
        <v>34</v>
      </c>
      <c r="D63" s="38">
        <f ca="1">'MBO Report 1'!$U20</f>
        <v>0</v>
      </c>
      <c r="E63" s="38">
        <f ca="1">'MBO Report 1'!$AP20</f>
        <v>0</v>
      </c>
      <c r="F63" s="38">
        <f ca="1">'MBO Report 1'!$BK20</f>
        <v>0</v>
      </c>
      <c r="G63" s="38">
        <f ca="1">'MBO Report 1'!$CF20</f>
        <v>0</v>
      </c>
      <c r="H63" s="38">
        <f ca="1">'MBO Report 1'!$DA20</f>
        <v>0</v>
      </c>
      <c r="I63" s="38">
        <f ca="1">'MBO Report 1'!$DV20</f>
        <v>0</v>
      </c>
      <c r="J63" s="38">
        <f ca="1">'MBO Report 1'!$EQ20</f>
        <v>0</v>
      </c>
      <c r="K63" s="38">
        <f ca="1">'MBO Report 1'!$FL20</f>
        <v>0</v>
      </c>
      <c r="L63" s="38">
        <f ca="1">'MBO Report 1'!$GG20</f>
        <v>0</v>
      </c>
      <c r="M63" s="38">
        <f ca="1">'MBO Report 1'!$HB20</f>
        <v>0</v>
      </c>
      <c r="N63" s="38">
        <f ca="1">'MBO Report 1'!$HW20</f>
        <v>0</v>
      </c>
      <c r="O63" s="38">
        <f ca="1">'MBO Report 1'!$IR20</f>
        <v>0</v>
      </c>
      <c r="Q63" s="39"/>
      <c r="R63" s="39"/>
    </row>
    <row r="64" s="4" customFormat="1" spans="2:18">
      <c r="B64" s="34" t="s">
        <v>81</v>
      </c>
      <c r="C64" s="35" t="s">
        <v>32</v>
      </c>
      <c r="D64" s="36">
        <f ca="1">'MBO Report 1'!$U21</f>
        <v>0</v>
      </c>
      <c r="E64" s="36">
        <f ca="1">'MBO Report 1'!$AP21</f>
        <v>0</v>
      </c>
      <c r="F64" s="36">
        <f ca="1">'MBO Report 1'!$BK21</f>
        <v>0</v>
      </c>
      <c r="G64" s="36">
        <f ca="1">'MBO Report 1'!$CF21</f>
        <v>0</v>
      </c>
      <c r="H64" s="36">
        <f ca="1">'MBO Report 1'!$DA21</f>
        <v>0</v>
      </c>
      <c r="I64" s="36">
        <f ca="1">'MBO Report 1'!$DV21</f>
        <v>0</v>
      </c>
      <c r="J64" s="36">
        <f ca="1">'MBO Report 1'!$EQ21</f>
        <v>0</v>
      </c>
      <c r="K64" s="36">
        <f ca="1">'MBO Report 1'!$FL21</f>
        <v>0</v>
      </c>
      <c r="L64" s="36">
        <f ca="1">'MBO Report 1'!$GG21</f>
        <v>0</v>
      </c>
      <c r="M64" s="36">
        <f ca="1">'MBO Report 1'!$HB21</f>
        <v>0</v>
      </c>
      <c r="N64" s="36">
        <f ca="1">'MBO Report 1'!$HW21</f>
        <v>0</v>
      </c>
      <c r="O64" s="36">
        <f ca="1">'MBO Report 1'!$IR21</f>
        <v>0</v>
      </c>
      <c r="Q64" s="39"/>
      <c r="R64" s="39"/>
    </row>
    <row r="65" s="4" customFormat="1" spans="2:18">
      <c r="B65" s="34"/>
      <c r="C65" s="37" t="s">
        <v>34</v>
      </c>
      <c r="D65" s="38">
        <f ca="1">'MBO Report 1'!$U22</f>
        <v>0.000185850253759936</v>
      </c>
      <c r="E65" s="38">
        <f ca="1">'MBO Report 1'!$AP22</f>
        <v>0</v>
      </c>
      <c r="F65" s="38">
        <f ca="1">'MBO Report 1'!$BK22</f>
        <v>0</v>
      </c>
      <c r="G65" s="38">
        <f ca="1">'MBO Report 1'!$CF22</f>
        <v>0</v>
      </c>
      <c r="H65" s="38">
        <f ca="1">'MBO Report 1'!$DA22</f>
        <v>0</v>
      </c>
      <c r="I65" s="38">
        <f ca="1">'MBO Report 1'!$DV22</f>
        <v>0</v>
      </c>
      <c r="J65" s="38">
        <f ca="1">'MBO Report 1'!$EQ22</f>
        <v>0</v>
      </c>
      <c r="K65" s="38">
        <f ca="1">'MBO Report 1'!$FL22</f>
        <v>0</v>
      </c>
      <c r="L65" s="38">
        <f ca="1">'MBO Report 1'!$GG22</f>
        <v>0</v>
      </c>
      <c r="M65" s="38">
        <f ca="1">'MBO Report 1'!$HB22</f>
        <v>0</v>
      </c>
      <c r="N65" s="38">
        <f ca="1">'MBO Report 1'!$HW22</f>
        <v>0</v>
      </c>
      <c r="O65" s="38">
        <f ca="1">'MBO Report 1'!$IR22</f>
        <v>0</v>
      </c>
      <c r="Q65" s="39"/>
      <c r="R65" s="39"/>
    </row>
    <row r="66" spans="2:15">
      <c r="B66" s="29" t="s">
        <v>183</v>
      </c>
      <c r="C66" s="30" t="s">
        <v>32</v>
      </c>
      <c r="D66" s="31">
        <f ca="1">'MBO Report 1'!$U23</f>
        <v>0.00222728715475172</v>
      </c>
      <c r="E66" s="31">
        <f ca="1">'MBO Report 1'!$AP23</f>
        <v>0.00214100265506667</v>
      </c>
      <c r="F66" s="31">
        <f ca="1">'MBO Report 1'!$BK23</f>
        <v>0.00208960087680212</v>
      </c>
      <c r="G66" s="31">
        <f ca="1">'MBO Report 1'!$CF23</f>
        <v>0.00194416916107111</v>
      </c>
      <c r="H66" s="31">
        <f ca="1">'MBO Report 1'!$DA23</f>
        <v>0.00219074096353126</v>
      </c>
      <c r="I66" s="31">
        <f ca="1">'MBO Report 1'!$DV23</f>
        <v>0.0022296180535359</v>
      </c>
      <c r="J66" s="31">
        <f ca="1">'MBO Report 1'!$EQ23</f>
        <v>0.00190320741484032</v>
      </c>
      <c r="K66" s="31">
        <f ca="1">'MBO Report 1'!$FL23</f>
        <v>0.0016490824913815</v>
      </c>
      <c r="L66" s="31">
        <f ca="1">'MBO Report 1'!$GG23</f>
        <v>0.00165273391713006</v>
      </c>
      <c r="M66" s="31">
        <f ca="1">'MBO Report 1'!$HB23</f>
        <v>0.00133105028407529</v>
      </c>
      <c r="N66" s="31">
        <f ca="1">'MBO Report 1'!$HW23</f>
        <v>0.00185978521225076</v>
      </c>
      <c r="O66" s="31">
        <f ca="1">'MBO Report 1'!$IR23</f>
        <v>0.00246878913731651</v>
      </c>
    </row>
    <row r="67" spans="2:15">
      <c r="B67" s="29"/>
      <c r="C67" s="32" t="s">
        <v>34</v>
      </c>
      <c r="D67" s="33">
        <f ca="1">'MBO Report 1'!$U24</f>
        <v>0.000247244909719191</v>
      </c>
      <c r="E67" s="33">
        <f ca="1">'MBO Report 1'!$AP24</f>
        <v>0.000365896272782791</v>
      </c>
      <c r="F67" s="33">
        <f ca="1">'MBO Report 1'!$BK24</f>
        <v>0.000616501490377389</v>
      </c>
      <c r="G67" s="33">
        <f ca="1">'MBO Report 1'!$CF24</f>
        <v>2.75283373333693e-6</v>
      </c>
      <c r="H67" s="33">
        <f ca="1">'MBO Report 1'!$DA24</f>
        <v>2.97702608953088e-5</v>
      </c>
      <c r="I67" s="33">
        <f ca="1">'MBO Report 1'!$DV24</f>
        <v>0.000106080858951869</v>
      </c>
      <c r="J67" s="33">
        <f ca="1">'MBO Report 1'!$EQ24</f>
        <v>0.000837334397761412</v>
      </c>
      <c r="K67" s="33">
        <f ca="1">'MBO Report 1'!$FL24</f>
        <v>0.000884594895676467</v>
      </c>
      <c r="L67" s="33">
        <f ca="1">'MBO Report 1'!$GG24</f>
        <v>0.000852070307551292</v>
      </c>
      <c r="M67" s="33">
        <f ca="1">'MBO Report 1'!$HB24</f>
        <v>6.61355725507272e-5</v>
      </c>
      <c r="N67" s="33">
        <f ca="1">'MBO Report 1'!$HW24</f>
        <v>8.66364307847478e-5</v>
      </c>
      <c r="O67" s="33">
        <f ca="1">'MBO Report 1'!$IR24</f>
        <v>4.73969596797026e-5</v>
      </c>
    </row>
    <row r="68" s="4" customFormat="1" spans="2:18">
      <c r="B68" s="34" t="s">
        <v>52</v>
      </c>
      <c r="C68" s="35" t="s">
        <v>32</v>
      </c>
      <c r="D68" s="36">
        <f ca="1">'MBO Report 1'!$U25</f>
        <v>0.00125448028673835</v>
      </c>
      <c r="E68" s="36">
        <f ca="1">'MBO Report 1'!$AP25</f>
        <v>0.00106900830390379</v>
      </c>
      <c r="F68" s="36">
        <f ca="1">'MBO Report 1'!$BK25</f>
        <v>0.000296158402436961</v>
      </c>
      <c r="G68" s="36">
        <f ca="1">'MBO Report 1'!$CF25</f>
        <v>0.000338564968199076</v>
      </c>
      <c r="H68" s="36">
        <f ca="1">'MBO Report 1'!$DA25</f>
        <v>0.00171206910889249</v>
      </c>
      <c r="I68" s="36">
        <f ca="1">'MBO Report 1'!$DV25</f>
        <v>0.000736035371757008</v>
      </c>
      <c r="J68" s="36">
        <f ca="1">'MBO Report 1'!$EQ25</f>
        <v>0.00102146387447085</v>
      </c>
      <c r="K68" s="36">
        <f ca="1">'MBO Report 1'!$FL25</f>
        <v>0.00083588926377859</v>
      </c>
      <c r="L68" s="36">
        <f ca="1">'MBO Report 1'!$GG25</f>
        <v>0.000545722874309688</v>
      </c>
      <c r="M68" s="36">
        <f ca="1">'MBO Report 1'!$HB25</f>
        <v>0.000306795924172319</v>
      </c>
      <c r="N68" s="36">
        <f ca="1">'MBO Report 1'!$HW25</f>
        <v>0.000507128414332608</v>
      </c>
      <c r="O68" s="36">
        <f ca="1">'MBO Report 1'!$IR25</f>
        <v>0.00135487520389662</v>
      </c>
      <c r="Q68" s="39"/>
      <c r="R68" s="39"/>
    </row>
    <row r="69" s="4" customFormat="1" spans="2:18">
      <c r="B69" s="34"/>
      <c r="C69" s="37" t="s">
        <v>34</v>
      </c>
      <c r="D69" s="38">
        <f ca="1">'MBO Report 1'!$U26</f>
        <v>0.000402827558741537</v>
      </c>
      <c r="E69" s="38">
        <f ca="1">'MBO Report 1'!$AP26</f>
        <v>0.000313575769145111</v>
      </c>
      <c r="F69" s="38">
        <f ca="1">'MBO Report 1'!$BK26</f>
        <v>7.40396006092401e-5</v>
      </c>
      <c r="G69" s="38">
        <f ca="1">'MBO Report 1'!$CF26</f>
        <v>3.94992462898922e-5</v>
      </c>
      <c r="H69" s="38">
        <f ca="1">'MBO Report 1'!$DA26</f>
        <v>0.000485086247519538</v>
      </c>
      <c r="I69" s="38">
        <f ca="1">'MBO Report 1'!$DV26</f>
        <v>0.000154567428068972</v>
      </c>
      <c r="J69" s="38">
        <f ca="1">'MBO Report 1'!$EQ26</f>
        <v>0.000309844041922823</v>
      </c>
      <c r="K69" s="38">
        <f ca="1">'MBO Report 1'!$FL26</f>
        <v>0.000167177852755718</v>
      </c>
      <c r="L69" s="38">
        <f ca="1">'MBO Report 1'!$GG26</f>
        <v>0.000181907624769896</v>
      </c>
      <c r="M69" s="38">
        <f ca="1">'MBO Report 1'!$HB26</f>
        <v>0.00010226530805744</v>
      </c>
      <c r="N69" s="38">
        <f ca="1">'MBO Report 1'!$HW26</f>
        <v>4.56415572899347e-5</v>
      </c>
      <c r="O69" s="38">
        <f ca="1">'MBO Report 1'!$IR26</f>
        <v>0.000270975040779324</v>
      </c>
      <c r="Q69" s="39"/>
      <c r="R69" s="39"/>
    </row>
    <row r="70" s="4" customFormat="1" spans="2:18">
      <c r="B70" s="34" t="s">
        <v>53</v>
      </c>
      <c r="C70" s="35" t="s">
        <v>32</v>
      </c>
      <c r="D70" s="36">
        <f ca="1">'MBO Report 1'!$U27</f>
        <v>0.00227573619102588</v>
      </c>
      <c r="E70" s="36">
        <f ca="1">'MBO Report 1'!$AP27</f>
        <v>0.00222581853441636</v>
      </c>
      <c r="F70" s="36">
        <f ca="1">'MBO Report 1'!$BK27</f>
        <v>0.00220993228311364</v>
      </c>
      <c r="G70" s="36">
        <f ca="1">'MBO Report 1'!$CF27</f>
        <v>0.00206445196086069</v>
      </c>
      <c r="H70" s="36">
        <f ca="1">'MBO Report 1'!$DA27</f>
        <v>0.00222203831836716</v>
      </c>
      <c r="I70" s="36">
        <f ca="1">'MBO Report 1'!$DV27</f>
        <v>0.00233381704194797</v>
      </c>
      <c r="J70" s="36">
        <f ca="1">'MBO Report 1'!$EQ27</f>
        <v>0.00199241290661145</v>
      </c>
      <c r="K70" s="36">
        <f ca="1">'MBO Report 1'!$FL27</f>
        <v>0.0016857045174445</v>
      </c>
      <c r="L70" s="36">
        <f ca="1">'MBO Report 1'!$GG27</f>
        <v>0.00176842393795485</v>
      </c>
      <c r="M70" s="36">
        <f ca="1">'MBO Report 1'!$HB27</f>
        <v>0.00139208164218678</v>
      </c>
      <c r="N70" s="36">
        <f ca="1">'MBO Report 1'!$HW27</f>
        <v>0.00194636074521614</v>
      </c>
      <c r="O70" s="36">
        <f ca="1">'MBO Report 1'!$IR27</f>
        <v>0.00250223715525331</v>
      </c>
      <c r="Q70" s="39"/>
      <c r="R70" s="39"/>
    </row>
    <row r="71" s="4" customFormat="1" spans="2:18">
      <c r="B71" s="34"/>
      <c r="C71" s="37" t="s">
        <v>34</v>
      </c>
      <c r="D71" s="38">
        <f ca="1">'MBO Report 1'!$U28</f>
        <v>0.000239496373340632</v>
      </c>
      <c r="E71" s="38">
        <f ca="1">'MBO Report 1'!$AP28</f>
        <v>0.000370035855719244</v>
      </c>
      <c r="F71" s="38">
        <f ca="1">'MBO Report 1'!$BK28</f>
        <v>0.000652898086866671</v>
      </c>
      <c r="G71" s="38">
        <f ca="1">'MBO Report 1'!$CF28</f>
        <v>0</v>
      </c>
      <c r="H71" s="38">
        <f ca="1">'MBO Report 1'!$DA28</f>
        <v>0</v>
      </c>
      <c r="I71" s="38">
        <f ca="1">'MBO Report 1'!$DV28</f>
        <v>0.000102698219667677</v>
      </c>
      <c r="J71" s="38">
        <f ca="1">'MBO Report 1'!$EQ28</f>
        <v>0.000890700296622883</v>
      </c>
      <c r="K71" s="38">
        <f ca="1">'MBO Report 1'!$FL28</f>
        <v>0.000916903656684382</v>
      </c>
      <c r="L71" s="38">
        <f ca="1">'MBO Report 1'!$GG28</f>
        <v>0.000922106767647884</v>
      </c>
      <c r="M71" s="38">
        <f ca="1">'MBO Report 1'!$HB28</f>
        <v>6.39827412692546e-5</v>
      </c>
      <c r="N71" s="38">
        <f ca="1">'MBO Report 1'!$HW28</f>
        <v>8.92602693128387e-5</v>
      </c>
      <c r="O71" s="38">
        <f ca="1">'MBO Report 1'!$IR28</f>
        <v>4.0683475412622e-5</v>
      </c>
      <c r="Q71" s="39"/>
      <c r="R71" s="39"/>
    </row>
    <row r="72" spans="2:15">
      <c r="B72" s="40" t="s">
        <v>29</v>
      </c>
      <c r="C72" s="30" t="s">
        <v>32</v>
      </c>
      <c r="D72" s="31">
        <f ca="1">'MBO Report 1'!$U29</f>
        <v>0.000567415054011217</v>
      </c>
      <c r="E72" s="31">
        <f ca="1">'MBO Report 1'!$AP29</f>
        <v>0.000521676556503691</v>
      </c>
      <c r="F72" s="31">
        <f ca="1">'MBO Report 1'!$BK29</f>
        <v>0.00047723194368384</v>
      </c>
      <c r="G72" s="31">
        <f ca="1">'MBO Report 1'!$CF29</f>
        <v>0.000408766399862174</v>
      </c>
      <c r="H72" s="31">
        <f ca="1">'MBO Report 1'!$DA29</f>
        <v>0.000469247462689919</v>
      </c>
      <c r="I72" s="31">
        <f ca="1">'MBO Report 1'!$DV29</f>
        <v>0.00056164676637076</v>
      </c>
      <c r="J72" s="31">
        <f ca="1">'MBO Report 1'!$EQ29</f>
        <v>0.000443630587333288</v>
      </c>
      <c r="K72" s="31">
        <f ca="1">'MBO Report 1'!$FL29</f>
        <v>0.00040910690255583</v>
      </c>
      <c r="L72" s="31">
        <f ca="1">'MBO Report 1'!$GG29</f>
        <v>0.000388407325633057</v>
      </c>
      <c r="M72" s="31">
        <f ca="1">'MBO Report 1'!$HB29</f>
        <v>0.000298193670644885</v>
      </c>
      <c r="N72" s="31">
        <f ca="1">'MBO Report 1'!$HW29</f>
        <v>0.00030263034473193</v>
      </c>
      <c r="O72" s="31">
        <f ca="1">'MBO Report 1'!$IR29</f>
        <v>0.000458029528558523</v>
      </c>
    </row>
    <row r="73" spans="2:15">
      <c r="B73" s="40"/>
      <c r="C73" s="32" t="s">
        <v>34</v>
      </c>
      <c r="D73" s="33">
        <f ca="1">'MBO Report 1'!$U30</f>
        <v>0.000589556600378047</v>
      </c>
      <c r="E73" s="33">
        <f ca="1">'MBO Report 1'!$AP30</f>
        <v>0.000338855838541261</v>
      </c>
      <c r="F73" s="33">
        <f ca="1">'MBO Report 1'!$BK30</f>
        <v>0.0022273635804678</v>
      </c>
      <c r="G73" s="33">
        <f ca="1">'MBO Report 1'!$CF30</f>
        <v>0.000132136492795458</v>
      </c>
      <c r="H73" s="33">
        <f ca="1">'MBO Report 1'!$DA30</f>
        <v>0.000991339542438518</v>
      </c>
      <c r="I73" s="33">
        <f ca="1">'MBO Report 1'!$DV30</f>
        <v>0.000192849860897889</v>
      </c>
      <c r="J73" s="33">
        <f ca="1">'MBO Report 1'!$EQ30</f>
        <v>0.000328188039003113</v>
      </c>
      <c r="K73" s="33">
        <f ca="1">'MBO Report 1'!$FL30</f>
        <v>0.000156701661549175</v>
      </c>
      <c r="L73" s="33">
        <f ca="1">'MBO Report 1'!$GG30</f>
        <v>0.000182804620042166</v>
      </c>
      <c r="M73" s="33">
        <f ca="1">'MBO Report 1'!$HB30</f>
        <v>0.00022527023410462</v>
      </c>
      <c r="N73" s="33">
        <f ca="1">'MBO Report 1'!$HW30</f>
        <v>0.00020703545028405</v>
      </c>
      <c r="O73" s="33">
        <f ca="1">'MBO Report 1'!$IR30</f>
        <v>0.000108342876162696</v>
      </c>
    </row>
    <row r="74" spans="4:15"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4:15"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4:15"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</row>
    <row r="77" spans="4:15"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8" spans="4:15"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</row>
    <row r="79" spans="4:15"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</row>
    <row r="80" spans="4:15"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</row>
    <row r="81" spans="4:15"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</row>
    <row r="82" spans="4:15"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</row>
    <row r="83" spans="4:15"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</row>
    <row r="84" spans="4:15"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</row>
    <row r="85" spans="4:15"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</row>
    <row r="86" spans="4:15"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</row>
    <row r="87" spans="4:15"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</row>
    <row r="88" spans="4:15"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</row>
    <row r="89" spans="4:15"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</row>
    <row r="90" spans="4:15"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</row>
    <row r="91" spans="4:15"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</row>
    <row r="92" spans="4:15"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</row>
    <row r="93" spans="4:15"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</row>
    <row r="94" spans="4:15"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</row>
    <row r="95" spans="4:15"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</row>
    <row r="96" spans="4:15"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</row>
    <row r="97" spans="4:15"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</row>
    <row r="98" spans="4:15"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</row>
    <row r="99" spans="4:15"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</row>
    <row r="100" spans="4:15"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</row>
    <row r="101" spans="4:15"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</row>
    <row r="102" spans="4:15"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</row>
    <row r="103" spans="4:15"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</row>
    <row r="104" spans="4:15"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</row>
    <row r="105" spans="4:15"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</row>
    <row r="106" spans="4:15"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</row>
    <row r="107" spans="4:15"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</row>
    <row r="108" spans="4:15"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</row>
    <row r="109" spans="4:15"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</row>
    <row r="110" spans="4:15"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</row>
    <row r="111" spans="4:15"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</row>
    <row r="112" spans="4:15"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</row>
    <row r="113" spans="4:15"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</row>
    <row r="114" spans="4:15"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</row>
    <row r="115" spans="4:15"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</row>
    <row r="116" spans="4:15"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</row>
    <row r="117" spans="4:15"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</row>
    <row r="118" spans="4:15"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</row>
    <row r="119" spans="4:15"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</row>
    <row r="120" spans="4:15"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</row>
    <row r="121" spans="4:15"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</row>
    <row r="122" spans="4:15"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</row>
    <row r="123" spans="4:15"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</row>
    <row r="124" spans="4:15"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</row>
    <row r="125" spans="4:15"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</row>
    <row r="126" spans="4:15"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</row>
    <row r="127" spans="4:15"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</row>
    <row r="128" spans="4:15"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</row>
    <row r="129" spans="4:15"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</row>
    <row r="130" spans="4:15"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</row>
    <row r="131" spans="4:15"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</row>
    <row r="132" spans="4:15"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</row>
    <row r="133" spans="4:15"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</row>
    <row r="134" spans="4:15"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</row>
    <row r="135" spans="4:15"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</row>
    <row r="136" spans="4:15"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</row>
    <row r="137" spans="4:15"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</row>
    <row r="138" spans="4:15"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</row>
    <row r="139" spans="4:15"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</row>
    <row r="140" spans="4:15"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</row>
    <row r="141" spans="4:15"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</row>
    <row r="142" spans="4:15"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</row>
    <row r="143" spans="4:15"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</row>
    <row r="144" spans="4:15"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</row>
    <row r="145" spans="4:15"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</row>
    <row r="146" spans="4:15"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</row>
    <row r="147" spans="4:15"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</row>
    <row r="148" spans="4:15"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</row>
    <row r="149" spans="4:15"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0" spans="4:15"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</row>
    <row r="151" spans="4:15"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</row>
    <row r="152" spans="4:15"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</row>
    <row r="153" spans="4:15"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</row>
    <row r="154" spans="4:15"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</row>
    <row r="155" spans="4:15"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</row>
    <row r="156" spans="4:15"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</row>
    <row r="157" spans="4:15"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</row>
    <row r="158" spans="4:15"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</row>
    <row r="159" spans="4:15"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</row>
    <row r="160" spans="4:15"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1" spans="4:15"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</row>
    <row r="162" spans="4:15"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</row>
    <row r="163" spans="4:15"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</row>
    <row r="164" spans="4:15"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</row>
    <row r="165" spans="4:15"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</row>
    <row r="166" spans="4:15"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</row>
    <row r="167" spans="4:15"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</row>
    <row r="168" spans="4:15"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</row>
    <row r="169" spans="4:15"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</row>
    <row r="170" spans="4:15"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</row>
    <row r="171" spans="4:15"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</row>
    <row r="172" spans="4:15"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</row>
    <row r="173" spans="4:15"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</row>
    <row r="174" spans="4:15"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</row>
    <row r="175" spans="4:15"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</row>
    <row r="176" spans="4:15"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</row>
    <row r="177" spans="4:15"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</row>
    <row r="178" spans="4:15"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</row>
    <row r="179" spans="4:15"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</row>
    <row r="180" spans="4:15"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</row>
    <row r="181" spans="4:15"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</row>
    <row r="182" spans="4:15"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</row>
    <row r="183" spans="4:15"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</row>
    <row r="184" spans="4:15"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</row>
    <row r="185" spans="4:15"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</row>
    <row r="186" spans="4:15"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</row>
    <row r="187" spans="4:15"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</row>
    <row r="188" spans="4:15"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</row>
  </sheetData>
  <mergeCells count="54">
    <mergeCell ref="B3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C3:C4"/>
    <mergeCell ref="C46:C47"/>
    <mergeCell ref="D3:D4"/>
    <mergeCell ref="D46:D47"/>
    <mergeCell ref="E3:E4"/>
    <mergeCell ref="E46:E47"/>
    <mergeCell ref="F3:F4"/>
    <mergeCell ref="F46:F47"/>
    <mergeCell ref="G3:G4"/>
    <mergeCell ref="G46:G47"/>
    <mergeCell ref="H3:H4"/>
    <mergeCell ref="H46:H47"/>
    <mergeCell ref="I3:I4"/>
    <mergeCell ref="I46:I47"/>
    <mergeCell ref="J3:J4"/>
    <mergeCell ref="J46:J47"/>
    <mergeCell ref="K3:K4"/>
    <mergeCell ref="K46:K47"/>
    <mergeCell ref="L3:L4"/>
    <mergeCell ref="L46:L47"/>
    <mergeCell ref="M3:M4"/>
    <mergeCell ref="M46:M47"/>
    <mergeCell ref="N3:N4"/>
    <mergeCell ref="N46:N47"/>
    <mergeCell ref="O3:O4"/>
    <mergeCell ref="O46:O47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K15"/>
  <sheetViews>
    <sheetView showGridLines="0" workbookViewId="0">
      <selection activeCell="I18" sqref="I18"/>
    </sheetView>
  </sheetViews>
  <sheetFormatPr defaultColWidth="9" defaultRowHeight="14.4"/>
  <cols>
    <col min="2" max="2" width="7.42592592592593" customWidth="1"/>
    <col min="3" max="3" width="11.712962962963" customWidth="1"/>
    <col min="4" max="4" width="7.57407407407407" customWidth="1"/>
    <col min="5" max="5" width="8.28703703703704" customWidth="1"/>
    <col min="6" max="6" width="9.28703703703704" customWidth="1"/>
    <col min="8" max="8" width="11.712962962963" customWidth="1"/>
    <col min="9" max="9" width="5.42592592592593" customWidth="1"/>
    <col min="10" max="10" width="8.85185185185185" customWidth="1"/>
  </cols>
  <sheetData>
    <row r="3" spans="2:11">
      <c r="B3" s="1" t="s">
        <v>12</v>
      </c>
      <c r="C3" s="1" t="s">
        <v>55</v>
      </c>
      <c r="D3" s="1" t="s">
        <v>10</v>
      </c>
      <c r="E3" s="1" t="s">
        <v>13</v>
      </c>
      <c r="F3" s="1" t="s">
        <v>184</v>
      </c>
      <c r="H3" s="2" t="s">
        <v>55</v>
      </c>
      <c r="I3" s="2" t="s">
        <v>185</v>
      </c>
      <c r="J3" s="2" t="s">
        <v>186</v>
      </c>
      <c r="K3" s="2" t="s">
        <v>187</v>
      </c>
    </row>
    <row r="4" spans="2:11">
      <c r="B4" t="s">
        <v>31</v>
      </c>
      <c r="C4" t="s">
        <v>30</v>
      </c>
      <c r="E4" t="s">
        <v>32</v>
      </c>
      <c r="F4" t="s">
        <v>33</v>
      </c>
      <c r="H4" s="3" t="s">
        <v>30</v>
      </c>
      <c r="I4" s="3" t="s">
        <v>188</v>
      </c>
      <c r="J4" s="3" t="s">
        <v>188</v>
      </c>
      <c r="K4" s="3" t="s">
        <v>188</v>
      </c>
    </row>
    <row r="5" spans="2:11">
      <c r="B5" t="s">
        <v>35</v>
      </c>
      <c r="C5" t="s">
        <v>46</v>
      </c>
      <c r="E5" t="s">
        <v>34</v>
      </c>
      <c r="H5" s="3" t="s">
        <v>46</v>
      </c>
      <c r="I5" s="3" t="s">
        <v>188</v>
      </c>
      <c r="J5" s="3" t="s">
        <v>188</v>
      </c>
      <c r="K5" s="3" t="s">
        <v>188</v>
      </c>
    </row>
    <row r="6" spans="2:11">
      <c r="B6" t="s">
        <v>36</v>
      </c>
      <c r="C6" t="s">
        <v>48</v>
      </c>
      <c r="H6" s="3" t="s">
        <v>48</v>
      </c>
      <c r="I6" s="3" t="s">
        <v>188</v>
      </c>
      <c r="J6" s="3" t="s">
        <v>188</v>
      </c>
      <c r="K6" s="3" t="s">
        <v>188</v>
      </c>
    </row>
    <row r="7" spans="2:11">
      <c r="B7" t="s">
        <v>37</v>
      </c>
      <c r="C7" t="s">
        <v>181</v>
      </c>
      <c r="H7" s="3" t="s">
        <v>181</v>
      </c>
      <c r="I7" s="3" t="s">
        <v>189</v>
      </c>
      <c r="J7" s="3" t="s">
        <v>190</v>
      </c>
      <c r="K7" s="3" t="s">
        <v>188</v>
      </c>
    </row>
    <row r="8" spans="2:11">
      <c r="B8" t="s">
        <v>38</v>
      </c>
      <c r="C8" t="s">
        <v>49</v>
      </c>
      <c r="H8" s="3" t="s">
        <v>49</v>
      </c>
      <c r="I8" s="3" t="s">
        <v>50</v>
      </c>
      <c r="J8" s="3" t="s">
        <v>191</v>
      </c>
      <c r="K8" s="3" t="s">
        <v>182</v>
      </c>
    </row>
    <row r="9" spans="2:11">
      <c r="B9" t="s">
        <v>39</v>
      </c>
      <c r="C9" t="s">
        <v>51</v>
      </c>
      <c r="H9" s="3" t="s">
        <v>51</v>
      </c>
      <c r="I9" s="3" t="s">
        <v>188</v>
      </c>
      <c r="J9" s="3" t="s">
        <v>188</v>
      </c>
      <c r="K9" s="3" t="s">
        <v>188</v>
      </c>
    </row>
    <row r="10" spans="2:11">
      <c r="B10" t="s">
        <v>40</v>
      </c>
      <c r="C10" t="s">
        <v>182</v>
      </c>
      <c r="H10" s="3" t="s">
        <v>182</v>
      </c>
      <c r="I10" s="3" t="s">
        <v>47</v>
      </c>
      <c r="J10" s="3" t="s">
        <v>81</v>
      </c>
      <c r="K10" s="3" t="s">
        <v>188</v>
      </c>
    </row>
    <row r="11" spans="2:11">
      <c r="B11" t="s">
        <v>41</v>
      </c>
      <c r="C11" t="s">
        <v>47</v>
      </c>
      <c r="H11" s="3" t="s">
        <v>183</v>
      </c>
      <c r="I11" s="3" t="s">
        <v>52</v>
      </c>
      <c r="J11" s="3" t="s">
        <v>53</v>
      </c>
      <c r="K11" s="3" t="s">
        <v>188</v>
      </c>
    </row>
    <row r="12" spans="2:3">
      <c r="B12" t="s">
        <v>42</v>
      </c>
      <c r="C12" t="s">
        <v>81</v>
      </c>
    </row>
    <row r="13" spans="2:3">
      <c r="B13" t="s">
        <v>43</v>
      </c>
      <c r="C13" t="s">
        <v>183</v>
      </c>
    </row>
    <row r="14" spans="2:3">
      <c r="B14" t="s">
        <v>44</v>
      </c>
      <c r="C14" t="s">
        <v>52</v>
      </c>
    </row>
    <row r="15" spans="2:3">
      <c r="B15" t="s">
        <v>45</v>
      </c>
      <c r="C15" t="s">
        <v>53</v>
      </c>
    </row>
  </sheetData>
  <sortState ref="C4:C11">
    <sortCondition ref="C4"/>
  </sortState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</vt:lpstr>
      <vt:lpstr>FCost</vt:lpstr>
      <vt:lpstr>Table</vt:lpstr>
      <vt:lpstr>GM Report</vt:lpstr>
      <vt:lpstr>PivotTable</vt:lpstr>
      <vt:lpstr>MBO Report 1</vt:lpstr>
      <vt:lpstr>MBO Report 2</vt:lpstr>
      <vt:lpstr>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Boon Ping</dc:creator>
  <cp:lastModifiedBy>Administrator</cp:lastModifiedBy>
  <dcterms:created xsi:type="dcterms:W3CDTF">2017-04-06T06:27:00Z</dcterms:created>
  <dcterms:modified xsi:type="dcterms:W3CDTF">2017-10-01T15:46:38Z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