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hidePivotFieldList="1"/>
  <bookViews>
    <workbookView windowWidth="22943" windowHeight="9492" tabRatio="748" activeTab="5"/>
  </bookViews>
  <sheets>
    <sheet name="Rev" sheetId="8" r:id="rId1"/>
    <sheet name="Combined_Table" sheetId="20" r:id="rId2"/>
    <sheet name="PivotTable" sheetId="5" r:id="rId3"/>
    <sheet name="PivotTable (2)" sheetId="27" r:id="rId4"/>
    <sheet name="Report" sheetId="26" r:id="rId5"/>
    <sheet name="Report (2)" sheetId="28" r:id="rId6"/>
    <sheet name="Sales" sheetId="22" r:id="rId7"/>
    <sheet name="Table" sheetId="3" r:id="rId8"/>
    <sheet name="MBO Report 1" sheetId="4" r:id="rId9"/>
    <sheet name="MBO Report 2" sheetId="9" r:id="rId10"/>
    <sheet name="GM Report" sheetId="6" r:id="rId11"/>
    <sheet name="Info" sheetId="2" r:id="rId12"/>
  </sheets>
  <definedNames>
    <definedName name="ExternalData_1" localSheetId="1" hidden="1">Combined_Table!$A$1:$AE$1239</definedName>
    <definedName name="_xlnm.Print_Area" localSheetId="8">'MBO Report 1'!$A$1:$DC$34</definedName>
    <definedName name="_xlnm.Print_Area" localSheetId="9">'MBO Report 2'!$A$1:$P$99</definedName>
    <definedName name="_xlnm.Print_Area" localSheetId="7">Table!$A$1:$Q$132</definedName>
    <definedName name="_xlnm.Print_Titles" localSheetId="8">'MBO Report 1'!$A:$B</definedName>
  </definedNames>
  <calcPr calcId="144525"/>
  <pivotCaches>
    <pivotCache cacheId="0" r:id="rId15"/>
  </pivotCaches>
</workbook>
</file>

<file path=xl/comments1.xml><?xml version="1.0" encoding="utf-8"?>
<comments xmlns="http://schemas.openxmlformats.org/spreadsheetml/2006/main">
  <authors>
    <author>Tan Boon Ping</author>
  </authors>
  <commentList>
    <comment ref="C163" authorId="0">
      <text>
        <r>
          <rPr>
            <b/>
            <sz val="9"/>
            <rFont val="Tahoma"/>
            <charset val="134"/>
          </rPr>
          <t>Tan Boon Ping:</t>
        </r>
        <r>
          <rPr>
            <sz val="9"/>
            <rFont val="Tahoma"/>
            <charset val="134"/>
          </rPr>
          <t xml:space="preserve">
Get from SS Tan</t>
        </r>
      </text>
    </comment>
    <comment ref="C166" authorId="0">
      <text>
        <r>
          <rPr>
            <b/>
            <sz val="9"/>
            <rFont val="Tahoma"/>
            <charset val="134"/>
          </rPr>
          <t>Tan Boon Ping:</t>
        </r>
        <r>
          <rPr>
            <sz val="9"/>
            <rFont val="Tahoma"/>
            <charset val="134"/>
          </rPr>
          <t xml:space="preserve">
Get from SS tan</t>
        </r>
      </text>
    </comment>
  </commentList>
</comments>
</file>

<file path=xl/comments2.xml><?xml version="1.0" encoding="utf-8"?>
<comments xmlns="http://schemas.openxmlformats.org/spreadsheetml/2006/main">
  <authors>
    <author>Tan Boon Ping</author>
  </authors>
  <commentList>
    <comment ref="M4" authorId="0">
      <text>
        <r>
          <rPr>
            <b/>
            <sz val="9"/>
            <rFont val="Tahoma"/>
            <charset val="134"/>
          </rPr>
          <t xml:space="preserve">Tan Boon Ping:
</t>
        </r>
        <r>
          <rPr>
            <sz val="9"/>
            <rFont val="Tahoma"/>
            <charset val="134"/>
          </rPr>
          <t xml:space="preserve">
SGD$ 500/case/8D</t>
        </r>
      </text>
    </comment>
    <comment ref="AH4" authorId="0">
      <text>
        <r>
          <rPr>
            <b/>
            <sz val="9"/>
            <rFont val="Tahoma"/>
            <charset val="134"/>
          </rPr>
          <t xml:space="preserve">Tan Boon Ping:
</t>
        </r>
        <r>
          <rPr>
            <sz val="9"/>
            <rFont val="Tahoma"/>
            <charset val="134"/>
          </rPr>
          <t xml:space="preserve">
SGD$ 500/case/8D</t>
        </r>
      </text>
    </comment>
    <comment ref="BC4" authorId="0">
      <text>
        <r>
          <rPr>
            <b/>
            <sz val="9"/>
            <rFont val="Tahoma"/>
            <charset val="134"/>
          </rPr>
          <t xml:space="preserve">Tan Boon Ping:
</t>
        </r>
        <r>
          <rPr>
            <sz val="9"/>
            <rFont val="Tahoma"/>
            <charset val="134"/>
          </rPr>
          <t xml:space="preserve">
SGD$ 500/case/8D</t>
        </r>
      </text>
    </comment>
    <comment ref="BX4" authorId="0">
      <text>
        <r>
          <rPr>
            <b/>
            <sz val="9"/>
            <rFont val="Tahoma"/>
            <charset val="134"/>
          </rPr>
          <t xml:space="preserve">Tan Boon Ping:
</t>
        </r>
        <r>
          <rPr>
            <sz val="9"/>
            <rFont val="Tahoma"/>
            <charset val="134"/>
          </rPr>
          <t xml:space="preserve">
SGD$ 500/case/8D</t>
        </r>
      </text>
    </comment>
    <comment ref="CS4" authorId="0">
      <text>
        <r>
          <rPr>
            <b/>
            <sz val="9"/>
            <rFont val="Tahoma"/>
            <charset val="134"/>
          </rPr>
          <t xml:space="preserve">Tan Boon Ping:
</t>
        </r>
        <r>
          <rPr>
            <sz val="9"/>
            <rFont val="Tahoma"/>
            <charset val="134"/>
          </rPr>
          <t xml:space="preserve">
SGD$ 500/case/8D</t>
        </r>
      </text>
    </comment>
    <comment ref="DN4" authorId="0">
      <text>
        <r>
          <rPr>
            <b/>
            <sz val="9"/>
            <rFont val="Tahoma"/>
            <charset val="134"/>
          </rPr>
          <t xml:space="preserve">Tan Boon Ping:
</t>
        </r>
        <r>
          <rPr>
            <sz val="9"/>
            <rFont val="Tahoma"/>
            <charset val="134"/>
          </rPr>
          <t xml:space="preserve">
SGD$ 500/case/8D</t>
        </r>
      </text>
    </comment>
    <comment ref="EI4" authorId="0">
      <text>
        <r>
          <rPr>
            <b/>
            <sz val="9"/>
            <rFont val="Tahoma"/>
            <charset val="134"/>
          </rPr>
          <t xml:space="preserve">Tan Boon Ping:
</t>
        </r>
        <r>
          <rPr>
            <sz val="9"/>
            <rFont val="Tahoma"/>
            <charset val="134"/>
          </rPr>
          <t xml:space="preserve">
SGD$ 500/case/8D</t>
        </r>
      </text>
    </comment>
    <comment ref="FD4" authorId="0">
      <text>
        <r>
          <rPr>
            <b/>
            <sz val="9"/>
            <rFont val="Tahoma"/>
            <charset val="134"/>
          </rPr>
          <t xml:space="preserve">Tan Boon Ping:
</t>
        </r>
        <r>
          <rPr>
            <sz val="9"/>
            <rFont val="Tahoma"/>
            <charset val="134"/>
          </rPr>
          <t xml:space="preserve">
SGD$ 500/case/8D</t>
        </r>
      </text>
    </comment>
    <comment ref="FY4" authorId="0">
      <text>
        <r>
          <rPr>
            <b/>
            <sz val="9"/>
            <rFont val="Tahoma"/>
            <charset val="134"/>
          </rPr>
          <t xml:space="preserve">Tan Boon Ping:
</t>
        </r>
        <r>
          <rPr>
            <sz val="9"/>
            <rFont val="Tahoma"/>
            <charset val="134"/>
          </rPr>
          <t xml:space="preserve">
SGD$ 500/case/8D</t>
        </r>
      </text>
    </comment>
    <comment ref="GT4" authorId="0">
      <text>
        <r>
          <rPr>
            <b/>
            <sz val="9"/>
            <rFont val="Tahoma"/>
            <charset val="134"/>
          </rPr>
          <t xml:space="preserve">Tan Boon Ping:
</t>
        </r>
        <r>
          <rPr>
            <sz val="9"/>
            <rFont val="Tahoma"/>
            <charset val="134"/>
          </rPr>
          <t xml:space="preserve">
SGD$ 500/case/8D</t>
        </r>
      </text>
    </comment>
    <comment ref="HO4" authorId="0">
      <text>
        <r>
          <rPr>
            <b/>
            <sz val="9"/>
            <rFont val="Tahoma"/>
            <charset val="134"/>
          </rPr>
          <t xml:space="preserve">Tan Boon Ping:
</t>
        </r>
        <r>
          <rPr>
            <sz val="9"/>
            <rFont val="Tahoma"/>
            <charset val="134"/>
          </rPr>
          <t xml:space="preserve">
SGD$ 500/case/8D</t>
        </r>
      </text>
    </comment>
    <comment ref="IJ4" authorId="0">
      <text>
        <r>
          <rPr>
            <b/>
            <sz val="9"/>
            <rFont val="Tahoma"/>
            <charset val="134"/>
          </rPr>
          <t xml:space="preserve">Tan Boon Ping:
</t>
        </r>
        <r>
          <rPr>
            <sz val="9"/>
            <rFont val="Tahoma"/>
            <charset val="134"/>
          </rPr>
          <t xml:space="preserve">
SGD$ 500/case/8D</t>
        </r>
      </text>
    </comment>
  </commentList>
</comments>
</file>

<file path=xl/comments3.xml><?xml version="1.0" encoding="utf-8"?>
<comments xmlns="http://schemas.openxmlformats.org/spreadsheetml/2006/main">
  <authors>
    <author>Microsoft Office ユーザー</author>
  </authors>
  <commentList>
    <comment ref="B5" authorId="0">
      <text>
        <r>
          <rPr>
            <sz val="9"/>
            <rFont val="MS PGothic"/>
            <charset val="128"/>
          </rPr>
          <t>全て入力して下さい。</t>
        </r>
      </text>
    </comment>
    <comment ref="B6" authorId="0">
      <text>
        <r>
          <rPr>
            <sz val="9"/>
            <rFont val="MS PGothic"/>
            <charset val="128"/>
          </rPr>
          <t>全て入力して下さい。</t>
        </r>
      </text>
    </comment>
    <comment ref="B7" authorId="0">
      <text>
        <r>
          <rPr>
            <sz val="9"/>
            <rFont val="MS PGothic"/>
            <charset val="128"/>
          </rPr>
          <t>全て入力して下さい。</t>
        </r>
      </text>
    </comment>
    <comment ref="B8" authorId="0">
      <text>
        <r>
          <rPr>
            <sz val="9"/>
            <rFont val="MS PGothic"/>
            <charset val="128"/>
          </rPr>
          <t>全て入力して下さい。</t>
        </r>
      </text>
    </comment>
  </commentList>
</comments>
</file>

<file path=xl/connections.xml><?xml version="1.0" encoding="utf-8"?>
<connections xmlns="http://schemas.openxmlformats.org/spreadsheetml/2006/main">
  <connection id="1" name="Query - Barrel" type="5" background="1" refreshedVersion="2" saveData="1">
    <dbPr connection="Provider=Microsoft.Mashup.OleDb.1;Data Source=$Workbook$;Location=Barrel" command="SELECT * FROM [Barrel]" commandType="2"/>
  </connection>
  <connection id="2" name="Query - Ceramic" type="5" background="1" refreshedVersion="2" saveData="1">
    <dbPr connection="Provider=Microsoft.Mashup.OleDb.1;Data Source=$Workbook$;Location=Ceramic" command="SELECT * FROM [Ceramic]" commandType="2"/>
  </connection>
  <connection id="3" name="Query - Combined_Table" type="5" background="1" refreshedVersion="2" saveData="1">
    <dbPr connection="Provider=Microsoft.Mashup.OleDb.1;Data Source=$Workbook$;Location=Combined_Table;Extended Properties=&quot;&quot;" command="SELECT * FROM [Combined_Table]" commandType="2"/>
  </connection>
  <connection id="4" name="Query - IG" type="5" background="1" refreshedVersion="2" saveData="1">
    <dbPr connection="Provider=Microsoft.Mashup.OleDb.1;Data Source=$Workbook$;Location=IG" command="SELECT * FROM [IG]" commandType="2"/>
  </connection>
  <connection id="5" name="Query - ME" type="5" background="1" refreshedVersion="2" saveData="1">
    <dbPr connection="Provider=Microsoft.Mashup.OleDb.1;Data Source=$Workbook$;Location=ME" command="SELECT * FROM [ME]" commandType="2"/>
  </connection>
  <connection id="6" name="Query - PVD" type="5" background="1" refreshedVersion="2" saveData="1">
    <dbPr connection="Provider=Microsoft.Mashup.OleDb.1;Data Source=$Workbook$;Location=PVD" command="SELECT * FROM [PVD]" commandType="2"/>
  </connection>
  <connection id="7" name="Query - RFP" type="5" background="1" refreshedVersion="2" saveData="1">
    <dbPr connection="Provider=Microsoft.Mashup.OleDb.1;Data Source=$Workbook$;Location=RFP" command="SELECT * FROM [RFP]" commandType="2"/>
  </connection>
  <connection id="8" name="Query - Semicon" type="5" background="1" refreshedVersion="2" saveData="1">
    <dbPr connection="Provider=Microsoft.Mashup.OleDb.1;Data Source=$Workbook$;Location=Semicon" command="SELECT * FROM [Semicon]" commandType="2"/>
  </connection>
  <connection id="9" name="Query - Watch" type="5" background="1" refreshedVersion="2" saveData="1">
    <dbPr connection="Provider=Microsoft.Mashup.OleDb.1;Data Source=$Workbook$;Location=Watch" command="SELECT * FROM [Watch]" commandType="2"/>
  </connection>
</connections>
</file>

<file path=xl/sharedStrings.xml><?xml version="1.0" encoding="utf-8"?>
<sst xmlns="http://schemas.openxmlformats.org/spreadsheetml/2006/main" count="1917">
  <si>
    <t>Revision History</t>
  </si>
  <si>
    <t>Revision</t>
  </si>
  <si>
    <t>Date</t>
  </si>
  <si>
    <t>Changes</t>
  </si>
  <si>
    <t>Remark</t>
  </si>
  <si>
    <t>00</t>
  </si>
  <si>
    <t>Initial Copy</t>
  </si>
  <si>
    <t>01</t>
  </si>
  <si>
    <t>1. Add Date, CW and Month.
2. Standadize the Laboar Cost --&gt; $14/hr</t>
  </si>
  <si>
    <t>02</t>
  </si>
  <si>
    <t>1. Consolidated dept Fcost table
2. Consolidated Sales report</t>
  </si>
  <si>
    <t>Remove F_Cost Sheet</t>
  </si>
  <si>
    <t>Dept</t>
  </si>
  <si>
    <t>Section</t>
  </si>
  <si>
    <t>CW</t>
  </si>
  <si>
    <t>Month</t>
  </si>
  <si>
    <t>Source</t>
  </si>
  <si>
    <t>Model</t>
  </si>
  <si>
    <t>Lot Number</t>
  </si>
  <si>
    <t>Affected Qty</t>
  </si>
  <si>
    <t>Inspected Qty</t>
  </si>
  <si>
    <t>Lot Qty</t>
  </si>
  <si>
    <t>Defect / Problem</t>
  </si>
  <si>
    <t>ReWork
(Man Hour)</t>
  </si>
  <si>
    <t>RePlate
(Man Hour)</t>
  </si>
  <si>
    <t>ReWash
(Man Hour)</t>
  </si>
  <si>
    <t>Other
(Man Hour)</t>
  </si>
  <si>
    <t>Sort
(Man Hour)</t>
  </si>
  <si>
    <t>Scrap
(Lot)</t>
  </si>
  <si>
    <t>Labour</t>
  </si>
  <si>
    <t>Process</t>
  </si>
  <si>
    <t>Material</t>
  </si>
  <si>
    <t>Part</t>
  </si>
  <si>
    <t>Total</t>
  </si>
  <si>
    <t>Affected Qty (need buffing only)</t>
  </si>
  <si>
    <t>Schott Rej No.</t>
  </si>
  <si>
    <t>Production Date</t>
  </si>
  <si>
    <t>Disposition Date</t>
  </si>
  <si>
    <t>Due Date</t>
  </si>
  <si>
    <t>Disposition</t>
  </si>
  <si>
    <t>PIC</t>
  </si>
  <si>
    <t>Lot Status</t>
  </si>
  <si>
    <t>Ceramic</t>
  </si>
  <si>
    <t/>
  </si>
  <si>
    <t>Semicon</t>
  </si>
  <si>
    <t>RFP</t>
  </si>
  <si>
    <t>IG</t>
  </si>
  <si>
    <t>CW2017'01</t>
  </si>
  <si>
    <t>2017'01</t>
  </si>
  <si>
    <t>External</t>
  </si>
  <si>
    <t>SL01.594.484</t>
  </si>
  <si>
    <t>610424658416</t>
  </si>
  <si>
    <t>Rusty on eyelet</t>
  </si>
  <si>
    <t>ASYI/16/0883</t>
  </si>
  <si>
    <t>Rewash</t>
  </si>
  <si>
    <t>Wang</t>
  </si>
  <si>
    <t>Closed</t>
  </si>
  <si>
    <t>SL01.546.484</t>
  </si>
  <si>
    <t>610424391922</t>
  </si>
  <si>
    <t>Rusty in glass hole</t>
  </si>
  <si>
    <t>ASYI/16/0877</t>
  </si>
  <si>
    <t>Hu</t>
  </si>
  <si>
    <t>SL01.589.484</t>
  </si>
  <si>
    <t>610424380326</t>
  </si>
  <si>
    <t>ASYI/16/0878</t>
  </si>
  <si>
    <t>SL01.596.484</t>
  </si>
  <si>
    <t>610424624917</t>
  </si>
  <si>
    <t>ASYI/16/0886</t>
  </si>
  <si>
    <t>610424391919</t>
  </si>
  <si>
    <t>610424391917</t>
  </si>
  <si>
    <t>610424391921</t>
  </si>
  <si>
    <t>610424391920</t>
  </si>
  <si>
    <t>610424391928</t>
  </si>
  <si>
    <t>ASYI/17/0002</t>
  </si>
  <si>
    <t>610424391927</t>
  </si>
  <si>
    <t>White stain</t>
  </si>
  <si>
    <t>610424380808</t>
  </si>
  <si>
    <t>ASYI/17/0001</t>
  </si>
  <si>
    <t>610424392016</t>
  </si>
  <si>
    <t>610424391924</t>
  </si>
  <si>
    <t>610424391923</t>
  </si>
  <si>
    <t>610424391926</t>
  </si>
  <si>
    <t>610424391925</t>
  </si>
  <si>
    <t>610424624916</t>
  </si>
  <si>
    <t>ASYI/17/0008</t>
  </si>
  <si>
    <t>Ping</t>
  </si>
  <si>
    <t>610424392028</t>
  </si>
  <si>
    <t>ASYI/17/0007</t>
  </si>
  <si>
    <t>610425000707</t>
  </si>
  <si>
    <t>ASYI/17/0009</t>
  </si>
  <si>
    <t>610423980725</t>
  </si>
  <si>
    <t>ASYI/17/0011</t>
  </si>
  <si>
    <t>SL01.825.484</t>
  </si>
  <si>
    <t>610424659740</t>
  </si>
  <si>
    <t>ASYI/17/0010</t>
  </si>
  <si>
    <t>610424391951</t>
  </si>
  <si>
    <t>ASYI/17/0003</t>
  </si>
  <si>
    <t>610424392024</t>
  </si>
  <si>
    <t>610424391953</t>
  </si>
  <si>
    <t>ASYI/17/0004</t>
  </si>
  <si>
    <t>610424392021</t>
  </si>
  <si>
    <t>ASYI/17/0006</t>
  </si>
  <si>
    <t>610424391950</t>
  </si>
  <si>
    <t>ASYI/17/0005</t>
  </si>
  <si>
    <t>610425000743</t>
  </si>
  <si>
    <t>AU  Thickness OOS</t>
  </si>
  <si>
    <t>Replate</t>
  </si>
  <si>
    <t>610424392035</t>
  </si>
  <si>
    <t>610425110501</t>
  </si>
  <si>
    <t>610425110138</t>
  </si>
  <si>
    <t>Black ring on pin</t>
  </si>
  <si>
    <t>ASYI/17/0012</t>
  </si>
  <si>
    <t>610425110108</t>
  </si>
  <si>
    <t>610424392023</t>
  </si>
  <si>
    <t>SECI/17/0007</t>
  </si>
  <si>
    <t>610424391933</t>
  </si>
  <si>
    <t>610424391934</t>
  </si>
  <si>
    <t>610424392018</t>
  </si>
  <si>
    <t>610424391942</t>
  </si>
  <si>
    <t>CW2017'02</t>
  </si>
  <si>
    <t>610425252505</t>
  </si>
  <si>
    <t>ASYI/17/0016</t>
  </si>
  <si>
    <t>610425252504</t>
  </si>
  <si>
    <t>610425252507</t>
  </si>
  <si>
    <t>610425252506</t>
  </si>
  <si>
    <t>610425252501</t>
  </si>
  <si>
    <t>6104252525</t>
  </si>
  <si>
    <t>610425252503</t>
  </si>
  <si>
    <t>610425252502</t>
  </si>
  <si>
    <t>610425252524</t>
  </si>
  <si>
    <t>Missing AU</t>
  </si>
  <si>
    <t>ASY/17/0006</t>
  </si>
  <si>
    <t>SL01.822.484</t>
  </si>
  <si>
    <t>610425109957</t>
  </si>
  <si>
    <t>Red stain on lead &amp; Rusty in glass hole</t>
  </si>
  <si>
    <t>ASY/17/0005</t>
  </si>
  <si>
    <t>ASY/17/0007</t>
  </si>
  <si>
    <t>610425144276</t>
  </si>
  <si>
    <t>ASY/17/0025</t>
  </si>
  <si>
    <t>610425251753</t>
  </si>
  <si>
    <t>Unplated Part</t>
  </si>
  <si>
    <t>ASY/17/0029</t>
  </si>
  <si>
    <t>Sort</t>
  </si>
  <si>
    <t>610425252548</t>
  </si>
  <si>
    <t>ASY/17/0024</t>
  </si>
  <si>
    <t>610425252533</t>
  </si>
  <si>
    <t>ASY/17/0021</t>
  </si>
  <si>
    <t>Barrel</t>
  </si>
  <si>
    <t>Ni Pin</t>
  </si>
  <si>
    <t>SL01.589.322</t>
  </si>
  <si>
    <t>610425689702</t>
  </si>
  <si>
    <t>Blistering on pin</t>
  </si>
  <si>
    <t>ASYI/17/0027</t>
  </si>
  <si>
    <t>Rework</t>
  </si>
  <si>
    <t>Ang SH</t>
  </si>
  <si>
    <t>CW2017'03</t>
  </si>
  <si>
    <t>610425252343</t>
  </si>
  <si>
    <t>ASY/17/0030</t>
  </si>
  <si>
    <t>610425252817</t>
  </si>
  <si>
    <t>Red stain on lead</t>
  </si>
  <si>
    <t>ASY/17/0031</t>
  </si>
  <si>
    <t>Eyelet</t>
  </si>
  <si>
    <t>SL01.822.201</t>
  </si>
  <si>
    <t>610425316706</t>
  </si>
  <si>
    <t>Yellow stain ON eyelet</t>
  </si>
  <si>
    <t>AYSI/17/0033</t>
  </si>
  <si>
    <t>Li</t>
  </si>
  <si>
    <t>610425316714</t>
  </si>
  <si>
    <t>610425252357</t>
  </si>
  <si>
    <t>ASYI/17/0032</t>
  </si>
  <si>
    <t>610425252353</t>
  </si>
  <si>
    <t>610425612064</t>
  </si>
  <si>
    <t>Au on eyelet OD</t>
  </si>
  <si>
    <t>ASYI/17/0038</t>
  </si>
  <si>
    <t>610425612046</t>
  </si>
  <si>
    <t>rusty on glass hole</t>
  </si>
  <si>
    <t>ASYI/17/0035</t>
  </si>
  <si>
    <t>610425316721</t>
  </si>
  <si>
    <t>AYSI/17/0040</t>
  </si>
  <si>
    <t>610425766825</t>
  </si>
  <si>
    <t>610425316727</t>
  </si>
  <si>
    <t>AYSI/17/0036</t>
  </si>
  <si>
    <t>610425316725</t>
  </si>
  <si>
    <t>CW2017'04</t>
  </si>
  <si>
    <t>610426664706</t>
  </si>
  <si>
    <t>ASYI/17/0053</t>
  </si>
  <si>
    <t>610425868682</t>
  </si>
  <si>
    <t>610426664705</t>
  </si>
  <si>
    <t>6104266647</t>
  </si>
  <si>
    <t>610426664702</t>
  </si>
  <si>
    <t>yellowrish on glass hole</t>
  </si>
  <si>
    <t>SL01.535.484</t>
  </si>
  <si>
    <t>610426990305</t>
  </si>
  <si>
    <t>Rusty on leads</t>
  </si>
  <si>
    <t>ASYI/17/0055</t>
  </si>
  <si>
    <t>SL01.594.201</t>
  </si>
  <si>
    <t>610426032304</t>
  </si>
  <si>
    <t>Over-etch on Eyelet</t>
  </si>
  <si>
    <t>ASYI/17/0058</t>
  </si>
  <si>
    <t>Chao</t>
  </si>
  <si>
    <t>CW2017'05</t>
  </si>
  <si>
    <t>610427480127</t>
  </si>
  <si>
    <t>AU  Length OOS</t>
  </si>
  <si>
    <t>ASYI/17/0060</t>
  </si>
  <si>
    <t>610417738629</t>
  </si>
  <si>
    <t>Mix eyelets parts</t>
  </si>
  <si>
    <t>ASYI/17/0062</t>
  </si>
  <si>
    <t>610426673122</t>
  </si>
  <si>
    <t>Rusty on BOTTOM eyelets</t>
  </si>
  <si>
    <t>ASYI/17/0059</t>
  </si>
  <si>
    <t>610426673123</t>
  </si>
  <si>
    <t>2017'02</t>
  </si>
  <si>
    <t>SL01.589.201</t>
  </si>
  <si>
    <t>610427811207</t>
  </si>
  <si>
    <t>ASYI/17/0063</t>
  </si>
  <si>
    <t>610427811205</t>
  </si>
  <si>
    <t>CW2017'06</t>
  </si>
  <si>
    <t>ASYI/17/0048</t>
  </si>
  <si>
    <t>610420884324</t>
  </si>
  <si>
    <t>Feng</t>
  </si>
  <si>
    <t>610420884325</t>
  </si>
  <si>
    <t>610426674958</t>
  </si>
  <si>
    <t>ASYI/17/0071</t>
  </si>
  <si>
    <t>610427003223</t>
  </si>
  <si>
    <t>Bend leads</t>
  </si>
  <si>
    <t>ASYI/17/0072</t>
  </si>
  <si>
    <t>610427490011</t>
  </si>
  <si>
    <t>ASYI/17/0073</t>
  </si>
  <si>
    <t>610426674951</t>
  </si>
  <si>
    <t>Over-etch on leads</t>
  </si>
  <si>
    <t>610427663943</t>
  </si>
  <si>
    <t>610427663952</t>
  </si>
  <si>
    <t>ASYI/17/0068</t>
  </si>
  <si>
    <t>CW2017'07</t>
  </si>
  <si>
    <t>610428931945</t>
  </si>
  <si>
    <t>ASYI/17/0082</t>
  </si>
  <si>
    <t>610428931941</t>
  </si>
  <si>
    <t>610427792037</t>
  </si>
  <si>
    <t>ASYI/17/0086</t>
  </si>
  <si>
    <t>610427792038</t>
  </si>
  <si>
    <t>610427792036</t>
  </si>
  <si>
    <t>610428931977</t>
  </si>
  <si>
    <t>ASYI/17/0085</t>
  </si>
  <si>
    <t>610429034547</t>
  </si>
  <si>
    <t>ASYI/17/0084</t>
  </si>
  <si>
    <t>610425612031</t>
  </si>
  <si>
    <t>ASYI/17/0019</t>
  </si>
  <si>
    <t>SL01.546.201</t>
  </si>
  <si>
    <t>610429547203</t>
  </si>
  <si>
    <t>ASYI/17/0087</t>
  </si>
  <si>
    <t>Wu</t>
  </si>
  <si>
    <t>610429547202</t>
  </si>
  <si>
    <t>610429543047</t>
  </si>
  <si>
    <t>CW2017'08</t>
  </si>
  <si>
    <t>610429211909</t>
  </si>
  <si>
    <t>ASYI/17/0091</t>
  </si>
  <si>
    <t>SL01.535.201</t>
  </si>
  <si>
    <t>610429541904</t>
  </si>
  <si>
    <t>ASYI/17/0095</t>
  </si>
  <si>
    <t>SL01.825.201</t>
  </si>
  <si>
    <t>610429020702</t>
  </si>
  <si>
    <t>Foreign particle</t>
  </si>
  <si>
    <t>ASYI/17/0076</t>
  </si>
  <si>
    <t>610429516109</t>
  </si>
  <si>
    <t>ASYI/17/0093</t>
  </si>
  <si>
    <t>CW2017'09</t>
  </si>
  <si>
    <t>610430000103</t>
  </si>
  <si>
    <t>ASYI/17/0102</t>
  </si>
  <si>
    <t>CW2017'10</t>
  </si>
  <si>
    <t>2017'03</t>
  </si>
  <si>
    <t>610431006809</t>
  </si>
  <si>
    <t>Yellow stain on BOTTOM eyelet</t>
  </si>
  <si>
    <t>610430538129</t>
  </si>
  <si>
    <t>ASYI/17/0120</t>
  </si>
  <si>
    <t>610430538114</t>
  </si>
  <si>
    <t>610430538071</t>
  </si>
  <si>
    <t>Contamination ON eyelet</t>
  </si>
  <si>
    <t>ASYI/17/0119</t>
  </si>
  <si>
    <t>610430538125</t>
  </si>
  <si>
    <t>610431006827</t>
  </si>
  <si>
    <t>ASYI/17/0111</t>
  </si>
  <si>
    <t>610430197053</t>
  </si>
  <si>
    <t>ASYI/17/0123</t>
  </si>
  <si>
    <t>hu</t>
  </si>
  <si>
    <t>610431092702</t>
  </si>
  <si>
    <t>ASYI/17/0121</t>
  </si>
  <si>
    <t>CW2017'11</t>
  </si>
  <si>
    <t>610431092726</t>
  </si>
  <si>
    <t>ASYI/17/0136</t>
  </si>
  <si>
    <t>610432609470</t>
  </si>
  <si>
    <t>ASYI/17/0140</t>
  </si>
  <si>
    <t>Lock</t>
  </si>
  <si>
    <t>610432266637</t>
  </si>
  <si>
    <t>ASYI/17/0141</t>
  </si>
  <si>
    <t>CW2017'12</t>
  </si>
  <si>
    <t>610432609575</t>
  </si>
  <si>
    <t>ASYI/17/0148</t>
  </si>
  <si>
    <t>610432609559</t>
  </si>
  <si>
    <t>ASYI/17/0147</t>
  </si>
  <si>
    <t>610432266655</t>
  </si>
  <si>
    <t>610433114627</t>
  </si>
  <si>
    <t>ASYI/17/0158</t>
  </si>
  <si>
    <t>610432257444</t>
  </si>
  <si>
    <t>ASYI/17/0157</t>
  </si>
  <si>
    <t>610432257442</t>
  </si>
  <si>
    <t>610433758601</t>
  </si>
  <si>
    <t>Yellow stain on Leads</t>
  </si>
  <si>
    <t>ASYI/17/0166</t>
  </si>
  <si>
    <t>610433623720</t>
  </si>
  <si>
    <t>ASYI/17/0167</t>
  </si>
  <si>
    <t>CW2017'13</t>
  </si>
  <si>
    <t>610432059901</t>
  </si>
  <si>
    <t>ASYI/17/0169</t>
  </si>
  <si>
    <t>610432750224</t>
  </si>
  <si>
    <t>ASYI/17/0165</t>
  </si>
  <si>
    <t>610432750253</t>
  </si>
  <si>
    <t>610432750248</t>
  </si>
  <si>
    <t>6104337756</t>
  </si>
  <si>
    <t>ASYI/17/0172</t>
  </si>
  <si>
    <t>610433624676</t>
  </si>
  <si>
    <t>Light Au</t>
  </si>
  <si>
    <t>ASYI/17/0180</t>
  </si>
  <si>
    <t>610433624657</t>
  </si>
  <si>
    <t>ASYI/17/0175</t>
  </si>
  <si>
    <t>-</t>
  </si>
  <si>
    <t>CW2017'14</t>
  </si>
  <si>
    <t>2017'04</t>
  </si>
  <si>
    <t>Internal</t>
  </si>
  <si>
    <t>701485-B</t>
  </si>
  <si>
    <t>610434329504</t>
  </si>
  <si>
    <t>ASYI/17/0182</t>
  </si>
  <si>
    <t>61043432907</t>
  </si>
  <si>
    <t>610434329901</t>
  </si>
  <si>
    <t>610434513819</t>
  </si>
  <si>
    <t>ASYI/17/0181</t>
  </si>
  <si>
    <t>610434513822</t>
  </si>
  <si>
    <t>SL 01.506.301</t>
  </si>
  <si>
    <t>SL 01.511.301</t>
  </si>
  <si>
    <t>6104351728</t>
  </si>
  <si>
    <t>ASYI/17/0189</t>
  </si>
  <si>
    <t>610434714417</t>
  </si>
  <si>
    <t>ASYI/17/0190</t>
  </si>
  <si>
    <t>610435172902</t>
  </si>
  <si>
    <t>610435172903</t>
  </si>
  <si>
    <t>610435172803</t>
  </si>
  <si>
    <t>610433616445</t>
  </si>
  <si>
    <t>ASYI/17/0193</t>
  </si>
  <si>
    <t>Yan</t>
  </si>
  <si>
    <t>610433616446</t>
  </si>
  <si>
    <t>610433616443</t>
  </si>
  <si>
    <t>610433616428</t>
  </si>
  <si>
    <t>ASYI/17/0191</t>
  </si>
  <si>
    <t>610433616435</t>
  </si>
  <si>
    <t>610434309746</t>
  </si>
  <si>
    <t>ASYI/17/0192</t>
  </si>
  <si>
    <t>610434309755</t>
  </si>
  <si>
    <t>Stain on eyelet</t>
  </si>
  <si>
    <t>610434309765</t>
  </si>
  <si>
    <t>Scratches on leads</t>
  </si>
  <si>
    <t>ASYI/17/0195</t>
  </si>
  <si>
    <t>CW2017'15</t>
  </si>
  <si>
    <t>610435583420</t>
  </si>
  <si>
    <t>Black ring on braze</t>
  </si>
  <si>
    <t>ASYI/17/0202</t>
  </si>
  <si>
    <t>610435583419</t>
  </si>
  <si>
    <t>610435583418</t>
  </si>
  <si>
    <t>610435583424</t>
  </si>
  <si>
    <t>610435583422</t>
  </si>
  <si>
    <t>610435583421</t>
  </si>
  <si>
    <t>610435583416</t>
  </si>
  <si>
    <t>SL01.537.484</t>
  </si>
  <si>
    <t>610435745002</t>
  </si>
  <si>
    <t>ASYI/17/0199</t>
  </si>
  <si>
    <t>610435745001</t>
  </si>
  <si>
    <t>6104357450</t>
  </si>
  <si>
    <t>610435583460</t>
  </si>
  <si>
    <t>ASYI/17/0205</t>
  </si>
  <si>
    <t>610435583459</t>
  </si>
  <si>
    <t>610435745003</t>
  </si>
  <si>
    <t>610436058713</t>
  </si>
  <si>
    <t>ASYI/17/0209</t>
  </si>
  <si>
    <t>610435189005</t>
  </si>
  <si>
    <t>SECI/17/0085</t>
  </si>
  <si>
    <t>610433758603</t>
  </si>
  <si>
    <t>SECI/17/0067</t>
  </si>
  <si>
    <t>610435748115</t>
  </si>
  <si>
    <t>ASYI/17/0216</t>
  </si>
  <si>
    <t>610435748114</t>
  </si>
  <si>
    <t>610435748112</t>
  </si>
  <si>
    <t>610435545608</t>
  </si>
  <si>
    <t>ASYI/17/0218</t>
  </si>
  <si>
    <t>610435533008</t>
  </si>
  <si>
    <t>ASYI/17/0213</t>
  </si>
  <si>
    <t>610435532909</t>
  </si>
  <si>
    <t>ASYI/17/0210</t>
  </si>
  <si>
    <t>Chung</t>
  </si>
  <si>
    <t>610435527002</t>
  </si>
  <si>
    <t>ASYI/17/0208</t>
  </si>
  <si>
    <t>610436057921</t>
  </si>
  <si>
    <t>ASYI/17/0215</t>
  </si>
  <si>
    <t>610436057919</t>
  </si>
  <si>
    <t>ASYI/17/0214</t>
  </si>
  <si>
    <t>610436057922</t>
  </si>
  <si>
    <t>610436067702</t>
  </si>
  <si>
    <t>6104360677</t>
  </si>
  <si>
    <t>610436054429</t>
  </si>
  <si>
    <t>ASYI/17/0219</t>
  </si>
  <si>
    <t>610436067703</t>
  </si>
  <si>
    <t>ASYI/17/0225</t>
  </si>
  <si>
    <t>610436067710</t>
  </si>
  <si>
    <t>610435748122</t>
  </si>
  <si>
    <t>ASYI/17/0221</t>
  </si>
  <si>
    <t>610435748123</t>
  </si>
  <si>
    <t>610436067712</t>
  </si>
  <si>
    <t>610435545602</t>
  </si>
  <si>
    <t>ASYI/17/0222</t>
  </si>
  <si>
    <t>610435533015</t>
  </si>
  <si>
    <t>ASYI/17/0223</t>
  </si>
  <si>
    <t>610436067713</t>
  </si>
  <si>
    <t>610436067714</t>
  </si>
  <si>
    <t>610436057951</t>
  </si>
  <si>
    <t>ASYI/17/0220</t>
  </si>
  <si>
    <t>610436057952</t>
  </si>
  <si>
    <t>610436057938</t>
  </si>
  <si>
    <t>610436057940</t>
  </si>
  <si>
    <t>610436057953</t>
  </si>
  <si>
    <t>610436057956</t>
  </si>
  <si>
    <t>610435748121</t>
  </si>
  <si>
    <t>610436057954</t>
  </si>
  <si>
    <t>610436057955</t>
  </si>
  <si>
    <t>CW2017'16</t>
  </si>
  <si>
    <t>SL 01.589.301</t>
  </si>
  <si>
    <t>SL 01.546.301</t>
  </si>
  <si>
    <t>413615-1</t>
  </si>
  <si>
    <t>610436068041</t>
  </si>
  <si>
    <t>ASYI/17/0232</t>
  </si>
  <si>
    <t>610436067751</t>
  </si>
  <si>
    <t>610436068004</t>
  </si>
  <si>
    <t>610436068040</t>
  </si>
  <si>
    <t>610436541723</t>
  </si>
  <si>
    <t>6104365418</t>
  </si>
  <si>
    <t>610436541721</t>
  </si>
  <si>
    <t>610436541719</t>
  </si>
  <si>
    <t>610436541720</t>
  </si>
  <si>
    <t>610436700115</t>
  </si>
  <si>
    <t>ASYI/17/0233</t>
  </si>
  <si>
    <t>CW2017'17</t>
  </si>
  <si>
    <t>104518D</t>
  </si>
  <si>
    <t>610436383408</t>
  </si>
  <si>
    <t>ASYI/17/0239</t>
  </si>
  <si>
    <t>610436400507</t>
  </si>
  <si>
    <t>ASYI/17/0229</t>
  </si>
  <si>
    <t>6104363834</t>
  </si>
  <si>
    <t>610436383405</t>
  </si>
  <si>
    <t>6104363835</t>
  </si>
  <si>
    <t>ASYI/17/0243</t>
  </si>
  <si>
    <t>610436383501</t>
  </si>
  <si>
    <t>610436542008</t>
  </si>
  <si>
    <t>ASYI/17/0247</t>
  </si>
  <si>
    <t>610436542003</t>
  </si>
  <si>
    <t>610436542007</t>
  </si>
  <si>
    <t>610436542014</t>
  </si>
  <si>
    <t>ASYI/17/0250</t>
  </si>
  <si>
    <t>610436542012</t>
  </si>
  <si>
    <t>610436542020</t>
  </si>
  <si>
    <t>ASYI/17/0254</t>
  </si>
  <si>
    <t>610436542021</t>
  </si>
  <si>
    <t>610436541916</t>
  </si>
  <si>
    <t>ASYI/17/0255</t>
  </si>
  <si>
    <t>610436906946</t>
  </si>
  <si>
    <t>ASYI/17/0248</t>
  </si>
  <si>
    <t>610436906947</t>
  </si>
  <si>
    <t>610436906948</t>
  </si>
  <si>
    <t>CW2017'18</t>
  </si>
  <si>
    <t>2017'05</t>
  </si>
  <si>
    <t>610436054464</t>
  </si>
  <si>
    <t>ASYI/17/0259</t>
  </si>
  <si>
    <t>610436932507</t>
  </si>
  <si>
    <t>ASYI/17/0267</t>
  </si>
  <si>
    <t>610436054466</t>
  </si>
  <si>
    <t>610436700547</t>
  </si>
  <si>
    <t>ASYI/17/0265</t>
  </si>
  <si>
    <t>610436054467</t>
  </si>
  <si>
    <t>6104369072</t>
  </si>
  <si>
    <t>ASYI/17/0256</t>
  </si>
  <si>
    <t>610438400525</t>
  </si>
  <si>
    <t>ASYI/17/0263</t>
  </si>
  <si>
    <t>610438400519</t>
  </si>
  <si>
    <t>ASYI/17/0258</t>
  </si>
  <si>
    <t>610438400526</t>
  </si>
  <si>
    <t>610438400530</t>
  </si>
  <si>
    <t>610438400529</t>
  </si>
  <si>
    <t>Watch</t>
  </si>
  <si>
    <t>PPT</t>
  </si>
  <si>
    <t>0282787XF</t>
  </si>
  <si>
    <t>4004031267</t>
  </si>
  <si>
    <t xml:space="preserve"> PPT : Uneven Plating</t>
  </si>
  <si>
    <t>4004060024</t>
  </si>
  <si>
    <t>4004060023</t>
  </si>
  <si>
    <t>4004031262</t>
  </si>
  <si>
    <t>4004060021</t>
  </si>
  <si>
    <t>4004031268</t>
  </si>
  <si>
    <t>4004031261</t>
  </si>
  <si>
    <t>4004060025</t>
  </si>
  <si>
    <t>4004060026</t>
  </si>
  <si>
    <t>4004031270</t>
  </si>
  <si>
    <t>4004031269</t>
  </si>
  <si>
    <t>4004031263</t>
  </si>
  <si>
    <t>4004031265</t>
  </si>
  <si>
    <t>4004060022</t>
  </si>
  <si>
    <t>4004031266</t>
  </si>
  <si>
    <t>4004031264</t>
  </si>
  <si>
    <t>PVD</t>
  </si>
  <si>
    <t>AR</t>
  </si>
  <si>
    <t>310PO2SFOATW</t>
  </si>
  <si>
    <t>JIGMARK</t>
  </si>
  <si>
    <t xml:space="preserve">SL 01.546.301 </t>
  </si>
  <si>
    <t>320PO2SGOATW</t>
  </si>
  <si>
    <t>T-605024-03-01</t>
  </si>
  <si>
    <t>0354788MF</t>
  </si>
  <si>
    <t>4004022124</t>
  </si>
  <si>
    <t xml:space="preserve"> PPT : Brown mark/Stain (S)</t>
  </si>
  <si>
    <t>4004022129</t>
  </si>
  <si>
    <t>4003705438</t>
  </si>
  <si>
    <t>CW2017'19</t>
  </si>
  <si>
    <t>610439072775</t>
  </si>
  <si>
    <t>ASYI/17/0270</t>
  </si>
  <si>
    <t>0262904PL</t>
  </si>
  <si>
    <t>4004066895</t>
  </si>
  <si>
    <t xml:space="preserve"> PPT : Foreign Material (Ibutsu Fuchku-Ana)</t>
  </si>
  <si>
    <t>610437837822</t>
  </si>
  <si>
    <t>4004066243</t>
  </si>
  <si>
    <t>4004066247</t>
  </si>
  <si>
    <t>4004066893</t>
  </si>
  <si>
    <t>4004065777</t>
  </si>
  <si>
    <t>370P08SBOATW</t>
  </si>
  <si>
    <t>WRONG SIDE COATING</t>
  </si>
  <si>
    <t>CASE</t>
  </si>
  <si>
    <t>GB-1B220BB001A</t>
  </si>
  <si>
    <t>5000291723</t>
  </si>
  <si>
    <t>Case : Rusty</t>
  </si>
  <si>
    <t>610438099941</t>
  </si>
  <si>
    <t>ASYI/17/0274</t>
  </si>
  <si>
    <t>K03A48SBOA</t>
  </si>
  <si>
    <t>PINHOLE,JIGMARK</t>
  </si>
  <si>
    <t>03515783F</t>
  </si>
  <si>
    <t>4003987674</t>
  </si>
  <si>
    <t>T-604957-003-002</t>
  </si>
  <si>
    <t>4004066900</t>
  </si>
  <si>
    <t>0223929ML</t>
  </si>
  <si>
    <t>4004083691</t>
  </si>
  <si>
    <t xml:space="preserve"> PPT : Black mark (S)</t>
  </si>
  <si>
    <t>4004064564</t>
  </si>
  <si>
    <t>4004066896</t>
  </si>
  <si>
    <t>4004067177</t>
  </si>
  <si>
    <t>A222046940MF</t>
  </si>
  <si>
    <t>4004066273</t>
  </si>
  <si>
    <t>0027280NL</t>
  </si>
  <si>
    <t>4004114908</t>
  </si>
  <si>
    <t>4004114909</t>
  </si>
  <si>
    <t>4003987170</t>
  </si>
  <si>
    <t>4004114910</t>
  </si>
  <si>
    <t>4004114906</t>
  </si>
  <si>
    <t>4004114907</t>
  </si>
  <si>
    <t>4004065191</t>
  </si>
  <si>
    <t>GB-1B2200BB01A</t>
  </si>
  <si>
    <t>5000291725</t>
  </si>
  <si>
    <t xml:space="preserve"> Case : Rough</t>
  </si>
  <si>
    <t>4004066899</t>
  </si>
  <si>
    <t>4004066898</t>
  </si>
  <si>
    <t>4004066897</t>
  </si>
  <si>
    <t>CF-1F210BN002A</t>
  </si>
  <si>
    <t>5000286565</t>
  </si>
  <si>
    <t>Case : Cloudy</t>
  </si>
  <si>
    <t>SL01.511.201</t>
  </si>
  <si>
    <t>6104382395</t>
  </si>
  <si>
    <t>ASY/17/0275</t>
  </si>
  <si>
    <t>610439541011</t>
  </si>
  <si>
    <t>ASY/17/0288</t>
  </si>
  <si>
    <t>610439541010</t>
  </si>
  <si>
    <t>610438064117</t>
  </si>
  <si>
    <t>ASY/17/0280</t>
  </si>
  <si>
    <t>610438064110</t>
  </si>
  <si>
    <t>610438239502</t>
  </si>
  <si>
    <t>610439541006</t>
  </si>
  <si>
    <t>ASY/17/0286</t>
  </si>
  <si>
    <t>610436920807</t>
  </si>
  <si>
    <t>ASY/17/0289</t>
  </si>
  <si>
    <t>610436920802</t>
  </si>
  <si>
    <t>ASY/17/0287</t>
  </si>
  <si>
    <t>6104369208</t>
  </si>
  <si>
    <t>610439541005</t>
  </si>
  <si>
    <t>610439541004</t>
  </si>
  <si>
    <t>610436920808</t>
  </si>
  <si>
    <t>CW2017'20</t>
  </si>
  <si>
    <t xml:space="preserve">SL 01.506.301 </t>
  </si>
  <si>
    <t xml:space="preserve"> </t>
  </si>
  <si>
    <t>610439541026</t>
  </si>
  <si>
    <t>ASY/17/0290</t>
  </si>
  <si>
    <t>610439541025</t>
  </si>
  <si>
    <t>610439541018</t>
  </si>
  <si>
    <t>4004114911</t>
  </si>
  <si>
    <t>00361955L</t>
  </si>
  <si>
    <t>4004061714</t>
  </si>
  <si>
    <t>0737909KF</t>
  </si>
  <si>
    <t>4004061192</t>
  </si>
  <si>
    <t xml:space="preserve"> PPT : Compound</t>
  </si>
  <si>
    <t>4004114913</t>
  </si>
  <si>
    <t>4004060396</t>
  </si>
  <si>
    <t>4004061190</t>
  </si>
  <si>
    <t>4004114912</t>
  </si>
  <si>
    <t>4004060400</t>
  </si>
  <si>
    <t>4004060398</t>
  </si>
  <si>
    <t>4004060403</t>
  </si>
  <si>
    <t>4004060397</t>
  </si>
  <si>
    <t>4004060394</t>
  </si>
  <si>
    <t>4004060407</t>
  </si>
  <si>
    <t>4004060401</t>
  </si>
  <si>
    <t>4004060395</t>
  </si>
  <si>
    <t>4004031127</t>
  </si>
  <si>
    <t>0223565ML</t>
  </si>
  <si>
    <t>4004060492</t>
  </si>
  <si>
    <t>SL 01.506.322</t>
  </si>
  <si>
    <t>SL01.506.322</t>
  </si>
  <si>
    <t>610440351306</t>
  </si>
  <si>
    <t>ASYI/17/0294</t>
  </si>
  <si>
    <t>610440351305</t>
  </si>
  <si>
    <t>6104403513</t>
  </si>
  <si>
    <t>0022247NF</t>
  </si>
  <si>
    <t>4003998782</t>
  </si>
  <si>
    <t>SL 01.589.321</t>
  </si>
  <si>
    <t>SL01.589.321</t>
  </si>
  <si>
    <t>610439743511</t>
  </si>
  <si>
    <t>Rusty &amp; burnt on pin</t>
  </si>
  <si>
    <t>ASYI/17/0302</t>
  </si>
  <si>
    <t>4003998781</t>
  </si>
  <si>
    <t>610438239203</t>
  </si>
  <si>
    <t>ASY/17/0301</t>
  </si>
  <si>
    <t>Wee</t>
  </si>
  <si>
    <t>4003998778</t>
  </si>
  <si>
    <t>610439734717</t>
  </si>
  <si>
    <t>ASYI/17/0295</t>
  </si>
  <si>
    <t>4003706331</t>
  </si>
  <si>
    <t>4003706330</t>
  </si>
  <si>
    <t>4003706323</t>
  </si>
  <si>
    <t>610437838067</t>
  </si>
  <si>
    <t>ASYI/17/0300</t>
  </si>
  <si>
    <t>610440394102</t>
  </si>
  <si>
    <t>ASYI/17/0299</t>
  </si>
  <si>
    <t>610439907305</t>
  </si>
  <si>
    <t>ASY/17/0303</t>
  </si>
  <si>
    <t>610439907321</t>
  </si>
  <si>
    <t>610439907318</t>
  </si>
  <si>
    <t>610437838640</t>
  </si>
  <si>
    <t>ASYI/17/0304</t>
  </si>
  <si>
    <t>610437838629</t>
  </si>
  <si>
    <t>610437838601</t>
  </si>
  <si>
    <t>610437838630</t>
  </si>
  <si>
    <t>610437838632</t>
  </si>
  <si>
    <t>610437838631</t>
  </si>
  <si>
    <t>BZ-8J410AJ003A</t>
  </si>
  <si>
    <t>5000294765</t>
  </si>
  <si>
    <t>CW2017'21</t>
  </si>
  <si>
    <t>610438106160</t>
  </si>
  <si>
    <t>ASYI/17/0311</t>
  </si>
  <si>
    <t>610439907703</t>
  </si>
  <si>
    <t>ASY/17/0309</t>
  </si>
  <si>
    <t>610437838665</t>
  </si>
  <si>
    <t>ASYI/17/0307</t>
  </si>
  <si>
    <t>610437838671</t>
  </si>
  <si>
    <t>5000292516</t>
  </si>
  <si>
    <t>Case : Pitting</t>
  </si>
  <si>
    <t>610440548830</t>
  </si>
  <si>
    <t>Rusty ON eyelets &amp; Red stain on lead</t>
  </si>
  <si>
    <t>ASYI/17/0312</t>
  </si>
  <si>
    <t>610438106164</t>
  </si>
  <si>
    <t>ASYI/17/0313</t>
  </si>
  <si>
    <t>A305000140L</t>
  </si>
  <si>
    <t>4004116054</t>
  </si>
  <si>
    <t>BA3A04SBOA</t>
  </si>
  <si>
    <t>5000291995</t>
  </si>
  <si>
    <t>08175361F</t>
  </si>
  <si>
    <t>4004097676</t>
  </si>
  <si>
    <t xml:space="preserve">SL 01.807.301 </t>
  </si>
  <si>
    <t>CF-INO10AW001A</t>
  </si>
  <si>
    <t>5000291323</t>
  </si>
  <si>
    <t>SA2A66SBOA</t>
  </si>
  <si>
    <t>PINHOLE</t>
  </si>
  <si>
    <t>350P06SBOA</t>
  </si>
  <si>
    <t>5000289558</t>
  </si>
  <si>
    <t>610437419047</t>
  </si>
  <si>
    <t>ASYI/17/0261</t>
  </si>
  <si>
    <t>360P06SBOA</t>
  </si>
  <si>
    <t>5000289550</t>
  </si>
  <si>
    <t>0281904NF</t>
  </si>
  <si>
    <t>4003521988</t>
  </si>
  <si>
    <t xml:space="preserve"> PPT : Rusty</t>
  </si>
  <si>
    <t>610440578805</t>
  </si>
  <si>
    <t>Rusty ON eyelets</t>
  </si>
  <si>
    <t>ASYI/17/323</t>
  </si>
  <si>
    <t>0243173KL</t>
  </si>
  <si>
    <t>4004062506</t>
  </si>
  <si>
    <t xml:space="preserve"> PPT : Mix Part</t>
  </si>
  <si>
    <t xml:space="preserve">SL 01.594.301 </t>
  </si>
  <si>
    <t>4004065766</t>
  </si>
  <si>
    <t>4004066223</t>
  </si>
  <si>
    <t>0243904ML</t>
  </si>
  <si>
    <t>4004097628</t>
  </si>
  <si>
    <t>0263809JL</t>
  </si>
  <si>
    <t>4004065725</t>
  </si>
  <si>
    <t xml:space="preserve"> PPT : Foreign Material (Ibutsu Fuchku)</t>
  </si>
  <si>
    <t>0282890NF</t>
  </si>
  <si>
    <t>4004064586</t>
  </si>
  <si>
    <t>CF-1F210BP002A</t>
  </si>
  <si>
    <t>A121000300F</t>
  </si>
  <si>
    <t>4004089612</t>
  </si>
  <si>
    <t>4004067916</t>
  </si>
  <si>
    <t>4004062040</t>
  </si>
  <si>
    <t>0223752ZL</t>
  </si>
  <si>
    <t>4004083786</t>
  </si>
  <si>
    <t>610440999626</t>
  </si>
  <si>
    <t>ASYI/17/0325</t>
  </si>
  <si>
    <t>CW2017'22</t>
  </si>
  <si>
    <t>02725070L</t>
  </si>
  <si>
    <t>4004114389</t>
  </si>
  <si>
    <t xml:space="preserve"> PPT : Dented/Burr Gear  (Dakon/Kaeri)</t>
  </si>
  <si>
    <t>SL01.807.321</t>
  </si>
  <si>
    <t>610441257505</t>
  </si>
  <si>
    <t>ASYI/17/0330</t>
  </si>
  <si>
    <t>4003706650</t>
  </si>
  <si>
    <t>CF-4J410AL001A</t>
  </si>
  <si>
    <t>610440999664</t>
  </si>
  <si>
    <t>ASYI/17/0329</t>
  </si>
  <si>
    <t>0027308CL</t>
  </si>
  <si>
    <t>4004114968</t>
  </si>
  <si>
    <t xml:space="preserve"> PPT : Burnt Mark</t>
  </si>
  <si>
    <t>08905030L</t>
  </si>
  <si>
    <t>4004097385</t>
  </si>
  <si>
    <t>4004089591</t>
  </si>
  <si>
    <t>0243583JL</t>
  </si>
  <si>
    <t>4004065715</t>
  </si>
  <si>
    <t>5000291689</t>
  </si>
  <si>
    <t>2017'06</t>
  </si>
  <si>
    <t>610437477811</t>
  </si>
  <si>
    <t>Two tone color</t>
  </si>
  <si>
    <t>ASYI/17/0337</t>
  </si>
  <si>
    <t>08905100L</t>
  </si>
  <si>
    <t>4004115530</t>
  </si>
  <si>
    <t>610437477909</t>
  </si>
  <si>
    <t>4004115529</t>
  </si>
  <si>
    <t>610437477809</t>
  </si>
  <si>
    <t>01229703L</t>
  </si>
  <si>
    <t>4004067786</t>
  </si>
  <si>
    <t>610437477810</t>
  </si>
  <si>
    <t>0390786ML</t>
  </si>
  <si>
    <t>4004040695</t>
  </si>
  <si>
    <t>4004040696</t>
  </si>
  <si>
    <t>08905201L</t>
  </si>
  <si>
    <t>4004116040</t>
  </si>
  <si>
    <t>4004067785</t>
  </si>
  <si>
    <t>01065003L</t>
  </si>
  <si>
    <t>4004116182</t>
  </si>
  <si>
    <t>4004006180</t>
  </si>
  <si>
    <t>4004117546</t>
  </si>
  <si>
    <t>4004067535</t>
  </si>
  <si>
    <t>4004037523</t>
  </si>
  <si>
    <t>4004067495</t>
  </si>
  <si>
    <t>4004026396</t>
  </si>
  <si>
    <t>4004026852</t>
  </si>
  <si>
    <t>4004016751</t>
  </si>
  <si>
    <t>4004016750</t>
  </si>
  <si>
    <t>4004026853</t>
  </si>
  <si>
    <t>4004016752</t>
  </si>
  <si>
    <t>4004062246</t>
  </si>
  <si>
    <t>4004039495</t>
  </si>
  <si>
    <t>4004062853</t>
  </si>
  <si>
    <t>4004026395</t>
  </si>
  <si>
    <t>4004061904</t>
  </si>
  <si>
    <t>09625041F</t>
  </si>
  <si>
    <t>4004117472</t>
  </si>
  <si>
    <t xml:space="preserve">SL 01.596.301 </t>
  </si>
  <si>
    <t>4004099882</t>
  </si>
  <si>
    <t>CW2017'23</t>
  </si>
  <si>
    <t>750008A</t>
  </si>
  <si>
    <t>610441259405</t>
  </si>
  <si>
    <t>ASYI/17/0346</t>
  </si>
  <si>
    <t>A2322469410L</t>
  </si>
  <si>
    <t>4004061815</t>
  </si>
  <si>
    <t>610441259407</t>
  </si>
  <si>
    <t>6104412594</t>
  </si>
  <si>
    <t>235A14SBOA</t>
  </si>
  <si>
    <t>5000291996</t>
  </si>
  <si>
    <t>610441259404</t>
  </si>
  <si>
    <t>610442030140</t>
  </si>
  <si>
    <t>ASYI/17/0343</t>
  </si>
  <si>
    <t>4003707117</t>
  </si>
  <si>
    <t>610438064503</t>
  </si>
  <si>
    <t>ASYI/17/0349</t>
  </si>
  <si>
    <t>4003707124</t>
  </si>
  <si>
    <t>08195100L</t>
  </si>
  <si>
    <t>4004116830</t>
  </si>
  <si>
    <t>4004083957</t>
  </si>
  <si>
    <t>4003707114</t>
  </si>
  <si>
    <t>4003707112</t>
  </si>
  <si>
    <t>4003707113</t>
  </si>
  <si>
    <t>4003707125</t>
  </si>
  <si>
    <t>A415000368L</t>
  </si>
  <si>
    <t>4004065477</t>
  </si>
  <si>
    <t>02819702F</t>
  </si>
  <si>
    <t>4004031080</t>
  </si>
  <si>
    <t>0023712ML</t>
  </si>
  <si>
    <t>4004116292</t>
  </si>
  <si>
    <t>A404000050L</t>
  </si>
  <si>
    <t>4004085350</t>
  </si>
  <si>
    <t>A347000011F</t>
  </si>
  <si>
    <t>4004116517</t>
  </si>
  <si>
    <t>4004116637</t>
  </si>
  <si>
    <t>4004116513</t>
  </si>
  <si>
    <t>4004116638</t>
  </si>
  <si>
    <t>0223904NL</t>
  </si>
  <si>
    <t>4004161387</t>
  </si>
  <si>
    <t>41475554L</t>
  </si>
  <si>
    <t>4004114106</t>
  </si>
  <si>
    <t>4003707119</t>
  </si>
  <si>
    <t>07039911L</t>
  </si>
  <si>
    <t>4004112658</t>
  </si>
  <si>
    <t>4004066063</t>
  </si>
  <si>
    <t>4004116041</t>
  </si>
  <si>
    <t>4004110776</t>
  </si>
  <si>
    <t>4003706654</t>
  </si>
  <si>
    <t>4003707107</t>
  </si>
  <si>
    <t>4003707116</t>
  </si>
  <si>
    <t>4003706873</t>
  </si>
  <si>
    <t>4003707115</t>
  </si>
  <si>
    <t>4003706889</t>
  </si>
  <si>
    <t>4003707109</t>
  </si>
  <si>
    <t>610438064513</t>
  </si>
  <si>
    <t>ASYI/17/0352</t>
  </si>
  <si>
    <t>0351892MF</t>
  </si>
  <si>
    <t>4004027443</t>
  </si>
  <si>
    <t>610438064516</t>
  </si>
  <si>
    <t>0012354RF</t>
  </si>
  <si>
    <t>4004023058</t>
  </si>
  <si>
    <t xml:space="preserve"> PPT : Peel Off/Swell</t>
  </si>
  <si>
    <t>4003998713</t>
  </si>
  <si>
    <t>4004028262</t>
  </si>
  <si>
    <t>4003706897</t>
  </si>
  <si>
    <t>4003707703</t>
  </si>
  <si>
    <t>4004027844</t>
  </si>
  <si>
    <t>00222221F</t>
  </si>
  <si>
    <t>400405541</t>
  </si>
  <si>
    <t>4003522010</t>
  </si>
  <si>
    <t xml:space="preserve"> PPT : BP Rough</t>
  </si>
  <si>
    <t>0233811KL</t>
  </si>
  <si>
    <t>4004083909</t>
  </si>
  <si>
    <t>07039253L</t>
  </si>
  <si>
    <t>4004115093</t>
  </si>
  <si>
    <t>4003522014</t>
  </si>
  <si>
    <t>4004044427</t>
  </si>
  <si>
    <t>4004044391</t>
  </si>
  <si>
    <t>4003522012</t>
  </si>
  <si>
    <t>0022647LF</t>
  </si>
  <si>
    <t>4003951122</t>
  </si>
  <si>
    <t>03515861F</t>
  </si>
  <si>
    <t>4004085976</t>
  </si>
  <si>
    <t xml:space="preserve"> PPT : Bend/Broken</t>
  </si>
  <si>
    <t>0351177QF</t>
  </si>
  <si>
    <t>4004031178</t>
  </si>
  <si>
    <t>4003952557</t>
  </si>
  <si>
    <t>CF-7N010BR001A</t>
  </si>
  <si>
    <t>5000292645</t>
  </si>
  <si>
    <t>4003943134</t>
  </si>
  <si>
    <t>4003951121</t>
  </si>
  <si>
    <t>4003707136</t>
  </si>
  <si>
    <t>4003707126</t>
  </si>
  <si>
    <t>4003707134</t>
  </si>
  <si>
    <t>4003786657</t>
  </si>
  <si>
    <t>4004022703</t>
  </si>
  <si>
    <t>4004022696</t>
  </si>
  <si>
    <t>4004022389</t>
  </si>
  <si>
    <t>08905051L</t>
  </si>
  <si>
    <t>4004115113</t>
  </si>
  <si>
    <t>0243527KL</t>
  </si>
  <si>
    <t>4004101429</t>
  </si>
  <si>
    <t>CF-7N01601026Z</t>
  </si>
  <si>
    <t>5000292354</t>
  </si>
  <si>
    <t>4004115531</t>
  </si>
  <si>
    <t>0281502LF</t>
  </si>
  <si>
    <t>4004044681</t>
  </si>
  <si>
    <t>4004117434</t>
  </si>
  <si>
    <t>4004117433</t>
  </si>
  <si>
    <t>290A02S20BIH</t>
  </si>
  <si>
    <t>5000289551</t>
  </si>
  <si>
    <t>BZ-1N010AP001A</t>
  </si>
  <si>
    <t>5000292423</t>
  </si>
  <si>
    <t>GB-1B220AZ001A</t>
  </si>
  <si>
    <t>5000292616</t>
  </si>
  <si>
    <t>Case : Burnt</t>
  </si>
  <si>
    <t>5000292721</t>
  </si>
  <si>
    <t>5000292356</t>
  </si>
  <si>
    <t>5000292404</t>
  </si>
  <si>
    <t>CW2017'24</t>
  </si>
  <si>
    <t>6104432008</t>
  </si>
  <si>
    <t>ASYI/17/0359</t>
  </si>
  <si>
    <t>610442446712</t>
  </si>
  <si>
    <t>ASYI/17/0362</t>
  </si>
  <si>
    <t>610442640713</t>
  </si>
  <si>
    <t>ASYI/17/0358</t>
  </si>
  <si>
    <t>610442640711</t>
  </si>
  <si>
    <t>610442446713</t>
  </si>
  <si>
    <t>610442446716</t>
  </si>
  <si>
    <t>610442446715</t>
  </si>
  <si>
    <t>610442446714</t>
  </si>
  <si>
    <t>S4SF4MOU</t>
  </si>
  <si>
    <t>SA2A42SBOB</t>
  </si>
  <si>
    <t>5000291989</t>
  </si>
  <si>
    <t>S6SF1MOU</t>
  </si>
  <si>
    <t>KO3A48SBOA</t>
  </si>
  <si>
    <t>5000289559</t>
  </si>
  <si>
    <t>COATING NG</t>
  </si>
  <si>
    <t>S4SF2M2U</t>
  </si>
  <si>
    <t>370P06SBOATW</t>
  </si>
  <si>
    <t>5000289512</t>
  </si>
  <si>
    <t>PINHOLE,SCRTACH</t>
  </si>
  <si>
    <t>S6SF1M5U</t>
  </si>
  <si>
    <t>340PA6SCOB</t>
  </si>
  <si>
    <t>5000291937</t>
  </si>
  <si>
    <t>104465 C</t>
  </si>
  <si>
    <t>SA2A68SBOA</t>
  </si>
  <si>
    <t>5000291940</t>
  </si>
  <si>
    <t>210A02SCOA</t>
  </si>
  <si>
    <t>5000289582</t>
  </si>
  <si>
    <t>4003522023</t>
  </si>
  <si>
    <t>4003522028</t>
  </si>
  <si>
    <t>5000291986</t>
  </si>
  <si>
    <t>4004144837</t>
  </si>
  <si>
    <t>4003522024</t>
  </si>
  <si>
    <t>T-605024-02-01</t>
  </si>
  <si>
    <t>4003522022</t>
  </si>
  <si>
    <t>4003522026</t>
  </si>
  <si>
    <t>4003522025</t>
  </si>
  <si>
    <t>GB-1F210AJ001A</t>
  </si>
  <si>
    <t>5000292608</t>
  </si>
  <si>
    <t>5000292713</t>
  </si>
  <si>
    <t>4003522027</t>
  </si>
  <si>
    <t>10135180L</t>
  </si>
  <si>
    <t>4004089608</t>
  </si>
  <si>
    <t>02725060L</t>
  </si>
  <si>
    <t>4004097429</t>
  </si>
  <si>
    <t>413709-1</t>
  </si>
  <si>
    <t>03909702L</t>
  </si>
  <si>
    <t>4004148097</t>
  </si>
  <si>
    <t xml:space="preserve"> PPT : Pin Hole</t>
  </si>
  <si>
    <t>610442879827</t>
  </si>
  <si>
    <t>ASYI/17/0375</t>
  </si>
  <si>
    <t>BZ-4J410AM001A</t>
  </si>
  <si>
    <t>610442907504</t>
  </si>
  <si>
    <t>ASYI/17/0369</t>
  </si>
  <si>
    <t>610438064920</t>
  </si>
  <si>
    <t>ASYI/17/0376</t>
  </si>
  <si>
    <t>610443203702</t>
  </si>
  <si>
    <t>ASYI/17/0379</t>
  </si>
  <si>
    <t>610443203703</t>
  </si>
  <si>
    <t>610443319806</t>
  </si>
  <si>
    <t>ASYI/17/0372</t>
  </si>
  <si>
    <t>CW2017'25</t>
  </si>
  <si>
    <t>BK-1F210AJ002A</t>
  </si>
  <si>
    <t>5000292398</t>
  </si>
  <si>
    <t>4004104206</t>
  </si>
  <si>
    <t>6104443703</t>
  </si>
  <si>
    <t>ASYI/17/0382</t>
  </si>
  <si>
    <t>Yang/Chung</t>
  </si>
  <si>
    <t>10145191L</t>
  </si>
  <si>
    <t>4004117138</t>
  </si>
  <si>
    <t>610444370603</t>
  </si>
  <si>
    <t>4004105074</t>
  </si>
  <si>
    <t>610444369703</t>
  </si>
  <si>
    <t>5000297609</t>
  </si>
  <si>
    <t>6104443697</t>
  </si>
  <si>
    <t>BZ-1B220AZ001A</t>
  </si>
  <si>
    <t>5000297748</t>
  </si>
  <si>
    <t>610444369801</t>
  </si>
  <si>
    <t>610443029545</t>
  </si>
  <si>
    <t>ASYI/17/0387</t>
  </si>
  <si>
    <t>5000297600</t>
  </si>
  <si>
    <t>4003707731</t>
  </si>
  <si>
    <t>4004029779</t>
  </si>
  <si>
    <t>4004066130</t>
  </si>
  <si>
    <t>4004066129</t>
  </si>
  <si>
    <t>4004066135</t>
  </si>
  <si>
    <t>4004066131</t>
  </si>
  <si>
    <t>4004066138</t>
  </si>
  <si>
    <t>4004066133</t>
  </si>
  <si>
    <t>4004067143</t>
  </si>
  <si>
    <t>4003707738</t>
  </si>
  <si>
    <t>4004066136</t>
  </si>
  <si>
    <t>4004066137</t>
  </si>
  <si>
    <t>5000297740</t>
  </si>
  <si>
    <t>4004103175</t>
  </si>
  <si>
    <t>4003707730</t>
  </si>
  <si>
    <t>CF-1N010AW001A</t>
  </si>
  <si>
    <t>5000292430</t>
  </si>
  <si>
    <t>Case : Colour Problem</t>
  </si>
  <si>
    <t>610443346748</t>
  </si>
  <si>
    <t>Rusty in GLASS hole</t>
  </si>
  <si>
    <t>ASYI/17/0390</t>
  </si>
  <si>
    <t>CW2017'26</t>
  </si>
  <si>
    <t>0022484LF</t>
  </si>
  <si>
    <t>4004024902</t>
  </si>
  <si>
    <t>610443865560</t>
  </si>
  <si>
    <t>Dented/Slanted pins</t>
  </si>
  <si>
    <t>ASYI/17/0392</t>
  </si>
  <si>
    <t>4004002829</t>
  </si>
  <si>
    <t>4004023197</t>
  </si>
  <si>
    <t>4004005835</t>
  </si>
  <si>
    <t>0351751KF</t>
  </si>
  <si>
    <t>4004062330</t>
  </si>
  <si>
    <t>0351892KF</t>
  </si>
  <si>
    <t>4004060153</t>
  </si>
  <si>
    <t>0351653MF</t>
  </si>
  <si>
    <t>4004021612</t>
  </si>
  <si>
    <t>4004024901</t>
  </si>
  <si>
    <t>4004023198</t>
  </si>
  <si>
    <t>4004023186</t>
  </si>
  <si>
    <t>610443346776</t>
  </si>
  <si>
    <t>ASYI/17/0395</t>
  </si>
  <si>
    <t>610443029551</t>
  </si>
  <si>
    <t>ASYI/17/0397</t>
  </si>
  <si>
    <t>610443891066</t>
  </si>
  <si>
    <t>610444519235</t>
  </si>
  <si>
    <t>ASYI/17/0394</t>
  </si>
  <si>
    <t>610444519258</t>
  </si>
  <si>
    <t>610444329015</t>
  </si>
  <si>
    <t>ASYI/17/0396</t>
  </si>
  <si>
    <t>5000294443</t>
  </si>
  <si>
    <t>610444502317</t>
  </si>
  <si>
    <t>ASYI/17/0398</t>
  </si>
  <si>
    <t>Sing</t>
  </si>
  <si>
    <t>5000297764</t>
  </si>
  <si>
    <t>610444826330</t>
  </si>
  <si>
    <t>ASYI/17/0399</t>
  </si>
  <si>
    <t>5000297756</t>
  </si>
  <si>
    <t>610444826356</t>
  </si>
  <si>
    <t>5000297700</t>
  </si>
  <si>
    <t>GB-1B220BB005A</t>
  </si>
  <si>
    <t>5000294425</t>
  </si>
  <si>
    <t>CF-1F210AJ002A</t>
  </si>
  <si>
    <t>5000292400</t>
  </si>
  <si>
    <t>5000293864</t>
  </si>
  <si>
    <t>5000297635</t>
  </si>
  <si>
    <t>5000294434</t>
  </si>
  <si>
    <t>1706301-01</t>
  </si>
  <si>
    <t>0022230MF</t>
  </si>
  <si>
    <t>4003999897</t>
  </si>
  <si>
    <t>CF-1N010AP001A</t>
  </si>
  <si>
    <t>5000292425</t>
  </si>
  <si>
    <t>610444952526</t>
  </si>
  <si>
    <t>ASYI/17/0405</t>
  </si>
  <si>
    <t>610445300004</t>
  </si>
  <si>
    <t>ASYI/17/0404</t>
  </si>
  <si>
    <t>S4SFM80U</t>
  </si>
  <si>
    <t>CW2017'27</t>
  </si>
  <si>
    <t>2017'07</t>
  </si>
  <si>
    <t>610442202530</t>
  </si>
  <si>
    <t>ASYI/17/0370</t>
  </si>
  <si>
    <t>360P06SCOA</t>
  </si>
  <si>
    <t>02829313F</t>
  </si>
  <si>
    <t>4004115082</t>
  </si>
  <si>
    <t>4004151537</t>
  </si>
  <si>
    <t>4004115084</t>
  </si>
  <si>
    <t>4004115083</t>
  </si>
  <si>
    <t xml:space="preserve">SL 01.434.301 </t>
  </si>
  <si>
    <t>4004069912</t>
  </si>
  <si>
    <t>5000297712</t>
  </si>
  <si>
    <t>CF-8J410AJO01A</t>
  </si>
  <si>
    <t>5000297602</t>
  </si>
  <si>
    <t>4003707785</t>
  </si>
  <si>
    <t>4004183331</t>
  </si>
  <si>
    <t>4004182921</t>
  </si>
  <si>
    <t>4004183076</t>
  </si>
  <si>
    <t>0962580KF</t>
  </si>
  <si>
    <t>4004145458</t>
  </si>
  <si>
    <t>00360044L</t>
  </si>
  <si>
    <t>4004152305</t>
  </si>
  <si>
    <t>4004152642</t>
  </si>
  <si>
    <t>701485B</t>
  </si>
  <si>
    <t>0351177RF</t>
  </si>
  <si>
    <t>4004023233</t>
  </si>
  <si>
    <t>4004023234</t>
  </si>
  <si>
    <t>4004023235</t>
  </si>
  <si>
    <t>4004118023</t>
  </si>
  <si>
    <t>4004060131</t>
  </si>
  <si>
    <t>4004023236</t>
  </si>
  <si>
    <t>CW2017'28</t>
  </si>
  <si>
    <t>104556 C</t>
  </si>
  <si>
    <t>5000297595</t>
  </si>
  <si>
    <t>104518 D</t>
  </si>
  <si>
    <t>4004023353</t>
  </si>
  <si>
    <t>1706339-01</t>
  </si>
  <si>
    <t>4004023358</t>
  </si>
  <si>
    <t>4004023929</t>
  </si>
  <si>
    <t>4004024274</t>
  </si>
  <si>
    <t>4004023371</t>
  </si>
  <si>
    <t>4004024272</t>
  </si>
  <si>
    <t>4004023367</t>
  </si>
  <si>
    <t>4004023368</t>
  </si>
  <si>
    <t>4004023927</t>
  </si>
  <si>
    <t>4004024273</t>
  </si>
  <si>
    <t>4004023933</t>
  </si>
  <si>
    <t>4004023376</t>
  </si>
  <si>
    <t>340P25SBOA</t>
  </si>
  <si>
    <t>JIGMARK,PINHOLE,SCRATCH,STAIN</t>
  </si>
  <si>
    <t>0962501MF</t>
  </si>
  <si>
    <t>4004149561</t>
  </si>
  <si>
    <t>HV200A02SBODTW</t>
  </si>
  <si>
    <t>WRONG SIDE</t>
  </si>
  <si>
    <t>4004089726</t>
  </si>
  <si>
    <t>610445246108</t>
  </si>
  <si>
    <t>ASYI/17/0419</t>
  </si>
  <si>
    <t>4004182504</t>
  </si>
  <si>
    <t>6104450989</t>
  </si>
  <si>
    <t>ASYI/17/0416</t>
  </si>
  <si>
    <t>4004182505</t>
  </si>
  <si>
    <t>610445167619</t>
  </si>
  <si>
    <t>ASYI/17/0423</t>
  </si>
  <si>
    <t>4004152727</t>
  </si>
  <si>
    <t>0023707ML</t>
  </si>
  <si>
    <t>4004063856</t>
  </si>
  <si>
    <t>0223765JL</t>
  </si>
  <si>
    <t>4004144895</t>
  </si>
  <si>
    <t>4004149840</t>
  </si>
  <si>
    <t>4004182506</t>
  </si>
  <si>
    <t>4004152726</t>
  </si>
  <si>
    <t>JIGMARK,COATING NG</t>
  </si>
  <si>
    <t>JIGMARK,PINHOLE.</t>
  </si>
  <si>
    <t>300A03SEOA</t>
  </si>
  <si>
    <t>20170706</t>
  </si>
  <si>
    <t>CW2017'29</t>
  </si>
  <si>
    <t>610445286375</t>
  </si>
  <si>
    <t>ASYI/17/0426</t>
  </si>
  <si>
    <t>610445286372</t>
  </si>
  <si>
    <t>ASYI/17/0425</t>
  </si>
  <si>
    <t>610445775113</t>
  </si>
  <si>
    <t>610446075537</t>
  </si>
  <si>
    <t>ASYI/17/0424</t>
  </si>
  <si>
    <t>610446075539</t>
  </si>
  <si>
    <t>610446075548</t>
  </si>
  <si>
    <t>610445342865</t>
  </si>
  <si>
    <t>ASYI/17/0420</t>
  </si>
  <si>
    <t>610446075553</t>
  </si>
  <si>
    <t>610446075552</t>
  </si>
  <si>
    <t>610445775112</t>
  </si>
  <si>
    <t>610445775111</t>
  </si>
  <si>
    <t>610445342877</t>
  </si>
  <si>
    <t>ASYI/17/0421</t>
  </si>
  <si>
    <t>0262908JL</t>
  </si>
  <si>
    <t>4004086058</t>
  </si>
  <si>
    <t>4004086091</t>
  </si>
  <si>
    <t>4004089572</t>
  </si>
  <si>
    <t>4004085329</t>
  </si>
  <si>
    <t>4004184809</t>
  </si>
  <si>
    <t>0233904JL</t>
  </si>
  <si>
    <t>4004149762</t>
  </si>
  <si>
    <t>4004152706</t>
  </si>
  <si>
    <t>4004183553</t>
  </si>
  <si>
    <t>4004185188</t>
  </si>
  <si>
    <t>4004184150</t>
  </si>
  <si>
    <t>4004182811</t>
  </si>
  <si>
    <t>4004149764</t>
  </si>
  <si>
    <t>4004149760</t>
  </si>
  <si>
    <t>4004149763</t>
  </si>
  <si>
    <t>4004182487</t>
  </si>
  <si>
    <t>4004152705</t>
  </si>
  <si>
    <t>610445845208</t>
  </si>
  <si>
    <t>ASYI/17/0433</t>
  </si>
  <si>
    <t>701485 B</t>
  </si>
  <si>
    <t>610445845209</t>
  </si>
  <si>
    <t>610445845205</t>
  </si>
  <si>
    <t>610445845203</t>
  </si>
  <si>
    <t>610445845204</t>
  </si>
  <si>
    <t>610446220302</t>
  </si>
  <si>
    <t>610446242427</t>
  </si>
  <si>
    <t>ASYI/17/0438</t>
  </si>
  <si>
    <t>610445845213</t>
  </si>
  <si>
    <t>610445845211</t>
  </si>
  <si>
    <t>610445845212</t>
  </si>
  <si>
    <t>610445845202</t>
  </si>
  <si>
    <t>610446392353</t>
  </si>
  <si>
    <t>ASYI/17/0432</t>
  </si>
  <si>
    <t>610446392355</t>
  </si>
  <si>
    <t>610446392350</t>
  </si>
  <si>
    <t>610446392342</t>
  </si>
  <si>
    <t>610446392347</t>
  </si>
  <si>
    <t>610446075571</t>
  </si>
  <si>
    <t>610446075572</t>
  </si>
  <si>
    <t>610446075569</t>
  </si>
  <si>
    <t>610446392356</t>
  </si>
  <si>
    <t>610446392357</t>
  </si>
  <si>
    <t>CF-4J410AM01A</t>
  </si>
  <si>
    <t>5000302336</t>
  </si>
  <si>
    <t>610446075577</t>
  </si>
  <si>
    <t>ASYI/17/0437</t>
  </si>
  <si>
    <t>610446075576</t>
  </si>
  <si>
    <t>610446075573</t>
  </si>
  <si>
    <t>610446075579</t>
  </si>
  <si>
    <t>610446075578</t>
  </si>
  <si>
    <t>610446075541</t>
  </si>
  <si>
    <t>SEC/17/0189</t>
  </si>
  <si>
    <t>610446075540</t>
  </si>
  <si>
    <t>610446075549</t>
  </si>
  <si>
    <t>610446075559</t>
  </si>
  <si>
    <t>4004144875</t>
  </si>
  <si>
    <t>610446220304</t>
  </si>
  <si>
    <t>ASYI/17/0439</t>
  </si>
  <si>
    <t>4004145520</t>
  </si>
  <si>
    <t>610446220309</t>
  </si>
  <si>
    <t>GB-1B220AGO02A</t>
  </si>
  <si>
    <t>5000299081</t>
  </si>
  <si>
    <t>610446220303</t>
  </si>
  <si>
    <t>610446220311</t>
  </si>
  <si>
    <t>610446220310</t>
  </si>
  <si>
    <t>610446220307</t>
  </si>
  <si>
    <t>610445766821</t>
  </si>
  <si>
    <t>ASYI/17/0440</t>
  </si>
  <si>
    <t>610445766819</t>
  </si>
  <si>
    <t>610446220313</t>
  </si>
  <si>
    <t>610445766820</t>
  </si>
  <si>
    <t>610446220315</t>
  </si>
  <si>
    <t>CW2017'30</t>
  </si>
  <si>
    <t>610446501431</t>
  </si>
  <si>
    <t>Discoloration on leads</t>
  </si>
  <si>
    <t>ASYI/17/0445</t>
  </si>
  <si>
    <t>610445766813</t>
  </si>
  <si>
    <t xml:space="preserve">Missing AU </t>
  </si>
  <si>
    <t>ASYI/17/0435</t>
  </si>
  <si>
    <t>610445766807</t>
  </si>
  <si>
    <t>03547901F</t>
  </si>
  <si>
    <t>4004107271</t>
  </si>
  <si>
    <t>4004107268</t>
  </si>
  <si>
    <t>4004145293</t>
  </si>
  <si>
    <t>4004101140</t>
  </si>
  <si>
    <t>4004101135</t>
  </si>
  <si>
    <t>4004101136</t>
  </si>
  <si>
    <t>4004075268</t>
  </si>
  <si>
    <t>4004099650</t>
  </si>
  <si>
    <t>4004074861</t>
  </si>
  <si>
    <t>4004074419</t>
  </si>
  <si>
    <t>4004099649</t>
  </si>
  <si>
    <t>4004074859</t>
  </si>
  <si>
    <t>4004101137</t>
  </si>
  <si>
    <t>4004074418</t>
  </si>
  <si>
    <t>4004075271</t>
  </si>
  <si>
    <t>4004099651</t>
  </si>
  <si>
    <t>5000297262</t>
  </si>
  <si>
    <t>5000297217</t>
  </si>
  <si>
    <t>4004074862</t>
  </si>
  <si>
    <t>4004099652</t>
  </si>
  <si>
    <t>GB-1B250A8002A</t>
  </si>
  <si>
    <t>5000293684</t>
  </si>
  <si>
    <t>4004097732</t>
  </si>
  <si>
    <t>4004075269</t>
  </si>
  <si>
    <t>4004075270</t>
  </si>
  <si>
    <t>4004097731</t>
  </si>
  <si>
    <t>610448208504</t>
  </si>
  <si>
    <t>Foreign particle &amp; Overetch on leads</t>
  </si>
  <si>
    <t>ASYI/17/0460</t>
  </si>
  <si>
    <t>610447473509</t>
  </si>
  <si>
    <t>ASYI/17/0453</t>
  </si>
  <si>
    <t>610448210719</t>
  </si>
  <si>
    <t>Au Thickness OOS</t>
  </si>
  <si>
    <t>ASYI/17/0456</t>
  </si>
  <si>
    <t>GB-1B220BB003A</t>
  </si>
  <si>
    <t>5000297307</t>
  </si>
  <si>
    <t>610448208501</t>
  </si>
  <si>
    <t>CW2017'31</t>
  </si>
  <si>
    <t>610448032237</t>
  </si>
  <si>
    <t>ASYI/17/0461</t>
  </si>
  <si>
    <t>610447427718</t>
  </si>
  <si>
    <t>ASYI/17/0462</t>
  </si>
  <si>
    <t>610448032203</t>
  </si>
  <si>
    <t>610448032212</t>
  </si>
  <si>
    <t>610448032231</t>
  </si>
  <si>
    <t>4004010290</t>
  </si>
  <si>
    <t>0243520ML</t>
  </si>
  <si>
    <t>4004183120</t>
  </si>
  <si>
    <t>4004010215</t>
  </si>
  <si>
    <t>A2580000290L</t>
  </si>
  <si>
    <t>4004195501</t>
  </si>
  <si>
    <t>4004195128</t>
  </si>
  <si>
    <t>2017'08</t>
  </si>
  <si>
    <t>A305000240L</t>
  </si>
  <si>
    <t>4004195928</t>
  </si>
  <si>
    <t>SL 01.589.302</t>
  </si>
  <si>
    <t>4004195774</t>
  </si>
  <si>
    <t>4004183504</t>
  </si>
  <si>
    <t>4004195773</t>
  </si>
  <si>
    <t>0262904QL</t>
  </si>
  <si>
    <t>4004112736</t>
  </si>
  <si>
    <t>4004147738</t>
  </si>
  <si>
    <t>4004195776</t>
  </si>
  <si>
    <t>4004195775</t>
  </si>
  <si>
    <t>case</t>
  </si>
  <si>
    <t>5000302359</t>
  </si>
  <si>
    <t>Case : Peeling/Swell</t>
  </si>
  <si>
    <t>5000297361</t>
  </si>
  <si>
    <t>5000297316</t>
  </si>
  <si>
    <t>61044743545</t>
  </si>
  <si>
    <t>ASYI/17/0477</t>
  </si>
  <si>
    <t>4004147661</t>
  </si>
  <si>
    <t>61047427103</t>
  </si>
  <si>
    <t>ASYI/17/0472</t>
  </si>
  <si>
    <t>4004147660</t>
  </si>
  <si>
    <t>61044743544</t>
  </si>
  <si>
    <t>4004147662</t>
  </si>
  <si>
    <t>4004148411</t>
  </si>
  <si>
    <t>4004147652</t>
  </si>
  <si>
    <t>4004147655</t>
  </si>
  <si>
    <t>5000297370</t>
  </si>
  <si>
    <t>4004148737</t>
  </si>
  <si>
    <t>4004147654</t>
  </si>
  <si>
    <t>610449016630</t>
  </si>
  <si>
    <t>ASYI/17/0478</t>
  </si>
  <si>
    <t>610447473503</t>
  </si>
  <si>
    <t>ASYI/17/0479</t>
  </si>
  <si>
    <t>610448032270</t>
  </si>
  <si>
    <t>ASYI/17/0469</t>
  </si>
  <si>
    <t>610449016621</t>
  </si>
  <si>
    <t>Yang</t>
  </si>
  <si>
    <t>CW2017'32</t>
  </si>
  <si>
    <t>CF-8J410AK001A</t>
  </si>
  <si>
    <t>5000297616</t>
  </si>
  <si>
    <t>610449045039</t>
  </si>
  <si>
    <t>White Stain</t>
  </si>
  <si>
    <t>ASYI/17/0484</t>
  </si>
  <si>
    <t>5000297325</t>
  </si>
  <si>
    <t>5000297280</t>
  </si>
  <si>
    <t>610449352303</t>
  </si>
  <si>
    <t>ASYI/17/0487</t>
  </si>
  <si>
    <t>4004070234</t>
  </si>
  <si>
    <t>610449352313</t>
  </si>
  <si>
    <t>4004009150</t>
  </si>
  <si>
    <t>610449352304</t>
  </si>
  <si>
    <t>A462000022L</t>
  </si>
  <si>
    <t>4004152748</t>
  </si>
  <si>
    <t>4004070099</t>
  </si>
  <si>
    <t>02235973L</t>
  </si>
  <si>
    <t>4004195875</t>
  </si>
  <si>
    <t>10145263L</t>
  </si>
  <si>
    <t>4004185822</t>
  </si>
  <si>
    <t>5000297334</t>
  </si>
  <si>
    <t>4004195876</t>
  </si>
  <si>
    <t>4004182999</t>
  </si>
  <si>
    <t>5000297253</t>
  </si>
  <si>
    <t>5000297289</t>
  </si>
  <si>
    <t>ASYI/17/0490</t>
  </si>
  <si>
    <t>5000297298</t>
  </si>
  <si>
    <t>4004092194</t>
  </si>
  <si>
    <t>02235991L</t>
  </si>
  <si>
    <t>4004103287</t>
  </si>
  <si>
    <t>4004076205</t>
  </si>
  <si>
    <t>4004076657</t>
  </si>
  <si>
    <t>SL 01.596.301</t>
  </si>
  <si>
    <t>4004076656</t>
  </si>
  <si>
    <t>360P10SCOA</t>
  </si>
  <si>
    <t>4004104965</t>
  </si>
  <si>
    <t>4004077122</t>
  </si>
  <si>
    <t>4004107024</t>
  </si>
  <si>
    <t>4004076206</t>
  </si>
  <si>
    <t>4004107021</t>
  </si>
  <si>
    <t>4004077123</t>
  </si>
  <si>
    <t>4004077120</t>
  </si>
  <si>
    <t>4004107025</t>
  </si>
  <si>
    <t>4004107020</t>
  </si>
  <si>
    <t>4004076208</t>
  </si>
  <si>
    <t>4004104964</t>
  </si>
  <si>
    <t>4004104962</t>
  </si>
  <si>
    <t>4004107023</t>
  </si>
  <si>
    <t>4004076207</t>
  </si>
  <si>
    <t>4004108118</t>
  </si>
  <si>
    <t>4004104963</t>
  </si>
  <si>
    <t>4004076655</t>
  </si>
  <si>
    <t>4004107022</t>
  </si>
  <si>
    <t>0223797ZL</t>
  </si>
  <si>
    <t>4004184076</t>
  </si>
  <si>
    <t>0390786QL</t>
  </si>
  <si>
    <t>4004071449</t>
  </si>
  <si>
    <t>4004145719</t>
  </si>
  <si>
    <t xml:space="preserve"> PPT : Plating Chip (Kiriko)</t>
  </si>
  <si>
    <t>5000297564</t>
  </si>
  <si>
    <t>4004145721</t>
  </si>
  <si>
    <t>4004076654</t>
  </si>
  <si>
    <t>4004108117</t>
  </si>
  <si>
    <t>4004108119</t>
  </si>
  <si>
    <t>4004084573</t>
  </si>
  <si>
    <t>4004071450</t>
  </si>
  <si>
    <t>610449850806</t>
  </si>
  <si>
    <t>ASYI/17/0493</t>
  </si>
  <si>
    <t>A410000501L</t>
  </si>
  <si>
    <t>4004083674</t>
  </si>
  <si>
    <t>610449651941</t>
  </si>
  <si>
    <t>4004149944</t>
  </si>
  <si>
    <t>4004149523</t>
  </si>
  <si>
    <t>4004083672</t>
  </si>
  <si>
    <t>CW2017'33</t>
  </si>
  <si>
    <t>610449166508</t>
  </si>
  <si>
    <t>ASYI/17/0496</t>
  </si>
  <si>
    <t>5000297343</t>
  </si>
  <si>
    <t>6104438983</t>
  </si>
  <si>
    <t>ASYI/17/0499</t>
  </si>
  <si>
    <t>5000297379</t>
  </si>
  <si>
    <t>610443898309</t>
  </si>
  <si>
    <t>4004147985</t>
  </si>
  <si>
    <t>610449651968</t>
  </si>
  <si>
    <t>610449651942</t>
  </si>
  <si>
    <t>610449651945</t>
  </si>
  <si>
    <t>03515781F</t>
  </si>
  <si>
    <t>4004025570</t>
  </si>
  <si>
    <t>4004025136</t>
  </si>
  <si>
    <t>4004005845</t>
  </si>
  <si>
    <t>4004025571</t>
  </si>
  <si>
    <t>4004184189</t>
  </si>
  <si>
    <t>4004184855</t>
  </si>
  <si>
    <t>4004025135</t>
  </si>
  <si>
    <t>4004025145</t>
  </si>
  <si>
    <t>4004025143</t>
  </si>
  <si>
    <t>CF-8J410AJ001A</t>
  </si>
  <si>
    <t>5000305921</t>
  </si>
  <si>
    <t>SL01.309.221</t>
  </si>
  <si>
    <t>610448433207</t>
  </si>
  <si>
    <t>Rusty &amp; Overetch on eyelet</t>
  </si>
  <si>
    <t>ASYI/17/0590</t>
  </si>
  <si>
    <t>ANG SH</t>
  </si>
  <si>
    <t>610448433208</t>
  </si>
  <si>
    <t>610449016502</t>
  </si>
  <si>
    <t>ASYI/17/0500</t>
  </si>
  <si>
    <t>1708176-02</t>
  </si>
  <si>
    <t>360P08SCOA</t>
  </si>
  <si>
    <t>SL 01.594.301</t>
  </si>
  <si>
    <t xml:space="preserve">SL 01.511.301 </t>
  </si>
  <si>
    <t>T-604457-004</t>
  </si>
  <si>
    <t>4004149068</t>
  </si>
  <si>
    <t>4004149070</t>
  </si>
  <si>
    <t>4004114378</t>
  </si>
  <si>
    <t>5000297397</t>
  </si>
  <si>
    <t>CF-4J410AM001A</t>
  </si>
  <si>
    <t>5000305909</t>
  </si>
  <si>
    <t>02715602F</t>
  </si>
  <si>
    <t>4004226272</t>
  </si>
  <si>
    <t>4004146707</t>
  </si>
  <si>
    <t>4004146713</t>
  </si>
  <si>
    <t>4004226335</t>
  </si>
  <si>
    <t>4004225764</t>
  </si>
  <si>
    <t>A580000261L</t>
  </si>
  <si>
    <t>4004183189</t>
  </si>
  <si>
    <t>4004225765</t>
  </si>
  <si>
    <t>4004146706</t>
  </si>
  <si>
    <t>0351178NF</t>
  </si>
  <si>
    <t>4003580847</t>
  </si>
  <si>
    <t>4003580125</t>
  </si>
  <si>
    <t>4004185124</t>
  </si>
  <si>
    <t>4004146712</t>
  </si>
  <si>
    <t>4004184964</t>
  </si>
  <si>
    <t>610450003218</t>
  </si>
  <si>
    <t>ASYI/17/0508</t>
  </si>
  <si>
    <t>6104500038</t>
  </si>
  <si>
    <t>610450003801</t>
  </si>
  <si>
    <t>CW2017'34</t>
  </si>
  <si>
    <t>610450003809</t>
  </si>
  <si>
    <t>ASYI/17/0510</t>
  </si>
  <si>
    <t>4147537JL</t>
  </si>
  <si>
    <t>4004226360</t>
  </si>
  <si>
    <t>610450134107</t>
  </si>
  <si>
    <t>ASYI/17/0511</t>
  </si>
  <si>
    <t>4004228970</t>
  </si>
  <si>
    <t>610450134106</t>
  </si>
  <si>
    <t>0243798NL</t>
  </si>
  <si>
    <t>4004229392</t>
  </si>
  <si>
    <t>610450134108</t>
  </si>
  <si>
    <t>4004229394</t>
  </si>
  <si>
    <t>0223764KL</t>
  </si>
  <si>
    <t>4004107337</t>
  </si>
  <si>
    <t>4004185520</t>
  </si>
  <si>
    <t>0223934NL</t>
  </si>
  <si>
    <t>4004114300</t>
  </si>
  <si>
    <t>4004112667</t>
  </si>
  <si>
    <t>A579000131F</t>
  </si>
  <si>
    <t>4004227041</t>
  </si>
  <si>
    <t>4004229228</t>
  </si>
  <si>
    <t>4004186087</t>
  </si>
  <si>
    <t>4004185431</t>
  </si>
  <si>
    <t>4004188720</t>
  </si>
  <si>
    <t>4004226950</t>
  </si>
  <si>
    <t>4004229226</t>
  </si>
  <si>
    <t>4004229227</t>
  </si>
  <si>
    <t>4004229393</t>
  </si>
  <si>
    <t>T-604937-002</t>
  </si>
  <si>
    <t>0354787LF</t>
  </si>
  <si>
    <t>4004085180</t>
  </si>
  <si>
    <t>4004083337</t>
  </si>
  <si>
    <t>4004069908</t>
  </si>
  <si>
    <t>4004083332</t>
  </si>
  <si>
    <t>4004083338</t>
  </si>
  <si>
    <t>4004083340</t>
  </si>
  <si>
    <t>4004085177</t>
  </si>
  <si>
    <t>4004085988</t>
  </si>
  <si>
    <t>4004228574</t>
  </si>
  <si>
    <t>610449166528</t>
  </si>
  <si>
    <t>ASYI/17/0513</t>
  </si>
  <si>
    <t>Bu</t>
  </si>
  <si>
    <t>4004228572</t>
  </si>
  <si>
    <t>610450597448</t>
  </si>
  <si>
    <t>ASYI/17/0512</t>
  </si>
  <si>
    <t>4004088186</t>
  </si>
  <si>
    <t>4004228573</t>
  </si>
  <si>
    <t>4004228322</t>
  </si>
  <si>
    <t>00277354L</t>
  </si>
  <si>
    <t>4004185234</t>
  </si>
  <si>
    <t>00272233L</t>
  </si>
  <si>
    <t>4004231663</t>
  </si>
  <si>
    <t>4004228571</t>
  </si>
  <si>
    <t>4004228321</t>
  </si>
  <si>
    <t>4004092009</t>
  </si>
  <si>
    <t>4004185652</t>
  </si>
  <si>
    <t>4004088187</t>
  </si>
  <si>
    <t>1B220BB003A</t>
  </si>
  <si>
    <t>5000297388</t>
  </si>
  <si>
    <t>4004088182</t>
  </si>
  <si>
    <t>4004088142</t>
  </si>
  <si>
    <t>4004088185</t>
  </si>
  <si>
    <t>4004092010</t>
  </si>
  <si>
    <t>4004092011</t>
  </si>
  <si>
    <t>610450732506</t>
  </si>
  <si>
    <t>ASYI/17/0515</t>
  </si>
  <si>
    <t>4004076660</t>
  </si>
  <si>
    <t>4004107029</t>
  </si>
  <si>
    <t>4004076661</t>
  </si>
  <si>
    <t>4004109796</t>
  </si>
  <si>
    <t>4004108873</t>
  </si>
  <si>
    <t>4004090521</t>
  </si>
  <si>
    <t>4004112457</t>
  </si>
  <si>
    <t>4004112455</t>
  </si>
  <si>
    <t>4004078432</t>
  </si>
  <si>
    <t>4004077408</t>
  </si>
  <si>
    <t>4004112458</t>
  </si>
  <si>
    <t>4004110703</t>
  </si>
  <si>
    <t>610450732510</t>
  </si>
  <si>
    <t>ASYI/17/0518</t>
  </si>
  <si>
    <t>10145420L</t>
  </si>
  <si>
    <t>4004228467</t>
  </si>
  <si>
    <t>610450732608</t>
  </si>
  <si>
    <t>4004228464</t>
  </si>
  <si>
    <t>610450732708</t>
  </si>
  <si>
    <t>0223519JL</t>
  </si>
  <si>
    <t>4004148289</t>
  </si>
  <si>
    <t>610450732512</t>
  </si>
  <si>
    <t>320P02SGOA</t>
  </si>
  <si>
    <t>CW2017'35</t>
  </si>
  <si>
    <t>610451322736</t>
  </si>
  <si>
    <t>ASYI/17/0525</t>
  </si>
  <si>
    <t>4004226732</t>
  </si>
  <si>
    <t>6104511901</t>
  </si>
  <si>
    <t>ASYI/17/0522</t>
  </si>
  <si>
    <t>02236070L</t>
  </si>
  <si>
    <t>4004083686</t>
  </si>
  <si>
    <t>610451322722</t>
  </si>
  <si>
    <t>4004227879</t>
  </si>
  <si>
    <t>610451322710</t>
  </si>
  <si>
    <t>4004228909</t>
  </si>
  <si>
    <t>0243756KL</t>
  </si>
  <si>
    <t>4004226325</t>
  </si>
  <si>
    <t>5000305868</t>
  </si>
  <si>
    <t>4004083687</t>
  </si>
  <si>
    <t>4004226900</t>
  </si>
  <si>
    <t>02439263L</t>
  </si>
  <si>
    <t>4004232023</t>
  </si>
  <si>
    <t>340P25SCOB</t>
  </si>
  <si>
    <t>0027972KL</t>
  </si>
  <si>
    <t>4004149578</t>
  </si>
  <si>
    <t>4004092315</t>
  </si>
  <si>
    <t>610451801714</t>
  </si>
  <si>
    <t>ASYI/17/0531</t>
  </si>
  <si>
    <t>4004092352</t>
  </si>
  <si>
    <t>610451476226</t>
  </si>
  <si>
    <t>Contamination on lead</t>
  </si>
  <si>
    <t>ASYI/17/0530</t>
  </si>
  <si>
    <t>4004092345</t>
  </si>
  <si>
    <t>610451322770</t>
  </si>
  <si>
    <t>ASYI/17/0529</t>
  </si>
  <si>
    <t>4004092337</t>
  </si>
  <si>
    <t>CW2017'36</t>
  </si>
  <si>
    <t>2017'09</t>
  </si>
  <si>
    <t>610451213515</t>
  </si>
  <si>
    <t>ASYI/17/0536</t>
  </si>
  <si>
    <t>4004083334</t>
  </si>
  <si>
    <t>610451213517</t>
  </si>
  <si>
    <t>4004185078</t>
  </si>
  <si>
    <t>610451213518</t>
  </si>
  <si>
    <t>4004092330</t>
  </si>
  <si>
    <t>610451213512</t>
  </si>
  <si>
    <t>4004083330</t>
  </si>
  <si>
    <t>0263904ML</t>
  </si>
  <si>
    <t>4004184430</t>
  </si>
  <si>
    <t>4004184835</t>
  </si>
  <si>
    <t>4004183527</t>
  </si>
  <si>
    <t>02435691L</t>
  </si>
  <si>
    <t>4004228170</t>
  </si>
  <si>
    <t>4004092336</t>
  </si>
  <si>
    <t>4004092342</t>
  </si>
  <si>
    <t>4004092329</t>
  </si>
  <si>
    <t>4004092351</t>
  </si>
  <si>
    <t>610451796903</t>
  </si>
  <si>
    <t>ASYI/17/0537</t>
  </si>
  <si>
    <t>0022647NF</t>
  </si>
  <si>
    <t>4004085072</t>
  </si>
  <si>
    <t>4004071732</t>
  </si>
  <si>
    <t>4004072049</t>
  </si>
  <si>
    <t>4004152792</t>
  </si>
  <si>
    <t xml:space="preserve"> PPT : Black mark (B)</t>
  </si>
  <si>
    <t>02819252F</t>
  </si>
  <si>
    <t>4004229520</t>
  </si>
  <si>
    <t>4004231809</t>
  </si>
  <si>
    <t>4004152789</t>
  </si>
  <si>
    <t>4004071406</t>
  </si>
  <si>
    <t>4004083034</t>
  </si>
  <si>
    <t>4004071226</t>
  </si>
  <si>
    <t>4004027031</t>
  </si>
  <si>
    <t>4004027430</t>
  </si>
  <si>
    <t>4004027426</t>
  </si>
  <si>
    <t>4004027425</t>
  </si>
  <si>
    <t>4004184533</t>
  </si>
  <si>
    <t>4004183551</t>
  </si>
  <si>
    <t>4004027030</t>
  </si>
  <si>
    <t>4004027434</t>
  </si>
  <si>
    <t>4004027423</t>
  </si>
  <si>
    <t>4004027838</t>
  </si>
  <si>
    <t>4004027436</t>
  </si>
  <si>
    <t>4004072624</t>
  </si>
  <si>
    <t>4004085897</t>
  </si>
  <si>
    <t>4004072069</t>
  </si>
  <si>
    <t>4004072629</t>
  </si>
  <si>
    <t>4004085899</t>
  </si>
  <si>
    <t>4004114312</t>
  </si>
  <si>
    <t xml:space="preserve"> PPT : Brown mark/Stain (B)</t>
  </si>
  <si>
    <t>610452444213</t>
  </si>
  <si>
    <t>ASYI/17/0542</t>
  </si>
  <si>
    <t>CW2017'37</t>
  </si>
  <si>
    <t>610452565119</t>
  </si>
  <si>
    <t>ASYI/17/0544</t>
  </si>
  <si>
    <t>610453174701</t>
  </si>
  <si>
    <t>ASYI/17/0550</t>
  </si>
  <si>
    <t>610452714921</t>
  </si>
  <si>
    <t>ASYI/17/0548</t>
  </si>
  <si>
    <t>610452730208</t>
  </si>
  <si>
    <t>ASYI/17/0563</t>
  </si>
  <si>
    <t>CW2017'38</t>
  </si>
  <si>
    <t>JIG MARK</t>
  </si>
  <si>
    <t>250A03SCOAIH</t>
  </si>
  <si>
    <t>195A08SBOA</t>
  </si>
  <si>
    <t>PIN HOLE</t>
  </si>
  <si>
    <t>BA3A20SBOA</t>
  </si>
  <si>
    <t>1B220APO02A</t>
  </si>
  <si>
    <t>5000311085</t>
  </si>
  <si>
    <t>Case : Thickness Low</t>
  </si>
  <si>
    <t>1B220BB001A</t>
  </si>
  <si>
    <t>5000309098</t>
  </si>
  <si>
    <t>5000311077</t>
  </si>
  <si>
    <t>CW2017'39</t>
  </si>
  <si>
    <t>Unit:</t>
  </si>
  <si>
    <t>Man Hours</t>
  </si>
  <si>
    <t>Lot</t>
  </si>
  <si>
    <t>SGD$</t>
  </si>
  <si>
    <t>ReWork</t>
  </si>
  <si>
    <t>RePlate</t>
  </si>
  <si>
    <t>ReWash</t>
  </si>
  <si>
    <t>Other</t>
  </si>
  <si>
    <t>Scrap</t>
  </si>
  <si>
    <t>Labour Cost</t>
  </si>
  <si>
    <t>Process Cost</t>
  </si>
  <si>
    <t>Material Cost</t>
  </si>
  <si>
    <t>Part Cost</t>
  </si>
  <si>
    <t>(blank)</t>
  </si>
  <si>
    <t>Grand Total</t>
  </si>
  <si>
    <t>Department</t>
  </si>
  <si>
    <t>:</t>
  </si>
  <si>
    <t>Overall</t>
  </si>
  <si>
    <t>Sales</t>
  </si>
  <si>
    <t>Int</t>
  </si>
  <si>
    <t>Ext</t>
  </si>
  <si>
    <t>Cust. Claim</t>
  </si>
  <si>
    <t>Cust. Complaint</t>
  </si>
  <si>
    <t>F-Cost (SGD$)</t>
  </si>
  <si>
    <t>F-Cost (%)</t>
  </si>
  <si>
    <t>QS1</t>
  </si>
  <si>
    <t>QS2</t>
  </si>
  <si>
    <t>ME</t>
  </si>
  <si>
    <t>\FY17\Department Sales\</t>
  </si>
  <si>
    <t>Apr-17 wk1</t>
  </si>
  <si>
    <t>Apr-17 wk2</t>
  </si>
  <si>
    <t>Apr-17 wk3</t>
  </si>
  <si>
    <t>Apr-17 wk4</t>
  </si>
  <si>
    <t>Apr-17 wk5</t>
  </si>
  <si>
    <t>May-17 wk1</t>
  </si>
  <si>
    <t>May-17 wk2</t>
  </si>
  <si>
    <t>May-17 wk3</t>
  </si>
  <si>
    <t>May-17 wk4</t>
  </si>
  <si>
    <t>May-17 wk5</t>
  </si>
  <si>
    <t>Jun-17 wk1</t>
  </si>
  <si>
    <t>Jun-17 wk2</t>
  </si>
  <si>
    <t>Jun-17 wk3</t>
  </si>
  <si>
    <t>Jun-17 wk4</t>
  </si>
  <si>
    <t>Jun-17 wk5</t>
  </si>
  <si>
    <t>Jul-17 wk1</t>
  </si>
  <si>
    <t>Jul-17 wk2</t>
  </si>
  <si>
    <t>Jul-17 wk3</t>
  </si>
  <si>
    <t>Jul-17 wk4</t>
  </si>
  <si>
    <t>Jul-17 wk5</t>
  </si>
  <si>
    <t>Aug-17 wk1</t>
  </si>
  <si>
    <t>Aug-17 wk2</t>
  </si>
  <si>
    <t>Aug-17 wk3</t>
  </si>
  <si>
    <t>Aug-17 wk4</t>
  </si>
  <si>
    <t>Aug-17 wk5</t>
  </si>
  <si>
    <t>Sep-17 wk1</t>
  </si>
  <si>
    <t>Sep-17 wk2</t>
  </si>
  <si>
    <t>Sep-17 wk3</t>
  </si>
  <si>
    <t>Sep-17 wk4</t>
  </si>
  <si>
    <t>Sep-17 wk5</t>
  </si>
  <si>
    <t>Oct-17 wk1</t>
  </si>
  <si>
    <t>Oct-17 wk2</t>
  </si>
  <si>
    <t>Oct-17 wk3</t>
  </si>
  <si>
    <t>Oct-17 wk4</t>
  </si>
  <si>
    <t>Oct-17 wk5</t>
  </si>
  <si>
    <t>2017'10</t>
  </si>
  <si>
    <t>Nov-17 wk1</t>
  </si>
  <si>
    <t>Nov-17 wk2</t>
  </si>
  <si>
    <t>Nov-17 wk3</t>
  </si>
  <si>
    <t>Nov-17 wk4</t>
  </si>
  <si>
    <t>Nov-17 wk5</t>
  </si>
  <si>
    <t>2017'11</t>
  </si>
  <si>
    <t>Dec-17 wk1</t>
  </si>
  <si>
    <t>Dec-17 wk2</t>
  </si>
  <si>
    <t>Dec-17 wk3</t>
  </si>
  <si>
    <t>Dec-17 wk4</t>
  </si>
  <si>
    <t>Dec-17 wk5</t>
  </si>
  <si>
    <t>2017'12</t>
  </si>
  <si>
    <t>Jan-18 wk1</t>
  </si>
  <si>
    <t>Jan-18 wk2</t>
  </si>
  <si>
    <t>Jan-18 wk3</t>
  </si>
  <si>
    <t>Jan-18 wk4</t>
  </si>
  <si>
    <t>Jan-18 wk5</t>
  </si>
  <si>
    <t>2018'01</t>
  </si>
  <si>
    <t>Feb-18 wk1</t>
  </si>
  <si>
    <t>Feb-18 wk2</t>
  </si>
  <si>
    <t>Feb-18 wk3</t>
  </si>
  <si>
    <t>Feb-18 wk4</t>
  </si>
  <si>
    <t>Feb-18 wk5</t>
  </si>
  <si>
    <t>2018'02</t>
  </si>
  <si>
    <t>Mar-18 wk1</t>
  </si>
  <si>
    <t>Mar-18 wk2</t>
  </si>
  <si>
    <t>Mar-18 wk3</t>
  </si>
  <si>
    <t>Mar-18 wk4</t>
  </si>
  <si>
    <t>Mar-18 wk5</t>
  </si>
  <si>
    <t>2018'03</t>
  </si>
  <si>
    <t>DEPT</t>
  </si>
  <si>
    <t>GROSS</t>
  </si>
  <si>
    <t>PLATING</t>
  </si>
  <si>
    <t>QUANTITY</t>
  </si>
  <si>
    <t>BARREL (LS)</t>
  </si>
  <si>
    <t>BARREL (OS)</t>
  </si>
  <si>
    <t>BARREL (Schott)</t>
  </si>
  <si>
    <t>Sub-total</t>
  </si>
  <si>
    <t>CERAMIC</t>
  </si>
  <si>
    <t>CSSP (Epcos)</t>
  </si>
  <si>
    <t>CSSP: SAE - CSMP PLATING</t>
  </si>
  <si>
    <t>CU FRAME (Epcos)</t>
  </si>
  <si>
    <t>IG (Schott)</t>
  </si>
  <si>
    <t>ASR</t>
  </si>
  <si>
    <t>NBS (Nov)</t>
  </si>
  <si>
    <t>NBS (Philips)</t>
  </si>
  <si>
    <t>RFP (Beyonics)</t>
  </si>
  <si>
    <t>RFP (Materion)</t>
  </si>
  <si>
    <t>RFP (Plansee)</t>
  </si>
  <si>
    <t>Others Direct Charge (ISD, Admin)</t>
  </si>
  <si>
    <t>Total ST</t>
  </si>
  <si>
    <t>PVD (Other)</t>
  </si>
  <si>
    <t>PVD (SI Sputtering - Epcos)</t>
  </si>
  <si>
    <t>PVD (Cu Frame TiCu - Epcos)</t>
  </si>
  <si>
    <t>PVD (CSSP TiCu - Epcos)</t>
  </si>
  <si>
    <t>PVD (Int)</t>
  </si>
  <si>
    <t>PVD (CSP2)</t>
  </si>
  <si>
    <t xml:space="preserve">PVD: SAE - CSMP SPUTTERING </t>
  </si>
  <si>
    <t>PVD (HIC)</t>
  </si>
  <si>
    <t>CASE (Normal)</t>
  </si>
  <si>
    <t>CASE (PGP)</t>
  </si>
  <si>
    <t>CASE (Ext)</t>
  </si>
  <si>
    <t>PPT (Materion)</t>
  </si>
  <si>
    <t>PPT (Normal)</t>
  </si>
  <si>
    <t>PPT (S-project)</t>
  </si>
  <si>
    <t>PPT 2265HT</t>
  </si>
  <si>
    <t>Total WC</t>
  </si>
  <si>
    <t>ME (Ampleon + FT)</t>
  </si>
  <si>
    <t>Others</t>
  </si>
  <si>
    <t>Total SALES</t>
  </si>
  <si>
    <t>SALES
(SGD$)</t>
  </si>
  <si>
    <t>Customer Claim
(Case &amp; $SGD)</t>
  </si>
  <si>
    <t>Case</t>
  </si>
  <si>
    <t>$SGD</t>
  </si>
  <si>
    <t>PVD - Watch</t>
  </si>
  <si>
    <t>*Case</t>
  </si>
  <si>
    <t>*$SGD</t>
  </si>
  <si>
    <t>PVD - SEMICOM</t>
  </si>
  <si>
    <t>Customer Complaint
(case)</t>
  </si>
  <si>
    <t>Int.</t>
  </si>
  <si>
    <t>Ext.</t>
  </si>
  <si>
    <t>PVD - SEMICON</t>
  </si>
  <si>
    <t>Department Yield
( OK pcs / Output pcs)</t>
  </si>
  <si>
    <t>NG</t>
  </si>
  <si>
    <t>Output</t>
  </si>
  <si>
    <t>Yield</t>
  </si>
  <si>
    <t>GM Report Data</t>
  </si>
  <si>
    <t>Item</t>
  </si>
  <si>
    <t>LAR
(Overall)</t>
  </si>
  <si>
    <t>DP</t>
  </si>
  <si>
    <t>U8</t>
  </si>
  <si>
    <t>CuFrame</t>
  </si>
  <si>
    <t>CSSP</t>
  </si>
  <si>
    <t>SAE</t>
  </si>
  <si>
    <t>*Rej.</t>
  </si>
  <si>
    <t>FC</t>
  </si>
  <si>
    <t>RTV</t>
  </si>
  <si>
    <t>LAR</t>
  </si>
  <si>
    <t>LAR
(Case)</t>
  </si>
  <si>
    <t>Inspected</t>
  </si>
  <si>
    <t>LAR
(PPT)</t>
  </si>
  <si>
    <t xml:space="preserve">  </t>
  </si>
  <si>
    <t>Department
Failure
Cost</t>
  </si>
  <si>
    <t>Source of failure</t>
  </si>
  <si>
    <t>Category</t>
  </si>
  <si>
    <t>F-Cost ($)</t>
  </si>
  <si>
    <r>
      <rPr>
        <b/>
        <sz val="11"/>
        <color theme="1"/>
        <rFont val="Calibri"/>
        <charset val="134"/>
      </rPr>
      <t xml:space="preserve">Complaint
</t>
    </r>
    <r>
      <rPr>
        <b/>
        <sz val="6"/>
        <color theme="1"/>
        <rFont val="Calibri"/>
        <charset val="134"/>
      </rPr>
      <t>(Case)</t>
    </r>
  </si>
  <si>
    <r>
      <rPr>
        <b/>
        <sz val="11"/>
        <color theme="1"/>
        <rFont val="Calibri"/>
        <charset val="134"/>
      </rPr>
      <t xml:space="preserve">Claim
</t>
    </r>
    <r>
      <rPr>
        <b/>
        <sz val="6"/>
        <color theme="1"/>
        <rFont val="Calibri"/>
        <charset val="134"/>
      </rPr>
      <t>(Case)</t>
    </r>
  </si>
  <si>
    <r>
      <rPr>
        <b/>
        <sz val="11"/>
        <color theme="1"/>
        <rFont val="Calibri"/>
        <charset val="134"/>
      </rPr>
      <t xml:space="preserve">ReWork
</t>
    </r>
    <r>
      <rPr>
        <b/>
        <sz val="6"/>
        <color theme="1"/>
        <rFont val="Calibri"/>
        <charset val="134"/>
      </rPr>
      <t>(Man Hours)</t>
    </r>
  </si>
  <si>
    <r>
      <rPr>
        <b/>
        <sz val="11"/>
        <color theme="1"/>
        <rFont val="Calibri"/>
        <charset val="134"/>
      </rPr>
      <t xml:space="preserve">RePlate
</t>
    </r>
    <r>
      <rPr>
        <b/>
        <sz val="6"/>
        <color theme="1"/>
        <rFont val="Calibri"/>
        <charset val="134"/>
      </rPr>
      <t>(Man Hours)</t>
    </r>
  </si>
  <si>
    <r>
      <rPr>
        <b/>
        <sz val="11"/>
        <color theme="1"/>
        <rFont val="Calibri"/>
        <charset val="134"/>
      </rPr>
      <t xml:space="preserve">ReWash
</t>
    </r>
    <r>
      <rPr>
        <b/>
        <sz val="6"/>
        <color theme="1"/>
        <rFont val="Calibri"/>
        <charset val="134"/>
      </rPr>
      <t>(Man Hours)</t>
    </r>
  </si>
  <si>
    <r>
      <rPr>
        <b/>
        <sz val="11"/>
        <color theme="1"/>
        <rFont val="Calibri"/>
        <charset val="134"/>
      </rPr>
      <t xml:space="preserve">Other
</t>
    </r>
    <r>
      <rPr>
        <b/>
        <sz val="6"/>
        <color theme="1"/>
        <rFont val="Calibri"/>
        <charset val="134"/>
      </rPr>
      <t>(Man Hours)</t>
    </r>
  </si>
  <si>
    <r>
      <rPr>
        <b/>
        <sz val="11"/>
        <color theme="1"/>
        <rFont val="Calibri"/>
        <charset val="134"/>
      </rPr>
      <t xml:space="preserve">Sort 
</t>
    </r>
    <r>
      <rPr>
        <b/>
        <sz val="6"/>
        <color theme="1"/>
        <rFont val="Calibri"/>
        <charset val="134"/>
      </rPr>
      <t>(Man Hours)</t>
    </r>
  </si>
  <si>
    <r>
      <rPr>
        <b/>
        <sz val="11"/>
        <color theme="1"/>
        <rFont val="Calibri"/>
        <charset val="134"/>
      </rPr>
      <t xml:space="preserve">Scrap 
</t>
    </r>
    <r>
      <rPr>
        <b/>
        <sz val="6"/>
        <color theme="1"/>
        <rFont val="Calibri"/>
        <charset val="134"/>
      </rPr>
      <t>(Lots)</t>
    </r>
  </si>
  <si>
    <t>Complaint</t>
  </si>
  <si>
    <t>Claim</t>
  </si>
  <si>
    <t>Metal</t>
  </si>
  <si>
    <t>Cust. Part</t>
  </si>
  <si>
    <t>Target</t>
  </si>
  <si>
    <t>Actual</t>
  </si>
  <si>
    <t>Complaint
(Case)</t>
  </si>
  <si>
    <t>Claim
(Case)</t>
  </si>
  <si>
    <t>ReWork
(Man Hours)</t>
  </si>
  <si>
    <t>RePlate
(Man Hours)</t>
  </si>
  <si>
    <t>ReWash
(Man Hours)</t>
  </si>
  <si>
    <t>Other
(Man Hours)</t>
  </si>
  <si>
    <t>Sort 
(Man Hours)</t>
  </si>
  <si>
    <t>Scrap 
(Lots)</t>
  </si>
  <si>
    <t>NA</t>
  </si>
  <si>
    <t>Department
Failure Cost ($)</t>
  </si>
  <si>
    <t>2016'04</t>
  </si>
  <si>
    <t>2016'05</t>
  </si>
  <si>
    <t>2016'06</t>
  </si>
  <si>
    <t>2016'07</t>
  </si>
  <si>
    <t>2016'08</t>
  </si>
  <si>
    <t>2016'09</t>
  </si>
  <si>
    <t>2016'10</t>
  </si>
  <si>
    <t>2016'11</t>
  </si>
  <si>
    <t>2016'12</t>
  </si>
  <si>
    <t>Department
Failure Cost (%)</t>
  </si>
  <si>
    <t>Please fill up the blank and email the soft copy to Elaine</t>
  </si>
  <si>
    <t>GM PRODUCTION REPORT - DATA</t>
  </si>
  <si>
    <t>YEAR : FY '16</t>
  </si>
  <si>
    <t>Ref. only</t>
  </si>
  <si>
    <t>1) QUALITY  INDEXES</t>
  </si>
  <si>
    <r>
      <rPr>
        <b/>
        <sz val="10"/>
        <rFont val="ＭＳ Ｐゴシック"/>
        <charset val="128"/>
      </rPr>
      <t xml:space="preserve">Claim Cases </t>
    </r>
    <r>
      <rPr>
        <b/>
        <sz val="8"/>
        <rFont val="ＭＳ Ｐゴシック"/>
        <charset val="128"/>
      </rPr>
      <t>(ｸﾚ-ﾑ件数）</t>
    </r>
  </si>
  <si>
    <t>Customer big claim</t>
  </si>
  <si>
    <r>
      <rPr>
        <b/>
        <sz val="9"/>
        <rFont val="ＭＳ Ｐゴシック"/>
        <charset val="128"/>
      </rPr>
      <t>Returned Rate</t>
    </r>
    <r>
      <rPr>
        <b/>
        <sz val="8"/>
        <rFont val="ＭＳ Ｐゴシック"/>
        <charset val="128"/>
      </rPr>
      <t>（客先戻入率）</t>
    </r>
  </si>
  <si>
    <t>100% - Pass Rate（出荷合格率）</t>
  </si>
  <si>
    <t xml:space="preserve">Yield rate ( 歩留まり） </t>
  </si>
  <si>
    <t>100% - Overall Yield Loss</t>
  </si>
  <si>
    <r>
      <rPr>
        <b/>
        <sz val="9"/>
        <rFont val="ＭＳ Ｐゴシック"/>
        <charset val="128"/>
      </rPr>
      <t>Pass Rate</t>
    </r>
    <r>
      <rPr>
        <b/>
        <sz val="8"/>
        <rFont val="ＭＳ Ｐゴシック"/>
        <charset val="128"/>
      </rPr>
      <t>（出荷合格率）</t>
    </r>
  </si>
  <si>
    <t>Overall Pass Rate (LAR)</t>
  </si>
  <si>
    <t>&lt;Main Quality Troubles&gt;</t>
  </si>
  <si>
    <t>1) W Major Quality Issue</t>
  </si>
  <si>
    <t xml:space="preserve">2) W-Case Pass Rate </t>
  </si>
  <si>
    <t>3) W-MVT Part Pass Rate</t>
  </si>
  <si>
    <t>2) Quality Indexes</t>
  </si>
  <si>
    <r>
      <rPr>
        <b/>
        <sz val="9"/>
        <rFont val="ＭＳ ゴシック"/>
        <charset val="128"/>
      </rPr>
      <t xml:space="preserve">ProcessDeftrate </t>
    </r>
    <r>
      <rPr>
        <sz val="9"/>
        <rFont val="ＭＳ ゴシック"/>
        <charset val="128"/>
      </rPr>
      <t>(工程不良率）</t>
    </r>
    <r>
      <rPr>
        <b/>
        <sz val="9"/>
        <rFont val="ＭＳ ゴシック"/>
        <charset val="128"/>
      </rPr>
      <t xml:space="preserve"> </t>
    </r>
  </si>
  <si>
    <t>Internal F-Cost%</t>
  </si>
  <si>
    <t>3) F-COST AMOUNT</t>
  </si>
  <si>
    <r>
      <rPr>
        <b/>
        <sz val="11"/>
        <rFont val="ＭＳ ゴシック"/>
        <charset val="134"/>
      </rPr>
      <t>F</t>
    </r>
    <r>
      <rPr>
        <b/>
        <sz val="11"/>
        <rFont val="ＭＳ ゴシック"/>
        <charset val="128"/>
      </rPr>
      <t>-Cost Amt</t>
    </r>
  </si>
  <si>
    <t>4) REDUCE F-COST</t>
  </si>
  <si>
    <t>1.Disposal</t>
  </si>
  <si>
    <t>2.Loss of Processing</t>
  </si>
  <si>
    <t>3.Exceptional Works</t>
  </si>
  <si>
    <t>4.Machine Parts</t>
  </si>
  <si>
    <t>5.Others</t>
  </si>
  <si>
    <t>Ratio(率)</t>
  </si>
  <si>
    <t>&lt;Main Activity&gt;</t>
  </si>
  <si>
    <t xml:space="preserve">1) W-Case (Process Defect Rate) </t>
  </si>
  <si>
    <t>2) W-MVT Part (Process Defect Rate)</t>
  </si>
  <si>
    <t>3) W Total Q F-Cost Rate</t>
  </si>
  <si>
    <t>Selection</t>
  </si>
  <si>
    <t>S1</t>
  </si>
  <si>
    <t>S2</t>
  </si>
  <si>
    <t>S3</t>
  </si>
  <si>
    <t>Yes</t>
  </si>
  <si>
    <t>FT</t>
  </si>
  <si>
    <t>Wafer</t>
  </si>
  <si>
    <t>PVD - Semicon</t>
  </si>
  <si>
    <t>Semicon - CSSP</t>
  </si>
  <si>
    <t>Semicon - CuFrame</t>
  </si>
  <si>
    <t>Watch - CASE</t>
  </si>
  <si>
    <t>Watch - PPT</t>
  </si>
</sst>
</file>

<file path=xl/styles.xml><?xml version="1.0" encoding="utf-8"?>
<styleSheet xmlns="http://schemas.openxmlformats.org/spreadsheetml/2006/main">
  <numFmts count="2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_ ;\-#,##0\ "/>
    <numFmt numFmtId="177" formatCode="0.0%"/>
    <numFmt numFmtId="178" formatCode="0.000%"/>
    <numFmt numFmtId="179" formatCode="_-&quot;$&quot;* #,##0.00_-;\-&quot;$&quot;* #,##0.00_-;_-&quot;$&quot;* &quot;-&quot;??_-;_-@_-"/>
    <numFmt numFmtId="180" formatCode="_(* #,##0.00_);_(* \(#,##0.00\);_(* &quot;-&quot;??_);_(@_)"/>
    <numFmt numFmtId="181" formatCode="0.0"/>
    <numFmt numFmtId="182" formatCode="#,##0.0_ "/>
    <numFmt numFmtId="183" formatCode="#,##0.00_ "/>
    <numFmt numFmtId="184" formatCode="#,##0_ ;\-#,##0;_-* &quot;-&quot;???_-;_-@_-"/>
    <numFmt numFmtId="185" formatCode="0.00;[Red]0.00"/>
    <numFmt numFmtId="186" formatCode="_-&quot;$&quot;* #,##0_-;\-&quot;$&quot;* #,##0_-;_-&quot;$&quot;* &quot;-&quot;??_-;_-@_-"/>
    <numFmt numFmtId="187" formatCode="_-&quot;$&quot;* #,##0_-;\-&quot;$&quot;* #,##0_-;_-&quot;$&quot;* &quot;-&quot;_-;_-@_-"/>
    <numFmt numFmtId="188" formatCode="_-* #,##0_-;\-* #,##0_-;_-* &quot;-&quot;_-;_-@_-"/>
    <numFmt numFmtId="189" formatCode="#,##0.0_ ;\-#,##0.0;_-* &quot;-&quot;???_-;_-@_-"/>
    <numFmt numFmtId="190" formatCode="_-* #,##0.0_-;\-* #,##0.0_-;_-* &quot;-&quot;?_-;_-@_-"/>
    <numFmt numFmtId="191" formatCode="[$-14809]d\ mmmm\ yyyy;@"/>
    <numFmt numFmtId="192" formatCode="&quot;$&quot;#,##0.00"/>
    <numFmt numFmtId="193" formatCode="&quot;$&quot;#,##0.00"/>
    <numFmt numFmtId="194" formatCode="&quot;$&quot;#,##0.00"/>
    <numFmt numFmtId="195" formatCode="&quot;$&quot;#,##0.00"/>
    <numFmt numFmtId="196" formatCode="&quot;$&quot;#,##0.00"/>
    <numFmt numFmtId="197" formatCode="&quot;$&quot;#,##0.00"/>
    <numFmt numFmtId="198" formatCode="&quot;$&quot;#,##0.00"/>
    <numFmt numFmtId="199" formatCode="&quot;$&quot;#,##0.00"/>
  </numFmts>
  <fonts count="85">
    <font>
      <sz val="11"/>
      <color theme="1"/>
      <name val="等线"/>
      <charset val="134"/>
      <scheme val="minor"/>
    </font>
    <font>
      <sz val="10"/>
      <color indexed="12"/>
      <name val="Book Antiqua"/>
      <charset val="134"/>
    </font>
    <font>
      <sz val="10"/>
      <name val="Book Antiqua"/>
      <charset val="134"/>
    </font>
    <font>
      <sz val="10"/>
      <color rgb="FFFF0000"/>
      <name val="Book Antiqua"/>
      <charset val="134"/>
    </font>
    <font>
      <b/>
      <sz val="10"/>
      <name val="Book Antiqua"/>
      <charset val="134"/>
    </font>
    <font>
      <b/>
      <u/>
      <sz val="10"/>
      <color indexed="12"/>
      <name val="Book Antiqua"/>
      <charset val="134"/>
    </font>
    <font>
      <b/>
      <sz val="10"/>
      <color indexed="12"/>
      <name val="Book Antiqua"/>
      <charset val="134"/>
    </font>
    <font>
      <b/>
      <sz val="11"/>
      <name val="ＭＳ ゴシック"/>
      <charset val="134"/>
    </font>
    <font>
      <b/>
      <sz val="10"/>
      <name val="ＭＳ Ｐゴシック"/>
      <charset val="128"/>
    </font>
    <font>
      <sz val="10"/>
      <name val="ＭＳ Ｐゴシック"/>
      <charset val="134"/>
    </font>
    <font>
      <b/>
      <sz val="9"/>
      <name val="ＭＳ Ｐゴシック"/>
      <charset val="128"/>
    </font>
    <font>
      <b/>
      <sz val="11"/>
      <color indexed="12"/>
      <name val="ＭＳ Ｐゴシック"/>
      <charset val="134"/>
    </font>
    <font>
      <b/>
      <sz val="9"/>
      <name val="ＭＳ ゴシック"/>
      <charset val="128"/>
    </font>
    <font>
      <b/>
      <sz val="10"/>
      <name val="ＭＳ ゴシック"/>
      <charset val="134"/>
    </font>
    <font>
      <sz val="10"/>
      <name val="ＭＳ Ｐゴシック"/>
      <charset val="128"/>
    </font>
    <font>
      <b/>
      <sz val="10"/>
      <name val="ＭＳ Ｐゴシック"/>
      <charset val="134"/>
    </font>
    <font>
      <b/>
      <sz val="10"/>
      <color indexed="12"/>
      <name val="ＭＳ Ｐゴシック"/>
      <charset val="134"/>
    </font>
    <font>
      <sz val="10"/>
      <name val="ＭＳ ゴシック"/>
      <charset val="134"/>
    </font>
    <font>
      <sz val="11"/>
      <color theme="0" tint="-0.499984740745262"/>
      <name val="等线"/>
      <charset val="134"/>
      <scheme val="minor"/>
    </font>
    <font>
      <b/>
      <sz val="12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 tint="-0.499984740745262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0" tint="-0.499984740745262"/>
      <name val="等线"/>
      <charset val="134"/>
      <scheme val="minor"/>
    </font>
    <font>
      <b/>
      <sz val="12"/>
      <name val="等线"/>
      <charset val="134"/>
      <scheme val="minor"/>
    </font>
    <font>
      <sz val="11"/>
      <color theme="1" tint="0.499984740745262"/>
      <name val="等线"/>
      <charset val="134"/>
      <scheme val="minor"/>
    </font>
    <font>
      <sz val="11"/>
      <name val="等线"/>
      <charset val="134"/>
      <scheme val="minor"/>
    </font>
    <font>
      <sz val="2"/>
      <color theme="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2"/>
      <color theme="0" tint="-0.499984740745262"/>
      <name val="等线"/>
      <charset val="134"/>
      <scheme val="minor"/>
    </font>
    <font>
      <b/>
      <sz val="12"/>
      <color theme="0" tint="-0.499984740745262"/>
      <name val="等线"/>
      <charset val="134"/>
      <scheme val="minor"/>
    </font>
    <font>
      <sz val="2"/>
      <color theme="1" tint="0.499984740745262"/>
      <name val="等线"/>
      <charset val="134"/>
      <scheme val="minor"/>
    </font>
    <font>
      <sz val="12"/>
      <color theme="1" tint="0.499984740745262"/>
      <name val="等线"/>
      <charset val="134"/>
      <scheme val="minor"/>
    </font>
    <font>
      <b/>
      <sz val="12"/>
      <color theme="1" tint="0.499984740745262"/>
      <name val="等线"/>
      <charset val="134"/>
      <scheme val="minor"/>
    </font>
    <font>
      <b/>
      <sz val="2"/>
      <name val="等线"/>
      <charset val="134"/>
      <scheme val="minor"/>
    </font>
    <font>
      <sz val="2"/>
      <name val="等线"/>
      <charset val="134"/>
      <scheme val="minor"/>
    </font>
    <font>
      <b/>
      <sz val="10"/>
      <color theme="0" tint="-0.499984740745262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color theme="0" tint="-0.499984740745262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0"/>
      <name val="Arial"/>
      <charset val="134"/>
    </font>
    <font>
      <b/>
      <sz val="10"/>
      <color theme="0" tint="-0.499984740745262"/>
      <name val="Arial"/>
      <charset val="134"/>
    </font>
    <font>
      <sz val="10"/>
      <color theme="0" tint="-0.499984740745262"/>
      <name val="Arial"/>
      <charset val="134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sz val="48"/>
      <color theme="1"/>
      <name val="等线"/>
      <charset val="134"/>
      <scheme val="minor"/>
    </font>
    <font>
      <sz val="36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6"/>
      <color theme="0"/>
      <name val="等线"/>
      <charset val="134"/>
      <scheme val="minor"/>
    </font>
    <font>
      <b/>
      <sz val="16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i/>
      <sz val="16"/>
      <color theme="1"/>
      <name val="等线"/>
      <charset val="134"/>
      <scheme val="minor"/>
    </font>
    <font>
      <sz val="16"/>
      <color theme="0"/>
      <name val="等线"/>
      <charset val="134"/>
      <scheme val="minor"/>
    </font>
    <font>
      <sz val="6"/>
      <color theme="1"/>
      <name val="等线"/>
      <charset val="134"/>
      <scheme val="minor"/>
    </font>
    <font>
      <b/>
      <u/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name val="Arial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8"/>
      <name val="ＭＳ Ｐゴシック"/>
      <charset val="128"/>
    </font>
    <font>
      <sz val="9"/>
      <name val="ＭＳ ゴシック"/>
      <charset val="128"/>
    </font>
    <font>
      <b/>
      <sz val="11"/>
      <name val="ＭＳ ゴシック"/>
      <charset val="128"/>
    </font>
    <font>
      <b/>
      <sz val="6"/>
      <color theme="1"/>
      <name val="等线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ashed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theme="1" tint="0.499984740745262"/>
      </right>
      <top style="double">
        <color auto="1"/>
      </top>
      <bottom/>
      <diagonal/>
    </border>
    <border>
      <left style="thin">
        <color theme="1" tint="0.499984740745262"/>
      </left>
      <right/>
      <top style="double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dotted">
        <color theme="1" tint="0.499984740745262"/>
      </right>
      <top style="thin">
        <color auto="1"/>
      </top>
      <bottom style="medium">
        <color auto="1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auto="1"/>
      </top>
      <bottom style="medium">
        <color auto="1"/>
      </bottom>
      <diagonal/>
    </border>
    <border>
      <left style="dotted">
        <color theme="1" tint="0.499984740745262"/>
      </left>
      <right style="thin">
        <color theme="1" tint="0.499984740745262"/>
      </right>
      <top style="thin">
        <color auto="1"/>
      </top>
      <bottom style="medium">
        <color auto="1"/>
      </bottom>
      <diagonal/>
    </border>
    <border>
      <left style="thin">
        <color theme="1" tint="0.499984740745262"/>
      </left>
      <right style="dotted">
        <color theme="1" tint="0.499984740745262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 style="dotted">
        <color theme="1" tint="0.499984740745262"/>
      </right>
      <top/>
      <bottom/>
      <diagonal/>
    </border>
    <border>
      <left style="dotted">
        <color theme="1" tint="0.499984740745262"/>
      </left>
      <right style="dotted">
        <color theme="1" tint="0.499984740745262"/>
      </right>
      <top/>
      <bottom/>
      <diagonal/>
    </border>
    <border>
      <left style="dotted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dotted">
        <color theme="1" tint="0.499984740745262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tted">
        <color theme="1" tint="0.499984740745262"/>
      </right>
      <top style="thin">
        <color auto="1"/>
      </top>
      <bottom style="thin">
        <color auto="1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auto="1"/>
      </top>
      <bottom style="thin">
        <color auto="1"/>
      </bottom>
      <diagonal/>
    </border>
    <border>
      <left style="dotted">
        <color theme="1" tint="0.499984740745262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dotted">
        <color theme="1" tint="0.499984740745262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double">
        <color auto="1"/>
      </left>
      <right style="dotted">
        <color theme="1" tint="0.499984740745262"/>
      </right>
      <top/>
      <bottom style="thin">
        <color auto="1"/>
      </bottom>
      <diagonal/>
    </border>
    <border>
      <left style="dotted">
        <color theme="1" tint="0.499984740745262"/>
      </left>
      <right style="dotted">
        <color theme="1" tint="0.499984740745262"/>
      </right>
      <top/>
      <bottom style="thin">
        <color auto="1"/>
      </bottom>
      <diagonal/>
    </border>
    <border>
      <left style="dotted">
        <color theme="1" tint="0.499984740745262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1" tint="0.499984740745262"/>
      </left>
      <right style="dotted">
        <color theme="1" tint="0.499984740745262"/>
      </right>
      <top/>
      <bottom style="thin">
        <color auto="1"/>
      </bottom>
      <diagonal/>
    </border>
    <border>
      <left style="double">
        <color auto="1"/>
      </left>
      <right style="dotted">
        <color theme="1" tint="0.499984740745262"/>
      </right>
      <top style="thin">
        <color auto="1"/>
      </top>
      <bottom style="double">
        <color auto="1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auto="1"/>
      </top>
      <bottom style="double">
        <color auto="1"/>
      </bottom>
      <diagonal/>
    </border>
    <border>
      <left style="dotted">
        <color theme="1" tint="0.499984740745262"/>
      </left>
      <right style="thin">
        <color theme="1" tint="0.499984740745262"/>
      </right>
      <top style="thin">
        <color auto="1"/>
      </top>
      <bottom style="double">
        <color auto="1"/>
      </bottom>
      <diagonal/>
    </border>
    <border>
      <left style="thin">
        <color theme="1" tint="0.499984740745262"/>
      </left>
      <right style="dotted">
        <color theme="1" tint="0.499984740745262"/>
      </right>
      <top style="thin">
        <color auto="1"/>
      </top>
      <bottom style="double">
        <color auto="1"/>
      </bottom>
      <diagonal/>
    </border>
    <border>
      <left style="double">
        <color rgb="FF0070C0"/>
      </left>
      <right/>
      <top style="double">
        <color rgb="FF0070C0"/>
      </top>
      <bottom/>
      <diagonal/>
    </border>
    <border>
      <left/>
      <right/>
      <top style="double">
        <color rgb="FF0070C0"/>
      </top>
      <bottom/>
      <diagonal/>
    </border>
    <border>
      <left/>
      <right style="double">
        <color rgb="FF0070C0"/>
      </right>
      <top style="double">
        <color rgb="FF0070C0"/>
      </top>
      <bottom/>
      <diagonal/>
    </border>
    <border>
      <left style="dotted">
        <color theme="1" tint="0.499984740745262"/>
      </left>
      <right/>
      <top style="thin">
        <color auto="1"/>
      </top>
      <bottom style="medium">
        <color auto="1"/>
      </bottom>
      <diagonal/>
    </border>
    <border>
      <left style="double">
        <color rgb="FF0070C0"/>
      </left>
      <right style="dotted">
        <color theme="1" tint="0.499984740745262"/>
      </right>
      <top style="thin">
        <color auto="1"/>
      </top>
      <bottom style="medium">
        <color auto="1"/>
      </bottom>
      <diagonal/>
    </border>
    <border>
      <left style="dotted">
        <color theme="1" tint="0.499984740745262"/>
      </left>
      <right style="double">
        <color rgb="FF0070C0"/>
      </right>
      <top style="thin">
        <color auto="1"/>
      </top>
      <bottom style="medium">
        <color auto="1"/>
      </bottom>
      <diagonal/>
    </border>
    <border>
      <left/>
      <right style="dotted">
        <color theme="1" tint="0.499984740745262"/>
      </right>
      <top style="thin">
        <color auto="1"/>
      </top>
      <bottom style="medium">
        <color auto="1"/>
      </bottom>
      <diagonal/>
    </border>
    <border>
      <left style="dotted">
        <color theme="1" tint="0.499984740745262"/>
      </left>
      <right/>
      <top/>
      <bottom/>
      <diagonal/>
    </border>
    <border>
      <left style="double">
        <color rgb="FF0070C0"/>
      </left>
      <right style="dotted">
        <color theme="1" tint="0.499984740745262"/>
      </right>
      <top/>
      <bottom/>
      <diagonal/>
    </border>
    <border>
      <left style="dotted">
        <color theme="1" tint="0.499984740745262"/>
      </left>
      <right style="double">
        <color rgb="FF0070C0"/>
      </right>
      <top/>
      <bottom/>
      <diagonal/>
    </border>
    <border>
      <left/>
      <right style="dotted">
        <color theme="1" tint="0.499984740745262"/>
      </right>
      <top/>
      <bottom/>
      <diagonal/>
    </border>
    <border>
      <left style="dotted">
        <color theme="1" tint="0.499984740745262"/>
      </left>
      <right/>
      <top style="thin">
        <color auto="1"/>
      </top>
      <bottom style="thin">
        <color auto="1"/>
      </bottom>
      <diagonal/>
    </border>
    <border>
      <left style="double">
        <color rgb="FF0070C0"/>
      </left>
      <right style="dotted">
        <color theme="1" tint="0.499984740745262"/>
      </right>
      <top style="thin">
        <color auto="1"/>
      </top>
      <bottom style="thin">
        <color auto="1"/>
      </bottom>
      <diagonal/>
    </border>
    <border>
      <left style="dotted">
        <color theme="1" tint="0.499984740745262"/>
      </left>
      <right style="double">
        <color rgb="FF0070C0"/>
      </right>
      <top style="thin">
        <color auto="1"/>
      </top>
      <bottom style="thin">
        <color auto="1"/>
      </bottom>
      <diagonal/>
    </border>
    <border>
      <left/>
      <right style="dotted">
        <color theme="1" tint="0.499984740745262"/>
      </right>
      <top style="thin">
        <color auto="1"/>
      </top>
      <bottom style="thin">
        <color auto="1"/>
      </bottom>
      <diagonal/>
    </border>
    <border>
      <left style="dotted">
        <color theme="1" tint="0.499984740745262"/>
      </left>
      <right/>
      <top/>
      <bottom style="thin">
        <color auto="1"/>
      </bottom>
      <diagonal/>
    </border>
    <border>
      <left style="double">
        <color rgb="FF0070C0"/>
      </left>
      <right style="dotted">
        <color theme="1" tint="0.499984740745262"/>
      </right>
      <top/>
      <bottom style="thin">
        <color auto="1"/>
      </bottom>
      <diagonal/>
    </border>
    <border>
      <left style="dotted">
        <color theme="1" tint="0.499984740745262"/>
      </left>
      <right style="double">
        <color rgb="FF0070C0"/>
      </right>
      <top/>
      <bottom style="thin">
        <color auto="1"/>
      </bottom>
      <diagonal/>
    </border>
    <border>
      <left/>
      <right style="dotted">
        <color theme="1" tint="0.499984740745262"/>
      </right>
      <top/>
      <bottom style="thin">
        <color auto="1"/>
      </bottom>
      <diagonal/>
    </border>
    <border>
      <left style="dotted">
        <color theme="1" tint="0.499984740745262"/>
      </left>
      <right/>
      <top style="thin">
        <color auto="1"/>
      </top>
      <bottom style="double">
        <color auto="1"/>
      </bottom>
      <diagonal/>
    </border>
    <border>
      <left style="double">
        <color rgb="FF0070C0"/>
      </left>
      <right style="dotted">
        <color theme="1" tint="0.499984740745262"/>
      </right>
      <top style="thin">
        <color auto="1"/>
      </top>
      <bottom style="double">
        <color rgb="FF0070C0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auto="1"/>
      </top>
      <bottom style="double">
        <color rgb="FF0070C0"/>
      </bottom>
      <diagonal/>
    </border>
    <border>
      <left style="dotted">
        <color theme="1" tint="0.499984740745262"/>
      </left>
      <right style="double">
        <color rgb="FF0070C0"/>
      </right>
      <top style="thin">
        <color auto="1"/>
      </top>
      <bottom style="double">
        <color rgb="FF0070C0"/>
      </bottom>
      <diagonal/>
    </border>
    <border>
      <left/>
      <right style="dotted">
        <color theme="1" tint="0.499984740745262"/>
      </right>
      <top style="thin">
        <color auto="1"/>
      </top>
      <bottom style="double">
        <color auto="1"/>
      </bottom>
      <diagonal/>
    </border>
    <border>
      <left/>
      <right style="double">
        <color rgb="FF0070C0"/>
      </right>
      <top style="double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 style="medium">
        <color auto="1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double">
        <color theme="8" tint="-0.499984740745262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65" fillId="0" borderId="0" applyFont="0" applyFill="0" applyBorder="0" applyAlignment="0" applyProtection="0">
      <alignment vertical="center"/>
    </xf>
    <xf numFmtId="0" fontId="61" fillId="37" borderId="0" applyNumberFormat="0" applyBorder="0" applyAlignment="0" applyProtection="0">
      <alignment vertical="center"/>
    </xf>
    <xf numFmtId="0" fontId="76" fillId="35" borderId="163" applyNumberFormat="0" applyAlignment="0" applyProtection="0">
      <alignment vertical="center"/>
    </xf>
    <xf numFmtId="179" fontId="0" fillId="0" borderId="0" applyFont="0" applyFill="0" applyBorder="0" applyAlignment="0" applyProtection="0"/>
    <xf numFmtId="41" fontId="65" fillId="0" borderId="0" applyFont="0" applyFill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43" fontId="65" fillId="0" borderId="0" applyFont="0" applyFill="0" applyBorder="0" applyAlignment="0" applyProtection="0">
      <alignment vertical="center"/>
    </xf>
    <xf numFmtId="180" fontId="78" fillId="0" borderId="0" applyFont="0" applyFill="0" applyBorder="0" applyAlignment="0" applyProtection="0"/>
    <xf numFmtId="0" fontId="70" fillId="3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65" fillId="30" borderId="160" applyNumberFormat="0" applyFont="0" applyAlignment="0" applyProtection="0">
      <alignment vertical="center"/>
    </xf>
    <xf numFmtId="0" fontId="70" fillId="39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2" fillId="0" borderId="158" applyNumberFormat="0" applyFill="0" applyAlignment="0" applyProtection="0">
      <alignment vertical="center"/>
    </xf>
    <xf numFmtId="0" fontId="63" fillId="0" borderId="158" applyNumberFormat="0" applyFill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67" fillId="0" borderId="162" applyNumberFormat="0" applyFill="0" applyAlignment="0" applyProtection="0">
      <alignment vertical="center"/>
    </xf>
    <xf numFmtId="0" fontId="70" fillId="41" borderId="0" applyNumberFormat="0" applyBorder="0" applyAlignment="0" applyProtection="0">
      <alignment vertical="center"/>
    </xf>
    <xf numFmtId="0" fontId="71" fillId="29" borderId="159" applyNumberFormat="0" applyAlignment="0" applyProtection="0">
      <alignment vertical="center"/>
    </xf>
    <xf numFmtId="0" fontId="80" fillId="29" borderId="163" applyNumberFormat="0" applyAlignment="0" applyProtection="0">
      <alignment vertical="center"/>
    </xf>
    <xf numFmtId="0" fontId="62" fillId="23" borderId="157" applyNumberFormat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70" fillId="28" borderId="0" applyNumberFormat="0" applyBorder="0" applyAlignment="0" applyProtection="0">
      <alignment vertical="center"/>
    </xf>
    <xf numFmtId="0" fontId="79" fillId="0" borderId="164" applyNumberFormat="0" applyFill="0" applyAlignment="0" applyProtection="0">
      <alignment vertical="center"/>
    </xf>
    <xf numFmtId="0" fontId="73" fillId="0" borderId="161" applyNumberFormat="0" applyFill="0" applyAlignment="0" applyProtection="0">
      <alignment vertical="center"/>
    </xf>
    <xf numFmtId="0" fontId="77" fillId="36" borderId="0" applyNumberFormat="0" applyBorder="0" applyAlignment="0" applyProtection="0">
      <alignment vertical="center"/>
    </xf>
    <xf numFmtId="0" fontId="75" fillId="32" borderId="0" applyNumberFormat="0" applyBorder="0" applyAlignment="0" applyProtection="0">
      <alignment vertical="center"/>
    </xf>
    <xf numFmtId="0" fontId="61" fillId="46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43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61" fillId="42" borderId="0" applyNumberFormat="0" applyBorder="0" applyAlignment="0" applyProtection="0">
      <alignment vertical="center"/>
    </xf>
    <xf numFmtId="0" fontId="78" fillId="0" borderId="0"/>
    <xf numFmtId="0" fontId="61" fillId="20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61" fillId="47" borderId="0" applyNumberFormat="0" applyBorder="0" applyAlignment="0" applyProtection="0">
      <alignment vertical="center"/>
    </xf>
    <xf numFmtId="0" fontId="70" fillId="48" borderId="0" applyNumberFormat="0" applyBorder="0" applyAlignment="0" applyProtection="0">
      <alignment vertical="center"/>
    </xf>
    <xf numFmtId="0" fontId="70" fillId="49" borderId="0" applyNumberFormat="0" applyBorder="0" applyAlignment="0" applyProtection="0">
      <alignment vertical="center"/>
    </xf>
    <xf numFmtId="0" fontId="61" fillId="50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9" fontId="78" fillId="0" borderId="0" applyFont="0" applyFill="0" applyBorder="0" applyAlignment="0" applyProtection="0"/>
  </cellStyleXfs>
  <cellXfs count="57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43" applyFont="1" applyAlignment="1">
      <alignment vertical="center"/>
    </xf>
    <xf numFmtId="0" fontId="2" fillId="0" borderId="0" xfId="43" applyFont="1" applyBorder="1" applyAlignment="1">
      <alignment vertical="center"/>
    </xf>
    <xf numFmtId="0" fontId="2" fillId="0" borderId="0" xfId="43" applyFont="1" applyAlignment="1">
      <alignment vertical="center"/>
    </xf>
    <xf numFmtId="0" fontId="2" fillId="0" borderId="0" xfId="43" applyFont="1" applyFill="1" applyAlignment="1">
      <alignment vertical="center"/>
    </xf>
    <xf numFmtId="0" fontId="2" fillId="0" borderId="0" xfId="43" applyFont="1" applyAlignment="1">
      <alignment horizontal="center" vertical="center"/>
    </xf>
    <xf numFmtId="0" fontId="2" fillId="0" borderId="0" xfId="43" applyFont="1" applyFill="1" applyAlignment="1">
      <alignment horizontal="center" vertical="center"/>
    </xf>
    <xf numFmtId="0" fontId="3" fillId="0" borderId="0" xfId="43" applyFont="1" applyAlignment="1">
      <alignment vertical="center"/>
    </xf>
    <xf numFmtId="0" fontId="4" fillId="0" borderId="0" xfId="43" applyFont="1" applyAlignment="1">
      <alignment horizontal="left" vertical="center"/>
    </xf>
    <xf numFmtId="0" fontId="1" fillId="0" borderId="0" xfId="43" applyFont="1" applyFill="1" applyAlignment="1">
      <alignment horizontal="left" vertical="center"/>
    </xf>
    <xf numFmtId="0" fontId="2" fillId="0" borderId="0" xfId="43" applyFont="1" applyAlignment="1">
      <alignment horizontal="left" vertical="center"/>
    </xf>
    <xf numFmtId="0" fontId="5" fillId="0" borderId="0" xfId="43" applyFont="1" applyFill="1" applyAlignment="1">
      <alignment horizontal="left" vertical="center"/>
    </xf>
    <xf numFmtId="0" fontId="2" fillId="0" borderId="0" xfId="43" applyFont="1" applyFill="1" applyBorder="1" applyAlignment="1">
      <alignment vertical="center"/>
    </xf>
    <xf numFmtId="0" fontId="2" fillId="0" borderId="0" xfId="43" applyFont="1" applyFill="1" applyBorder="1" applyAlignment="1">
      <alignment horizontal="center" vertical="center"/>
    </xf>
    <xf numFmtId="0" fontId="6" fillId="0" borderId="1" xfId="43" applyFont="1" applyBorder="1" applyAlignment="1">
      <alignment horizontal="left" vertical="center"/>
    </xf>
    <xf numFmtId="0" fontId="1" fillId="0" borderId="2" xfId="43" applyFont="1" applyBorder="1" applyAlignment="1">
      <alignment vertical="center"/>
    </xf>
    <xf numFmtId="0" fontId="1" fillId="0" borderId="3" xfId="43" applyFont="1" applyBorder="1" applyAlignment="1">
      <alignment vertical="center"/>
    </xf>
    <xf numFmtId="17" fontId="7" fillId="3" borderId="4" xfId="43" applyNumberFormat="1" applyFont="1" applyFill="1" applyBorder="1" applyAlignment="1">
      <alignment horizontal="center" vertical="center"/>
    </xf>
    <xf numFmtId="17" fontId="7" fillId="4" borderId="4" xfId="43" applyNumberFormat="1" applyFont="1" applyFill="1" applyBorder="1" applyAlignment="1">
      <alignment horizontal="center" vertical="center"/>
    </xf>
    <xf numFmtId="0" fontId="8" fillId="0" borderId="1" xfId="43" applyFont="1" applyBorder="1" applyAlignment="1" applyProtection="1">
      <alignment horizontal="left" vertical="center"/>
      <protection locked="0"/>
    </xf>
    <xf numFmtId="0" fontId="8" fillId="0" borderId="2" xfId="43" applyFont="1" applyBorder="1" applyAlignment="1" applyProtection="1">
      <alignment vertical="center"/>
      <protection locked="0"/>
    </xf>
    <xf numFmtId="0" fontId="2" fillId="0" borderId="3" xfId="43" applyFont="1" applyBorder="1" applyAlignment="1">
      <alignment vertical="center"/>
    </xf>
    <xf numFmtId="177" fontId="8" fillId="3" borderId="4" xfId="51" applyNumberFormat="1" applyFont="1" applyFill="1" applyBorder="1" applyAlignment="1" applyProtection="1">
      <alignment vertical="center"/>
      <protection locked="0"/>
    </xf>
    <xf numFmtId="1" fontId="9" fillId="0" borderId="4" xfId="43" applyNumberFormat="1" applyFont="1" applyFill="1" applyBorder="1" applyAlignment="1" applyProtection="1">
      <alignment horizontal="center" vertical="center"/>
      <protection locked="0"/>
    </xf>
    <xf numFmtId="0" fontId="10" fillId="0" borderId="1" xfId="43" applyFont="1" applyBorder="1" applyAlignment="1" applyProtection="1">
      <alignment horizontal="left" vertical="center"/>
      <protection locked="0"/>
    </xf>
    <xf numFmtId="10" fontId="8" fillId="3" borderId="4" xfId="51" applyNumberFormat="1" applyFont="1" applyFill="1" applyBorder="1" applyAlignment="1" applyProtection="1">
      <alignment vertical="center"/>
      <protection locked="0"/>
    </xf>
    <xf numFmtId="10" fontId="9" fillId="0" borderId="4" xfId="51" applyNumberFormat="1" applyFont="1" applyFill="1" applyBorder="1" applyAlignment="1" applyProtection="1">
      <alignment horizontal="center" vertical="center"/>
      <protection locked="0"/>
    </xf>
    <xf numFmtId="0" fontId="2" fillId="0" borderId="2" xfId="43" applyFont="1" applyBorder="1" applyAlignment="1">
      <alignment vertical="center"/>
    </xf>
    <xf numFmtId="10" fontId="9" fillId="0" borderId="3" xfId="51" applyNumberFormat="1" applyFont="1" applyFill="1" applyBorder="1" applyAlignment="1" applyProtection="1">
      <alignment horizontal="center" vertical="center"/>
      <protection locked="0"/>
    </xf>
    <xf numFmtId="0" fontId="8" fillId="0" borderId="0" xfId="43" applyFont="1" applyBorder="1" applyAlignment="1" applyProtection="1">
      <alignment horizontal="left" vertical="center"/>
      <protection locked="0"/>
    </xf>
    <xf numFmtId="0" fontId="8" fillId="0" borderId="0" xfId="43" applyFont="1" applyBorder="1" applyAlignment="1" applyProtection="1">
      <alignment vertical="center"/>
      <protection locked="0"/>
    </xf>
    <xf numFmtId="0" fontId="2" fillId="3" borderId="5" xfId="43" applyFont="1" applyFill="1" applyBorder="1" applyAlignment="1">
      <alignment vertical="center"/>
    </xf>
    <xf numFmtId="0" fontId="8" fillId="0" borderId="0" xfId="43" applyFont="1" applyFill="1" applyBorder="1" applyAlignment="1" applyProtection="1">
      <alignment horizontal="center" vertical="center"/>
      <protection locked="0"/>
    </xf>
    <xf numFmtId="10" fontId="8" fillId="0" borderId="0" xfId="51" applyNumberFormat="1" applyFont="1" applyFill="1" applyBorder="1" applyAlignment="1" applyProtection="1">
      <alignment horizontal="center" vertical="center"/>
      <protection locked="0"/>
    </xf>
    <xf numFmtId="0" fontId="10" fillId="0" borderId="2" xfId="43" applyFont="1" applyBorder="1" applyAlignment="1" applyProtection="1">
      <alignment vertical="center"/>
      <protection locked="0"/>
    </xf>
    <xf numFmtId="0" fontId="10" fillId="0" borderId="1" xfId="43" applyFont="1" applyBorder="1" applyAlignment="1">
      <alignment horizontal="left" vertical="center"/>
    </xf>
    <xf numFmtId="0" fontId="10" fillId="0" borderId="2" xfId="43" applyFont="1" applyBorder="1" applyAlignment="1">
      <alignment vertical="center"/>
    </xf>
    <xf numFmtId="177" fontId="9" fillId="0" borderId="4" xfId="43" applyNumberFormat="1" applyFont="1" applyFill="1" applyBorder="1" applyAlignment="1" applyProtection="1">
      <alignment horizontal="center" vertical="center"/>
      <protection locked="0"/>
    </xf>
    <xf numFmtId="177" fontId="9" fillId="0" borderId="4" xfId="51" applyNumberFormat="1" applyFont="1" applyFill="1" applyBorder="1" applyAlignment="1" applyProtection="1">
      <alignment horizontal="center" vertical="center"/>
      <protection locked="0"/>
    </xf>
    <xf numFmtId="0" fontId="10" fillId="0" borderId="0" xfId="43" applyFont="1" applyBorder="1" applyAlignment="1">
      <alignment vertical="center"/>
    </xf>
    <xf numFmtId="0" fontId="10" fillId="0" borderId="0" xfId="43" applyFont="1" applyBorder="1" applyAlignment="1" applyProtection="1">
      <alignment vertical="center"/>
      <protection locked="0"/>
    </xf>
    <xf numFmtId="0" fontId="8" fillId="0" borderId="6" xfId="43" applyFont="1" applyBorder="1" applyAlignment="1" applyProtection="1">
      <alignment horizontal="center" vertical="center"/>
      <protection locked="0"/>
    </xf>
    <xf numFmtId="0" fontId="11" fillId="0" borderId="1" xfId="43" applyFont="1" applyBorder="1" applyAlignment="1">
      <alignment horizontal="left" vertical="center"/>
    </xf>
    <xf numFmtId="0" fontId="12" fillId="0" borderId="1" xfId="43" applyFont="1" applyBorder="1" applyAlignment="1">
      <alignment horizontal="left" vertical="center"/>
    </xf>
    <xf numFmtId="0" fontId="13" fillId="0" borderId="2" xfId="43" applyFont="1" applyFill="1" applyBorder="1" applyAlignment="1">
      <alignment horizontal="centerContinuous" vertical="center"/>
    </xf>
    <xf numFmtId="10" fontId="4" fillId="3" borderId="4" xfId="51" applyNumberFormat="1" applyFont="1" applyFill="1" applyBorder="1" applyAlignment="1">
      <alignment vertical="center"/>
    </xf>
    <xf numFmtId="10" fontId="14" fillId="0" borderId="4" xfId="51" applyNumberFormat="1" applyFont="1" applyFill="1" applyBorder="1" applyAlignment="1" applyProtection="1">
      <alignment horizontal="center" vertical="center"/>
      <protection locked="0"/>
    </xf>
    <xf numFmtId="0" fontId="7" fillId="0" borderId="1" xfId="43" applyFont="1" applyBorder="1" applyAlignment="1">
      <alignment horizontal="left" vertical="center"/>
    </xf>
    <xf numFmtId="0" fontId="7" fillId="0" borderId="2" xfId="43" applyFont="1" applyBorder="1" applyAlignment="1">
      <alignment horizontal="center" vertical="center"/>
    </xf>
    <xf numFmtId="181" fontId="4" fillId="3" borderId="4" xfId="51" applyNumberFormat="1" applyFont="1" applyFill="1" applyBorder="1" applyAlignment="1">
      <alignment vertical="center"/>
    </xf>
    <xf numFmtId="181" fontId="15" fillId="0" borderId="4" xfId="43" applyNumberFormat="1" applyFont="1" applyFill="1" applyBorder="1" applyAlignment="1" applyProtection="1">
      <alignment horizontal="center" vertical="center"/>
      <protection locked="0"/>
    </xf>
    <xf numFmtId="2" fontId="15" fillId="0" borderId="4" xfId="43" applyNumberFormat="1" applyFont="1" applyFill="1" applyBorder="1" applyAlignment="1" applyProtection="1">
      <alignment horizontal="center" vertical="center"/>
      <protection locked="0"/>
    </xf>
    <xf numFmtId="0" fontId="8" fillId="0" borderId="6" xfId="43" applyFont="1" applyFill="1" applyBorder="1" applyAlignment="1" applyProtection="1">
      <alignment horizontal="center" vertical="center"/>
      <protection locked="0"/>
    </xf>
    <xf numFmtId="0" fontId="8" fillId="0" borderId="6" xfId="43" applyFont="1" applyBorder="1" applyAlignment="1">
      <alignment horizontal="center" vertical="center"/>
    </xf>
    <xf numFmtId="0" fontId="8" fillId="0" borderId="0" xfId="43" applyFont="1" applyFill="1" applyBorder="1" applyAlignment="1">
      <alignment horizontal="center" vertical="center"/>
    </xf>
    <xf numFmtId="0" fontId="16" fillId="0" borderId="1" xfId="43" applyFont="1" applyBorder="1" applyAlignment="1">
      <alignment horizontal="left" vertical="center"/>
    </xf>
    <xf numFmtId="0" fontId="8" fillId="0" borderId="2" xfId="43" applyFont="1" applyBorder="1" applyAlignment="1">
      <alignment vertical="center"/>
    </xf>
    <xf numFmtId="0" fontId="8" fillId="0" borderId="3" xfId="43" applyFont="1" applyBorder="1" applyAlignment="1">
      <alignment vertical="center"/>
    </xf>
    <xf numFmtId="0" fontId="8" fillId="0" borderId="1" xfId="43" applyFont="1" applyFill="1" applyBorder="1" applyAlignment="1" applyProtection="1">
      <alignment horizontal="left" vertical="center"/>
    </xf>
    <xf numFmtId="181" fontId="4" fillId="3" borderId="4" xfId="43" applyNumberFormat="1" applyFont="1" applyFill="1" applyBorder="1" applyAlignment="1">
      <alignment vertical="center"/>
    </xf>
    <xf numFmtId="182" fontId="8" fillId="0" borderId="4" xfId="43" applyNumberFormat="1" applyFont="1" applyFill="1" applyBorder="1" applyAlignment="1" applyProtection="1">
      <alignment horizontal="center" vertical="center"/>
    </xf>
    <xf numFmtId="183" fontId="8" fillId="0" borderId="4" xfId="43" applyNumberFormat="1" applyFont="1" applyFill="1" applyBorder="1" applyAlignment="1" applyProtection="1">
      <alignment horizontal="center" vertical="center"/>
    </xf>
    <xf numFmtId="0" fontId="8" fillId="0" borderId="1" xfId="43" applyFont="1" applyBorder="1" applyAlignment="1" applyProtection="1">
      <alignment vertical="center"/>
    </xf>
    <xf numFmtId="0" fontId="8" fillId="0" borderId="1" xfId="43" applyFont="1" applyBorder="1" applyAlignment="1">
      <alignment vertical="center"/>
    </xf>
    <xf numFmtId="10" fontId="4" fillId="3" borderId="4" xfId="43" applyNumberFormat="1" applyFont="1" applyFill="1" applyBorder="1" applyAlignment="1">
      <alignment vertical="center"/>
    </xf>
    <xf numFmtId="10" fontId="8" fillId="0" borderId="4" xfId="43" applyNumberFormat="1" applyFont="1" applyFill="1" applyBorder="1" applyAlignment="1">
      <alignment horizontal="center" vertical="center"/>
    </xf>
    <xf numFmtId="0" fontId="10" fillId="0" borderId="0" xfId="43" applyFont="1" applyFill="1" applyBorder="1" applyAlignment="1" applyProtection="1">
      <alignment horizontal="center" vertical="center"/>
      <protection locked="0"/>
    </xf>
    <xf numFmtId="0" fontId="8" fillId="0" borderId="0" xfId="43" applyFont="1" applyBorder="1" applyAlignment="1" applyProtection="1">
      <alignment horizontal="center" vertical="center"/>
      <protection locked="0"/>
    </xf>
    <xf numFmtId="0" fontId="8" fillId="0" borderId="1" xfId="43" applyFont="1" applyBorder="1" applyAlignment="1" applyProtection="1">
      <alignment vertical="center"/>
      <protection locked="0"/>
    </xf>
    <xf numFmtId="0" fontId="10" fillId="0" borderId="4" xfId="43" applyFont="1" applyFill="1" applyBorder="1" applyAlignment="1" applyProtection="1">
      <alignment horizontal="left" vertical="center"/>
      <protection locked="0"/>
    </xf>
    <xf numFmtId="10" fontId="8" fillId="3" borderId="4" xfId="43" applyNumberFormat="1" applyFont="1" applyFill="1" applyBorder="1" applyAlignment="1" applyProtection="1">
      <alignment vertical="center"/>
      <protection locked="0"/>
    </xf>
    <xf numFmtId="10" fontId="8" fillId="0" borderId="4" xfId="43" applyNumberFormat="1" applyFont="1" applyFill="1" applyBorder="1" applyAlignment="1" applyProtection="1">
      <alignment horizontal="center" vertical="center"/>
      <protection locked="0"/>
    </xf>
    <xf numFmtId="0" fontId="10" fillId="0" borderId="4" xfId="43" applyFont="1" applyBorder="1" applyAlignment="1" applyProtection="1">
      <alignment horizontal="left" vertical="center"/>
      <protection locked="0"/>
    </xf>
    <xf numFmtId="0" fontId="10" fillId="0" borderId="4" xfId="43" applyFont="1" applyBorder="1" applyAlignment="1" applyProtection="1">
      <alignment vertical="center"/>
      <protection locked="0"/>
    </xf>
    <xf numFmtId="10" fontId="15" fillId="0" borderId="4" xfId="43" applyNumberFormat="1" applyFont="1" applyFill="1" applyBorder="1" applyAlignment="1" applyProtection="1">
      <alignment horizontal="center" vertical="center"/>
      <protection locked="0"/>
    </xf>
    <xf numFmtId="0" fontId="2" fillId="0" borderId="6" xfId="43" applyFont="1" applyFill="1" applyBorder="1" applyAlignment="1">
      <alignment horizontal="center" vertical="center"/>
    </xf>
    <xf numFmtId="9" fontId="8" fillId="0" borderId="0" xfId="51" applyFont="1" applyFill="1" applyBorder="1" applyAlignment="1" applyProtection="1">
      <alignment horizontal="center" vertical="center"/>
      <protection locked="0"/>
    </xf>
    <xf numFmtId="10" fontId="17" fillId="0" borderId="4" xfId="51" applyNumberFormat="1" applyFont="1" applyFill="1" applyBorder="1" applyAlignment="1" applyProtection="1">
      <alignment horizontal="center" vertical="center"/>
    </xf>
    <xf numFmtId="185" fontId="15" fillId="0" borderId="4" xfId="43" applyNumberFormat="1" applyFont="1" applyFill="1" applyBorder="1" applyAlignment="1" applyProtection="1">
      <alignment horizontal="center" vertical="center"/>
      <protection locked="0"/>
    </xf>
    <xf numFmtId="0" fontId="3" fillId="0" borderId="0" xfId="43" applyFont="1" applyBorder="1" applyAlignment="1">
      <alignment vertical="center"/>
    </xf>
    <xf numFmtId="0" fontId="18" fillId="0" borderId="0" xfId="0" applyFont="1"/>
    <xf numFmtId="0" fontId="0" fillId="0" borderId="0" xfId="0" applyAlignment="1">
      <alignment horizontal="center" vertical="center"/>
    </xf>
    <xf numFmtId="0" fontId="19" fillId="5" borderId="7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/>
    </xf>
    <xf numFmtId="186" fontId="0" fillId="0" borderId="10" xfId="4" applyNumberFormat="1" applyFont="1" applyFill="1" applyBorder="1" applyAlignment="1">
      <alignment horizontal="center" vertical="center"/>
    </xf>
    <xf numFmtId="186" fontId="0" fillId="0" borderId="11" xfId="4" applyNumberFormat="1" applyFon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186" fontId="0" fillId="6" borderId="13" xfId="4" applyNumberFormat="1" applyFont="1" applyFill="1" applyBorder="1" applyAlignment="1">
      <alignment horizontal="center" vertical="center"/>
    </xf>
    <xf numFmtId="186" fontId="0" fillId="6" borderId="14" xfId="4" applyNumberFormat="1" applyFont="1" applyFill="1" applyBorder="1" applyAlignment="1">
      <alignment horizontal="center"/>
    </xf>
    <xf numFmtId="0" fontId="20" fillId="0" borderId="9" xfId="0" applyFont="1" applyBorder="1" applyAlignment="1">
      <alignment horizontal="center" vertical="center"/>
    </xf>
    <xf numFmtId="186" fontId="0" fillId="2" borderId="8" xfId="4" applyNumberFormat="1" applyFont="1" applyFill="1" applyBorder="1" applyAlignment="1">
      <alignment horizontal="center" vertical="center"/>
    </xf>
    <xf numFmtId="186" fontId="0" fillId="2" borderId="4" xfId="4" applyNumberFormat="1" applyFont="1" applyFill="1" applyBorder="1" applyAlignment="1">
      <alignment horizontal="center"/>
    </xf>
    <xf numFmtId="0" fontId="21" fillId="0" borderId="7" xfId="0" applyFont="1" applyBorder="1" applyAlignment="1">
      <alignment horizontal="center" vertical="center"/>
    </xf>
    <xf numFmtId="186" fontId="18" fillId="0" borderId="10" xfId="4" applyNumberFormat="1" applyFont="1" applyFill="1" applyBorder="1" applyAlignment="1">
      <alignment horizontal="center" vertical="center"/>
    </xf>
    <xf numFmtId="186" fontId="18" fillId="0" borderId="11" xfId="4" applyNumberFormat="1" applyFont="1" applyBorder="1" applyAlignment="1">
      <alignment horizontal="center"/>
    </xf>
    <xf numFmtId="0" fontId="21" fillId="0" borderId="12" xfId="0" applyFont="1" applyBorder="1" applyAlignment="1">
      <alignment horizontal="center" vertical="center"/>
    </xf>
    <xf numFmtId="186" fontId="18" fillId="6" borderId="13" xfId="4" applyNumberFormat="1" applyFont="1" applyFill="1" applyBorder="1" applyAlignment="1">
      <alignment horizontal="center" vertical="center"/>
    </xf>
    <xf numFmtId="186" fontId="18" fillId="6" borderId="14" xfId="4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187" fontId="0" fillId="0" borderId="0" xfId="0" applyNumberFormat="1"/>
    <xf numFmtId="0" fontId="20" fillId="0" borderId="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0" fontId="0" fillId="0" borderId="11" xfId="0" applyNumberFormat="1" applyBorder="1" applyAlignment="1">
      <alignment horizontal="center"/>
    </xf>
    <xf numFmtId="0" fontId="20" fillId="0" borderId="17" xfId="0" applyFont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10" fontId="0" fillId="6" borderId="14" xfId="0" applyNumberFormat="1" applyFill="1" applyBorder="1" applyAlignment="1">
      <alignment horizontal="center"/>
    </xf>
    <xf numFmtId="0" fontId="20" fillId="0" borderId="19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0" fontId="0" fillId="2" borderId="4" xfId="12" applyNumberFormat="1" applyFont="1" applyFill="1" applyBorder="1" applyAlignment="1">
      <alignment horizontal="center"/>
    </xf>
    <xf numFmtId="0" fontId="21" fillId="0" borderId="15" xfId="0" applyFont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10" fontId="18" fillId="0" borderId="11" xfId="0" applyNumberFormat="1" applyFont="1" applyBorder="1" applyAlignment="1">
      <alignment horizontal="center"/>
    </xf>
    <xf numFmtId="0" fontId="21" fillId="0" borderId="17" xfId="0" applyFont="1" applyBorder="1" applyAlignment="1">
      <alignment horizontal="center" vertical="center"/>
    </xf>
    <xf numFmtId="0" fontId="18" fillId="6" borderId="18" xfId="0" applyFont="1" applyFill="1" applyBorder="1" applyAlignment="1">
      <alignment horizontal="center" vertical="center"/>
    </xf>
    <xf numFmtId="10" fontId="18" fillId="6" borderId="14" xfId="0" applyNumberFormat="1" applyFont="1" applyFill="1" applyBorder="1" applyAlignment="1">
      <alignment horizontal="center"/>
    </xf>
    <xf numFmtId="0" fontId="21" fillId="0" borderId="19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5" borderId="20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19" fillId="5" borderId="23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9" fillId="5" borderId="25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3" fillId="0" borderId="0" xfId="0" applyFont="1"/>
    <xf numFmtId="0" fontId="20" fillId="0" borderId="26" xfId="0" applyFont="1" applyBorder="1" applyAlignment="1">
      <alignment horizontal="center" vertical="center"/>
    </xf>
    <xf numFmtId="179" fontId="0" fillId="0" borderId="24" xfId="4" applyFont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184" fontId="0" fillId="0" borderId="28" xfId="0" applyNumberFormat="1" applyFill="1" applyBorder="1" applyAlignment="1">
      <alignment horizontal="center" vertical="center"/>
    </xf>
    <xf numFmtId="189" fontId="0" fillId="0" borderId="27" xfId="0" applyNumberForma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184" fontId="0" fillId="6" borderId="30" xfId="0" applyNumberFormat="1" applyFill="1" applyBorder="1" applyAlignment="1">
      <alignment horizontal="center" vertical="center"/>
    </xf>
    <xf numFmtId="189" fontId="0" fillId="6" borderId="29" xfId="0" applyNumberFormat="1" applyFill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179" fontId="18" fillId="0" borderId="24" xfId="4" applyFont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184" fontId="18" fillId="0" borderId="28" xfId="0" applyNumberFormat="1" applyFont="1" applyFill="1" applyBorder="1" applyAlignment="1">
      <alignment horizontal="center" vertical="center"/>
    </xf>
    <xf numFmtId="189" fontId="18" fillId="0" borderId="27" xfId="0" applyNumberFormat="1" applyFont="1" applyFill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18" fillId="6" borderId="29" xfId="0" applyFont="1" applyFill="1" applyBorder="1" applyAlignment="1">
      <alignment horizontal="center" vertical="center"/>
    </xf>
    <xf numFmtId="184" fontId="18" fillId="6" borderId="30" xfId="0" applyNumberFormat="1" applyFont="1" applyFill="1" applyBorder="1" applyAlignment="1">
      <alignment horizontal="center" vertical="center"/>
    </xf>
    <xf numFmtId="189" fontId="18" fillId="6" borderId="29" xfId="0" applyNumberFormat="1" applyFont="1" applyFill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4" fillId="0" borderId="0" xfId="0" applyFont="1"/>
    <xf numFmtId="0" fontId="22" fillId="0" borderId="26" xfId="0" applyFont="1" applyBorder="1" applyAlignment="1">
      <alignment horizontal="center" vertical="center"/>
    </xf>
    <xf numFmtId="179" fontId="22" fillId="0" borderId="24" xfId="4" applyFont="1" applyBorder="1" applyAlignment="1">
      <alignment horizontal="center" vertical="center"/>
    </xf>
    <xf numFmtId="0" fontId="22" fillId="0" borderId="27" xfId="0" applyFont="1" applyFill="1" applyBorder="1" applyAlignment="1">
      <alignment horizontal="center" vertical="center"/>
    </xf>
    <xf numFmtId="184" fontId="22" fillId="0" borderId="28" xfId="0" applyNumberFormat="1" applyFont="1" applyFill="1" applyBorder="1" applyAlignment="1">
      <alignment horizontal="center" vertical="center"/>
    </xf>
    <xf numFmtId="189" fontId="22" fillId="0" borderId="27" xfId="0" applyNumberFormat="1" applyFont="1" applyFill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179" fontId="22" fillId="0" borderId="33" xfId="4" applyFont="1" applyBorder="1" applyAlignment="1">
      <alignment horizontal="center" vertical="center"/>
    </xf>
    <xf numFmtId="0" fontId="22" fillId="6" borderId="34" xfId="0" applyFont="1" applyFill="1" applyBorder="1" applyAlignment="1">
      <alignment horizontal="center" vertical="center"/>
    </xf>
    <xf numFmtId="184" fontId="22" fillId="6" borderId="35" xfId="0" applyNumberFormat="1" applyFont="1" applyFill="1" applyBorder="1" applyAlignment="1">
      <alignment horizontal="center" vertical="center"/>
    </xf>
    <xf numFmtId="189" fontId="22" fillId="6" borderId="34" xfId="0" applyNumberFormat="1" applyFont="1" applyFill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 wrapText="1"/>
    </xf>
    <xf numFmtId="184" fontId="0" fillId="0" borderId="37" xfId="0" applyNumberFormat="1" applyFill="1" applyBorder="1" applyAlignment="1">
      <alignment horizontal="center" vertical="center"/>
    </xf>
    <xf numFmtId="187" fontId="0" fillId="0" borderId="38" xfId="4" applyNumberFormat="1" applyFont="1" applyFill="1" applyBorder="1" applyAlignment="1">
      <alignment horizontal="center" vertical="center"/>
    </xf>
    <xf numFmtId="187" fontId="0" fillId="0" borderId="28" xfId="4" applyNumberFormat="1" applyFont="1" applyFill="1" applyBorder="1" applyAlignment="1">
      <alignment horizontal="center" vertical="center"/>
    </xf>
    <xf numFmtId="187" fontId="0" fillId="0" borderId="27" xfId="4" applyNumberFormat="1" applyFont="1" applyFill="1" applyBorder="1" applyAlignment="1">
      <alignment horizontal="center" vertical="center"/>
    </xf>
    <xf numFmtId="184" fontId="0" fillId="6" borderId="39" xfId="0" applyNumberFormat="1" applyFill="1" applyBorder="1" applyAlignment="1">
      <alignment horizontal="center" vertical="center"/>
    </xf>
    <xf numFmtId="187" fontId="0" fillId="6" borderId="40" xfId="4" applyNumberFormat="1" applyFont="1" applyFill="1" applyBorder="1" applyAlignment="1">
      <alignment horizontal="center" vertical="center"/>
    </xf>
    <xf numFmtId="187" fontId="0" fillId="6" borderId="30" xfId="4" applyNumberFormat="1" applyFont="1" applyFill="1" applyBorder="1" applyAlignment="1">
      <alignment horizontal="center" vertical="center"/>
    </xf>
    <xf numFmtId="187" fontId="0" fillId="6" borderId="29" xfId="4" applyNumberFormat="1" applyFont="1" applyFill="1" applyBorder="1" applyAlignment="1">
      <alignment horizontal="center" vertical="center"/>
    </xf>
    <xf numFmtId="187" fontId="18" fillId="0" borderId="38" xfId="4" applyNumberFormat="1" applyFont="1" applyFill="1" applyBorder="1" applyAlignment="1">
      <alignment horizontal="center" vertical="center"/>
    </xf>
    <xf numFmtId="187" fontId="18" fillId="0" borderId="28" xfId="4" applyNumberFormat="1" applyFont="1" applyFill="1" applyBorder="1" applyAlignment="1">
      <alignment horizontal="center" vertical="center"/>
    </xf>
    <xf numFmtId="187" fontId="18" fillId="0" borderId="27" xfId="4" applyNumberFormat="1" applyFont="1" applyFill="1" applyBorder="1" applyAlignment="1">
      <alignment horizontal="center" vertical="center"/>
    </xf>
    <xf numFmtId="187" fontId="18" fillId="6" borderId="40" xfId="4" applyNumberFormat="1" applyFont="1" applyFill="1" applyBorder="1" applyAlignment="1">
      <alignment horizontal="center" vertical="center"/>
    </xf>
    <xf numFmtId="187" fontId="18" fillId="6" borderId="30" xfId="4" applyNumberFormat="1" applyFont="1" applyFill="1" applyBorder="1" applyAlignment="1">
      <alignment horizontal="center" vertical="center"/>
    </xf>
    <xf numFmtId="187" fontId="18" fillId="6" borderId="29" xfId="4" applyNumberFormat="1" applyFont="1" applyFill="1" applyBorder="1" applyAlignment="1">
      <alignment horizontal="center" vertical="center"/>
    </xf>
    <xf numFmtId="184" fontId="18" fillId="0" borderId="37" xfId="0" applyNumberFormat="1" applyFont="1" applyFill="1" applyBorder="1" applyAlignment="1">
      <alignment horizontal="center" vertical="center"/>
    </xf>
    <xf numFmtId="184" fontId="18" fillId="6" borderId="39" xfId="0" applyNumberFormat="1" applyFont="1" applyFill="1" applyBorder="1" applyAlignment="1">
      <alignment horizontal="center" vertical="center"/>
    </xf>
    <xf numFmtId="184" fontId="22" fillId="0" borderId="37" xfId="0" applyNumberFormat="1" applyFont="1" applyFill="1" applyBorder="1" applyAlignment="1">
      <alignment horizontal="center" vertical="center"/>
    </xf>
    <xf numFmtId="187" fontId="22" fillId="0" borderId="38" xfId="4" applyNumberFormat="1" applyFont="1" applyFill="1" applyBorder="1" applyAlignment="1">
      <alignment horizontal="center" vertical="center"/>
    </xf>
    <xf numFmtId="187" fontId="22" fillId="0" borderId="28" xfId="4" applyNumberFormat="1" applyFont="1" applyFill="1" applyBorder="1" applyAlignment="1">
      <alignment horizontal="center" vertical="center"/>
    </xf>
    <xf numFmtId="187" fontId="22" fillId="0" borderId="27" xfId="4" applyNumberFormat="1" applyFont="1" applyFill="1" applyBorder="1" applyAlignment="1">
      <alignment horizontal="center" vertical="center"/>
    </xf>
    <xf numFmtId="184" fontId="22" fillId="6" borderId="41" xfId="0" applyNumberFormat="1" applyFont="1" applyFill="1" applyBorder="1" applyAlignment="1">
      <alignment horizontal="center" vertical="center"/>
    </xf>
    <xf numFmtId="187" fontId="22" fillId="6" borderId="42" xfId="4" applyNumberFormat="1" applyFont="1" applyFill="1" applyBorder="1" applyAlignment="1">
      <alignment horizontal="center" vertical="center"/>
    </xf>
    <xf numFmtId="187" fontId="22" fillId="6" borderId="35" xfId="4" applyNumberFormat="1" applyFont="1" applyFill="1" applyBorder="1" applyAlignment="1">
      <alignment horizontal="center" vertical="center"/>
    </xf>
    <xf numFmtId="187" fontId="22" fillId="6" borderId="34" xfId="4" applyNumberFormat="1" applyFont="1" applyFill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/>
    </xf>
    <xf numFmtId="187" fontId="0" fillId="0" borderId="37" xfId="4" applyNumberFormat="1" applyFont="1" applyFill="1" applyBorder="1" applyAlignment="1">
      <alignment horizontal="center" vertical="center"/>
    </xf>
    <xf numFmtId="10" fontId="0" fillId="0" borderId="38" xfId="12" applyNumberFormat="1" applyFont="1" applyFill="1" applyBorder="1" applyAlignment="1">
      <alignment horizontal="center" vertical="center"/>
    </xf>
    <xf numFmtId="10" fontId="0" fillId="0" borderId="27" xfId="12" applyNumberFormat="1" applyFont="1" applyFill="1" applyBorder="1" applyAlignment="1">
      <alignment horizontal="center" vertical="center"/>
    </xf>
    <xf numFmtId="10" fontId="25" fillId="0" borderId="4" xfId="4" applyNumberFormat="1" applyFont="1" applyBorder="1" applyAlignment="1">
      <alignment horizontal="center" vertical="center"/>
    </xf>
    <xf numFmtId="10" fontId="25" fillId="0" borderId="46" xfId="12" applyNumberFormat="1" applyFont="1" applyBorder="1" applyAlignment="1">
      <alignment horizontal="center" vertical="center"/>
    </xf>
    <xf numFmtId="187" fontId="0" fillId="6" borderId="39" xfId="4" applyNumberFormat="1" applyFont="1" applyFill="1" applyBorder="1" applyAlignment="1">
      <alignment horizontal="center" vertical="center"/>
    </xf>
    <xf numFmtId="10" fontId="0" fillId="6" borderId="40" xfId="12" applyNumberFormat="1" applyFont="1" applyFill="1" applyBorder="1" applyAlignment="1">
      <alignment horizontal="center" vertical="center"/>
    </xf>
    <xf numFmtId="10" fontId="0" fillId="6" borderId="29" xfId="12" applyNumberFormat="1" applyFont="1" applyFill="1" applyBorder="1" applyAlignment="1">
      <alignment horizontal="center" vertical="center"/>
    </xf>
    <xf numFmtId="187" fontId="18" fillId="0" borderId="37" xfId="4" applyNumberFormat="1" applyFont="1" applyFill="1" applyBorder="1" applyAlignment="1">
      <alignment horizontal="center" vertical="center"/>
    </xf>
    <xf numFmtId="178" fontId="18" fillId="0" borderId="38" xfId="12" applyNumberFormat="1" applyFont="1" applyFill="1" applyBorder="1" applyAlignment="1">
      <alignment horizontal="center" vertical="center"/>
    </xf>
    <xf numFmtId="10" fontId="18" fillId="0" borderId="27" xfId="12" applyNumberFormat="1" applyFont="1" applyFill="1" applyBorder="1" applyAlignment="1">
      <alignment horizontal="center" vertical="center"/>
    </xf>
    <xf numFmtId="10" fontId="26" fillId="0" borderId="4" xfId="4" applyNumberFormat="1" applyFont="1" applyBorder="1" applyAlignment="1">
      <alignment horizontal="center" vertical="center"/>
    </xf>
    <xf numFmtId="178" fontId="26" fillId="0" borderId="46" xfId="12" applyNumberFormat="1" applyFont="1" applyBorder="1" applyAlignment="1">
      <alignment horizontal="center" vertical="center"/>
    </xf>
    <xf numFmtId="187" fontId="18" fillId="6" borderId="39" xfId="4" applyNumberFormat="1" applyFont="1" applyFill="1" applyBorder="1" applyAlignment="1">
      <alignment horizontal="center" vertical="center"/>
    </xf>
    <xf numFmtId="178" fontId="18" fillId="6" borderId="40" xfId="12" applyNumberFormat="1" applyFont="1" applyFill="1" applyBorder="1" applyAlignment="1">
      <alignment horizontal="center" vertical="center"/>
    </xf>
    <xf numFmtId="10" fontId="18" fillId="6" borderId="29" xfId="12" applyNumberFormat="1" applyFont="1" applyFill="1" applyBorder="1" applyAlignment="1">
      <alignment horizontal="center" vertical="center"/>
    </xf>
    <xf numFmtId="178" fontId="0" fillId="0" borderId="38" xfId="12" applyNumberFormat="1" applyFont="1" applyFill="1" applyBorder="1" applyAlignment="1">
      <alignment horizontal="center" vertical="center"/>
    </xf>
    <xf numFmtId="178" fontId="25" fillId="0" borderId="46" xfId="12" applyNumberFormat="1" applyFont="1" applyBorder="1" applyAlignment="1">
      <alignment horizontal="center" vertical="center"/>
    </xf>
    <xf numFmtId="178" fontId="0" fillId="6" borderId="40" xfId="12" applyNumberFormat="1" applyFont="1" applyFill="1" applyBorder="1" applyAlignment="1">
      <alignment horizontal="center" vertical="center"/>
    </xf>
    <xf numFmtId="187" fontId="22" fillId="0" borderId="37" xfId="4" applyNumberFormat="1" applyFont="1" applyFill="1" applyBorder="1" applyAlignment="1">
      <alignment horizontal="center" vertical="center"/>
    </xf>
    <xf numFmtId="178" fontId="22" fillId="0" borderId="38" xfId="12" applyNumberFormat="1" applyFont="1" applyFill="1" applyBorder="1" applyAlignment="1">
      <alignment horizontal="center" vertical="center"/>
    </xf>
    <xf numFmtId="10" fontId="22" fillId="0" borderId="27" xfId="12" applyNumberFormat="1" applyFont="1" applyFill="1" applyBorder="1" applyAlignment="1">
      <alignment horizontal="center" vertical="center"/>
    </xf>
    <xf numFmtId="10" fontId="27" fillId="0" borderId="4" xfId="4" applyNumberFormat="1" applyFont="1" applyBorder="1" applyAlignment="1">
      <alignment horizontal="center" vertical="center"/>
    </xf>
    <xf numFmtId="178" fontId="27" fillId="0" borderId="46" xfId="12" applyNumberFormat="1" applyFont="1" applyBorder="1" applyAlignment="1">
      <alignment horizontal="center" vertical="center"/>
    </xf>
    <xf numFmtId="187" fontId="22" fillId="6" borderId="41" xfId="4" applyNumberFormat="1" applyFont="1" applyFill="1" applyBorder="1" applyAlignment="1">
      <alignment horizontal="center" vertical="center"/>
    </xf>
    <xf numFmtId="178" fontId="22" fillId="6" borderId="42" xfId="12" applyNumberFormat="1" applyFont="1" applyFill="1" applyBorder="1" applyAlignment="1">
      <alignment horizontal="center" vertical="center"/>
    </xf>
    <xf numFmtId="10" fontId="22" fillId="6" borderId="34" xfId="12" applyNumberFormat="1" applyFont="1" applyFill="1" applyBorder="1" applyAlignment="1">
      <alignment horizontal="center" vertical="center"/>
    </xf>
    <xf numFmtId="10" fontId="27" fillId="0" borderId="47" xfId="4" applyNumberFormat="1" applyFont="1" applyBorder="1" applyAlignment="1">
      <alignment horizontal="center" vertical="center"/>
    </xf>
    <xf numFmtId="178" fontId="27" fillId="0" borderId="48" xfId="12" applyNumberFormat="1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179" fontId="0" fillId="0" borderId="49" xfId="4" applyFont="1" applyBorder="1" applyAlignment="1">
      <alignment horizontal="center" vertical="center"/>
    </xf>
    <xf numFmtId="179" fontId="0" fillId="0" borderId="51" xfId="4" applyFont="1" applyBorder="1" applyAlignment="1">
      <alignment horizontal="center" vertical="center"/>
    </xf>
    <xf numFmtId="179" fontId="18" fillId="0" borderId="49" xfId="4" applyFont="1" applyBorder="1" applyAlignment="1">
      <alignment horizontal="center" vertical="center"/>
    </xf>
    <xf numFmtId="179" fontId="18" fillId="0" borderId="51" xfId="4" applyFont="1" applyBorder="1" applyAlignment="1">
      <alignment horizontal="center" vertical="center"/>
    </xf>
    <xf numFmtId="179" fontId="22" fillId="0" borderId="49" xfId="4" applyFont="1" applyBorder="1" applyAlignment="1">
      <alignment horizontal="center" vertical="center"/>
    </xf>
    <xf numFmtId="179" fontId="22" fillId="0" borderId="53" xfId="4" applyFont="1" applyBorder="1" applyAlignment="1">
      <alignment horizontal="center" vertical="center"/>
    </xf>
    <xf numFmtId="0" fontId="20" fillId="0" borderId="54" xfId="0" applyFont="1" applyBorder="1" applyAlignment="1">
      <alignment horizontal="center" vertical="center"/>
    </xf>
    <xf numFmtId="10" fontId="25" fillId="0" borderId="50" xfId="4" applyNumberFormat="1" applyFont="1" applyBorder="1" applyAlignment="1">
      <alignment horizontal="center" vertical="center"/>
    </xf>
    <xf numFmtId="10" fontId="25" fillId="0" borderId="52" xfId="4" applyNumberFormat="1" applyFont="1" applyBorder="1" applyAlignment="1">
      <alignment horizontal="center" vertical="center"/>
    </xf>
    <xf numFmtId="10" fontId="26" fillId="0" borderId="50" xfId="4" applyNumberFormat="1" applyFont="1" applyBorder="1" applyAlignment="1">
      <alignment horizontal="center" vertical="center"/>
    </xf>
    <xf numFmtId="10" fontId="26" fillId="0" borderId="52" xfId="4" applyNumberFormat="1" applyFont="1" applyBorder="1" applyAlignment="1">
      <alignment horizontal="center" vertical="center"/>
    </xf>
    <xf numFmtId="10" fontId="27" fillId="0" borderId="50" xfId="4" applyNumberFormat="1" applyFont="1" applyBorder="1" applyAlignment="1">
      <alignment horizontal="center" vertical="center"/>
    </xf>
    <xf numFmtId="10" fontId="27" fillId="0" borderId="55" xfId="4" applyNumberFormat="1" applyFont="1" applyBorder="1" applyAlignment="1">
      <alignment horizontal="center" vertical="center"/>
    </xf>
    <xf numFmtId="10" fontId="25" fillId="0" borderId="56" xfId="12" applyNumberFormat="1" applyFont="1" applyBorder="1" applyAlignment="1">
      <alignment horizontal="center" vertical="center"/>
    </xf>
    <xf numFmtId="10" fontId="25" fillId="0" borderId="57" xfId="12" applyNumberFormat="1" applyFont="1" applyBorder="1" applyAlignment="1">
      <alignment horizontal="center" vertical="center"/>
    </xf>
    <xf numFmtId="178" fontId="26" fillId="0" borderId="56" xfId="12" applyNumberFormat="1" applyFont="1" applyBorder="1" applyAlignment="1">
      <alignment horizontal="center" vertical="center"/>
    </xf>
    <xf numFmtId="178" fontId="26" fillId="0" borderId="57" xfId="12" applyNumberFormat="1" applyFont="1" applyBorder="1" applyAlignment="1">
      <alignment horizontal="center" vertical="center"/>
    </xf>
    <xf numFmtId="178" fontId="25" fillId="0" borderId="56" xfId="12" applyNumberFormat="1" applyFont="1" applyBorder="1" applyAlignment="1">
      <alignment horizontal="center" vertical="center"/>
    </xf>
    <xf numFmtId="178" fontId="25" fillId="0" borderId="57" xfId="12" applyNumberFormat="1" applyFont="1" applyBorder="1" applyAlignment="1">
      <alignment horizontal="center" vertical="center"/>
    </xf>
    <xf numFmtId="178" fontId="27" fillId="0" borderId="56" xfId="12" applyNumberFormat="1" applyFont="1" applyBorder="1" applyAlignment="1">
      <alignment horizontal="center" vertical="center"/>
    </xf>
    <xf numFmtId="178" fontId="27" fillId="0" borderId="58" xfId="12" applyNumberFormat="1" applyFont="1" applyBorder="1" applyAlignment="1">
      <alignment horizontal="center" vertical="center"/>
    </xf>
    <xf numFmtId="0" fontId="28" fillId="0" borderId="0" xfId="0" applyFont="1"/>
    <xf numFmtId="0" fontId="22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right" vertical="center"/>
    </xf>
    <xf numFmtId="0" fontId="19" fillId="7" borderId="59" xfId="0" applyFont="1" applyFill="1" applyBorder="1" applyAlignment="1">
      <alignment horizontal="center" vertical="center" wrapText="1"/>
    </xf>
    <xf numFmtId="0" fontId="19" fillId="7" borderId="59" xfId="0" applyFont="1" applyFill="1" applyBorder="1" applyAlignment="1">
      <alignment horizontal="center" vertical="center"/>
    </xf>
    <xf numFmtId="0" fontId="31" fillId="0" borderId="59" xfId="0" applyFont="1" applyBorder="1" applyAlignment="1">
      <alignment horizontal="center" vertical="center"/>
    </xf>
    <xf numFmtId="0" fontId="19" fillId="7" borderId="60" xfId="0" applyFont="1" applyFill="1" applyBorder="1" applyAlignment="1">
      <alignment horizontal="center" vertical="center"/>
    </xf>
    <xf numFmtId="0" fontId="31" fillId="0" borderId="50" xfId="0" applyFont="1" applyBorder="1" applyAlignment="1">
      <alignment horizontal="center" vertical="center" textRotation="180"/>
    </xf>
    <xf numFmtId="0" fontId="31" fillId="0" borderId="61" xfId="0" applyFont="1" applyBorder="1" applyAlignment="1">
      <alignment horizontal="center" vertical="center"/>
    </xf>
    <xf numFmtId="186" fontId="29" fillId="0" borderId="59" xfId="4" applyNumberFormat="1" applyFont="1" applyBorder="1" applyAlignment="1">
      <alignment horizontal="center" vertical="center"/>
    </xf>
    <xf numFmtId="186" fontId="0" fillId="0" borderId="59" xfId="4" applyNumberFormat="1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 textRotation="180"/>
    </xf>
    <xf numFmtId="0" fontId="31" fillId="0" borderId="62" xfId="0" applyFont="1" applyBorder="1" applyAlignment="1">
      <alignment horizontal="center" vertical="center"/>
    </xf>
    <xf numFmtId="0" fontId="32" fillId="0" borderId="0" xfId="0" applyFont="1"/>
    <xf numFmtId="0" fontId="33" fillId="8" borderId="62" xfId="0" applyFont="1" applyFill="1" applyBorder="1" applyAlignment="1">
      <alignment horizontal="center" vertical="center"/>
    </xf>
    <xf numFmtId="0" fontId="33" fillId="8" borderId="61" xfId="0" applyFont="1" applyFill="1" applyBorder="1" applyAlignment="1">
      <alignment horizontal="center" vertical="center"/>
    </xf>
    <xf numFmtId="186" fontId="29" fillId="8" borderId="59" xfId="4" applyNumberFormat="1" applyFont="1" applyFill="1" applyBorder="1" applyAlignment="1">
      <alignment horizontal="center" vertical="center"/>
    </xf>
    <xf numFmtId="186" fontId="18" fillId="8" borderId="59" xfId="4" applyNumberFormat="1" applyFont="1" applyFill="1" applyBorder="1" applyAlignment="1">
      <alignment horizontal="center" vertical="center"/>
    </xf>
    <xf numFmtId="0" fontId="34" fillId="0" borderId="0" xfId="0" applyFont="1"/>
    <xf numFmtId="0" fontId="35" fillId="8" borderId="62" xfId="0" applyFont="1" applyFill="1" applyBorder="1" applyAlignment="1">
      <alignment horizontal="center" vertical="center"/>
    </xf>
    <xf numFmtId="0" fontId="35" fillId="8" borderId="61" xfId="0" applyFont="1" applyFill="1" applyBorder="1" applyAlignment="1">
      <alignment horizontal="center" vertical="center"/>
    </xf>
    <xf numFmtId="186" fontId="28" fillId="8" borderId="59" xfId="4" applyNumberFormat="1" applyFont="1" applyFill="1" applyBorder="1" applyAlignment="1">
      <alignment horizontal="center" vertical="center"/>
    </xf>
    <xf numFmtId="0" fontId="31" fillId="0" borderId="52" xfId="0" applyFont="1" applyBorder="1" applyAlignment="1">
      <alignment horizontal="center" vertical="center" textRotation="180"/>
    </xf>
    <xf numFmtId="0" fontId="31" fillId="0" borderId="63" xfId="0" applyFont="1" applyBorder="1" applyAlignment="1">
      <alignment horizontal="center" vertical="center"/>
    </xf>
    <xf numFmtId="0" fontId="31" fillId="0" borderId="64" xfId="0" applyFont="1" applyBorder="1" applyAlignment="1">
      <alignment horizontal="center" vertical="center"/>
    </xf>
    <xf numFmtId="184" fontId="0" fillId="0" borderId="64" xfId="4" applyNumberFormat="1" applyFont="1" applyBorder="1" applyAlignment="1">
      <alignment horizontal="center" vertical="center"/>
    </xf>
    <xf numFmtId="0" fontId="31" fillId="6" borderId="65" xfId="0" applyFont="1" applyFill="1" applyBorder="1" applyAlignment="1">
      <alignment horizontal="center" vertical="center"/>
    </xf>
    <xf numFmtId="179" fontId="0" fillId="6" borderId="65" xfId="4" applyFont="1" applyFill="1" applyBorder="1" applyAlignment="1">
      <alignment horizontal="center" vertical="center"/>
    </xf>
    <xf numFmtId="0" fontId="33" fillId="8" borderId="64" xfId="0" applyFont="1" applyFill="1" applyBorder="1" applyAlignment="1">
      <alignment horizontal="center" vertical="center"/>
    </xf>
    <xf numFmtId="184" fontId="0" fillId="8" borderId="64" xfId="4" applyNumberFormat="1" applyFont="1" applyFill="1" applyBorder="1" applyAlignment="1">
      <alignment horizontal="center" vertical="center"/>
    </xf>
    <xf numFmtId="0" fontId="33" fillId="6" borderId="65" xfId="0" applyFont="1" applyFill="1" applyBorder="1" applyAlignment="1">
      <alignment horizontal="center" vertical="center"/>
    </xf>
    <xf numFmtId="0" fontId="31" fillId="0" borderId="59" xfId="0" applyFont="1" applyBorder="1" applyAlignment="1">
      <alignment horizontal="right" vertical="center" textRotation="180"/>
    </xf>
    <xf numFmtId="176" fontId="0" fillId="0" borderId="64" xfId="4" applyNumberFormat="1" applyFont="1" applyBorder="1" applyAlignment="1">
      <alignment horizontal="center" vertical="center"/>
    </xf>
    <xf numFmtId="176" fontId="0" fillId="6" borderId="65" xfId="4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33" fillId="0" borderId="59" xfId="0" applyFont="1" applyBorder="1" applyAlignment="1">
      <alignment horizontal="center" vertical="center"/>
    </xf>
    <xf numFmtId="176" fontId="18" fillId="8" borderId="64" xfId="4" applyNumberFormat="1" applyFont="1" applyFill="1" applyBorder="1" applyAlignment="1">
      <alignment horizontal="center" vertical="center"/>
    </xf>
    <xf numFmtId="176" fontId="18" fillId="6" borderId="65" xfId="4" applyNumberFormat="1" applyFont="1" applyFill="1" applyBorder="1" applyAlignment="1">
      <alignment horizontal="center" vertical="center"/>
    </xf>
    <xf numFmtId="0" fontId="31" fillId="0" borderId="65" xfId="0" applyFont="1" applyBorder="1" applyAlignment="1">
      <alignment horizontal="center" vertical="center"/>
    </xf>
    <xf numFmtId="176" fontId="0" fillId="0" borderId="65" xfId="4" applyNumberFormat="1" applyFont="1" applyBorder="1" applyAlignment="1">
      <alignment horizontal="center" vertical="center"/>
    </xf>
    <xf numFmtId="0" fontId="31" fillId="9" borderId="59" xfId="0" applyFont="1" applyFill="1" applyBorder="1" applyAlignment="1">
      <alignment horizontal="center" vertical="center"/>
    </xf>
    <xf numFmtId="9" fontId="0" fillId="9" borderId="59" xfId="12" applyFont="1" applyFill="1" applyBorder="1" applyAlignment="1">
      <alignment horizontal="center" vertical="center"/>
    </xf>
    <xf numFmtId="0" fontId="33" fillId="8" borderId="65" xfId="0" applyFont="1" applyFill="1" applyBorder="1" applyAlignment="1">
      <alignment horizontal="center" vertical="center"/>
    </xf>
    <xf numFmtId="176" fontId="18" fillId="8" borderId="65" xfId="4" applyNumberFormat="1" applyFont="1" applyFill="1" applyBorder="1" applyAlignment="1">
      <alignment horizontal="center" vertical="center"/>
    </xf>
    <xf numFmtId="0" fontId="33" fillId="9" borderId="59" xfId="0" applyFont="1" applyFill="1" applyBorder="1" applyAlignment="1">
      <alignment horizontal="center" vertical="center"/>
    </xf>
    <xf numFmtId="9" fontId="18" fillId="9" borderId="59" xfId="12" applyFont="1" applyFill="1" applyBorder="1" applyAlignment="1">
      <alignment horizontal="center" vertical="center"/>
    </xf>
    <xf numFmtId="0" fontId="36" fillId="8" borderId="61" xfId="0" applyFont="1" applyFill="1" applyBorder="1" applyAlignment="1">
      <alignment horizontal="center" vertical="center"/>
    </xf>
    <xf numFmtId="0" fontId="36" fillId="8" borderId="64" xfId="0" applyFont="1" applyFill="1" applyBorder="1" applyAlignment="1">
      <alignment horizontal="center" vertical="center"/>
    </xf>
    <xf numFmtId="176" fontId="28" fillId="8" borderId="64" xfId="4" applyNumberFormat="1" applyFont="1" applyFill="1" applyBorder="1" applyAlignment="1">
      <alignment horizontal="center" vertical="center"/>
    </xf>
    <xf numFmtId="0" fontId="36" fillId="8" borderId="65" xfId="0" applyFont="1" applyFill="1" applyBorder="1" applyAlignment="1">
      <alignment horizontal="center" vertical="center"/>
    </xf>
    <xf numFmtId="176" fontId="28" fillId="8" borderId="65" xfId="4" applyNumberFormat="1" applyFont="1" applyFill="1" applyBorder="1" applyAlignment="1">
      <alignment horizontal="center" vertical="center"/>
    </xf>
    <xf numFmtId="0" fontId="36" fillId="9" borderId="59" xfId="0" applyFont="1" applyFill="1" applyBorder="1" applyAlignment="1">
      <alignment horizontal="center" vertical="center"/>
    </xf>
    <xf numFmtId="10" fontId="28" fillId="9" borderId="59" xfId="12" applyNumberFormat="1" applyFont="1" applyFill="1" applyBorder="1" applyAlignment="1">
      <alignment horizontal="center" vertical="center"/>
    </xf>
    <xf numFmtId="0" fontId="37" fillId="0" borderId="0" xfId="0" applyFont="1"/>
    <xf numFmtId="0" fontId="27" fillId="0" borderId="61" xfId="0" applyFont="1" applyBorder="1" applyAlignment="1">
      <alignment horizontal="center" vertical="center"/>
    </xf>
    <xf numFmtId="0" fontId="27" fillId="0" borderId="64" xfId="0" applyFont="1" applyBorder="1" applyAlignment="1">
      <alignment horizontal="center" vertical="center"/>
    </xf>
    <xf numFmtId="176" fontId="22" fillId="0" borderId="64" xfId="4" applyNumberFormat="1" applyFont="1" applyBorder="1" applyAlignment="1">
      <alignment horizontal="center" vertical="center"/>
    </xf>
    <xf numFmtId="0" fontId="27" fillId="0" borderId="65" xfId="0" applyFont="1" applyBorder="1" applyAlignment="1">
      <alignment horizontal="center" vertical="center"/>
    </xf>
    <xf numFmtId="176" fontId="22" fillId="0" borderId="65" xfId="4" applyNumberFormat="1" applyFont="1" applyBorder="1" applyAlignment="1">
      <alignment horizontal="center" vertical="center"/>
    </xf>
    <xf numFmtId="0" fontId="27" fillId="9" borderId="59" xfId="0" applyFont="1" applyFill="1" applyBorder="1" applyAlignment="1">
      <alignment horizontal="center" vertical="center"/>
    </xf>
    <xf numFmtId="10" fontId="22" fillId="9" borderId="59" xfId="12" applyNumberFormat="1" applyFont="1" applyFill="1" applyBorder="1" applyAlignment="1">
      <alignment horizontal="center" vertical="center"/>
    </xf>
    <xf numFmtId="0" fontId="19" fillId="10" borderId="59" xfId="0" applyFont="1" applyFill="1" applyBorder="1" applyAlignment="1">
      <alignment horizontal="center" vertical="center" wrapText="1"/>
    </xf>
    <xf numFmtId="0" fontId="19" fillId="10" borderId="59" xfId="0" applyFont="1" applyFill="1" applyBorder="1" applyAlignment="1">
      <alignment horizontal="center" vertical="center"/>
    </xf>
    <xf numFmtId="0" fontId="19" fillId="10" borderId="60" xfId="0" applyFont="1" applyFill="1" applyBorder="1" applyAlignment="1">
      <alignment horizontal="center" vertical="center"/>
    </xf>
    <xf numFmtId="0" fontId="31" fillId="0" borderId="60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 textRotation="180"/>
    </xf>
    <xf numFmtId="0" fontId="31" fillId="0" borderId="63" xfId="0" applyFont="1" applyBorder="1" applyAlignment="1">
      <alignment horizontal="center" vertical="center" wrapText="1"/>
    </xf>
    <xf numFmtId="0" fontId="31" fillId="11" borderId="66" xfId="0" applyFont="1" applyFill="1" applyBorder="1" applyAlignment="1">
      <alignment horizontal="center" vertical="center"/>
    </xf>
    <xf numFmtId="176" fontId="0" fillId="11" borderId="67" xfId="4" applyNumberFormat="1" applyFont="1" applyFill="1" applyBorder="1" applyAlignment="1">
      <alignment horizontal="center" vertical="center"/>
    </xf>
    <xf numFmtId="0" fontId="33" fillId="0" borderId="68" xfId="0" applyFont="1" applyBorder="1" applyAlignment="1">
      <alignment horizontal="center" vertical="center"/>
    </xf>
    <xf numFmtId="176" fontId="18" fillId="0" borderId="68" xfId="4" applyNumberFormat="1" applyFont="1" applyBorder="1" applyAlignment="1">
      <alignment horizontal="center" vertical="center"/>
    </xf>
    <xf numFmtId="0" fontId="33" fillId="0" borderId="69" xfId="0" applyFont="1" applyBorder="1" applyAlignment="1">
      <alignment horizontal="center" vertical="center"/>
    </xf>
    <xf numFmtId="176" fontId="18" fillId="0" borderId="69" xfId="4" applyNumberFormat="1" applyFont="1" applyBorder="1" applyAlignment="1">
      <alignment horizontal="center" vertical="center"/>
    </xf>
    <xf numFmtId="0" fontId="38" fillId="0" borderId="0" xfId="0" applyFont="1"/>
    <xf numFmtId="0" fontId="27" fillId="11" borderId="66" xfId="0" applyFont="1" applyFill="1" applyBorder="1" applyAlignment="1">
      <alignment horizontal="center" vertical="center"/>
    </xf>
    <xf numFmtId="176" fontId="29" fillId="11" borderId="67" xfId="4" applyNumberFormat="1" applyFont="1" applyFill="1" applyBorder="1" applyAlignment="1">
      <alignment horizontal="center" vertical="center"/>
    </xf>
    <xf numFmtId="0" fontId="33" fillId="0" borderId="70" xfId="0" applyFont="1" applyBorder="1" applyAlignment="1">
      <alignment horizontal="center" vertical="center"/>
    </xf>
    <xf numFmtId="176" fontId="18" fillId="0" borderId="70" xfId="4" applyNumberFormat="1" applyFont="1" applyBorder="1" applyAlignment="1">
      <alignment horizontal="center" vertical="center"/>
    </xf>
    <xf numFmtId="0" fontId="31" fillId="0" borderId="71" xfId="0" applyFont="1" applyBorder="1" applyAlignment="1">
      <alignment horizontal="center" vertical="center"/>
    </xf>
    <xf numFmtId="0" fontId="31" fillId="12" borderId="72" xfId="0" applyFont="1" applyFill="1" applyBorder="1" applyAlignment="1">
      <alignment horizontal="center" vertical="center"/>
    </xf>
    <xf numFmtId="10" fontId="0" fillId="12" borderId="73" xfId="12" applyNumberFormat="1" applyFont="1" applyFill="1" applyBorder="1" applyAlignment="1">
      <alignment horizontal="center" vertical="center"/>
    </xf>
    <xf numFmtId="0" fontId="31" fillId="0" borderId="74" xfId="0" applyFont="1" applyBorder="1" applyAlignment="1">
      <alignment horizontal="center" vertical="center" wrapText="1"/>
    </xf>
    <xf numFmtId="0" fontId="39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1" fillId="0" borderId="6" xfId="0" applyFont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/>
    </xf>
    <xf numFmtId="0" fontId="31" fillId="0" borderId="75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12" borderId="4" xfId="0" applyFont="1" applyFill="1" applyBorder="1" applyAlignment="1">
      <alignment horizontal="center" vertical="center"/>
    </xf>
    <xf numFmtId="10" fontId="0" fillId="12" borderId="4" xfId="12" applyNumberFormat="1" applyFont="1" applyFill="1" applyBorder="1" applyAlignment="1">
      <alignment horizontal="center" vertical="center"/>
    </xf>
    <xf numFmtId="176" fontId="0" fillId="11" borderId="76" xfId="4" applyNumberFormat="1" applyFont="1" applyFill="1" applyBorder="1" applyAlignment="1">
      <alignment horizontal="center" vertical="center"/>
    </xf>
    <xf numFmtId="176" fontId="29" fillId="11" borderId="76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40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/>
    </xf>
    <xf numFmtId="0" fontId="41" fillId="0" borderId="0" xfId="0" applyFont="1" applyAlignment="1">
      <alignment horizontal="center" vertical="center"/>
    </xf>
    <xf numFmtId="186" fontId="42" fillId="0" borderId="0" xfId="4" applyNumberFormat="1" applyFont="1" applyAlignment="1">
      <alignment horizontal="center" vertical="center"/>
    </xf>
    <xf numFmtId="3" fontId="42" fillId="0" borderId="0" xfId="0" applyNumberFormat="1" applyFont="1" applyAlignment="1">
      <alignment horizontal="center" vertical="center"/>
    </xf>
    <xf numFmtId="186" fontId="41" fillId="0" borderId="0" xfId="4" applyNumberFormat="1" applyFont="1" applyAlignment="1">
      <alignment horizontal="center" vertical="center"/>
    </xf>
    <xf numFmtId="188" fontId="41" fillId="0" borderId="0" xfId="0" applyNumberFormat="1" applyFont="1" applyAlignment="1">
      <alignment horizontal="center" vertical="center"/>
    </xf>
    <xf numFmtId="3" fontId="41" fillId="0" borderId="0" xfId="0" applyNumberFormat="1" applyFont="1" applyAlignment="1">
      <alignment horizontal="center" vertical="center"/>
    </xf>
    <xf numFmtId="0" fontId="43" fillId="0" borderId="0" xfId="11" applyAlignment="1">
      <alignment vertical="center"/>
    </xf>
    <xf numFmtId="3" fontId="42" fillId="0" borderId="77" xfId="0" applyNumberFormat="1" applyFont="1" applyBorder="1" applyAlignment="1">
      <alignment horizontal="center" vertical="center"/>
    </xf>
    <xf numFmtId="3" fontId="42" fillId="0" borderId="78" xfId="0" applyNumberFormat="1" applyFont="1" applyBorder="1" applyAlignment="1">
      <alignment horizontal="center" vertical="center"/>
    </xf>
    <xf numFmtId="3" fontId="42" fillId="0" borderId="79" xfId="0" applyNumberFormat="1" applyFont="1" applyBorder="1" applyAlignment="1">
      <alignment horizontal="center" vertical="center"/>
    </xf>
    <xf numFmtId="3" fontId="42" fillId="0" borderId="80" xfId="0" applyNumberFormat="1" applyFont="1" applyBorder="1" applyAlignment="1">
      <alignment horizontal="center" vertical="center"/>
    </xf>
    <xf numFmtId="0" fontId="44" fillId="3" borderId="81" xfId="0" applyFont="1" applyFill="1" applyBorder="1" applyAlignment="1">
      <alignment horizontal="center" vertical="center"/>
    </xf>
    <xf numFmtId="186" fontId="45" fillId="0" borderId="82" xfId="4" applyNumberFormat="1" applyFont="1" applyFill="1" applyBorder="1" applyAlignment="1">
      <alignment horizontal="center" vertical="center"/>
    </xf>
    <xf numFmtId="186" fontId="45" fillId="0" borderId="83" xfId="4" applyNumberFormat="1" applyFont="1" applyFill="1" applyBorder="1" applyAlignment="1">
      <alignment horizontal="center" vertical="center"/>
    </xf>
    <xf numFmtId="3" fontId="45" fillId="0" borderId="84" xfId="9" applyNumberFormat="1" applyFont="1" applyFill="1" applyBorder="1" applyAlignment="1">
      <alignment horizontal="center" vertical="center"/>
    </xf>
    <xf numFmtId="186" fontId="45" fillId="0" borderId="85" xfId="4" applyNumberFormat="1" applyFont="1" applyFill="1" applyBorder="1" applyAlignment="1">
      <alignment horizontal="center" vertical="center"/>
    </xf>
    <xf numFmtId="0" fontId="42" fillId="9" borderId="86" xfId="0" applyFont="1" applyFill="1" applyBorder="1" applyAlignment="1">
      <alignment horizontal="center" vertical="center"/>
    </xf>
    <xf numFmtId="186" fontId="46" fillId="9" borderId="87" xfId="4" applyNumberFormat="1" applyFont="1" applyFill="1" applyBorder="1" applyAlignment="1">
      <alignment horizontal="center" vertical="center"/>
    </xf>
    <xf numFmtId="186" fontId="46" fillId="9" borderId="88" xfId="4" applyNumberFormat="1" applyFont="1" applyFill="1" applyBorder="1" applyAlignment="1">
      <alignment horizontal="center" vertical="center"/>
    </xf>
    <xf numFmtId="3" fontId="42" fillId="9" borderId="89" xfId="0" applyNumberFormat="1" applyFont="1" applyFill="1" applyBorder="1" applyAlignment="1">
      <alignment horizontal="center" vertical="center"/>
    </xf>
    <xf numFmtId="186" fontId="46" fillId="9" borderId="90" xfId="4" applyNumberFormat="1" applyFont="1" applyFill="1" applyBorder="1" applyAlignment="1">
      <alignment horizontal="center" vertical="center"/>
    </xf>
    <xf numFmtId="1" fontId="44" fillId="3" borderId="91" xfId="0" applyNumberFormat="1" applyFont="1" applyFill="1" applyBorder="1" applyAlignment="1">
      <alignment horizontal="center" vertical="center"/>
    </xf>
    <xf numFmtId="186" fontId="45" fillId="0" borderId="92" xfId="4" applyNumberFormat="1" applyFont="1" applyFill="1" applyBorder="1" applyAlignment="1">
      <alignment horizontal="center" vertical="center"/>
    </xf>
    <xf numFmtId="186" fontId="45" fillId="0" borderId="93" xfId="4" applyNumberFormat="1" applyFont="1" applyFill="1" applyBorder="1" applyAlignment="1">
      <alignment horizontal="center" vertical="center"/>
    </xf>
    <xf numFmtId="3" fontId="45" fillId="0" borderId="94" xfId="9" applyNumberFormat="1" applyFont="1" applyFill="1" applyBorder="1" applyAlignment="1">
      <alignment horizontal="center" vertical="center"/>
    </xf>
    <xf numFmtId="186" fontId="45" fillId="0" borderId="95" xfId="4" applyNumberFormat="1" applyFont="1" applyFill="1" applyBorder="1" applyAlignment="1">
      <alignment horizontal="center" vertical="center"/>
    </xf>
    <xf numFmtId="1" fontId="44" fillId="13" borderId="91" xfId="0" applyNumberFormat="1" applyFont="1" applyFill="1" applyBorder="1" applyAlignment="1">
      <alignment horizontal="center" vertical="center"/>
    </xf>
    <xf numFmtId="186" fontId="45" fillId="13" borderId="92" xfId="4" applyNumberFormat="1" applyFont="1" applyFill="1" applyBorder="1" applyAlignment="1">
      <alignment horizontal="center" vertical="center"/>
    </xf>
    <xf numFmtId="186" fontId="45" fillId="13" borderId="93" xfId="4" applyNumberFormat="1" applyFont="1" applyFill="1" applyBorder="1" applyAlignment="1">
      <alignment horizontal="center" vertical="center"/>
    </xf>
    <xf numFmtId="3" fontId="45" fillId="13" borderId="94" xfId="9" applyNumberFormat="1" applyFont="1" applyFill="1" applyBorder="1" applyAlignment="1">
      <alignment horizontal="center" vertical="center"/>
    </xf>
    <xf numFmtId="186" fontId="45" fillId="13" borderId="95" xfId="4" applyNumberFormat="1" applyFont="1" applyFill="1" applyBorder="1" applyAlignment="1">
      <alignment horizontal="center" vertical="center"/>
    </xf>
    <xf numFmtId="1" fontId="44" fillId="14" borderId="91" xfId="0" applyNumberFormat="1" applyFont="1" applyFill="1" applyBorder="1" applyAlignment="1">
      <alignment horizontal="center" vertical="center"/>
    </xf>
    <xf numFmtId="186" fontId="45" fillId="14" borderId="92" xfId="4" applyNumberFormat="1" applyFont="1" applyFill="1" applyBorder="1" applyAlignment="1">
      <alignment horizontal="center" vertical="center"/>
    </xf>
    <xf numFmtId="186" fontId="45" fillId="14" borderId="93" xfId="4" applyNumberFormat="1" applyFont="1" applyFill="1" applyBorder="1" applyAlignment="1">
      <alignment horizontal="center" vertical="center"/>
    </xf>
    <xf numFmtId="3" fontId="45" fillId="14" borderId="94" xfId="9" applyNumberFormat="1" applyFont="1" applyFill="1" applyBorder="1" applyAlignment="1">
      <alignment horizontal="center" vertical="center"/>
    </xf>
    <xf numFmtId="186" fontId="45" fillId="14" borderId="95" xfId="4" applyNumberFormat="1" applyFont="1" applyFill="1" applyBorder="1" applyAlignment="1">
      <alignment horizontal="center" vertical="center"/>
    </xf>
    <xf numFmtId="1" fontId="44" fillId="3" borderId="96" xfId="0" applyNumberFormat="1" applyFont="1" applyFill="1" applyBorder="1" applyAlignment="1">
      <alignment horizontal="center" vertical="center"/>
    </xf>
    <xf numFmtId="186" fontId="45" fillId="0" borderId="97" xfId="4" applyNumberFormat="1" applyFont="1" applyFill="1" applyBorder="1" applyAlignment="1">
      <alignment horizontal="center" vertical="center"/>
    </xf>
    <xf numFmtId="186" fontId="45" fillId="0" borderId="98" xfId="4" applyNumberFormat="1" applyFont="1" applyFill="1" applyBorder="1" applyAlignment="1">
      <alignment horizontal="center" vertical="center"/>
    </xf>
    <xf numFmtId="3" fontId="45" fillId="0" borderId="99" xfId="9" applyNumberFormat="1" applyFont="1" applyFill="1" applyBorder="1" applyAlignment="1">
      <alignment horizontal="center" vertical="center"/>
    </xf>
    <xf numFmtId="186" fontId="45" fillId="0" borderId="100" xfId="4" applyNumberFormat="1" applyFont="1" applyFill="1" applyBorder="1" applyAlignment="1">
      <alignment horizontal="center" vertical="center"/>
    </xf>
    <xf numFmtId="1" fontId="44" fillId="15" borderId="81" xfId="0" applyNumberFormat="1" applyFont="1" applyFill="1" applyBorder="1" applyAlignment="1">
      <alignment horizontal="center" vertical="center"/>
    </xf>
    <xf numFmtId="186" fontId="45" fillId="15" borderId="101" xfId="4" applyNumberFormat="1" applyFont="1" applyFill="1" applyBorder="1" applyAlignment="1">
      <alignment horizontal="center" vertical="center"/>
    </xf>
    <xf numFmtId="186" fontId="45" fillId="15" borderId="102" xfId="4" applyNumberFormat="1" applyFont="1" applyFill="1" applyBorder="1" applyAlignment="1">
      <alignment horizontal="center" vertical="center"/>
    </xf>
    <xf numFmtId="3" fontId="45" fillId="15" borderId="103" xfId="9" applyNumberFormat="1" applyFont="1" applyFill="1" applyBorder="1" applyAlignment="1">
      <alignment horizontal="center" vertical="center"/>
    </xf>
    <xf numFmtId="186" fontId="45" fillId="15" borderId="104" xfId="4" applyNumberFormat="1" applyFont="1" applyFill="1" applyBorder="1" applyAlignment="1">
      <alignment horizontal="center" vertical="center"/>
    </xf>
    <xf numFmtId="3" fontId="41" fillId="0" borderId="105" xfId="0" applyNumberFormat="1" applyFont="1" applyBorder="1" applyAlignment="1">
      <alignment horizontal="center" vertical="center"/>
    </xf>
    <xf numFmtId="3" fontId="41" fillId="0" borderId="106" xfId="0" applyNumberFormat="1" applyFont="1" applyBorder="1" applyAlignment="1">
      <alignment horizontal="center" vertical="center"/>
    </xf>
    <xf numFmtId="3" fontId="41" fillId="0" borderId="107" xfId="0" applyNumberFormat="1" applyFont="1" applyBorder="1" applyAlignment="1">
      <alignment horizontal="center" vertical="center"/>
    </xf>
    <xf numFmtId="3" fontId="45" fillId="0" borderId="108" xfId="9" applyNumberFormat="1" applyFont="1" applyFill="1" applyBorder="1" applyAlignment="1">
      <alignment horizontal="center" vertical="center"/>
    </xf>
    <xf numFmtId="186" fontId="44" fillId="0" borderId="109" xfId="4" applyNumberFormat="1" applyFont="1" applyFill="1" applyBorder="1" applyAlignment="1">
      <alignment horizontal="center" vertical="center"/>
    </xf>
    <xf numFmtId="186" fontId="44" fillId="0" borderId="83" xfId="4" applyNumberFormat="1" applyFont="1" applyFill="1" applyBorder="1" applyAlignment="1">
      <alignment horizontal="center" vertical="center"/>
    </xf>
    <xf numFmtId="188" fontId="44" fillId="0" borderId="110" xfId="9" applyNumberFormat="1" applyFont="1" applyFill="1" applyBorder="1" applyAlignment="1">
      <alignment horizontal="center" vertical="center"/>
    </xf>
    <xf numFmtId="186" fontId="45" fillId="0" borderId="111" xfId="4" applyNumberFormat="1" applyFont="1" applyFill="1" applyBorder="1" applyAlignment="1">
      <alignment horizontal="center" vertical="center"/>
    </xf>
    <xf numFmtId="3" fontId="42" fillId="9" borderId="112" xfId="0" applyNumberFormat="1" applyFont="1" applyFill="1" applyBorder="1" applyAlignment="1">
      <alignment horizontal="center" vertical="center"/>
    </xf>
    <xf numFmtId="186" fontId="46" fillId="9" borderId="113" xfId="4" applyNumberFormat="1" applyFont="1" applyFill="1" applyBorder="1" applyAlignment="1">
      <alignment horizontal="center" vertical="center"/>
    </xf>
    <xf numFmtId="188" fontId="42" fillId="9" borderId="114" xfId="0" applyNumberFormat="1" applyFont="1" applyFill="1" applyBorder="1" applyAlignment="1">
      <alignment horizontal="center" vertical="center"/>
    </xf>
    <xf numFmtId="186" fontId="46" fillId="9" borderId="115" xfId="4" applyNumberFormat="1" applyFont="1" applyFill="1" applyBorder="1" applyAlignment="1">
      <alignment horizontal="center" vertical="center"/>
    </xf>
    <xf numFmtId="3" fontId="45" fillId="0" borderId="116" xfId="9" applyNumberFormat="1" applyFont="1" applyFill="1" applyBorder="1" applyAlignment="1">
      <alignment horizontal="center" vertical="center"/>
    </xf>
    <xf numFmtId="186" fontId="44" fillId="0" borderId="117" xfId="4" applyNumberFormat="1" applyFont="1" applyFill="1" applyBorder="1" applyAlignment="1">
      <alignment horizontal="center" vertical="center"/>
    </xf>
    <xf numFmtId="186" fontId="44" fillId="0" borderId="93" xfId="4" applyNumberFormat="1" applyFont="1" applyFill="1" applyBorder="1" applyAlignment="1">
      <alignment horizontal="center" vertical="center"/>
    </xf>
    <xf numFmtId="188" fontId="44" fillId="0" borderId="118" xfId="9" applyNumberFormat="1" applyFont="1" applyFill="1" applyBorder="1" applyAlignment="1">
      <alignment horizontal="center" vertical="center"/>
    </xf>
    <xf numFmtId="186" fontId="45" fillId="0" borderId="119" xfId="4" applyNumberFormat="1" applyFont="1" applyFill="1" applyBorder="1" applyAlignment="1">
      <alignment horizontal="center" vertical="center"/>
    </xf>
    <xf numFmtId="3" fontId="45" fillId="13" borderId="116" xfId="9" applyNumberFormat="1" applyFont="1" applyFill="1" applyBorder="1" applyAlignment="1">
      <alignment horizontal="center" vertical="center"/>
    </xf>
    <xf numFmtId="186" fontId="44" fillId="13" borderId="117" xfId="4" applyNumberFormat="1" applyFont="1" applyFill="1" applyBorder="1" applyAlignment="1">
      <alignment horizontal="center" vertical="center"/>
    </xf>
    <xf numFmtId="186" fontId="44" fillId="13" borderId="93" xfId="4" applyNumberFormat="1" applyFont="1" applyFill="1" applyBorder="1" applyAlignment="1">
      <alignment horizontal="center" vertical="center"/>
    </xf>
    <xf numFmtId="188" fontId="44" fillId="13" borderId="118" xfId="9" applyNumberFormat="1" applyFont="1" applyFill="1" applyBorder="1" applyAlignment="1">
      <alignment horizontal="center" vertical="center"/>
    </xf>
    <xf numFmtId="186" fontId="45" fillId="13" borderId="119" xfId="4" applyNumberFormat="1" applyFont="1" applyFill="1" applyBorder="1" applyAlignment="1">
      <alignment horizontal="center" vertical="center"/>
    </xf>
    <xf numFmtId="3" fontId="45" fillId="16" borderId="94" xfId="9" applyNumberFormat="1" applyFont="1" applyFill="1" applyBorder="1" applyAlignment="1">
      <alignment horizontal="center" vertical="center"/>
    </xf>
    <xf numFmtId="3" fontId="45" fillId="14" borderId="116" xfId="9" applyNumberFormat="1" applyFont="1" applyFill="1" applyBorder="1" applyAlignment="1">
      <alignment horizontal="center" vertical="center"/>
    </xf>
    <xf numFmtId="186" fontId="44" fillId="14" borderId="117" xfId="4" applyNumberFormat="1" applyFont="1" applyFill="1" applyBorder="1" applyAlignment="1">
      <alignment horizontal="center" vertical="center"/>
    </xf>
    <xf numFmtId="186" fontId="44" fillId="14" borderId="93" xfId="4" applyNumberFormat="1" applyFont="1" applyFill="1" applyBorder="1" applyAlignment="1">
      <alignment horizontal="center" vertical="center"/>
    </xf>
    <xf numFmtId="188" fontId="44" fillId="14" borderId="118" xfId="9" applyNumberFormat="1" applyFont="1" applyFill="1" applyBorder="1" applyAlignment="1">
      <alignment horizontal="center" vertical="center"/>
    </xf>
    <xf numFmtId="186" fontId="45" fillId="14" borderId="119" xfId="4" applyNumberFormat="1" applyFont="1" applyFill="1" applyBorder="1" applyAlignment="1">
      <alignment horizontal="center" vertical="center"/>
    </xf>
    <xf numFmtId="3" fontId="45" fillId="0" borderId="120" xfId="9" applyNumberFormat="1" applyFont="1" applyFill="1" applyBorder="1" applyAlignment="1">
      <alignment horizontal="center" vertical="center"/>
    </xf>
    <xf numFmtId="186" fontId="44" fillId="0" borderId="121" xfId="4" applyNumberFormat="1" applyFont="1" applyFill="1" applyBorder="1" applyAlignment="1">
      <alignment horizontal="center" vertical="center"/>
    </xf>
    <xf numFmtId="186" fontId="44" fillId="0" borderId="98" xfId="4" applyNumberFormat="1" applyFont="1" applyFill="1" applyBorder="1" applyAlignment="1">
      <alignment horizontal="center" vertical="center"/>
    </xf>
    <xf numFmtId="188" fontId="44" fillId="0" borderId="122" xfId="9" applyNumberFormat="1" applyFont="1" applyFill="1" applyBorder="1" applyAlignment="1">
      <alignment horizontal="center" vertical="center"/>
    </xf>
    <xf numFmtId="186" fontId="45" fillId="0" borderId="123" xfId="4" applyNumberFormat="1" applyFont="1" applyFill="1" applyBorder="1" applyAlignment="1">
      <alignment horizontal="center" vertical="center"/>
    </xf>
    <xf numFmtId="3" fontId="45" fillId="15" borderId="124" xfId="9" applyNumberFormat="1" applyFont="1" applyFill="1" applyBorder="1" applyAlignment="1">
      <alignment horizontal="center" vertical="center"/>
    </xf>
    <xf numFmtId="186" fontId="44" fillId="15" borderId="125" xfId="4" applyNumberFormat="1" applyFont="1" applyFill="1" applyBorder="1" applyAlignment="1">
      <alignment horizontal="center" vertical="center"/>
    </xf>
    <xf numFmtId="186" fontId="44" fillId="15" borderId="126" xfId="4" applyNumberFormat="1" applyFont="1" applyFill="1" applyBorder="1" applyAlignment="1">
      <alignment horizontal="center" vertical="center"/>
    </xf>
    <xf numFmtId="188" fontId="44" fillId="15" borderId="127" xfId="9" applyNumberFormat="1" applyFont="1" applyFill="1" applyBorder="1" applyAlignment="1">
      <alignment horizontal="center" vertical="center"/>
    </xf>
    <xf numFmtId="186" fontId="45" fillId="15" borderId="128" xfId="4" applyNumberFormat="1" applyFont="1" applyFill="1" applyBorder="1" applyAlignment="1">
      <alignment horizontal="center" vertical="center"/>
    </xf>
    <xf numFmtId="3" fontId="42" fillId="0" borderId="129" xfId="0" applyNumberFormat="1" applyFont="1" applyBorder="1" applyAlignment="1">
      <alignment horizontal="center" vertical="center"/>
    </xf>
    <xf numFmtId="0" fontId="0" fillId="0" borderId="130" xfId="0" applyBorder="1" applyAlignment="1">
      <alignment horizontal="center" vertical="center"/>
    </xf>
    <xf numFmtId="0" fontId="0" fillId="0" borderId="131" xfId="0" applyBorder="1" applyAlignment="1">
      <alignment horizontal="center" vertical="center"/>
    </xf>
    <xf numFmtId="0" fontId="47" fillId="0" borderId="132" xfId="0" applyFont="1" applyBorder="1" applyAlignment="1">
      <alignment horizontal="center" vertical="center"/>
    </xf>
    <xf numFmtId="0" fontId="48" fillId="0" borderId="133" xfId="0" applyFont="1" applyBorder="1" applyAlignment="1">
      <alignment horizontal="center" vertical="center"/>
    </xf>
    <xf numFmtId="0" fontId="0" fillId="0" borderId="132" xfId="0" applyBorder="1" applyAlignment="1">
      <alignment horizontal="center" vertical="center"/>
    </xf>
    <xf numFmtId="0" fontId="0" fillId="0" borderId="1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17" borderId="21" xfId="0" applyFont="1" applyFill="1" applyBorder="1" applyAlignment="1">
      <alignment horizontal="center" vertical="center"/>
    </xf>
    <xf numFmtId="0" fontId="24" fillId="17" borderId="43" xfId="0" applyFont="1" applyFill="1" applyBorder="1" applyAlignment="1">
      <alignment horizontal="center" vertical="center"/>
    </xf>
    <xf numFmtId="0" fontId="27" fillId="0" borderId="135" xfId="0" applyFont="1" applyFill="1" applyBorder="1" applyAlignment="1">
      <alignment horizontal="center" vertical="center"/>
    </xf>
    <xf numFmtId="0" fontId="27" fillId="0" borderId="136" xfId="0" applyFont="1" applyFill="1" applyBorder="1" applyAlignment="1">
      <alignment horizontal="center" vertical="center"/>
    </xf>
    <xf numFmtId="0" fontId="24" fillId="17" borderId="91" xfId="0" applyFont="1" applyFill="1" applyBorder="1" applyAlignment="1">
      <alignment horizontal="center" vertical="center"/>
    </xf>
    <xf numFmtId="0" fontId="20" fillId="17" borderId="45" xfId="0" applyFont="1" applyFill="1" applyBorder="1" applyAlignment="1">
      <alignment horizontal="center" vertical="center"/>
    </xf>
    <xf numFmtId="186" fontId="49" fillId="0" borderId="24" xfId="4" applyNumberFormat="1" applyFont="1" applyBorder="1" applyAlignment="1">
      <alignment horizontal="center" vertical="center"/>
    </xf>
    <xf numFmtId="186" fontId="49" fillId="0" borderId="4" xfId="4" applyNumberFormat="1" applyFont="1" applyBorder="1" applyAlignment="1">
      <alignment horizontal="center" vertical="center"/>
    </xf>
    <xf numFmtId="0" fontId="24" fillId="17" borderId="24" xfId="0" applyFont="1" applyFill="1" applyBorder="1" applyAlignment="1">
      <alignment horizontal="center" vertical="center"/>
    </xf>
    <xf numFmtId="0" fontId="23" fillId="17" borderId="137" xfId="0" applyFont="1" applyFill="1" applyBorder="1" applyAlignment="1">
      <alignment horizontal="center" vertical="center"/>
    </xf>
    <xf numFmtId="179" fontId="0" fillId="0" borderId="138" xfId="4" applyFont="1" applyBorder="1" applyAlignment="1">
      <alignment horizontal="center" vertical="center"/>
    </xf>
    <xf numFmtId="179" fontId="0" fillId="0" borderId="139" xfId="4" applyFont="1" applyBorder="1" applyAlignment="1">
      <alignment horizontal="center" vertical="center"/>
    </xf>
    <xf numFmtId="0" fontId="23" fillId="17" borderId="140" xfId="0" applyFont="1" applyFill="1" applyBorder="1" applyAlignment="1">
      <alignment horizontal="center" vertical="center"/>
    </xf>
    <xf numFmtId="179" fontId="0" fillId="6" borderId="141" xfId="4" applyFont="1" applyFill="1" applyBorder="1" applyAlignment="1">
      <alignment horizontal="center" vertical="center"/>
    </xf>
    <xf numFmtId="179" fontId="0" fillId="6" borderId="142" xfId="4" applyFont="1" applyFill="1" applyBorder="1" applyAlignment="1">
      <alignment horizontal="center" vertical="center"/>
    </xf>
    <xf numFmtId="0" fontId="24" fillId="17" borderId="33" xfId="0" applyFont="1" applyFill="1" applyBorder="1" applyAlignment="1">
      <alignment horizontal="center" vertical="center"/>
    </xf>
    <xf numFmtId="0" fontId="23" fillId="17" borderId="143" xfId="0" applyFont="1" applyFill="1" applyBorder="1" applyAlignment="1">
      <alignment horizontal="center" vertical="center"/>
    </xf>
    <xf numFmtId="179" fontId="0" fillId="6" borderId="144" xfId="4" applyFont="1" applyFill="1" applyBorder="1" applyAlignment="1">
      <alignment horizontal="center" vertical="center"/>
    </xf>
    <xf numFmtId="179" fontId="0" fillId="6" borderId="145" xfId="4" applyFont="1" applyFill="1" applyBorder="1" applyAlignment="1">
      <alignment horizontal="center" vertical="center"/>
    </xf>
    <xf numFmtId="0" fontId="24" fillId="18" borderId="21" xfId="0" applyFont="1" applyFill="1" applyBorder="1" applyAlignment="1">
      <alignment horizontal="left" vertical="center"/>
    </xf>
    <xf numFmtId="0" fontId="20" fillId="18" borderId="43" xfId="0" applyFont="1" applyFill="1" applyBorder="1" applyAlignment="1">
      <alignment horizontal="center" vertical="center"/>
    </xf>
    <xf numFmtId="179" fontId="0" fillId="0" borderId="136" xfId="4" applyFont="1" applyBorder="1" applyAlignment="1">
      <alignment horizontal="center" vertical="center"/>
    </xf>
    <xf numFmtId="179" fontId="0" fillId="0" borderId="146" xfId="4" applyFont="1" applyBorder="1" applyAlignment="1">
      <alignment horizontal="center" vertical="center"/>
    </xf>
    <xf numFmtId="0" fontId="24" fillId="18" borderId="81" xfId="0" applyFont="1" applyFill="1" applyBorder="1" applyAlignment="1">
      <alignment horizontal="left" vertical="center"/>
    </xf>
    <xf numFmtId="0" fontId="20" fillId="18" borderId="147" xfId="0" applyFont="1" applyFill="1" applyBorder="1" applyAlignment="1">
      <alignment horizontal="center" vertical="center"/>
    </xf>
    <xf numFmtId="179" fontId="0" fillId="0" borderId="148" xfId="4" applyFont="1" applyBorder="1" applyAlignment="1">
      <alignment horizontal="center" vertical="center"/>
    </xf>
    <xf numFmtId="179" fontId="0" fillId="0" borderId="47" xfId="4" applyFont="1" applyBorder="1" applyAlignment="1">
      <alignment horizontal="center" vertical="center"/>
    </xf>
    <xf numFmtId="0" fontId="24" fillId="16" borderId="21" xfId="0" applyFont="1" applyFill="1" applyBorder="1" applyAlignment="1">
      <alignment horizontal="left" vertical="center"/>
    </xf>
    <xf numFmtId="0" fontId="20" fillId="16" borderId="43" xfId="0" applyFont="1" applyFill="1" applyBorder="1" applyAlignment="1">
      <alignment horizontal="center" vertical="center"/>
    </xf>
    <xf numFmtId="179" fontId="31" fillId="0" borderId="136" xfId="4" applyFont="1" applyBorder="1" applyAlignment="1">
      <alignment horizontal="center" vertical="center"/>
    </xf>
    <xf numFmtId="179" fontId="31" fillId="0" borderId="146" xfId="4" applyFont="1" applyBorder="1" applyAlignment="1">
      <alignment horizontal="center" vertical="center"/>
    </xf>
    <xf numFmtId="0" fontId="24" fillId="16" borderId="81" xfId="0" applyFont="1" applyFill="1" applyBorder="1" applyAlignment="1">
      <alignment horizontal="left" vertical="center"/>
    </xf>
    <xf numFmtId="0" fontId="20" fillId="16" borderId="147" xfId="0" applyFont="1" applyFill="1" applyBorder="1" applyAlignment="1">
      <alignment horizontal="center" vertical="center"/>
    </xf>
    <xf numFmtId="10" fontId="31" fillId="0" borderId="148" xfId="12" applyNumberFormat="1" applyFont="1" applyBorder="1" applyAlignment="1">
      <alignment horizontal="center" vertical="center"/>
    </xf>
    <xf numFmtId="10" fontId="31" fillId="0" borderId="47" xfId="12" applyNumberFormat="1" applyFont="1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/>
    </xf>
    <xf numFmtId="0" fontId="47" fillId="0" borderId="0" xfId="0" applyFont="1" applyBorder="1" applyAlignment="1">
      <alignment horizontal="center" vertical="center"/>
    </xf>
    <xf numFmtId="0" fontId="48" fillId="0" borderId="151" xfId="0" applyFont="1" applyBorder="1" applyAlignment="1">
      <alignment horizontal="center" vertical="center"/>
    </xf>
    <xf numFmtId="0" fontId="50" fillId="0" borderId="0" xfId="0" applyFont="1" applyAlignment="1">
      <alignment vertical="center"/>
    </xf>
    <xf numFmtId="0" fontId="50" fillId="0" borderId="130" xfId="0" applyFont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0" fillId="0" borderId="152" xfId="0" applyBorder="1" applyAlignment="1">
      <alignment horizontal="center" vertical="center"/>
    </xf>
    <xf numFmtId="0" fontId="0" fillId="0" borderId="153" xfId="0" applyBorder="1" applyAlignment="1">
      <alignment horizontal="center" vertical="center"/>
    </xf>
    <xf numFmtId="0" fontId="27" fillId="0" borderId="43" xfId="0" applyFont="1" applyFill="1" applyBorder="1" applyAlignment="1">
      <alignment horizontal="center" vertical="center"/>
    </xf>
    <xf numFmtId="186" fontId="49" fillId="0" borderId="46" xfId="4" applyNumberFormat="1" applyFont="1" applyBorder="1" applyAlignment="1">
      <alignment horizontal="center" vertical="center"/>
    </xf>
    <xf numFmtId="179" fontId="0" fillId="0" borderId="137" xfId="4" applyFont="1" applyBorder="1" applyAlignment="1">
      <alignment horizontal="center" vertical="center"/>
    </xf>
    <xf numFmtId="179" fontId="0" fillId="6" borderId="140" xfId="4" applyFont="1" applyFill="1" applyBorder="1" applyAlignment="1">
      <alignment horizontal="center" vertical="center"/>
    </xf>
    <xf numFmtId="179" fontId="0" fillId="6" borderId="143" xfId="4" applyFont="1" applyFill="1" applyBorder="1" applyAlignment="1">
      <alignment horizontal="center" vertical="center"/>
    </xf>
    <xf numFmtId="179" fontId="0" fillId="0" borderId="154" xfId="4" applyFont="1" applyBorder="1" applyAlignment="1">
      <alignment horizontal="center" vertical="center"/>
    </xf>
    <xf numFmtId="179" fontId="0" fillId="0" borderId="48" xfId="4" applyFont="1" applyBorder="1" applyAlignment="1">
      <alignment horizontal="center" vertical="center"/>
    </xf>
    <xf numFmtId="179" fontId="31" fillId="0" borderId="154" xfId="4" applyFont="1" applyBorder="1" applyAlignment="1">
      <alignment horizontal="center" vertical="center"/>
    </xf>
    <xf numFmtId="10" fontId="31" fillId="0" borderId="48" xfId="12" applyNumberFormat="1" applyFont="1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5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3" fillId="0" borderId="0" xfId="0" applyFont="1" applyBorder="1" applyAlignment="1">
      <alignment vertical="center"/>
    </xf>
    <xf numFmtId="0" fontId="53" fillId="0" borderId="130" xfId="0" applyFont="1" applyBorder="1" applyAlignment="1">
      <alignment horizontal="center" vertical="center"/>
    </xf>
    <xf numFmtId="0" fontId="54" fillId="17" borderId="21" xfId="0" applyFont="1" applyFill="1" applyBorder="1" applyAlignment="1">
      <alignment horizontal="center" vertical="center"/>
    </xf>
    <xf numFmtId="0" fontId="54" fillId="17" borderId="43" xfId="0" applyFont="1" applyFill="1" applyBorder="1" applyAlignment="1">
      <alignment horizontal="center" vertical="center"/>
    </xf>
    <xf numFmtId="0" fontId="55" fillId="0" borderId="135" xfId="0" applyFont="1" applyFill="1" applyBorder="1" applyAlignment="1">
      <alignment horizontal="center" vertical="center"/>
    </xf>
    <xf numFmtId="0" fontId="55" fillId="0" borderId="136" xfId="0" applyFont="1" applyFill="1" applyBorder="1" applyAlignment="1">
      <alignment horizontal="center" vertical="center"/>
    </xf>
    <xf numFmtId="0" fontId="54" fillId="17" borderId="91" xfId="0" applyFont="1" applyFill="1" applyBorder="1" applyAlignment="1">
      <alignment horizontal="center" vertical="center"/>
    </xf>
    <xf numFmtId="0" fontId="56" fillId="17" borderId="45" xfId="0" applyFont="1" applyFill="1" applyBorder="1" applyAlignment="1">
      <alignment horizontal="center" vertical="center"/>
    </xf>
    <xf numFmtId="186" fontId="57" fillId="0" borderId="24" xfId="4" applyNumberFormat="1" applyFont="1" applyBorder="1" applyAlignment="1">
      <alignment horizontal="center" vertical="center"/>
    </xf>
    <xf numFmtId="186" fontId="57" fillId="0" borderId="4" xfId="4" applyNumberFormat="1" applyFont="1" applyBorder="1" applyAlignment="1">
      <alignment horizontal="center" vertical="center"/>
    </xf>
    <xf numFmtId="0" fontId="54" fillId="17" borderId="24" xfId="0" applyFont="1" applyFill="1" applyBorder="1" applyAlignment="1">
      <alignment horizontal="center" vertical="center"/>
    </xf>
    <xf numFmtId="0" fontId="58" fillId="17" borderId="137" xfId="0" applyFont="1" applyFill="1" applyBorder="1" applyAlignment="1">
      <alignment horizontal="center" vertical="center"/>
    </xf>
    <xf numFmtId="179" fontId="53" fillId="0" borderId="138" xfId="4" applyFont="1" applyBorder="1" applyAlignment="1">
      <alignment horizontal="center" vertical="center"/>
    </xf>
    <xf numFmtId="179" fontId="53" fillId="0" borderId="139" xfId="4" applyFont="1" applyBorder="1" applyAlignment="1">
      <alignment horizontal="center" vertical="center"/>
    </xf>
    <xf numFmtId="0" fontId="58" fillId="17" borderId="140" xfId="0" applyFont="1" applyFill="1" applyBorder="1" applyAlignment="1">
      <alignment horizontal="center" vertical="center"/>
    </xf>
    <xf numFmtId="179" fontId="53" fillId="6" borderId="141" xfId="4" applyFont="1" applyFill="1" applyBorder="1" applyAlignment="1">
      <alignment horizontal="center" vertical="center"/>
    </xf>
    <xf numFmtId="179" fontId="53" fillId="6" borderId="142" xfId="4" applyFont="1" applyFill="1" applyBorder="1" applyAlignment="1">
      <alignment horizontal="center" vertical="center"/>
    </xf>
    <xf numFmtId="0" fontId="54" fillId="17" borderId="33" xfId="0" applyFont="1" applyFill="1" applyBorder="1" applyAlignment="1">
      <alignment horizontal="center" vertical="center"/>
    </xf>
    <xf numFmtId="0" fontId="58" fillId="17" borderId="143" xfId="0" applyFont="1" applyFill="1" applyBorder="1" applyAlignment="1">
      <alignment horizontal="center" vertical="center"/>
    </xf>
    <xf numFmtId="179" fontId="53" fillId="6" borderId="144" xfId="4" applyFont="1" applyFill="1" applyBorder="1" applyAlignment="1">
      <alignment horizontal="center" vertical="center"/>
    </xf>
    <xf numFmtId="179" fontId="53" fillId="6" borderId="145" xfId="4" applyFont="1" applyFill="1" applyBorder="1" applyAlignment="1">
      <alignment horizontal="center" vertical="center"/>
    </xf>
    <xf numFmtId="0" fontId="54" fillId="18" borderId="21" xfId="0" applyFont="1" applyFill="1" applyBorder="1" applyAlignment="1">
      <alignment horizontal="left" vertical="center"/>
    </xf>
    <xf numFmtId="0" fontId="56" fillId="18" borderId="43" xfId="0" applyFont="1" applyFill="1" applyBorder="1" applyAlignment="1">
      <alignment horizontal="center" vertical="center"/>
    </xf>
    <xf numFmtId="179" fontId="53" fillId="0" borderId="136" xfId="4" applyFont="1" applyBorder="1" applyAlignment="1">
      <alignment horizontal="center" vertical="center"/>
    </xf>
    <xf numFmtId="179" fontId="53" fillId="0" borderId="146" xfId="4" applyFont="1" applyBorder="1" applyAlignment="1">
      <alignment horizontal="center" vertical="center"/>
    </xf>
    <xf numFmtId="0" fontId="54" fillId="18" borderId="81" xfId="0" applyFont="1" applyFill="1" applyBorder="1" applyAlignment="1">
      <alignment horizontal="left" vertical="center"/>
    </xf>
    <xf numFmtId="0" fontId="56" fillId="18" borderId="147" xfId="0" applyFont="1" applyFill="1" applyBorder="1" applyAlignment="1">
      <alignment horizontal="center" vertical="center"/>
    </xf>
    <xf numFmtId="179" fontId="53" fillId="0" borderId="148" xfId="4" applyFont="1" applyBorder="1" applyAlignment="1">
      <alignment horizontal="center" vertical="center"/>
    </xf>
    <xf numFmtId="179" fontId="53" fillId="0" borderId="47" xfId="4" applyFont="1" applyBorder="1" applyAlignment="1">
      <alignment horizontal="center" vertical="center"/>
    </xf>
    <xf numFmtId="0" fontId="54" fillId="16" borderId="21" xfId="0" applyFont="1" applyFill="1" applyBorder="1" applyAlignment="1">
      <alignment horizontal="left" vertical="center"/>
    </xf>
    <xf numFmtId="0" fontId="56" fillId="16" borderId="43" xfId="0" applyFont="1" applyFill="1" applyBorder="1" applyAlignment="1">
      <alignment horizontal="center" vertical="center"/>
    </xf>
    <xf numFmtId="179" fontId="56" fillId="0" borderId="136" xfId="4" applyFont="1" applyBorder="1" applyAlignment="1">
      <alignment horizontal="center" vertical="center"/>
    </xf>
    <xf numFmtId="179" fontId="56" fillId="0" borderId="146" xfId="4" applyFont="1" applyBorder="1" applyAlignment="1">
      <alignment horizontal="center" vertical="center"/>
    </xf>
    <xf numFmtId="0" fontId="54" fillId="16" borderId="81" xfId="0" applyFont="1" applyFill="1" applyBorder="1" applyAlignment="1">
      <alignment horizontal="left" vertical="center"/>
    </xf>
    <xf numFmtId="0" fontId="56" fillId="16" borderId="147" xfId="0" applyFont="1" applyFill="1" applyBorder="1" applyAlignment="1">
      <alignment horizontal="center" vertical="center"/>
    </xf>
    <xf numFmtId="10" fontId="56" fillId="0" borderId="148" xfId="12" applyNumberFormat="1" applyFont="1" applyBorder="1" applyAlignment="1">
      <alignment horizontal="center" vertical="center"/>
    </xf>
    <xf numFmtId="10" fontId="56" fillId="0" borderId="47" xfId="12" applyNumberFormat="1" applyFont="1" applyBorder="1" applyAlignment="1">
      <alignment horizontal="center" vertical="center"/>
    </xf>
    <xf numFmtId="0" fontId="55" fillId="0" borderId="43" xfId="0" applyFont="1" applyFill="1" applyBorder="1" applyAlignment="1">
      <alignment horizontal="center" vertical="center"/>
    </xf>
    <xf numFmtId="186" fontId="57" fillId="0" borderId="46" xfId="4" applyNumberFormat="1" applyFont="1" applyBorder="1" applyAlignment="1">
      <alignment horizontal="center" vertical="center"/>
    </xf>
    <xf numFmtId="179" fontId="53" fillId="0" borderId="137" xfId="4" applyFont="1" applyBorder="1" applyAlignment="1">
      <alignment horizontal="center" vertical="center"/>
    </xf>
    <xf numFmtId="179" fontId="53" fillId="6" borderId="140" xfId="4" applyFont="1" applyFill="1" applyBorder="1" applyAlignment="1">
      <alignment horizontal="center" vertical="center"/>
    </xf>
    <xf numFmtId="179" fontId="53" fillId="6" borderId="143" xfId="4" applyFont="1" applyFill="1" applyBorder="1" applyAlignment="1">
      <alignment horizontal="center" vertical="center"/>
    </xf>
    <xf numFmtId="179" fontId="53" fillId="0" borderId="154" xfId="4" applyFont="1" applyBorder="1" applyAlignment="1">
      <alignment horizontal="center" vertical="center"/>
    </xf>
    <xf numFmtId="179" fontId="53" fillId="0" borderId="48" xfId="4" applyFont="1" applyBorder="1" applyAlignment="1">
      <alignment horizontal="center" vertical="center"/>
    </xf>
    <xf numFmtId="179" fontId="56" fillId="0" borderId="154" xfId="4" applyFont="1" applyBorder="1" applyAlignment="1">
      <alignment horizontal="center" vertical="center"/>
    </xf>
    <xf numFmtId="10" fontId="56" fillId="0" borderId="48" xfId="12" applyNumberFormat="1" applyFont="1" applyBorder="1" applyAlignment="1">
      <alignment horizontal="center" vertical="center"/>
    </xf>
    <xf numFmtId="0" fontId="59" fillId="0" borderId="0" xfId="0" applyFont="1" applyAlignment="1">
      <alignment horizontal="center" vertical="top"/>
    </xf>
    <xf numFmtId="190" fontId="0" fillId="0" borderId="0" xfId="0" applyNumberFormat="1" applyAlignment="1">
      <alignment horizontal="center"/>
    </xf>
    <xf numFmtId="0" fontId="0" fillId="6" borderId="0" xfId="0" applyFill="1"/>
    <xf numFmtId="190" fontId="0" fillId="6" borderId="0" xfId="0" applyNumberFormat="1" applyFill="1" applyAlignment="1">
      <alignment horizontal="center"/>
    </xf>
    <xf numFmtId="0" fontId="0" fillId="19" borderId="0" xfId="0" applyFill="1"/>
    <xf numFmtId="190" fontId="0" fillId="19" borderId="0" xfId="0" applyNumberFormat="1" applyFill="1" applyAlignment="1">
      <alignment horizontal="center"/>
    </xf>
    <xf numFmtId="179" fontId="0" fillId="0" borderId="156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6" borderId="156" xfId="0" applyNumberFormat="1" applyFill="1" applyBorder="1" applyAlignment="1">
      <alignment horizontal="center"/>
    </xf>
    <xf numFmtId="179" fontId="0" fillId="6" borderId="0" xfId="0" applyNumberFormat="1" applyFill="1" applyAlignment="1">
      <alignment horizontal="center"/>
    </xf>
    <xf numFmtId="179" fontId="0" fillId="19" borderId="156" xfId="0" applyNumberFormat="1" applyFill="1" applyBorder="1" applyAlignment="1">
      <alignment horizontal="center"/>
    </xf>
    <xf numFmtId="179" fontId="0" fillId="19" borderId="0" xfId="0" applyNumberForma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191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0" fillId="0" borderId="0" xfId="0" applyFont="1" applyAlignment="1">
      <alignment horizontal="left" vertical="top"/>
    </xf>
    <xf numFmtId="49" fontId="19" fillId="7" borderId="59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top"/>
    </xf>
    <xf numFmtId="191" fontId="0" fillId="0" borderId="4" xfId="0" applyNumberFormat="1" applyBorder="1" applyAlignment="1">
      <alignment horizontal="center" vertical="top"/>
    </xf>
    <xf numFmtId="0" fontId="0" fillId="0" borderId="4" xfId="0" applyBorder="1" applyAlignment="1">
      <alignment vertical="top" wrapText="1"/>
    </xf>
    <xf numFmtId="49" fontId="0" fillId="0" borderId="50" xfId="0" applyNumberFormat="1" applyBorder="1" applyAlignment="1">
      <alignment horizontal="center" vertical="top"/>
    </xf>
    <xf numFmtId="49" fontId="0" fillId="0" borderId="50" xfId="0" applyNumberFormat="1" applyBorder="1" applyAlignment="1" quotePrefix="1">
      <alignment horizontal="center" vertical="top"/>
    </xf>
    <xf numFmtId="3" fontId="41" fillId="0" borderId="105" xfId="0" applyNumberFormat="1" applyFont="1" applyBorder="1" applyAlignment="1" quotePrefix="1">
      <alignment horizontal="center" vertical="center"/>
    </xf>
    <xf numFmtId="0" fontId="4" fillId="0" borderId="0" xfId="43" applyFont="1" applyAlignment="1" quotePrefix="1">
      <alignment horizontal="left" vertical="center"/>
    </xf>
    <xf numFmtId="0" fontId="1" fillId="0" borderId="0" xfId="43" applyFont="1" applyFill="1" applyAlignment="1" quotePrefix="1">
      <alignment horizontal="left" vertical="center"/>
    </xf>
    <xf numFmtId="0" fontId="5" fillId="0" borderId="0" xfId="43" applyFont="1" applyFill="1" applyAlignment="1" quotePrefix="1">
      <alignment horizontal="left" vertical="center"/>
    </xf>
    <xf numFmtId="0" fontId="6" fillId="0" borderId="1" xfId="43" applyFont="1" applyBorder="1" applyAlignment="1" quotePrefix="1">
      <alignment horizontal="left" vertical="center"/>
    </xf>
    <xf numFmtId="0" fontId="8" fillId="0" borderId="1" xfId="43" applyFont="1" applyBorder="1" applyAlignment="1" applyProtection="1" quotePrefix="1">
      <alignment horizontal="left" vertical="center"/>
      <protection locked="0"/>
    </xf>
    <xf numFmtId="0" fontId="11" fillId="0" borderId="1" xfId="43" applyFont="1" applyBorder="1" applyAlignment="1" quotePrefix="1">
      <alignment horizontal="left" vertical="center"/>
    </xf>
    <xf numFmtId="0" fontId="16" fillId="0" borderId="1" xfId="43" applyFont="1" applyBorder="1" applyAlignment="1" quotePrefix="1">
      <alignment horizontal="left" vertical="center"/>
    </xf>
    <xf numFmtId="0" fontId="10" fillId="0" borderId="4" xfId="43" applyFont="1" applyFill="1" applyBorder="1" applyAlignment="1" applyProtection="1" quotePrefix="1">
      <alignment horizontal="left" vertical="center"/>
      <protection locked="0"/>
    </xf>
    <xf numFmtId="0" fontId="10" fillId="0" borderId="4" xfId="43" applyFont="1" applyBorder="1" applyAlignment="1" applyProtection="1" quotePrefix="1">
      <alignment horizontal="left" vertical="center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Comma 3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Percent 2" xfId="51"/>
  </cellStyles>
  <dxfs count="38">
    <dxf>
      <fill>
        <patternFill patternType="solid">
          <bgColor theme="5" tint="0.799981688894314"/>
        </patternFill>
      </fill>
    </dxf>
    <dxf>
      <fill>
        <patternFill patternType="solid">
          <bgColor theme="5" tint="0.799981688894314"/>
        </patternFill>
      </fill>
    </dxf>
    <dxf>
      <fill>
        <patternFill patternType="solid">
          <bgColor theme="3" tint="0.799981688894314"/>
        </patternFill>
      </fill>
    </dxf>
    <dxf>
      <alignment horizontal="center"/>
    </dxf>
    <dxf>
      <alignment horizontal="center"/>
    </dxf>
    <dxf>
      <border>
        <left style="double">
          <color theme="8" tint="-0.499984740745262"/>
        </left>
      </border>
    </dxf>
    <dxf>
      <fill>
        <patternFill patternType="solid">
          <bgColor theme="8" tint="0.599993896298105"/>
        </patternFill>
      </fill>
    </dxf>
    <dxf>
      <fill>
        <patternFill patternType="none"/>
      </fill>
    </dxf>
    <dxf>
      <fill>
        <patternFill patternType="solid">
          <bgColor theme="5" tint="0.799981688894314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81" formatCode="0.0"/>
    </dxf>
    <dxf>
      <numFmt numFmtId="1" formatCode="0"/>
    </dxf>
    <dxf>
      <numFmt numFmtId="190" formatCode="_-* #,##0.0_-;\-* #,##0.0_-;_-* &quot;-&quot;?_-;_-@_-"/>
    </dxf>
    <dxf>
      <numFmt numFmtId="179" formatCode="_-&quot;$&quot;* #,##0.00_-;\-&quot;$&quot;* #,##0.00_-;_-&quot;$&quot;* &quot;-&quot;??_-;_-@_-"/>
    </dxf>
    <dxf>
      <fill>
        <patternFill patternType="solid">
          <bgColor rgb="FFFFFF00"/>
        </patternFill>
      </fill>
    </dxf>
    <dxf>
      <fill>
        <patternFill patternType="solid">
          <bgColor theme="5" tint="0.799981688894314"/>
        </patternFill>
      </fill>
    </dxf>
    <dxf>
      <fill>
        <patternFill patternType="solid">
          <bgColor theme="5" tint="0.799981688894314"/>
        </patternFill>
      </fill>
    </dxf>
    <dxf>
      <fill>
        <patternFill patternType="solid">
          <bgColor theme="3" tint="0.799981688894314"/>
        </patternFill>
      </fill>
    </dxf>
    <dxf>
      <alignment horizontal="center"/>
    </dxf>
    <dxf>
      <alignment horizontal="center"/>
    </dxf>
    <dxf>
      <border>
        <left style="double">
          <color theme="8" tint="-0.499984740745262"/>
        </left>
      </border>
    </dxf>
    <dxf>
      <fill>
        <patternFill patternType="solid">
          <bgColor theme="8" tint="0.599993896298105"/>
        </patternFill>
      </fill>
    </dxf>
    <dxf>
      <fill>
        <patternFill patternType="none"/>
      </fill>
    </dxf>
    <dxf>
      <fill>
        <patternFill patternType="solid">
          <bgColor theme="5" tint="0.799981688894314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81" formatCode="0.0"/>
    </dxf>
    <dxf>
      <numFmt numFmtId="1" formatCode="0"/>
    </dxf>
    <dxf>
      <numFmt numFmtId="190" formatCode="_-* #,##0.0_-;\-* #,##0.0_-;_-* &quot;-&quot;?_-;_-@_-"/>
    </dxf>
    <dxf>
      <numFmt numFmtId="179" formatCode="_-&quot;$&quot;* #,##0.00_-;\-&quot;$&quot;* #,##0.00_-;_-&quot;$&quot;* &quot;-&quot;??_-;_-@_-"/>
    </dxf>
    <dxf>
      <fill>
        <patternFill patternType="solid">
          <bgColor rgb="FFFFFF00"/>
        </patternFill>
      </fill>
    </dxf>
    <dxf>
      <font>
        <b val="1"/>
        <i val="0"/>
        <color rgb="FF00B050"/>
      </font>
    </dxf>
    <dxf>
      <font>
        <b val="1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Relationship Id="rId13" Type="http://schemas.openxmlformats.org/officeDocument/2006/relationships/connections" Target="connections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29908725640012"/>
          <c:y val="0.0498866035007754"/>
          <c:w val="0.824186230374833"/>
          <c:h val="0.65329489053336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Report!$C$55:$D$55</c:f>
              <c:strCache>
                <c:ptCount val="1"/>
                <c:pt idx="0">
                  <c:v>Labour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Report!$E$55:$P$55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827.008</c:v>
                </c:pt>
                <c:pt idx="2">
                  <c:v>1176.084</c:v>
                </c:pt>
                <c:pt idx="3">
                  <c:v>1120</c:v>
                </c:pt>
                <c:pt idx="4">
                  <c:v>835.800000000002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Report!$C$56:$D$56</c:f>
              <c:strCache>
                <c:ptCount val="1"/>
                <c:pt idx="0">
                  <c:v>Labour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Report!$E$56:$P$56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77.7</c:v>
                </c:pt>
                <c:pt idx="2">
                  <c:v>0</c:v>
                </c:pt>
                <c:pt idx="3">
                  <c:v>157.472</c:v>
                </c:pt>
                <c:pt idx="4">
                  <c:v>0</c:v>
                </c:pt>
                <c:pt idx="5">
                  <c:v>198.394</c:v>
                </c:pt>
              </c:numCache>
            </c:numRef>
          </c:val>
        </c:ser>
        <c:ser>
          <c:idx val="3"/>
          <c:order val="3"/>
          <c:tx>
            <c:strRef>
              <c:f>Report!$C$57:$D$57</c:f>
              <c:strCache>
                <c:ptCount val="1"/>
                <c:pt idx="0">
                  <c:v>Process Cost 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Report!$E$57:$P$57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35.22</c:v>
                </c:pt>
                <c:pt idx="2">
                  <c:v>80.6600000000001</c:v>
                </c:pt>
                <c:pt idx="3">
                  <c:v>42.0500000000001</c:v>
                </c:pt>
                <c:pt idx="4">
                  <c:v>65.0400000000001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Report!$C$58:$D$58</c:f>
              <c:strCache>
                <c:ptCount val="1"/>
                <c:pt idx="0">
                  <c:v>Process Cost 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Report!$E$58:$P$58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Report!$C$59:$D$59</c:f>
              <c:strCache>
                <c:ptCount val="1"/>
                <c:pt idx="0">
                  <c:v>Material Cost 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Report!$E$59:$P$59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217.21</c:v>
                </c:pt>
                <c:pt idx="2">
                  <c:v>1051.9</c:v>
                </c:pt>
                <c:pt idx="3">
                  <c:v>499.782</c:v>
                </c:pt>
                <c:pt idx="4">
                  <c:v>701.864000000003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Report!$C$60:$D$60</c:f>
              <c:strCache>
                <c:ptCount val="1"/>
                <c:pt idx="0">
                  <c:v>Material Cost 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Report!$E$60:$P$60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1.35</c:v>
                </c:pt>
                <c:pt idx="2">
                  <c:v>0</c:v>
                </c:pt>
                <c:pt idx="3">
                  <c:v>2.736</c:v>
                </c:pt>
                <c:pt idx="4">
                  <c:v>0</c:v>
                </c:pt>
                <c:pt idx="5">
                  <c:v>3.447</c:v>
                </c:pt>
              </c:numCache>
            </c:numRef>
          </c:val>
        </c:ser>
        <c:ser>
          <c:idx val="7"/>
          <c:order val="7"/>
          <c:tx>
            <c:strRef>
              <c:f>Report!$C$61:$D$61</c:f>
              <c:strCache>
                <c:ptCount val="1"/>
                <c:pt idx="0">
                  <c:v>Part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Report!$E$61:$P$61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8"/>
          <c:order val="8"/>
          <c:tx>
            <c:strRef>
              <c:f>Report!$C$62:$D$62</c:f>
              <c:strCache>
                <c:ptCount val="1"/>
                <c:pt idx="0">
                  <c:v>Part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Report!$E$62:$P$62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9"/>
          <c:order val="9"/>
          <c:tx>
            <c:strRef>
              <c:f>Report!$C$63:$D$63</c:f>
              <c:strCache>
                <c:ptCount val="1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Report!$E$63:$P$63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0"/>
          <c:order val="10"/>
          <c:tx>
            <c:strRef>
              <c:f>Report!$C$64:$D$64</c:f>
              <c:strCache>
                <c:ptCount val="1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Report!$E$64:$P$64</c:f>
              <c:numCache>
                <c:formatCode>_-"$"* #,##0.00_-;\-"$"* #,##0.00_-;_-"$"* "-"??_-;_-@_-</c:formatCode>
                <c:ptCount val="12"/>
                <c:pt idx="0">
                  <c:v>500</c:v>
                </c:pt>
                <c:pt idx="1">
                  <c:v>0</c:v>
                </c:pt>
                <c:pt idx="2">
                  <c:v>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9913224"/>
        <c:axId val="929921752"/>
      </c:barChart>
      <c:lineChart>
        <c:grouping val="standard"/>
        <c:varyColors val="0"/>
        <c:ser>
          <c:idx val="0"/>
          <c:order val="0"/>
          <c:tx>
            <c:strRef>
              <c:f>Report!$C$54:$D$54</c:f>
              <c:strCache>
                <c:ptCount val="1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Report!$E$54:$P$54</c:f>
              <c:numCache>
                <c:formatCode>_-"$"* #,##0_-;\-"$"* #,##0_-;_-"$"* "-"??_-;_-@_-</c:formatCode>
                <c:ptCount val="12"/>
                <c:pt idx="0">
                  <c:v>3489920.05</c:v>
                </c:pt>
                <c:pt idx="1">
                  <c:v>3222983.96</c:v>
                </c:pt>
                <c:pt idx="2">
                  <c:v>3077073.2</c:v>
                </c:pt>
                <c:pt idx="3">
                  <c:v>2747162.24</c:v>
                </c:pt>
                <c:pt idx="4">
                  <c:v>2765276.39</c:v>
                </c:pt>
                <c:pt idx="5">
                  <c:v>2612830.75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803264"/>
        <c:axId val="769798344"/>
      </c:lineChart>
      <c:catAx>
        <c:axId val="92991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21752"/>
        <c:crosses val="autoZero"/>
        <c:auto val="1"/>
        <c:lblAlgn val="ctr"/>
        <c:lblOffset val="100"/>
        <c:noMultiLvlLbl val="0"/>
      </c:catAx>
      <c:valAx>
        <c:axId val="929921752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13224"/>
        <c:crosses val="autoZero"/>
        <c:crossBetween val="between"/>
      </c:valAx>
      <c:catAx>
        <c:axId val="769803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798344"/>
        <c:crosses val="autoZero"/>
        <c:auto val="1"/>
        <c:lblAlgn val="ctr"/>
        <c:lblOffset val="100"/>
        <c:noMultiLvlLbl val="0"/>
      </c:catAx>
      <c:valAx>
        <c:axId val="769798344"/>
        <c:scaling>
          <c:orientation val="minMax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80326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"/>
          <c:w val="1"/>
          <c:h val="0.1600327097817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2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45119834528"/>
          <c:y val="0.0361638450290935"/>
          <c:w val="0.709573165141631"/>
          <c:h val="0.6819050227790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Report!$C$65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Report!$E$65:$P$65</c:f>
              <c:numCache>
                <c:formatCode>_-"$"* #,##0.00_-;\-"$"* #,##0.00_-;_-"$"* "-"??_-;_-@_-</c:formatCode>
                <c:ptCount val="12"/>
                <c:pt idx="0">
                  <c:v>500</c:v>
                </c:pt>
                <c:pt idx="1">
                  <c:v>1158.488</c:v>
                </c:pt>
                <c:pt idx="2">
                  <c:v>2308.644</c:v>
                </c:pt>
                <c:pt idx="3">
                  <c:v>2822.04</c:v>
                </c:pt>
                <c:pt idx="4">
                  <c:v>1602.704</c:v>
                </c:pt>
                <c:pt idx="5">
                  <c:v>201.841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439432"/>
        <c:axId val="397446976"/>
      </c:barChart>
      <c:lineChart>
        <c:grouping val="standard"/>
        <c:varyColors val="0"/>
        <c:ser>
          <c:idx val="1"/>
          <c:order val="1"/>
          <c:tx>
            <c:strRef>
              <c:f>Report!$C$66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Report!$E$66:$P$66</c:f>
              <c:numCache>
                <c:formatCode>0.00%</c:formatCode>
                <c:ptCount val="12"/>
                <c:pt idx="0">
                  <c:v>0.000262548139120226</c:v>
                </c:pt>
                <c:pt idx="1">
                  <c:v>0.00175872989134869</c:v>
                </c:pt>
                <c:pt idx="2">
                  <c:v>0.00440705145069111</c:v>
                </c:pt>
                <c:pt idx="3">
                  <c:v>0.00685095094409278</c:v>
                </c:pt>
                <c:pt idx="4">
                  <c:v>0.00285332949414204</c:v>
                </c:pt>
                <c:pt idx="5">
                  <c:v>0.000242677709363104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39320"/>
        <c:axId val="401135056"/>
      </c:lineChart>
      <c:catAx>
        <c:axId val="39743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46976"/>
        <c:crosses val="autoZero"/>
        <c:auto val="1"/>
        <c:lblAlgn val="ctr"/>
        <c:lblOffset val="100"/>
        <c:noMultiLvlLbl val="0"/>
      </c:catAx>
      <c:valAx>
        <c:axId val="397446976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39432"/>
        <c:crosses val="autoZero"/>
        <c:crossBetween val="between"/>
      </c:valAx>
      <c:catAx>
        <c:axId val="401139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5056"/>
        <c:crosses val="autoZero"/>
        <c:auto val="1"/>
        <c:lblAlgn val="ctr"/>
        <c:lblOffset val="100"/>
        <c:noMultiLvlLbl val="0"/>
      </c:catAx>
      <c:valAx>
        <c:axId val="401135056"/>
        <c:scaling>
          <c:orientation val="minMax"/>
          <c:max val="0.01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932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2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29908725640012"/>
          <c:y val="0.0498866035007754"/>
          <c:w val="0.836933960316009"/>
          <c:h val="0.65329489053336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Report!$C$55:$D$55</c:f>
              <c:strCache>
                <c:ptCount val="1"/>
                <c:pt idx="0">
                  <c:v>Labour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Report!$E$84:$P$84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Report!$E$86:$P$86</c:f>
              <c:numCache>
                <c:formatCode>_-"$"* #,##0.00_-;\-"$"* #,##0.00_-;_-"$"* "-"??_-;_-@_-</c:formatCode>
                <c:ptCount val="12"/>
                <c:pt idx="0">
                  <c:v>364</c:v>
                </c:pt>
                <c:pt idx="1">
                  <c:v>840</c:v>
                </c:pt>
                <c:pt idx="2">
                  <c:v>2002</c:v>
                </c:pt>
                <c:pt idx="3">
                  <c:v>2240</c:v>
                </c:pt>
                <c:pt idx="4">
                  <c:v>1120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Report!$C$56:$D$56</c:f>
              <c:strCache>
                <c:ptCount val="1"/>
                <c:pt idx="0">
                  <c:v>Labour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Report!$E$84:$P$84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Report!$E$87:$P$87</c:f>
              <c:numCache>
                <c:formatCode>_-"$"* #,##0.00_-;\-"$"* #,##0.00_-;_-"$"* "-"??_-;_-@_-</c:formatCode>
                <c:ptCount val="12"/>
                <c:pt idx="0">
                  <c:v>728</c:v>
                </c:pt>
                <c:pt idx="1">
                  <c:v>560</c:v>
                </c:pt>
                <c:pt idx="2">
                  <c:v>525</c:v>
                </c:pt>
                <c:pt idx="3">
                  <c:v>616</c:v>
                </c:pt>
                <c:pt idx="4">
                  <c:v>385</c:v>
                </c:pt>
                <c:pt idx="5">
                  <c:v>140</c:v>
                </c:pt>
              </c:numCache>
            </c:numRef>
          </c:val>
        </c:ser>
        <c:ser>
          <c:idx val="3"/>
          <c:order val="3"/>
          <c:tx>
            <c:strRef>
              <c:f>Report!$C$57:$D$57</c:f>
              <c:strCache>
                <c:ptCount val="1"/>
                <c:pt idx="0">
                  <c:v>Process Cost 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Report!$E$84:$P$84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Report!$E$88:$P$88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Report!$C$58:$D$58</c:f>
              <c:strCache>
                <c:ptCount val="1"/>
                <c:pt idx="0">
                  <c:v>Process Cost 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Report!$E$84:$P$84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Report!$E$89:$P$89</c:f>
              <c:numCache>
                <c:formatCode>_-"$"* #,##0.00_-;\-"$"* #,##0.00_-;_-"$"* "-"??_-;_-@_-</c:formatCode>
                <c:ptCount val="12"/>
                <c:pt idx="0">
                  <c:v>460</c:v>
                </c:pt>
                <c:pt idx="1">
                  <c:v>300</c:v>
                </c:pt>
                <c:pt idx="2">
                  <c:v>195</c:v>
                </c:pt>
                <c:pt idx="3">
                  <c:v>350</c:v>
                </c:pt>
                <c:pt idx="4">
                  <c:v>215</c:v>
                </c:pt>
                <c:pt idx="5">
                  <c:v>40</c:v>
                </c:pt>
              </c:numCache>
            </c:numRef>
          </c:val>
        </c:ser>
        <c:ser>
          <c:idx val="5"/>
          <c:order val="5"/>
          <c:tx>
            <c:strRef>
              <c:f>Report!$C$59:$D$59</c:f>
              <c:strCache>
                <c:ptCount val="1"/>
                <c:pt idx="0">
                  <c:v>Material Cost 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Report!$E$84:$P$84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Report!$E$90:$P$90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Report!$C$60:$D$60</c:f>
              <c:strCache>
                <c:ptCount val="1"/>
                <c:pt idx="0">
                  <c:v>Material Cost 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Report!$E$84:$P$84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Report!$E$91:$P$91</c:f>
              <c:numCache>
                <c:formatCode>_-"$"* #,##0.00_-;\-"$"* #,##0.00_-;_-"$"* "-"??_-;_-@_-</c:formatCode>
                <c:ptCount val="12"/>
                <c:pt idx="0">
                  <c:v>820.704342458</c:v>
                </c:pt>
                <c:pt idx="1">
                  <c:v>632.502421294</c:v>
                </c:pt>
                <c:pt idx="2">
                  <c:v>0</c:v>
                </c:pt>
                <c:pt idx="3">
                  <c:v>146.80349684</c:v>
                </c:pt>
                <c:pt idx="4">
                  <c:v>166.73549464</c:v>
                </c:pt>
                <c:pt idx="5">
                  <c:v>0</c:v>
                </c:pt>
              </c:numCache>
            </c:numRef>
          </c:val>
        </c:ser>
        <c:ser>
          <c:idx val="7"/>
          <c:order val="7"/>
          <c:tx>
            <c:strRef>
              <c:f>Report!$C$61:$D$61</c:f>
              <c:strCache>
                <c:ptCount val="1"/>
                <c:pt idx="0">
                  <c:v>Part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Report!$E$84:$P$84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Report!$E$92:$P$92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8"/>
          <c:order val="8"/>
          <c:tx>
            <c:strRef>
              <c:f>Report!$C$62:$D$62</c:f>
              <c:strCache>
                <c:ptCount val="1"/>
                <c:pt idx="0">
                  <c:v>Part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Report!$E$84:$P$84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Report!$E$93:$P$93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9"/>
          <c:order val="9"/>
          <c:tx>
            <c:strRef>
              <c:f>Report!$C$63:$D$63</c:f>
              <c:strCache>
                <c:ptCount val="1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Report!$E$84:$P$84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Report!$E$94:$P$94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0"/>
          <c:order val="10"/>
          <c:tx>
            <c:strRef>
              <c:f>Report!$C$64:$D$64</c:f>
              <c:strCache>
                <c:ptCount val="1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Report!$E$84:$P$84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Report!$E$95:$P$95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500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9913224"/>
        <c:axId val="929921752"/>
      </c:barChart>
      <c:lineChart>
        <c:grouping val="standard"/>
        <c:varyColors val="0"/>
        <c:ser>
          <c:idx val="0"/>
          <c:order val="0"/>
          <c:tx>
            <c:strRef>
              <c:f>Report!$C$54:$D$54</c:f>
              <c:strCache>
                <c:ptCount val="1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Report!$E$84:$P$84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Report!$E$85:$P$85</c:f>
              <c:numCache>
                <c:formatCode>_-"$"* #,##0_-;\-"$"* #,##0_-;_-"$"* "-"??_-;_-@_-</c:formatCode>
                <c:ptCount val="12"/>
                <c:pt idx="0">
                  <c:v>1930728.01467</c:v>
                </c:pt>
                <c:pt idx="1">
                  <c:v>2312320.72</c:v>
                </c:pt>
                <c:pt idx="2">
                  <c:v>2335195.12</c:v>
                </c:pt>
                <c:pt idx="3">
                  <c:v>2043838.994</c:v>
                </c:pt>
                <c:pt idx="4">
                  <c:v>2327082.74999999</c:v>
                </c:pt>
                <c:pt idx="5">
                  <c:v>1991074.89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803264"/>
        <c:axId val="769798344"/>
      </c:lineChart>
      <c:catAx>
        <c:axId val="92991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21752"/>
        <c:crosses val="autoZero"/>
        <c:auto val="1"/>
        <c:lblAlgn val="ctr"/>
        <c:lblOffset val="100"/>
        <c:noMultiLvlLbl val="0"/>
      </c:catAx>
      <c:valAx>
        <c:axId val="929921752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13224"/>
        <c:crosses val="autoZero"/>
        <c:crossBetween val="between"/>
      </c:valAx>
      <c:catAx>
        <c:axId val="769803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798344"/>
        <c:crosses val="autoZero"/>
        <c:auto val="1"/>
        <c:lblAlgn val="ctr"/>
        <c:lblOffset val="100"/>
        <c:noMultiLvlLbl val="0"/>
      </c:catAx>
      <c:valAx>
        <c:axId val="769798344"/>
        <c:scaling>
          <c:orientation val="minMax"/>
          <c:min val="0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80326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"/>
          <c:w val="1"/>
          <c:h val="0.1718363956857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2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866240830987"/>
          <c:y val="0.0361638450290935"/>
          <c:w val="0.668152044145171"/>
          <c:h val="0.6753904934550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Report!$C$65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Report!$E$84:$P$84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Report!$E$96:$P$96</c:f>
              <c:numCache>
                <c:formatCode>_-"$"* #,##0.00_-;\-"$"* #,##0.00_-;_-"$"* "-"??_-;_-@_-</c:formatCode>
                <c:ptCount val="12"/>
                <c:pt idx="0">
                  <c:v>2372.704342458</c:v>
                </c:pt>
                <c:pt idx="1">
                  <c:v>2832.502421294</c:v>
                </c:pt>
                <c:pt idx="2">
                  <c:v>2722</c:v>
                </c:pt>
                <c:pt idx="3">
                  <c:v>3852.80349684</c:v>
                </c:pt>
                <c:pt idx="4">
                  <c:v>1886.73549464</c:v>
                </c:pt>
                <c:pt idx="5">
                  <c:v>180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439432"/>
        <c:axId val="397446976"/>
      </c:barChart>
      <c:lineChart>
        <c:grouping val="standard"/>
        <c:varyColors val="0"/>
        <c:ser>
          <c:idx val="1"/>
          <c:order val="1"/>
          <c:tx>
            <c:strRef>
              <c:f>Report!$C$66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Report!$E$84:$P$84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Report!$E$97:$P$97</c:f>
              <c:numCache>
                <c:formatCode>0.00%</c:formatCode>
                <c:ptCount val="12"/>
                <c:pt idx="0">
                  <c:v>0.00359010940212668</c:v>
                </c:pt>
                <c:pt idx="1">
                  <c:v>0.00479025428630943</c:v>
                </c:pt>
                <c:pt idx="2">
                  <c:v>0.00579074503143313</c:v>
                </c:pt>
                <c:pt idx="3">
                  <c:v>0.00737005187924779</c:v>
                </c:pt>
                <c:pt idx="4">
                  <c:v>0</c:v>
                </c:pt>
                <c:pt idx="5">
                  <c:v>0.000295380751002061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39320"/>
        <c:axId val="401135056"/>
      </c:lineChart>
      <c:catAx>
        <c:axId val="39743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46976"/>
        <c:crosses val="autoZero"/>
        <c:auto val="1"/>
        <c:lblAlgn val="ctr"/>
        <c:lblOffset val="100"/>
        <c:noMultiLvlLbl val="0"/>
      </c:catAx>
      <c:valAx>
        <c:axId val="397446976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39432"/>
        <c:crosses val="autoZero"/>
        <c:crossBetween val="between"/>
      </c:valAx>
      <c:catAx>
        <c:axId val="401139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5056"/>
        <c:crosses val="autoZero"/>
        <c:auto val="1"/>
        <c:lblAlgn val="ctr"/>
        <c:lblOffset val="100"/>
        <c:noMultiLvlLbl val="0"/>
      </c:catAx>
      <c:valAx>
        <c:axId val="401135056"/>
        <c:scaling>
          <c:orientation val="minMax"/>
          <c:max val="0.01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932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2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29908725640012"/>
          <c:y val="0.0498866035007754"/>
          <c:w val="0.836933960316009"/>
          <c:h val="0.65329489053336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Report!$C$24:$D$24</c:f>
              <c:strCache>
                <c:ptCount val="1"/>
                <c:pt idx="0">
                  <c:v>Labour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Report!$E$24:$P$24</c:f>
              <c:numCache>
                <c:formatCode>_-"$"* #,##0.00_-;\-"$"* #,##0.00_-;_-"$"* "-"??_-;_-@_-</c:formatCode>
                <c:ptCount val="12"/>
                <c:pt idx="0">
                  <c:v>364</c:v>
                </c:pt>
                <c:pt idx="1">
                  <c:v>1667.008</c:v>
                </c:pt>
                <c:pt idx="2">
                  <c:v>3178.084</c:v>
                </c:pt>
                <c:pt idx="3">
                  <c:v>3360</c:v>
                </c:pt>
                <c:pt idx="4">
                  <c:v>1955.8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Report!$C$25:$D$25</c:f>
              <c:strCache>
                <c:ptCount val="1"/>
                <c:pt idx="0">
                  <c:v>Labour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Report!$E$25:$P$25</c:f>
              <c:numCache>
                <c:formatCode>_-"$"* #,##0.00_-;\-"$"* #,##0.00_-;_-"$"* "-"??_-;_-@_-</c:formatCode>
                <c:ptCount val="12"/>
                <c:pt idx="0">
                  <c:v>728</c:v>
                </c:pt>
                <c:pt idx="1">
                  <c:v>637.7</c:v>
                </c:pt>
                <c:pt idx="2">
                  <c:v>525</c:v>
                </c:pt>
                <c:pt idx="3">
                  <c:v>773.472</c:v>
                </c:pt>
                <c:pt idx="4">
                  <c:v>385</c:v>
                </c:pt>
                <c:pt idx="5">
                  <c:v>338.394</c:v>
                </c:pt>
              </c:numCache>
            </c:numRef>
          </c:val>
        </c:ser>
        <c:ser>
          <c:idx val="3"/>
          <c:order val="3"/>
          <c:tx>
            <c:strRef>
              <c:f>Report!$C$26:$D$26</c:f>
              <c:strCache>
                <c:ptCount val="1"/>
                <c:pt idx="0">
                  <c:v>Process Cost 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Report!$E$26:$P$26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35.22</c:v>
                </c:pt>
                <c:pt idx="2">
                  <c:v>80.6600000000001</c:v>
                </c:pt>
                <c:pt idx="3">
                  <c:v>42.0500000000001</c:v>
                </c:pt>
                <c:pt idx="4">
                  <c:v>65.0400000000001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Report!$C$27:$D$27</c:f>
              <c:strCache>
                <c:ptCount val="1"/>
                <c:pt idx="0">
                  <c:v>Process Cost 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Report!$E$27:$P$27</c:f>
              <c:numCache>
                <c:formatCode>_-"$"* #,##0.00_-;\-"$"* #,##0.00_-;_-"$"* "-"??_-;_-@_-</c:formatCode>
                <c:ptCount val="12"/>
                <c:pt idx="0">
                  <c:v>460</c:v>
                </c:pt>
                <c:pt idx="1">
                  <c:v>300</c:v>
                </c:pt>
                <c:pt idx="2">
                  <c:v>195</c:v>
                </c:pt>
                <c:pt idx="3">
                  <c:v>350</c:v>
                </c:pt>
                <c:pt idx="4">
                  <c:v>215</c:v>
                </c:pt>
                <c:pt idx="5">
                  <c:v>40</c:v>
                </c:pt>
              </c:numCache>
            </c:numRef>
          </c:val>
        </c:ser>
        <c:ser>
          <c:idx val="5"/>
          <c:order val="5"/>
          <c:tx>
            <c:strRef>
              <c:f>Report!$C$28:$D$28</c:f>
              <c:strCache>
                <c:ptCount val="1"/>
                <c:pt idx="0">
                  <c:v>Material Cost 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Report!$E$28:$P$28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217.21</c:v>
                </c:pt>
                <c:pt idx="2">
                  <c:v>1051.9</c:v>
                </c:pt>
                <c:pt idx="3">
                  <c:v>499.782</c:v>
                </c:pt>
                <c:pt idx="4">
                  <c:v>701.864000000003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Report!$C$29:$D$29</c:f>
              <c:strCache>
                <c:ptCount val="1"/>
                <c:pt idx="0">
                  <c:v>Material Cost 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Report!$E$29:$P$29</c:f>
              <c:numCache>
                <c:formatCode>_-"$"* #,##0.00_-;\-"$"* #,##0.00_-;_-"$"* "-"??_-;_-@_-</c:formatCode>
                <c:ptCount val="12"/>
                <c:pt idx="0">
                  <c:v>820.704342458</c:v>
                </c:pt>
                <c:pt idx="1">
                  <c:v>633.852421294</c:v>
                </c:pt>
                <c:pt idx="2">
                  <c:v>0</c:v>
                </c:pt>
                <c:pt idx="3">
                  <c:v>149.53949684</c:v>
                </c:pt>
                <c:pt idx="4">
                  <c:v>166.73549464</c:v>
                </c:pt>
                <c:pt idx="5">
                  <c:v>3.447</c:v>
                </c:pt>
              </c:numCache>
            </c:numRef>
          </c:val>
        </c:ser>
        <c:ser>
          <c:idx val="7"/>
          <c:order val="7"/>
          <c:tx>
            <c:strRef>
              <c:f>Report!$C$30:$D$30</c:f>
              <c:strCache>
                <c:ptCount val="1"/>
                <c:pt idx="0">
                  <c:v>Part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Report!$E$30:$P$30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8"/>
          <c:order val="8"/>
          <c:tx>
            <c:strRef>
              <c:f>Report!$C$31:$D$31</c:f>
              <c:strCache>
                <c:ptCount val="1"/>
                <c:pt idx="0">
                  <c:v>Part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Report!$E$31:$P$31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9"/>
          <c:order val="9"/>
          <c:tx>
            <c:strRef>
              <c:f>Report!$C$32:$D$32</c:f>
              <c:strCache>
                <c:ptCount val="1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Report!$E$32:$P$32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0"/>
          <c:order val="10"/>
          <c:tx>
            <c:strRef>
              <c:f>Report!$C$33:$D$33</c:f>
              <c:strCache>
                <c:ptCount val="1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Report!$E$33:$P$33</c:f>
              <c:numCache>
                <c:formatCode>_-"$"* #,##0.00_-;\-"$"* #,##0.00_-;_-"$"* "-"??_-;_-@_-</c:formatCode>
                <c:ptCount val="12"/>
                <c:pt idx="0">
                  <c:v>500</c:v>
                </c:pt>
                <c:pt idx="1">
                  <c:v>500</c:v>
                </c:pt>
                <c:pt idx="2">
                  <c:v>0</c:v>
                </c:pt>
                <c:pt idx="3">
                  <c:v>1500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9913224"/>
        <c:axId val="929921752"/>
      </c:barChart>
      <c:lineChart>
        <c:grouping val="standard"/>
        <c:varyColors val="0"/>
        <c:ser>
          <c:idx val="0"/>
          <c:order val="0"/>
          <c:tx>
            <c:strRef>
              <c:f>Report!$C$23:$D$23</c:f>
              <c:strCache>
                <c:ptCount val="1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Report!$E$23:$P$23</c:f>
              <c:numCache>
                <c:formatCode>_-"$"* #,##0_-;\-"$"* #,##0_-;_-"$"* "-"??_-;_-@_-</c:formatCode>
                <c:ptCount val="12"/>
                <c:pt idx="0">
                  <c:v>5420648.06467</c:v>
                </c:pt>
                <c:pt idx="1">
                  <c:v>5535304.68</c:v>
                </c:pt>
                <c:pt idx="2">
                  <c:v>5412268.32</c:v>
                </c:pt>
                <c:pt idx="3">
                  <c:v>4791001.234</c:v>
                </c:pt>
                <c:pt idx="4">
                  <c:v>5092359.13999999</c:v>
                </c:pt>
                <c:pt idx="5">
                  <c:v>4603905.64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803264"/>
        <c:axId val="769798344"/>
      </c:lineChart>
      <c:catAx>
        <c:axId val="92991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21752"/>
        <c:crosses val="autoZero"/>
        <c:auto val="1"/>
        <c:lblAlgn val="ctr"/>
        <c:lblOffset val="100"/>
        <c:noMultiLvlLbl val="0"/>
      </c:catAx>
      <c:valAx>
        <c:axId val="929921752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13224"/>
        <c:crosses val="autoZero"/>
        <c:crossBetween val="between"/>
      </c:valAx>
      <c:catAx>
        <c:axId val="769803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798344"/>
        <c:crosses val="autoZero"/>
        <c:auto val="1"/>
        <c:lblAlgn val="ctr"/>
        <c:lblOffset val="100"/>
        <c:noMultiLvlLbl val="0"/>
      </c:catAx>
      <c:valAx>
        <c:axId val="769798344"/>
        <c:scaling>
          <c:orientation val="minMax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80326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"/>
          <c:w val="1"/>
          <c:h val="0.171836439763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2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85466992584"/>
          <c:y val="0.0358299204714263"/>
          <c:w val="0.734439846847487"/>
          <c:h val="0.6793763285539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Report!$C$34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Report!$E$34:$P$34</c:f>
              <c:numCache>
                <c:formatCode>_-"$"* #,##0.00_-;\-"$"* #,##0.00_-;_-"$"* "-"??_-;_-@_-</c:formatCode>
                <c:ptCount val="12"/>
                <c:pt idx="0">
                  <c:v>2872.704342458</c:v>
                </c:pt>
                <c:pt idx="1">
                  <c:v>3990.990421294</c:v>
                </c:pt>
                <c:pt idx="2">
                  <c:v>5030.644</c:v>
                </c:pt>
                <c:pt idx="3">
                  <c:v>6674.84349684</c:v>
                </c:pt>
                <c:pt idx="4">
                  <c:v>3489.43949464</c:v>
                </c:pt>
                <c:pt idx="5">
                  <c:v>381.841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439432"/>
        <c:axId val="397446976"/>
      </c:barChart>
      <c:lineChart>
        <c:grouping val="standard"/>
        <c:varyColors val="0"/>
        <c:ser>
          <c:idx val="1"/>
          <c:order val="1"/>
          <c:tx>
            <c:strRef>
              <c:f>Report!$C$35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Report!$E$53:$P$53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Report!$E$35:$P$35</c:f>
              <c:numCache>
                <c:formatCode>0.00%</c:formatCode>
                <c:ptCount val="12"/>
                <c:pt idx="0">
                  <c:v>0.00385265754124691</c:v>
                </c:pt>
                <c:pt idx="1">
                  <c:v>0.00654898417765812</c:v>
                </c:pt>
                <c:pt idx="2">
                  <c:v>0.0101977964821242</c:v>
                </c:pt>
                <c:pt idx="3">
                  <c:v>0.0142210028233406</c:v>
                </c:pt>
                <c:pt idx="4">
                  <c:v>0</c:v>
                </c:pt>
                <c:pt idx="5">
                  <c:v>0.000538058460365165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39320"/>
        <c:axId val="401135056"/>
      </c:lineChart>
      <c:catAx>
        <c:axId val="39743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46976"/>
        <c:crosses val="autoZero"/>
        <c:auto val="1"/>
        <c:lblAlgn val="ctr"/>
        <c:lblOffset val="100"/>
        <c:noMultiLvlLbl val="0"/>
      </c:catAx>
      <c:valAx>
        <c:axId val="39744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39432"/>
        <c:crosses val="autoZero"/>
        <c:crossBetween val="between"/>
      </c:valAx>
      <c:catAx>
        <c:axId val="401139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5056"/>
        <c:crosses val="autoZero"/>
        <c:auto val="1"/>
        <c:lblAlgn val="ctr"/>
        <c:lblOffset val="100"/>
        <c:noMultiLvlLbl val="0"/>
      </c:catAx>
      <c:valAx>
        <c:axId val="401135056"/>
        <c:scaling>
          <c:orientation val="minMax"/>
          <c:max val="0.02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932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2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29908725640012"/>
          <c:y val="0.0498866035007754"/>
          <c:w val="0.824186230374833"/>
          <c:h val="0.65329489053336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(2)'!$B$28:$C$28</c:f>
              <c:strCache>
                <c:ptCount val="1"/>
                <c:pt idx="0">
                  <c:v>Labour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(2)'!$D$28:$O$28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'Report (2)'!$B$29:$C$29</c:f>
              <c:strCache>
                <c:ptCount val="1"/>
                <c:pt idx="0">
                  <c:v>Labour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(2)'!$D$29:$O$29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'Report (2)'!$B$30:$C$30</c:f>
              <c:strCache>
                <c:ptCount val="1"/>
                <c:pt idx="0">
                  <c:v>Process Cost 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(2)'!$D$30:$O$30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'Report (2)'!$B$31:$C$31</c:f>
              <c:strCache>
                <c:ptCount val="1"/>
                <c:pt idx="0">
                  <c:v>Process Cost 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(2)'!$D$31:$O$31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'Report (2)'!$B$32:$C$32</c:f>
              <c:strCache>
                <c:ptCount val="1"/>
                <c:pt idx="0">
                  <c:v>Material Cost 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(2)'!$D$32:$O$32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'Report (2)'!$B$33:$C$33</c:f>
              <c:strCache>
                <c:ptCount val="1"/>
                <c:pt idx="0">
                  <c:v>Material Cost 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(2)'!$D$33:$O$33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7"/>
          <c:order val="7"/>
          <c:tx>
            <c:strRef>
              <c:f>'Report (2)'!$B$34:$C$34</c:f>
              <c:strCache>
                <c:ptCount val="1"/>
                <c:pt idx="0">
                  <c:v>Part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(2)'!$D$34:$O$34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8"/>
          <c:order val="8"/>
          <c:tx>
            <c:strRef>
              <c:f>'Report (2)'!$B$35:$C$35</c:f>
              <c:strCache>
                <c:ptCount val="1"/>
                <c:pt idx="0">
                  <c:v>Part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(2)'!$D$35:$O$35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9"/>
          <c:order val="9"/>
          <c:tx>
            <c:strRef>
              <c:f>'Report (2)'!$B$36:$C$36</c:f>
              <c:strCache>
                <c:ptCount val="1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(2)'!$D$36:$O$36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'Report (2)'!$B$37:$C$37</c:f>
              <c:strCache>
                <c:ptCount val="1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(2)'!$D$37:$O$37</c:f>
              <c:numCache>
                <c:formatCode>_-"$"* #,##0.00_-;\-"$"* #,##0.00_-;_-"$"* "-"??_-;_-@_-</c:formatCode>
                <c:ptCount val="12"/>
                <c:pt idx="0">
                  <c:v>500</c:v>
                </c:pt>
                <c:pt idx="1">
                  <c:v>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9913224"/>
        <c:axId val="929921752"/>
      </c:barChart>
      <c:lineChart>
        <c:grouping val="standard"/>
        <c:varyColors val="0"/>
        <c:ser>
          <c:idx val="0"/>
          <c:order val="0"/>
          <c:tx>
            <c:strRef>
              <c:f>'Report (2)'!$B$27:$C$27</c:f>
              <c:strCache>
                <c:ptCount val="1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(2)'!$D$27:$O$27</c:f>
              <c:numCache>
                <c:formatCode>_-"$"* #,##0_-;\-"$"* #,##0_-;_-"$"* "-"??_-;_-@_-</c:formatCode>
                <c:ptCount val="12"/>
                <c:pt idx="0">
                  <c:v>1904412.66</c:v>
                </c:pt>
                <c:pt idx="1">
                  <c:v>1607829.3507</c:v>
                </c:pt>
                <c:pt idx="2">
                  <c:v>1581336.247</c:v>
                </c:pt>
                <c:pt idx="3">
                  <c:v>1332253.6603</c:v>
                </c:pt>
                <c:pt idx="4">
                  <c:v>1049248.3446</c:v>
                </c:pt>
                <c:pt idx="5">
                  <c:v>996628.5555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803264"/>
        <c:axId val="769798344"/>
      </c:lineChart>
      <c:catAx>
        <c:axId val="92991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21752"/>
        <c:crosses val="autoZero"/>
        <c:auto val="1"/>
        <c:lblAlgn val="ctr"/>
        <c:lblOffset val="100"/>
        <c:noMultiLvlLbl val="0"/>
      </c:catAx>
      <c:valAx>
        <c:axId val="92992175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13224"/>
        <c:crosses val="autoZero"/>
        <c:crossBetween val="between"/>
      </c:valAx>
      <c:catAx>
        <c:axId val="769803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798344"/>
        <c:crosses val="autoZero"/>
        <c:auto val="1"/>
        <c:lblAlgn val="ctr"/>
        <c:lblOffset val="100"/>
        <c:noMultiLvlLbl val="0"/>
      </c:catAx>
      <c:valAx>
        <c:axId val="769798344"/>
        <c:scaling>
          <c:orientation val="minMax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80326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"/>
          <c:w val="1"/>
          <c:h val="0.1600327097817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45119834528"/>
          <c:y val="0.0361638450290935"/>
          <c:w val="0.709573165141631"/>
          <c:h val="0.6819050227790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(2)'!$B$38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(2)'!$D$38:$O$38</c:f>
              <c:numCache>
                <c:formatCode>_-"$"* #,##0.00_-;\-"$"* #,##0.00_-;_-"$"* "-"??_-;_-@_-</c:formatCode>
                <c:ptCount val="12"/>
                <c:pt idx="0">
                  <c:v>500</c:v>
                </c:pt>
                <c:pt idx="1">
                  <c:v>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439432"/>
        <c:axId val="397446976"/>
      </c:barChart>
      <c:lineChart>
        <c:grouping val="standard"/>
        <c:varyColors val="0"/>
        <c:ser>
          <c:idx val="1"/>
          <c:order val="1"/>
          <c:tx>
            <c:strRef>
              <c:f>'Report (2)'!$B$39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(2)'!$D$39:$O$39</c:f>
              <c:numCache>
                <c:formatCode>0.00%</c:formatCode>
                <c:ptCount val="12"/>
                <c:pt idx="0">
                  <c:v>0.000262548139120226</c:v>
                </c:pt>
                <c:pt idx="1">
                  <c:v>0</c:v>
                </c:pt>
                <c:pt idx="2">
                  <c:v>0</c:v>
                </c:pt>
                <c:pt idx="3">
                  <c:v>0.000375303904128444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39320"/>
        <c:axId val="401135056"/>
      </c:lineChart>
      <c:catAx>
        <c:axId val="39743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46976"/>
        <c:crosses val="autoZero"/>
        <c:auto val="1"/>
        <c:lblAlgn val="ctr"/>
        <c:lblOffset val="100"/>
        <c:noMultiLvlLbl val="0"/>
      </c:catAx>
      <c:valAx>
        <c:axId val="39744697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39432"/>
        <c:crosses val="autoZero"/>
        <c:crossBetween val="between"/>
      </c:valAx>
      <c:catAx>
        <c:axId val="401139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5056"/>
        <c:crosses val="autoZero"/>
        <c:auto val="1"/>
        <c:lblAlgn val="ctr"/>
        <c:lblOffset val="100"/>
        <c:noMultiLvlLbl val="0"/>
      </c:catAx>
      <c:valAx>
        <c:axId val="40113505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932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29908725640012"/>
          <c:y val="0.0498866035007754"/>
          <c:w val="0.836933960316009"/>
          <c:h val="0.65329489053336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(2)'!$B$28:$C$28</c:f>
              <c:strCache>
                <c:ptCount val="1"/>
                <c:pt idx="0">
                  <c:v>Labour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(2)'!$T$28:$AE$28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'Report (2)'!$B$29:$C$29</c:f>
              <c:strCache>
                <c:ptCount val="1"/>
                <c:pt idx="0">
                  <c:v>Labour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(2)'!$T$29:$AE$29</c:f>
              <c:numCache>
                <c:formatCode>_-"$"* #,##0.00_-;\-"$"* #,##0.00_-;_-"$"* "-"??_-;_-@_-</c:formatCode>
                <c:ptCount val="12"/>
                <c:pt idx="0">
                  <c:v>483</c:v>
                </c:pt>
                <c:pt idx="1">
                  <c:v>287</c:v>
                </c:pt>
                <c:pt idx="2">
                  <c:v>350</c:v>
                </c:pt>
                <c:pt idx="3">
                  <c:v>574</c:v>
                </c:pt>
                <c:pt idx="4">
                  <c:v>168</c:v>
                </c:pt>
                <c:pt idx="5">
                  <c:v>91</c:v>
                </c:pt>
              </c:numCache>
            </c:numRef>
          </c:val>
        </c:ser>
        <c:ser>
          <c:idx val="3"/>
          <c:order val="3"/>
          <c:tx>
            <c:strRef>
              <c:f>'Report (2)'!$B$30:$C$30</c:f>
              <c:strCache>
                <c:ptCount val="1"/>
                <c:pt idx="0">
                  <c:v>Process Cost 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(2)'!$T$30:$AE$30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'Report (2)'!$B$31:$C$31</c:f>
              <c:strCache>
                <c:ptCount val="1"/>
                <c:pt idx="0">
                  <c:v>Process Cost 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(2)'!$T$31:$AE$31</c:f>
              <c:numCache>
                <c:formatCode>_-"$"* #,##0.00_-;\-"$"* #,##0.00_-;_-"$"* "-"??_-;_-@_-</c:formatCode>
                <c:ptCount val="12"/>
                <c:pt idx="0">
                  <c:v>285</c:v>
                </c:pt>
                <c:pt idx="1">
                  <c:v>145</c:v>
                </c:pt>
                <c:pt idx="2">
                  <c:v>100</c:v>
                </c:pt>
                <c:pt idx="3">
                  <c:v>320</c:v>
                </c:pt>
                <c:pt idx="4">
                  <c:v>60</c:v>
                </c:pt>
                <c:pt idx="5">
                  <c:v>5</c:v>
                </c:pt>
              </c:numCache>
            </c:numRef>
          </c:val>
        </c:ser>
        <c:ser>
          <c:idx val="5"/>
          <c:order val="5"/>
          <c:tx>
            <c:strRef>
              <c:f>'Report (2)'!$B$32:$C$32</c:f>
              <c:strCache>
                <c:ptCount val="1"/>
                <c:pt idx="0">
                  <c:v>Material Cost 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(2)'!$T$32:$AE$32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'Report (2)'!$B$33:$C$33</c:f>
              <c:strCache>
                <c:ptCount val="1"/>
                <c:pt idx="0">
                  <c:v>Material Cost 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(2)'!$T$33:$AE$33</c:f>
              <c:numCache>
                <c:formatCode>_-"$"* #,##0.00_-;\-"$"* #,##0.00_-;_-"$"* "-"??_-;_-@_-</c:formatCode>
                <c:ptCount val="12"/>
                <c:pt idx="0">
                  <c:v>820.704342458</c:v>
                </c:pt>
                <c:pt idx="1">
                  <c:v>232.502421294</c:v>
                </c:pt>
                <c:pt idx="2">
                  <c:v>0</c:v>
                </c:pt>
                <c:pt idx="3">
                  <c:v>146.80349684</c:v>
                </c:pt>
                <c:pt idx="4">
                  <c:v>166.73549464</c:v>
                </c:pt>
                <c:pt idx="5">
                  <c:v>0</c:v>
                </c:pt>
              </c:numCache>
            </c:numRef>
          </c:val>
        </c:ser>
        <c:ser>
          <c:idx val="7"/>
          <c:order val="7"/>
          <c:tx>
            <c:strRef>
              <c:f>'Report (2)'!$B$34:$C$34</c:f>
              <c:strCache>
                <c:ptCount val="1"/>
                <c:pt idx="0">
                  <c:v>Part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(2)'!$T$34:$AE$34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8"/>
          <c:order val="8"/>
          <c:tx>
            <c:strRef>
              <c:f>'Report (2)'!$B$35:$C$35</c:f>
              <c:strCache>
                <c:ptCount val="1"/>
                <c:pt idx="0">
                  <c:v>Part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(2)'!$T$35:$AE$35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9"/>
          <c:order val="9"/>
          <c:tx>
            <c:strRef>
              <c:f>'Report (2)'!$B$36:$C$36</c:f>
              <c:strCache>
                <c:ptCount val="1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(2)'!$T$36:$AE$36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'Report (2)'!$B$37:$C$37</c:f>
              <c:strCache>
                <c:ptCount val="1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(2)'!$T$37:$AE$37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500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9913224"/>
        <c:axId val="929921752"/>
      </c:barChart>
      <c:lineChart>
        <c:grouping val="standard"/>
        <c:varyColors val="0"/>
        <c:ser>
          <c:idx val="0"/>
          <c:order val="0"/>
          <c:tx>
            <c:strRef>
              <c:f>'Report (2)'!$B$27:$C$27</c:f>
              <c:strCache>
                <c:ptCount val="1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(2)'!$T$27:$AE$27</c:f>
              <c:numCache>
                <c:formatCode>_-"$"* #,##0_-;\-"$"* #,##0_-;_-"$"* "-"??_-;_-@_-</c:formatCode>
                <c:ptCount val="12"/>
                <c:pt idx="0">
                  <c:v>976151.67</c:v>
                </c:pt>
                <c:pt idx="1">
                  <c:v>1018373.05</c:v>
                </c:pt>
                <c:pt idx="2">
                  <c:v>1102871.56</c:v>
                </c:pt>
                <c:pt idx="3">
                  <c:v>1011499.01</c:v>
                </c:pt>
                <c:pt idx="4">
                  <c:v>1049037.86999999</c:v>
                </c:pt>
                <c:pt idx="5">
                  <c:v>921600.67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803264"/>
        <c:axId val="769798344"/>
      </c:lineChart>
      <c:catAx>
        <c:axId val="92991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21752"/>
        <c:crosses val="autoZero"/>
        <c:auto val="1"/>
        <c:lblAlgn val="ctr"/>
        <c:lblOffset val="100"/>
        <c:noMultiLvlLbl val="0"/>
      </c:catAx>
      <c:valAx>
        <c:axId val="92992175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13224"/>
        <c:crosses val="autoZero"/>
        <c:crossBetween val="between"/>
      </c:valAx>
      <c:catAx>
        <c:axId val="769803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798344"/>
        <c:crosses val="autoZero"/>
        <c:auto val="1"/>
        <c:lblAlgn val="ctr"/>
        <c:lblOffset val="100"/>
        <c:noMultiLvlLbl val="0"/>
      </c:catAx>
      <c:valAx>
        <c:axId val="769798344"/>
        <c:scaling>
          <c:orientation val="minMax"/>
          <c:min val="0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80326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"/>
          <c:w val="1"/>
          <c:h val="0.1718363956857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866240830987"/>
          <c:y val="0.0361638450290935"/>
          <c:w val="0.668152044145171"/>
          <c:h val="0.6753904934550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(2)'!$B$38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(2)'!$T$38:$AE$38</c:f>
              <c:numCache>
                <c:formatCode>_-"$"* #,##0.00_-;\-"$"* #,##0.00_-;_-"$"* "-"??_-;_-@_-</c:formatCode>
                <c:ptCount val="12"/>
                <c:pt idx="0">
                  <c:v>1588.704342458</c:v>
                </c:pt>
                <c:pt idx="1">
                  <c:v>1164.502421294</c:v>
                </c:pt>
                <c:pt idx="2">
                  <c:v>450</c:v>
                </c:pt>
                <c:pt idx="3">
                  <c:v>1040.80349684</c:v>
                </c:pt>
                <c:pt idx="4">
                  <c:v>394.73549464</c:v>
                </c:pt>
                <c:pt idx="5">
                  <c:v>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439432"/>
        <c:axId val="397446976"/>
      </c:barChart>
      <c:lineChart>
        <c:grouping val="standard"/>
        <c:varyColors val="0"/>
        <c:ser>
          <c:idx val="1"/>
          <c:order val="1"/>
          <c:tx>
            <c:strRef>
              <c:f>'Report (2)'!$B$39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(2)'!$T$39:$AE$39</c:f>
              <c:numCache>
                <c:formatCode>0.00%</c:formatCode>
                <c:ptCount val="12"/>
                <c:pt idx="0">
                  <c:v>0.00162751792706353</c:v>
                </c:pt>
                <c:pt idx="1">
                  <c:v>0.00114349296782157</c:v>
                </c:pt>
                <c:pt idx="2">
                  <c:v>0.000408025754150374</c:v>
                </c:pt>
                <c:pt idx="3">
                  <c:v>0.00102897134505352</c:v>
                </c:pt>
                <c:pt idx="4">
                  <c:v>0.000376283360142189</c:v>
                </c:pt>
                <c:pt idx="5">
                  <c:v>0.000104166590937917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39320"/>
        <c:axId val="401135056"/>
      </c:lineChart>
      <c:catAx>
        <c:axId val="39743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46976"/>
        <c:crosses val="autoZero"/>
        <c:auto val="1"/>
        <c:lblAlgn val="ctr"/>
        <c:lblOffset val="100"/>
        <c:noMultiLvlLbl val="0"/>
      </c:catAx>
      <c:valAx>
        <c:axId val="39744697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39432"/>
        <c:crosses val="autoZero"/>
        <c:crossBetween val="between"/>
      </c:valAx>
      <c:catAx>
        <c:axId val="401139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5056"/>
        <c:crosses val="autoZero"/>
        <c:auto val="1"/>
        <c:lblAlgn val="ctr"/>
        <c:lblOffset val="100"/>
        <c:noMultiLvlLbl val="0"/>
      </c:catAx>
      <c:valAx>
        <c:axId val="40113505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932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29908725640012"/>
          <c:y val="0.0498866035007754"/>
          <c:w val="0.836933960316009"/>
          <c:h val="0.65329489053336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(2)'!$B$60:$C$60</c:f>
              <c:strCache>
                <c:ptCount val="1"/>
                <c:pt idx="0">
                  <c:v>Labour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(2)'!$D$60:$O$60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331.52</c:v>
                </c:pt>
                <c:pt idx="2">
                  <c:v>409.22</c:v>
                </c:pt>
                <c:pt idx="3">
                  <c:v>770.784</c:v>
                </c:pt>
                <c:pt idx="4">
                  <c:v>334.628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'Report (2)'!$B$61:$C$61</c:f>
              <c:strCache>
                <c:ptCount val="1"/>
                <c:pt idx="0">
                  <c:v>Labour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(2)'!$D$61:$O$61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77.7</c:v>
                </c:pt>
                <c:pt idx="2">
                  <c:v>0</c:v>
                </c:pt>
                <c:pt idx="3">
                  <c:v>157.472</c:v>
                </c:pt>
                <c:pt idx="4">
                  <c:v>0</c:v>
                </c:pt>
                <c:pt idx="5">
                  <c:v>198.394</c:v>
                </c:pt>
              </c:numCache>
            </c:numRef>
          </c:val>
        </c:ser>
        <c:ser>
          <c:idx val="3"/>
          <c:order val="3"/>
          <c:tx>
            <c:strRef>
              <c:f>'Report (2)'!$B$62:$C$62</c:f>
              <c:strCache>
                <c:ptCount val="1"/>
                <c:pt idx="0">
                  <c:v>Process Cost 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(2)'!$D$62:$O$62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'Report (2)'!$B$63:$C$63</c:f>
              <c:strCache>
                <c:ptCount val="1"/>
                <c:pt idx="0">
                  <c:v>Process Cost 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(2)'!$D$63:$O$63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'Report (2)'!$B$64:$C$64</c:f>
              <c:strCache>
                <c:ptCount val="1"/>
                <c:pt idx="0">
                  <c:v>Material Cost 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(2)'!$D$64:$O$64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5.76</c:v>
                </c:pt>
                <c:pt idx="2">
                  <c:v>7.11</c:v>
                </c:pt>
                <c:pt idx="3">
                  <c:v>13.392</c:v>
                </c:pt>
                <c:pt idx="4">
                  <c:v>5.814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'Report (2)'!$B$65:$C$65</c:f>
              <c:strCache>
                <c:ptCount val="1"/>
                <c:pt idx="0">
                  <c:v>Material Cost 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(2)'!$D$65:$O$65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1.35</c:v>
                </c:pt>
                <c:pt idx="2">
                  <c:v>0</c:v>
                </c:pt>
                <c:pt idx="3">
                  <c:v>2.736</c:v>
                </c:pt>
                <c:pt idx="4">
                  <c:v>0</c:v>
                </c:pt>
                <c:pt idx="5">
                  <c:v>3.447</c:v>
                </c:pt>
              </c:numCache>
            </c:numRef>
          </c:val>
        </c:ser>
        <c:ser>
          <c:idx val="7"/>
          <c:order val="7"/>
          <c:tx>
            <c:strRef>
              <c:f>'Report (2)'!$B$66:$C$66</c:f>
              <c:strCache>
                <c:ptCount val="1"/>
                <c:pt idx="0">
                  <c:v>Part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(2)'!$D$66:$O$66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8"/>
          <c:order val="8"/>
          <c:tx>
            <c:strRef>
              <c:f>'Report (2)'!$B$67:$C$67</c:f>
              <c:strCache>
                <c:ptCount val="1"/>
                <c:pt idx="0">
                  <c:v>Part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(2)'!$D$67:$O$67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9"/>
          <c:order val="9"/>
          <c:tx>
            <c:strRef>
              <c:f>'Report (2)'!$B$68:$C$68</c:f>
              <c:strCache>
                <c:ptCount val="1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(2)'!$D$68:$O$68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'Report (2)'!$B$69:$C$69</c:f>
              <c:strCache>
                <c:ptCount val="1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(2)'!$D$69:$O$69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9913224"/>
        <c:axId val="929921752"/>
      </c:barChart>
      <c:lineChart>
        <c:grouping val="standard"/>
        <c:varyColors val="0"/>
        <c:ser>
          <c:idx val="0"/>
          <c:order val="0"/>
          <c:tx>
            <c:strRef>
              <c:f>'Report (2)'!$B$59:$C$59</c:f>
              <c:strCache>
                <c:ptCount val="1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(2)'!$D$59:$O$59</c:f>
              <c:numCache>
                <c:formatCode>_-"$"* #,##0_-;\-"$"* #,##0_-;_-"$"* "-"??_-;_-@_-</c:formatCode>
                <c:ptCount val="12"/>
                <c:pt idx="0">
                  <c:v>766316.88</c:v>
                </c:pt>
                <c:pt idx="1">
                  <c:v>841717.5493</c:v>
                </c:pt>
                <c:pt idx="2">
                  <c:v>858896.633</c:v>
                </c:pt>
                <c:pt idx="3">
                  <c:v>836321.7697</c:v>
                </c:pt>
                <c:pt idx="4">
                  <c:v>935024.6554</c:v>
                </c:pt>
                <c:pt idx="5">
                  <c:v>831724.5145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803264"/>
        <c:axId val="769798344"/>
      </c:lineChart>
      <c:catAx>
        <c:axId val="92991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21752"/>
        <c:crosses val="autoZero"/>
        <c:auto val="1"/>
        <c:lblAlgn val="ctr"/>
        <c:lblOffset val="100"/>
        <c:noMultiLvlLbl val="0"/>
      </c:catAx>
      <c:valAx>
        <c:axId val="92992175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13224"/>
        <c:crosses val="autoZero"/>
        <c:crossBetween val="between"/>
      </c:valAx>
      <c:catAx>
        <c:axId val="769803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798344"/>
        <c:crosses val="autoZero"/>
        <c:auto val="1"/>
        <c:lblAlgn val="ctr"/>
        <c:lblOffset val="100"/>
        <c:noMultiLvlLbl val="0"/>
      </c:catAx>
      <c:valAx>
        <c:axId val="769798344"/>
        <c:scaling>
          <c:orientation val="minMax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80326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"/>
          <c:w val="1"/>
          <c:h val="0.171836439763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85466992584"/>
          <c:y val="0.0358299204714263"/>
          <c:w val="0.734439846847487"/>
          <c:h val="0.6793763285539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(2)'!$B$70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(2)'!$D$70:$O$70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416.33</c:v>
                </c:pt>
                <c:pt idx="2">
                  <c:v>416.33</c:v>
                </c:pt>
                <c:pt idx="3">
                  <c:v>944.384</c:v>
                </c:pt>
                <c:pt idx="4">
                  <c:v>340.442</c:v>
                </c:pt>
                <c:pt idx="5">
                  <c:v>201.841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439432"/>
        <c:axId val="397446976"/>
      </c:barChart>
      <c:lineChart>
        <c:grouping val="standard"/>
        <c:varyColors val="0"/>
        <c:ser>
          <c:idx val="1"/>
          <c:order val="1"/>
          <c:tx>
            <c:strRef>
              <c:f>'Report (2)'!$B$71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(2)'!$D$71:$O$71</c:f>
              <c:numCache>
                <c:formatCode>0.00%</c:formatCode>
                <c:ptCount val="12"/>
                <c:pt idx="0">
                  <c:v>0</c:v>
                </c:pt>
                <c:pt idx="1">
                  <c:v>0.000494619602913393</c:v>
                </c:pt>
                <c:pt idx="2">
                  <c:v>0.000484726547996609</c:v>
                </c:pt>
                <c:pt idx="3">
                  <c:v>0.00112921130863156</c:v>
                </c:pt>
                <c:pt idx="4">
                  <c:v>0.000364099489819721</c:v>
                </c:pt>
                <c:pt idx="5">
                  <c:v>0.000242677709363104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39320"/>
        <c:axId val="401135056"/>
      </c:lineChart>
      <c:catAx>
        <c:axId val="39743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46976"/>
        <c:crosses val="autoZero"/>
        <c:auto val="1"/>
        <c:lblAlgn val="ctr"/>
        <c:lblOffset val="100"/>
        <c:noMultiLvlLbl val="0"/>
      </c:catAx>
      <c:valAx>
        <c:axId val="39744697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39432"/>
        <c:crosses val="autoZero"/>
        <c:crossBetween val="between"/>
      </c:valAx>
      <c:catAx>
        <c:axId val="401139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5056"/>
        <c:crosses val="autoZero"/>
        <c:auto val="1"/>
        <c:lblAlgn val="ctr"/>
        <c:lblOffset val="100"/>
        <c:noMultiLvlLbl val="0"/>
      </c:catAx>
      <c:valAx>
        <c:axId val="40113505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932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29908725640012"/>
          <c:y val="0.0498866035007754"/>
          <c:w val="0.836933960316009"/>
          <c:h val="0.65329489053336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(2)'!$B$60:$C$60</c:f>
              <c:strCache>
                <c:ptCount val="1"/>
                <c:pt idx="0">
                  <c:v>Labour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(2)'!$T$60:$AE$60</c:f>
              <c:numCache>
                <c:formatCode>_-"$"* #,##0.00_-;\-"$"* #,##0.00_-;_-"$"* "-"??_-;_-@_-</c:formatCode>
                <c:ptCount val="12"/>
                <c:pt idx="0">
                  <c:v>364</c:v>
                </c:pt>
                <c:pt idx="1">
                  <c:v>840</c:v>
                </c:pt>
                <c:pt idx="2">
                  <c:v>2002</c:v>
                </c:pt>
                <c:pt idx="3">
                  <c:v>2240</c:v>
                </c:pt>
                <c:pt idx="4">
                  <c:v>1120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'Report (2)'!$B$61:$C$61</c:f>
              <c:strCache>
                <c:ptCount val="1"/>
                <c:pt idx="0">
                  <c:v>Labour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(2)'!$T$61:$AE$61</c:f>
              <c:numCache>
                <c:formatCode>_-"$"* #,##0.00_-;\-"$"* #,##0.00_-;_-"$"* "-"??_-;_-@_-</c:formatCode>
                <c:ptCount val="12"/>
                <c:pt idx="0">
                  <c:v>245</c:v>
                </c:pt>
                <c:pt idx="1">
                  <c:v>273</c:v>
                </c:pt>
                <c:pt idx="2">
                  <c:v>175</c:v>
                </c:pt>
                <c:pt idx="3">
                  <c:v>42</c:v>
                </c:pt>
                <c:pt idx="4">
                  <c:v>217</c:v>
                </c:pt>
                <c:pt idx="5">
                  <c:v>49</c:v>
                </c:pt>
              </c:numCache>
            </c:numRef>
          </c:val>
        </c:ser>
        <c:ser>
          <c:idx val="3"/>
          <c:order val="3"/>
          <c:tx>
            <c:strRef>
              <c:f>'Report (2)'!$B$62:$C$62</c:f>
              <c:strCache>
                <c:ptCount val="1"/>
                <c:pt idx="0">
                  <c:v>Process Cost 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(2)'!$T$62:$AE$62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'Report (2)'!$B$63:$C$63</c:f>
              <c:strCache>
                <c:ptCount val="1"/>
                <c:pt idx="0">
                  <c:v>Process Cost 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(2)'!$T$63:$AE$63</c:f>
              <c:numCache>
                <c:formatCode>_-"$"* #,##0.00_-;\-"$"* #,##0.00_-;_-"$"* "-"??_-;_-@_-</c:formatCode>
                <c:ptCount val="12"/>
                <c:pt idx="0">
                  <c:v>175</c:v>
                </c:pt>
                <c:pt idx="1">
                  <c:v>155</c:v>
                </c:pt>
                <c:pt idx="2">
                  <c:v>95</c:v>
                </c:pt>
                <c:pt idx="3">
                  <c:v>30</c:v>
                </c:pt>
                <c:pt idx="4">
                  <c:v>155</c:v>
                </c:pt>
                <c:pt idx="5">
                  <c:v>35</c:v>
                </c:pt>
              </c:numCache>
            </c:numRef>
          </c:val>
        </c:ser>
        <c:ser>
          <c:idx val="5"/>
          <c:order val="5"/>
          <c:tx>
            <c:strRef>
              <c:f>'Report (2)'!$B$64:$C$64</c:f>
              <c:strCache>
                <c:ptCount val="1"/>
                <c:pt idx="0">
                  <c:v>Material Cost 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(2)'!$T$64:$AE$64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'Report (2)'!$B$65:$C$65</c:f>
              <c:strCache>
                <c:ptCount val="1"/>
                <c:pt idx="0">
                  <c:v>Material Cost 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(2)'!$T$65:$AE$65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400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7"/>
          <c:order val="7"/>
          <c:tx>
            <c:strRef>
              <c:f>'Report (2)'!$B$66:$C$66</c:f>
              <c:strCache>
                <c:ptCount val="1"/>
                <c:pt idx="0">
                  <c:v>Part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(2)'!$T$66:$AE$66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8"/>
          <c:order val="8"/>
          <c:tx>
            <c:strRef>
              <c:f>'Report (2)'!$B$67:$C$67</c:f>
              <c:strCache>
                <c:ptCount val="1"/>
                <c:pt idx="0">
                  <c:v>Part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(2)'!$T$67:$AE$67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9"/>
          <c:order val="9"/>
          <c:tx>
            <c:strRef>
              <c:f>'Report (2)'!$B$68:$C$68</c:f>
              <c:strCache>
                <c:ptCount val="1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(2)'!$T$68:$AE$68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'Report (2)'!$B$69:$C$69</c:f>
              <c:strCache>
                <c:ptCount val="1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(2)'!$T$69:$AE$69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9913224"/>
        <c:axId val="929921752"/>
      </c:barChart>
      <c:lineChart>
        <c:grouping val="standard"/>
        <c:varyColors val="0"/>
        <c:ser>
          <c:idx val="0"/>
          <c:order val="0"/>
          <c:tx>
            <c:strRef>
              <c:f>'Report (2)'!$B$59:$C$59</c:f>
              <c:strCache>
                <c:ptCount val="1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(2)'!$T$59:$AE$59</c:f>
              <c:numCache>
                <c:formatCode>_-"$"* #,##0_-;\-"$"* #,##0_-;_-"$"* "-"??_-;_-@_-</c:formatCode>
                <c:ptCount val="12"/>
                <c:pt idx="0">
                  <c:v>399471.82588</c:v>
                </c:pt>
                <c:pt idx="1">
                  <c:v>457392.15</c:v>
                </c:pt>
                <c:pt idx="2">
                  <c:v>422091.49</c:v>
                </c:pt>
                <c:pt idx="3">
                  <c:v>443457.544</c:v>
                </c:pt>
                <c:pt idx="4">
                  <c:v>475636.01</c:v>
                </c:pt>
                <c:pt idx="5">
                  <c:v>439298.010000001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803264"/>
        <c:axId val="769798344"/>
      </c:lineChart>
      <c:catAx>
        <c:axId val="92991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21752"/>
        <c:crosses val="autoZero"/>
        <c:auto val="1"/>
        <c:lblAlgn val="ctr"/>
        <c:lblOffset val="100"/>
        <c:noMultiLvlLbl val="0"/>
      </c:catAx>
      <c:valAx>
        <c:axId val="92992175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13224"/>
        <c:crosses val="autoZero"/>
        <c:crossBetween val="between"/>
      </c:valAx>
      <c:catAx>
        <c:axId val="769803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798344"/>
        <c:crosses val="autoZero"/>
        <c:auto val="1"/>
        <c:lblAlgn val="ctr"/>
        <c:lblOffset val="100"/>
        <c:noMultiLvlLbl val="0"/>
      </c:catAx>
      <c:valAx>
        <c:axId val="769798344"/>
        <c:scaling>
          <c:orientation val="minMax"/>
          <c:min val="0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80326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"/>
          <c:w val="1"/>
          <c:h val="0.1600327508312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45119834528"/>
          <c:y val="0.0361638543043096"/>
          <c:w val="0.676410207283294"/>
          <c:h val="0.6753904102000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(2)'!$B$70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(2)'!$T$70:$AE$70</c:f>
              <c:numCache>
                <c:formatCode>_-"$"* #,##0.00_-;\-"$"* #,##0.00_-;_-"$"* "-"??_-;_-@_-</c:formatCode>
                <c:ptCount val="12"/>
                <c:pt idx="0">
                  <c:v>784</c:v>
                </c:pt>
                <c:pt idx="1">
                  <c:v>1668</c:v>
                </c:pt>
                <c:pt idx="2">
                  <c:v>2272</c:v>
                </c:pt>
                <c:pt idx="3">
                  <c:v>2812</c:v>
                </c:pt>
                <c:pt idx="4">
                  <c:v>1492</c:v>
                </c:pt>
                <c:pt idx="5">
                  <c:v>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439432"/>
        <c:axId val="397446976"/>
      </c:barChart>
      <c:lineChart>
        <c:grouping val="standard"/>
        <c:varyColors val="0"/>
        <c:ser>
          <c:idx val="1"/>
          <c:order val="1"/>
          <c:tx>
            <c:strRef>
              <c:f>'Report (2)'!$B$71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(2)'!$T$71:$AE$71</c:f>
              <c:numCache>
                <c:formatCode>0.00%</c:formatCode>
                <c:ptCount val="12"/>
                <c:pt idx="0">
                  <c:v>0.00196259147506315</c:v>
                </c:pt>
                <c:pt idx="1">
                  <c:v>0.00364676131848787</c:v>
                </c:pt>
                <c:pt idx="2">
                  <c:v>0.00538271927728275</c:v>
                </c:pt>
                <c:pt idx="3">
                  <c:v>0.00634108053419427</c:v>
                </c:pt>
                <c:pt idx="4">
                  <c:v>0.00313685248515982</c:v>
                </c:pt>
                <c:pt idx="5">
                  <c:v>0.000191214160064144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39320"/>
        <c:axId val="401135056"/>
      </c:lineChart>
      <c:catAx>
        <c:axId val="39743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46976"/>
        <c:crosses val="autoZero"/>
        <c:auto val="1"/>
        <c:lblAlgn val="ctr"/>
        <c:lblOffset val="100"/>
        <c:noMultiLvlLbl val="0"/>
      </c:catAx>
      <c:valAx>
        <c:axId val="39744697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39432"/>
        <c:crosses val="autoZero"/>
        <c:crossBetween val="between"/>
      </c:valAx>
      <c:catAx>
        <c:axId val="401139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5056"/>
        <c:crosses val="autoZero"/>
        <c:auto val="1"/>
        <c:lblAlgn val="ctr"/>
        <c:lblOffset val="100"/>
        <c:noMultiLvlLbl val="0"/>
      </c:catAx>
      <c:valAx>
        <c:axId val="40113505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932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29908725640012"/>
          <c:y val="0.0498866035007754"/>
          <c:w val="0.824186230374833"/>
          <c:h val="0.65329489053336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(2)'!$B$92:$C$92</c:f>
              <c:strCache>
                <c:ptCount val="1"/>
                <c:pt idx="0">
                  <c:v>Labour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(2)'!$D$92:$O$92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495.488</c:v>
                </c:pt>
                <c:pt idx="2">
                  <c:v>766.864000000001</c:v>
                </c:pt>
                <c:pt idx="3">
                  <c:v>349.216</c:v>
                </c:pt>
                <c:pt idx="4">
                  <c:v>501.172000000002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'Report (2)'!$B$93:$C$93</c:f>
              <c:strCache>
                <c:ptCount val="1"/>
                <c:pt idx="0">
                  <c:v>Labour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(2)'!$D$93:$O$93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'Report (2)'!$B$94:$C$94</c:f>
              <c:strCache>
                <c:ptCount val="1"/>
                <c:pt idx="0">
                  <c:v>Process Cost 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(2)'!$D$94:$O$94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35.22</c:v>
                </c:pt>
                <c:pt idx="2">
                  <c:v>80.6600000000001</c:v>
                </c:pt>
                <c:pt idx="3">
                  <c:v>42.0500000000001</c:v>
                </c:pt>
                <c:pt idx="4">
                  <c:v>65.0400000000001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'Report (2)'!$B$95:$C$95</c:f>
              <c:strCache>
                <c:ptCount val="1"/>
                <c:pt idx="0">
                  <c:v>Process Cost 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(2)'!$D$95:$O$95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'Report (2)'!$B$96:$C$96</c:f>
              <c:strCache>
                <c:ptCount val="1"/>
                <c:pt idx="0">
                  <c:v>Material Cost 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(2)'!$D$96:$O$96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211.45</c:v>
                </c:pt>
                <c:pt idx="2">
                  <c:v>1044.79</c:v>
                </c:pt>
                <c:pt idx="3">
                  <c:v>486.39</c:v>
                </c:pt>
                <c:pt idx="4">
                  <c:v>696.050000000003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'Report (2)'!$B$97:$C$97</c:f>
              <c:strCache>
                <c:ptCount val="1"/>
                <c:pt idx="0">
                  <c:v>Material Cost 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(2)'!$D$97:$O$97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7"/>
          <c:order val="7"/>
          <c:tx>
            <c:strRef>
              <c:f>'Report (2)'!$B$98:$C$98</c:f>
              <c:strCache>
                <c:ptCount val="1"/>
                <c:pt idx="0">
                  <c:v>Part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(2)'!$D$98:$O$98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8"/>
          <c:order val="8"/>
          <c:tx>
            <c:strRef>
              <c:f>'Report (2)'!$B$99:$C$99</c:f>
              <c:strCache>
                <c:ptCount val="1"/>
                <c:pt idx="0">
                  <c:v>Part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(2)'!$D$99:$O$99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9"/>
          <c:order val="9"/>
          <c:tx>
            <c:strRef>
              <c:f>'Report (2)'!$B$100:$C$100</c:f>
              <c:strCache>
                <c:ptCount val="1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(2)'!$D$100:$O$100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'Report (2)'!$B$101:$C$101</c:f>
              <c:strCache>
                <c:ptCount val="1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(2)'!$D$101:$O$101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9913224"/>
        <c:axId val="929921752"/>
      </c:barChart>
      <c:lineChart>
        <c:grouping val="standard"/>
        <c:varyColors val="0"/>
        <c:ser>
          <c:idx val="0"/>
          <c:order val="0"/>
          <c:tx>
            <c:strRef>
              <c:f>'Report (2)'!$B$91:$C$91</c:f>
              <c:strCache>
                <c:ptCount val="1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(2)'!$D$91:$O$91</c:f>
              <c:numCache>
                <c:formatCode>_-"$"* #,##0_-;\-"$"* #,##0_-;_-"$"* "-"??_-;_-@_-</c:formatCode>
                <c:ptCount val="12"/>
                <c:pt idx="0">
                  <c:v>573995.12</c:v>
                </c:pt>
                <c:pt idx="1">
                  <c:v>587099.09</c:v>
                </c:pt>
                <c:pt idx="2">
                  <c:v>482447.03</c:v>
                </c:pt>
                <c:pt idx="3">
                  <c:v>426561.28</c:v>
                </c:pt>
                <c:pt idx="4">
                  <c:v>507089.34</c:v>
                </c:pt>
                <c:pt idx="5">
                  <c:v>626049.7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803264"/>
        <c:axId val="769798344"/>
      </c:lineChart>
      <c:catAx>
        <c:axId val="92991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21752"/>
        <c:crosses val="autoZero"/>
        <c:auto val="1"/>
        <c:lblAlgn val="ctr"/>
        <c:lblOffset val="100"/>
        <c:noMultiLvlLbl val="0"/>
      </c:catAx>
      <c:valAx>
        <c:axId val="92992175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13224"/>
        <c:crosses val="autoZero"/>
        <c:crossBetween val="between"/>
      </c:valAx>
      <c:catAx>
        <c:axId val="769803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798344"/>
        <c:crosses val="autoZero"/>
        <c:auto val="1"/>
        <c:lblAlgn val="ctr"/>
        <c:lblOffset val="100"/>
        <c:noMultiLvlLbl val="0"/>
      </c:catAx>
      <c:valAx>
        <c:axId val="769798344"/>
        <c:scaling>
          <c:orientation val="minMax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80326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"/>
          <c:w val="1"/>
          <c:h val="0.1600327097817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45119834528"/>
          <c:y val="0.0361638450290935"/>
          <c:w val="0.709573165141631"/>
          <c:h val="0.6786477581170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(2)'!$B$102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(2)'!$D$102:$O$102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742.158</c:v>
                </c:pt>
                <c:pt idx="2">
                  <c:v>1892.314</c:v>
                </c:pt>
                <c:pt idx="3">
                  <c:v>877.656</c:v>
                </c:pt>
                <c:pt idx="4">
                  <c:v>1262.262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439432"/>
        <c:axId val="397446976"/>
      </c:barChart>
      <c:lineChart>
        <c:grouping val="standard"/>
        <c:varyColors val="0"/>
        <c:ser>
          <c:idx val="1"/>
          <c:order val="1"/>
          <c:tx>
            <c:strRef>
              <c:f>'Report (2)'!$B$103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(2)'!$D$103:$O$103</c:f>
              <c:numCache>
                <c:formatCode>0.00%</c:formatCode>
                <c:ptCount val="12"/>
                <c:pt idx="0">
                  <c:v>0</c:v>
                </c:pt>
                <c:pt idx="1">
                  <c:v>0.0012641102884353</c:v>
                </c:pt>
                <c:pt idx="2">
                  <c:v>0.0039223249026945</c:v>
                </c:pt>
                <c:pt idx="3">
                  <c:v>0.00205751445607065</c:v>
                </c:pt>
                <c:pt idx="4">
                  <c:v>0.00248923000432232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39320"/>
        <c:axId val="401135056"/>
      </c:lineChart>
      <c:catAx>
        <c:axId val="39743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46976"/>
        <c:crosses val="autoZero"/>
        <c:auto val="1"/>
        <c:lblAlgn val="ctr"/>
        <c:lblOffset val="100"/>
        <c:noMultiLvlLbl val="0"/>
      </c:catAx>
      <c:valAx>
        <c:axId val="39744697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39432"/>
        <c:crosses val="autoZero"/>
        <c:crossBetween val="between"/>
      </c:valAx>
      <c:catAx>
        <c:axId val="401139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5056"/>
        <c:crosses val="autoZero"/>
        <c:auto val="1"/>
        <c:lblAlgn val="ctr"/>
        <c:lblOffset val="100"/>
        <c:noMultiLvlLbl val="0"/>
      </c:catAx>
      <c:valAx>
        <c:axId val="40113505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932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29908725640012"/>
          <c:y val="0.0498866035007754"/>
          <c:w val="0.824186230374833"/>
          <c:h val="0.65329489053336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(2)'!$B$92:$C$92</c:f>
              <c:strCache>
                <c:ptCount val="1"/>
                <c:pt idx="0">
                  <c:v>Labour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(2)'!$T$92:$AE$92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'Report (2)'!$B$93:$C$93</c:f>
              <c:strCache>
                <c:ptCount val="1"/>
                <c:pt idx="0">
                  <c:v>Labour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(2)'!$T$93:$AE$93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'Report (2)'!$B$94:$C$94</c:f>
              <c:strCache>
                <c:ptCount val="1"/>
                <c:pt idx="0">
                  <c:v>Process Cost 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(2)'!$T$94:$AE$94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'Report (2)'!$B$95:$C$95</c:f>
              <c:strCache>
                <c:ptCount val="1"/>
                <c:pt idx="0">
                  <c:v>Process Cost 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(2)'!$T$95:$AE$95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'Report (2)'!$B$96:$C$96</c:f>
              <c:strCache>
                <c:ptCount val="1"/>
                <c:pt idx="0">
                  <c:v>Material Cost 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(2)'!$T$96:$AE$96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'Report (2)'!$B$97:$C$97</c:f>
              <c:strCache>
                <c:ptCount val="1"/>
                <c:pt idx="0">
                  <c:v>Material Cost 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(2)'!$T$97:$AE$97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7"/>
          <c:order val="7"/>
          <c:tx>
            <c:strRef>
              <c:f>'Report (2)'!$B$98:$C$98</c:f>
              <c:strCache>
                <c:ptCount val="1"/>
                <c:pt idx="0">
                  <c:v>Part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(2)'!$T$98:$AE$98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8"/>
          <c:order val="8"/>
          <c:tx>
            <c:strRef>
              <c:f>'Report (2)'!$B$99:$C$99</c:f>
              <c:strCache>
                <c:ptCount val="1"/>
                <c:pt idx="0">
                  <c:v>Part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(2)'!$T$99:$AE$99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9"/>
          <c:order val="9"/>
          <c:tx>
            <c:strRef>
              <c:f>'Report (2)'!$B$100:$C$100</c:f>
              <c:strCache>
                <c:ptCount val="1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(2)'!$T$100:$AE$100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'Report (2)'!$B$101:$C$101</c:f>
              <c:strCache>
                <c:ptCount val="1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(2)'!$T$101:$AE$101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9913224"/>
        <c:axId val="929921752"/>
      </c:barChart>
      <c:lineChart>
        <c:grouping val="standard"/>
        <c:varyColors val="0"/>
        <c:ser>
          <c:idx val="0"/>
          <c:order val="0"/>
          <c:tx>
            <c:strRef>
              <c:f>'Report (2)'!$B$91:$C$91</c:f>
              <c:strCache>
                <c:ptCount val="1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(2)'!$T$91:$AE$91</c:f>
              <c:numCache>
                <c:formatCode>_-"$"* #,##0_-;\-"$"* #,##0_-;_-"$"* "-"??_-;_-@_-</c:formatCode>
                <c:ptCount val="12"/>
                <c:pt idx="0">
                  <c:v>477966.21</c:v>
                </c:pt>
                <c:pt idx="1">
                  <c:v>748130.9</c:v>
                </c:pt>
                <c:pt idx="2">
                  <c:v>730415.89</c:v>
                </c:pt>
                <c:pt idx="3">
                  <c:v>559857.23</c:v>
                </c:pt>
                <c:pt idx="4">
                  <c:v>802408.87</c:v>
                </c:pt>
                <c:pt idx="5">
                  <c:v>627477.199999999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803264"/>
        <c:axId val="769798344"/>
      </c:lineChart>
      <c:catAx>
        <c:axId val="92991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21752"/>
        <c:crosses val="autoZero"/>
        <c:auto val="1"/>
        <c:lblAlgn val="ctr"/>
        <c:lblOffset val="100"/>
        <c:noMultiLvlLbl val="0"/>
      </c:catAx>
      <c:valAx>
        <c:axId val="92992175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13224"/>
        <c:crosses val="autoZero"/>
        <c:crossBetween val="between"/>
      </c:valAx>
      <c:catAx>
        <c:axId val="769803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798344"/>
        <c:crosses val="autoZero"/>
        <c:auto val="1"/>
        <c:lblAlgn val="ctr"/>
        <c:lblOffset val="100"/>
        <c:noMultiLvlLbl val="0"/>
      </c:catAx>
      <c:valAx>
        <c:axId val="769798344"/>
        <c:scaling>
          <c:orientation val="minMax"/>
          <c:min val="0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80326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"/>
          <c:w val="1"/>
          <c:h val="0.1718363956857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45119834528"/>
          <c:y val="0.0361638450290935"/>
          <c:w val="0.709573165141631"/>
          <c:h val="0.6786477581170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(2)'!$B$102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(2)'!$T$102:$AE$102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439432"/>
        <c:axId val="397446976"/>
      </c:barChart>
      <c:lineChart>
        <c:grouping val="standard"/>
        <c:varyColors val="0"/>
        <c:ser>
          <c:idx val="1"/>
          <c:order val="1"/>
          <c:tx>
            <c:strRef>
              <c:f>'Report (2)'!$B$103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(2)'!$T$103:$AE$103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39320"/>
        <c:axId val="401135056"/>
      </c:lineChart>
      <c:catAx>
        <c:axId val="39743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46976"/>
        <c:crosses val="autoZero"/>
        <c:auto val="1"/>
        <c:lblAlgn val="ctr"/>
        <c:lblOffset val="100"/>
        <c:noMultiLvlLbl val="0"/>
      </c:catAx>
      <c:valAx>
        <c:axId val="39744697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39432"/>
        <c:crosses val="autoZero"/>
        <c:crossBetween val="between"/>
      </c:valAx>
      <c:catAx>
        <c:axId val="401139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5056"/>
        <c:crosses val="autoZero"/>
        <c:auto val="1"/>
        <c:lblAlgn val="ctr"/>
        <c:lblOffset val="100"/>
        <c:noMultiLvlLbl val="0"/>
      </c:catAx>
      <c:valAx>
        <c:axId val="40113505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932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29908725640012"/>
          <c:y val="0.0498866035007754"/>
          <c:w val="0.836933960316009"/>
          <c:h val="0.65329489053336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(2)'!$B$124:$C$124</c:f>
              <c:strCache>
                <c:ptCount val="1"/>
                <c:pt idx="0">
                  <c:v>Labour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(2)'!$D$124:$O$124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'Report (2)'!$B$125:$C$125</c:f>
              <c:strCache>
                <c:ptCount val="1"/>
                <c:pt idx="0">
                  <c:v>Labour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(2)'!$D$125:$O$125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'Report (2)'!$B$126:$C$126</c:f>
              <c:strCache>
                <c:ptCount val="1"/>
                <c:pt idx="0">
                  <c:v>Process Cost 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(2)'!$D$126:$O$126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'Report (2)'!$B$127:$C$127</c:f>
              <c:strCache>
                <c:ptCount val="1"/>
                <c:pt idx="0">
                  <c:v>Process Cost 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(2)'!$D$127:$O$127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'Report (2)'!$B$128:$C$128</c:f>
              <c:strCache>
                <c:ptCount val="1"/>
                <c:pt idx="0">
                  <c:v>Material Cost 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(2)'!$D$128:$O$128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'Report (2)'!$B$129:$C$129</c:f>
              <c:strCache>
                <c:ptCount val="1"/>
                <c:pt idx="0">
                  <c:v>Material Cost 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(2)'!$D$129:$O$129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7"/>
          <c:order val="7"/>
          <c:tx>
            <c:strRef>
              <c:f>'Report (2)'!$B$130:$C$130</c:f>
              <c:strCache>
                <c:ptCount val="1"/>
                <c:pt idx="0">
                  <c:v>Part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(2)'!$D$130:$O$130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8"/>
          <c:order val="8"/>
          <c:tx>
            <c:strRef>
              <c:f>'Report (2)'!$B$131:$C$131</c:f>
              <c:strCache>
                <c:ptCount val="1"/>
                <c:pt idx="0">
                  <c:v>Part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(2)'!$D$131:$O$131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9"/>
          <c:order val="9"/>
          <c:tx>
            <c:strRef>
              <c:f>'Report (2)'!$B$132:$C$132</c:f>
              <c:strCache>
                <c:ptCount val="1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(2)'!$D$132:$O$132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'Report (2)'!$B$133:$C$133</c:f>
              <c:strCache>
                <c:ptCount val="1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(2)'!$D$133:$O$133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9913224"/>
        <c:axId val="929921752"/>
      </c:barChart>
      <c:lineChart>
        <c:grouping val="standard"/>
        <c:varyColors val="0"/>
        <c:ser>
          <c:idx val="0"/>
          <c:order val="0"/>
          <c:tx>
            <c:strRef>
              <c:f>'Report (2)'!$B$123:$C$123</c:f>
              <c:strCache>
                <c:ptCount val="1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(2)'!$D$123:$O$123</c:f>
              <c:numCache>
                <c:formatCode>_-"$"* #,##0_-;\-"$"* #,##0_-;_-"$"* "-"??_-;_-@_-</c:formatCode>
                <c:ptCount val="12"/>
                <c:pt idx="0">
                  <c:v>245195.39</c:v>
                </c:pt>
                <c:pt idx="1">
                  <c:v>186337.97</c:v>
                </c:pt>
                <c:pt idx="2">
                  <c:v>154393.29</c:v>
                </c:pt>
                <c:pt idx="3">
                  <c:v>152025.53</c:v>
                </c:pt>
                <c:pt idx="4">
                  <c:v>273914.05</c:v>
                </c:pt>
                <c:pt idx="5">
                  <c:v>158427.98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803264"/>
        <c:axId val="769798344"/>
      </c:lineChart>
      <c:catAx>
        <c:axId val="92991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21752"/>
        <c:crosses val="autoZero"/>
        <c:auto val="1"/>
        <c:lblAlgn val="ctr"/>
        <c:lblOffset val="100"/>
        <c:noMultiLvlLbl val="0"/>
      </c:catAx>
      <c:valAx>
        <c:axId val="92992175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13224"/>
        <c:crosses val="autoZero"/>
        <c:crossBetween val="between"/>
      </c:valAx>
      <c:catAx>
        <c:axId val="769803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798344"/>
        <c:crosses val="autoZero"/>
        <c:auto val="1"/>
        <c:lblAlgn val="ctr"/>
        <c:lblOffset val="100"/>
        <c:noMultiLvlLbl val="0"/>
      </c:catAx>
      <c:valAx>
        <c:axId val="769798344"/>
        <c:scaling>
          <c:orientation val="minMax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80326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"/>
          <c:w val="1"/>
          <c:h val="0.171836439763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85466992584"/>
          <c:y val="0.0358299204714263"/>
          <c:w val="0.734439846847487"/>
          <c:h val="0.6793763285539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(2)'!$B$134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(2)'!$D$134:$O$134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439432"/>
        <c:axId val="397446976"/>
      </c:barChart>
      <c:lineChart>
        <c:grouping val="standard"/>
        <c:varyColors val="0"/>
        <c:ser>
          <c:idx val="1"/>
          <c:order val="1"/>
          <c:tx>
            <c:strRef>
              <c:f>'Report (2)'!$B$135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(2)'!$D$26:$O$26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(2)'!$D$135:$O$135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0.00328892127526212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39320"/>
        <c:axId val="401135056"/>
      </c:lineChart>
      <c:catAx>
        <c:axId val="39743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46976"/>
        <c:crosses val="autoZero"/>
        <c:auto val="1"/>
        <c:lblAlgn val="ctr"/>
        <c:lblOffset val="100"/>
        <c:noMultiLvlLbl val="0"/>
      </c:catAx>
      <c:valAx>
        <c:axId val="39744697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39432"/>
        <c:crosses val="autoZero"/>
        <c:crossBetween val="between"/>
      </c:valAx>
      <c:catAx>
        <c:axId val="401139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5056"/>
        <c:crosses val="autoZero"/>
        <c:auto val="1"/>
        <c:lblAlgn val="ctr"/>
        <c:lblOffset val="100"/>
        <c:noMultiLvlLbl val="0"/>
      </c:catAx>
      <c:valAx>
        <c:axId val="40113505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932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29908725640012"/>
          <c:y val="0.0498866035007754"/>
          <c:w val="0.836933960316009"/>
          <c:h val="0.653294890533365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'Report (2)'!$B$124:$C$124</c:f>
              <c:strCache>
                <c:ptCount val="1"/>
                <c:pt idx="0">
                  <c:v>Labour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(2)'!$T$124:$AE$124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'Report (2)'!$B$125:$C$125</c:f>
              <c:strCache>
                <c:ptCount val="1"/>
                <c:pt idx="0">
                  <c:v>Labour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(2)'!$T$125:$AE$125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'Report (2)'!$B$126:$C$126</c:f>
              <c:strCache>
                <c:ptCount val="1"/>
                <c:pt idx="0">
                  <c:v>Process Cost Int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(2)'!$T$126:$AE$126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'Report (2)'!$B$127:$C$127</c:f>
              <c:strCache>
                <c:ptCount val="1"/>
                <c:pt idx="0">
                  <c:v>Process Cost Ext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(2)'!$T$127:$AE$127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'Report (2)'!$B$128:$C$128</c:f>
              <c:strCache>
                <c:ptCount val="1"/>
                <c:pt idx="0">
                  <c:v>Material Cost Int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(2)'!$T$128:$AE$128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'Report (2)'!$B$129:$C$129</c:f>
              <c:strCache>
                <c:ptCount val="1"/>
                <c:pt idx="0">
                  <c:v>Material Cost Ext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(2)'!$T$129:$AE$129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7"/>
          <c:order val="7"/>
          <c:tx>
            <c:strRef>
              <c:f>'Report (2)'!$B$130:$C$130</c:f>
              <c:strCache>
                <c:ptCount val="1"/>
                <c:pt idx="0">
                  <c:v>Part Cost Int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(2)'!$T$130:$AE$130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8"/>
          <c:order val="8"/>
          <c:tx>
            <c:strRef>
              <c:f>'Report (2)'!$B$131:$C$131</c:f>
              <c:strCache>
                <c:ptCount val="1"/>
                <c:pt idx="0">
                  <c:v>Part Cost Ext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(2)'!$T$131:$AE$131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9"/>
          <c:order val="9"/>
          <c:tx>
            <c:strRef>
              <c:f>'Report (2)'!$B$132:$C$132</c:f>
              <c:strCache>
                <c:ptCount val="1"/>
                <c:pt idx="0">
                  <c:v>Cust. Claim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(2)'!$T$132:$AE$132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'Report (2)'!$B$133:$C$133</c:f>
              <c:strCache>
                <c:ptCount val="1"/>
                <c:pt idx="0">
                  <c:v>Cust. Complaint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(2)'!$T$133:$AE$133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9913224"/>
        <c:axId val="929921752"/>
      </c:barChart>
      <c:lineChart>
        <c:grouping val="standard"/>
        <c:varyColors val="0"/>
        <c:ser>
          <c:idx val="0"/>
          <c:order val="0"/>
          <c:tx>
            <c:strRef>
              <c:f>'Report (2)'!$B$123:$C$123</c:f>
              <c:strCache>
                <c:ptCount val="1"/>
                <c:pt idx="0">
                  <c:v>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(2)'!$T$123:$AE$123</c:f>
              <c:numCache>
                <c:formatCode>_-"$"* #,##0_-;\-"$"* #,##0_-;_-"$"* "-"??_-;_-@_-</c:formatCode>
                <c:ptCount val="12"/>
                <c:pt idx="0">
                  <c:v>77138.30879</c:v>
                </c:pt>
                <c:pt idx="1">
                  <c:v>88424.62</c:v>
                </c:pt>
                <c:pt idx="2">
                  <c:v>79816.18</c:v>
                </c:pt>
                <c:pt idx="3">
                  <c:v>29025.21</c:v>
                </c:pt>
                <c:pt idx="4">
                  <c:v>0</c:v>
                </c:pt>
                <c:pt idx="5">
                  <c:v>2699.01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803264"/>
        <c:axId val="769798344"/>
      </c:lineChart>
      <c:catAx>
        <c:axId val="92991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21752"/>
        <c:crosses val="autoZero"/>
        <c:auto val="1"/>
        <c:lblAlgn val="ctr"/>
        <c:lblOffset val="100"/>
        <c:noMultiLvlLbl val="0"/>
      </c:catAx>
      <c:valAx>
        <c:axId val="92992175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913224"/>
        <c:crosses val="autoZero"/>
        <c:crossBetween val="between"/>
      </c:valAx>
      <c:catAx>
        <c:axId val="769803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798344"/>
        <c:crosses val="autoZero"/>
        <c:auto val="1"/>
        <c:lblAlgn val="ctr"/>
        <c:lblOffset val="100"/>
        <c:noMultiLvlLbl val="0"/>
      </c:catAx>
      <c:valAx>
        <c:axId val="769798344"/>
        <c:scaling>
          <c:orientation val="minMax"/>
        </c:scaling>
        <c:delete val="0"/>
        <c:axPos val="r"/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80326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6529602896208"/>
          <c:w val="1"/>
          <c:h val="0.171836439763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445119834528"/>
          <c:y val="0.0361638543043096"/>
          <c:w val="0.676410207283294"/>
          <c:h val="0.6721331447026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 (2)'!$B$134</c:f>
              <c:strCache>
                <c:ptCount val="1"/>
                <c:pt idx="0">
                  <c:v>F-Cost (SGD$)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(2)'!$T$134:$AE$134</c:f>
              <c:numCache>
                <c:formatCode>_-"$"* #,##0.00_-;\-"$"* #,##0.00_-;_-"$"*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439432"/>
        <c:axId val="397446976"/>
      </c:barChart>
      <c:lineChart>
        <c:grouping val="standard"/>
        <c:varyColors val="0"/>
        <c:ser>
          <c:idx val="1"/>
          <c:order val="1"/>
          <c:tx>
            <c:strRef>
              <c:f>'Report (2)'!$B$135</c:f>
              <c:strCache>
                <c:ptCount val="1"/>
                <c:pt idx="0">
                  <c:v>F-Cost (%)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'Report (2)'!$T$26:$AE$26</c:f>
              <c:strCache>
                <c:ptCount val="12"/>
                <c:pt idx="0">
                  <c:v>2017'04</c:v>
                </c:pt>
                <c:pt idx="1">
                  <c:v>2017'05</c:v>
                </c:pt>
                <c:pt idx="2">
                  <c:v>2017'06</c:v>
                </c:pt>
                <c:pt idx="3">
                  <c:v>2017'07</c:v>
                </c:pt>
                <c:pt idx="4">
                  <c:v>2017'08</c:v>
                </c:pt>
                <c:pt idx="5">
                  <c:v>2017'09</c:v>
                </c:pt>
              </c:strCache>
            </c:strRef>
          </c:cat>
          <c:val>
            <c:numRef>
              <c:f>'Report (2)'!$T$135:$AE$135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39320"/>
        <c:axId val="401135056"/>
      </c:lineChart>
      <c:catAx>
        <c:axId val="39743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46976"/>
        <c:crosses val="autoZero"/>
        <c:auto val="1"/>
        <c:lblAlgn val="ctr"/>
        <c:lblOffset val="100"/>
        <c:noMultiLvlLbl val="0"/>
      </c:catAx>
      <c:valAx>
        <c:axId val="39744697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439432"/>
        <c:crosses val="autoZero"/>
        <c:crossBetween val="between"/>
      </c:valAx>
      <c:catAx>
        <c:axId val="401139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5056"/>
        <c:crosses val="autoZero"/>
        <c:auto val="1"/>
        <c:lblAlgn val="ctr"/>
        <c:lblOffset val="100"/>
        <c:noMultiLvlLbl val="0"/>
      </c:catAx>
      <c:valAx>
        <c:axId val="40113505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113932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chemeClr val="tx1">
              <a:lumMod val="65000"/>
              <a:lumOff val="35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chart" Target="../charts/chart15.xml"/><Relationship Id="rId8" Type="http://schemas.openxmlformats.org/officeDocument/2006/relationships/chart" Target="../charts/chart14.xml"/><Relationship Id="rId7" Type="http://schemas.openxmlformats.org/officeDocument/2006/relationships/chart" Target="../charts/chart13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8" Type="http://schemas.openxmlformats.org/officeDocument/2006/relationships/image" Target="../media/image2.emf"/><Relationship Id="rId17" Type="http://schemas.openxmlformats.org/officeDocument/2006/relationships/image" Target="../media/image1.png"/><Relationship Id="rId16" Type="http://schemas.openxmlformats.org/officeDocument/2006/relationships/chart" Target="../charts/chart22.xml"/><Relationship Id="rId15" Type="http://schemas.openxmlformats.org/officeDocument/2006/relationships/chart" Target="../charts/chart21.xml"/><Relationship Id="rId14" Type="http://schemas.openxmlformats.org/officeDocument/2006/relationships/chart" Target="../charts/chart20.xml"/><Relationship Id="rId13" Type="http://schemas.openxmlformats.org/officeDocument/2006/relationships/chart" Target="../charts/chart19.xml"/><Relationship Id="rId12" Type="http://schemas.openxmlformats.org/officeDocument/2006/relationships/chart" Target="../charts/chart18.xml"/><Relationship Id="rId11" Type="http://schemas.openxmlformats.org/officeDocument/2006/relationships/chart" Target="../charts/chart17.xml"/><Relationship Id="rId10" Type="http://schemas.openxmlformats.org/officeDocument/2006/relationships/chart" Target="../charts/chart16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22411</xdr:colOff>
      <xdr:row>37</xdr:row>
      <xdr:rowOff>28574</xdr:rowOff>
    </xdr:from>
    <xdr:to>
      <xdr:col>11</xdr:col>
      <xdr:colOff>0</xdr:colOff>
      <xdr:row>51</xdr:row>
      <xdr:rowOff>161925</xdr:rowOff>
    </xdr:to>
    <xdr:graphicFrame>
      <xdr:nvGraphicFramePr>
        <xdr:cNvPr id="3" name="Chart 2"/>
        <xdr:cNvGraphicFramePr/>
      </xdr:nvGraphicFramePr>
      <xdr:xfrm>
        <a:off x="413385" y="10181590"/>
        <a:ext cx="13079730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22412</xdr:colOff>
      <xdr:row>37</xdr:row>
      <xdr:rowOff>29135</xdr:rowOff>
    </xdr:from>
    <xdr:to>
      <xdr:col>15</xdr:col>
      <xdr:colOff>1061357</xdr:colOff>
      <xdr:row>51</xdr:row>
      <xdr:rowOff>162935</xdr:rowOff>
    </xdr:to>
    <xdr:graphicFrame>
      <xdr:nvGraphicFramePr>
        <xdr:cNvPr id="6" name="Chart 5"/>
        <xdr:cNvGraphicFramePr/>
      </xdr:nvGraphicFramePr>
      <xdr:xfrm>
        <a:off x="13515340" y="10182225"/>
        <a:ext cx="5661660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22411</xdr:colOff>
      <xdr:row>68</xdr:row>
      <xdr:rowOff>28574</xdr:rowOff>
    </xdr:from>
    <xdr:to>
      <xdr:col>11</xdr:col>
      <xdr:colOff>0</xdr:colOff>
      <xdr:row>82</xdr:row>
      <xdr:rowOff>161925</xdr:rowOff>
    </xdr:to>
    <xdr:graphicFrame>
      <xdr:nvGraphicFramePr>
        <xdr:cNvPr id="9" name="Chart 8"/>
        <xdr:cNvGraphicFramePr/>
      </xdr:nvGraphicFramePr>
      <xdr:xfrm>
        <a:off x="413385" y="18982690"/>
        <a:ext cx="13079730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22411</xdr:colOff>
      <xdr:row>68</xdr:row>
      <xdr:rowOff>29135</xdr:rowOff>
    </xdr:from>
    <xdr:to>
      <xdr:col>15</xdr:col>
      <xdr:colOff>1088571</xdr:colOff>
      <xdr:row>82</xdr:row>
      <xdr:rowOff>162935</xdr:rowOff>
    </xdr:to>
    <xdr:graphicFrame>
      <xdr:nvGraphicFramePr>
        <xdr:cNvPr id="10" name="Chart 9"/>
        <xdr:cNvGraphicFramePr/>
      </xdr:nvGraphicFramePr>
      <xdr:xfrm>
        <a:off x="13515340" y="18983325"/>
        <a:ext cx="5688965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22411</xdr:colOff>
      <xdr:row>6</xdr:row>
      <xdr:rowOff>28574</xdr:rowOff>
    </xdr:from>
    <xdr:to>
      <xdr:col>11</xdr:col>
      <xdr:colOff>0</xdr:colOff>
      <xdr:row>20</xdr:row>
      <xdr:rowOff>161925</xdr:rowOff>
    </xdr:to>
    <xdr:graphicFrame>
      <xdr:nvGraphicFramePr>
        <xdr:cNvPr id="11" name="Chart 10"/>
        <xdr:cNvGraphicFramePr/>
      </xdr:nvGraphicFramePr>
      <xdr:xfrm>
        <a:off x="413385" y="1380490"/>
        <a:ext cx="13079730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22412</xdr:colOff>
      <xdr:row>6</xdr:row>
      <xdr:rowOff>29135</xdr:rowOff>
    </xdr:from>
    <xdr:to>
      <xdr:col>15</xdr:col>
      <xdr:colOff>1061357</xdr:colOff>
      <xdr:row>20</xdr:row>
      <xdr:rowOff>162935</xdr:rowOff>
    </xdr:to>
    <xdr:graphicFrame>
      <xdr:nvGraphicFramePr>
        <xdr:cNvPr id="12" name="Chart 11"/>
        <xdr:cNvGraphicFramePr/>
      </xdr:nvGraphicFramePr>
      <xdr:xfrm>
        <a:off x="13515340" y="1381125"/>
        <a:ext cx="5661660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136071</xdr:colOff>
      <xdr:row>0</xdr:row>
      <xdr:rowOff>108857</xdr:rowOff>
    </xdr:from>
    <xdr:to>
      <xdr:col>3</xdr:col>
      <xdr:colOff>248130</xdr:colOff>
      <xdr:row>2</xdr:row>
      <xdr:rowOff>247275</xdr:rowOff>
    </xdr:to>
    <xdr:pic>
      <xdr:nvPicPr>
        <xdr:cNvPr id="23" name="Picture 2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90" y="108585"/>
          <a:ext cx="2051050" cy="652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22411</xdr:colOff>
      <xdr:row>10</xdr:row>
      <xdr:rowOff>28574</xdr:rowOff>
    </xdr:from>
    <xdr:to>
      <xdr:col>10</xdr:col>
      <xdr:colOff>0</xdr:colOff>
      <xdr:row>24</xdr:row>
      <xdr:rowOff>161925</xdr:rowOff>
    </xdr:to>
    <xdr:graphicFrame>
      <xdr:nvGraphicFramePr>
        <xdr:cNvPr id="2" name="Chart 1"/>
        <xdr:cNvGraphicFramePr/>
      </xdr:nvGraphicFramePr>
      <xdr:xfrm>
        <a:off x="217805" y="2390140"/>
        <a:ext cx="6952615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22412</xdr:colOff>
      <xdr:row>10</xdr:row>
      <xdr:rowOff>29135</xdr:rowOff>
    </xdr:from>
    <xdr:to>
      <xdr:col>14</xdr:col>
      <xdr:colOff>767953</xdr:colOff>
      <xdr:row>24</xdr:row>
      <xdr:rowOff>162935</xdr:rowOff>
    </xdr:to>
    <xdr:graphicFrame>
      <xdr:nvGraphicFramePr>
        <xdr:cNvPr id="3" name="Chart 2"/>
        <xdr:cNvGraphicFramePr/>
      </xdr:nvGraphicFramePr>
      <xdr:xfrm>
        <a:off x="7192645" y="2390775"/>
        <a:ext cx="3958590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22411</xdr:colOff>
      <xdr:row>10</xdr:row>
      <xdr:rowOff>28574</xdr:rowOff>
    </xdr:from>
    <xdr:to>
      <xdr:col>26</xdr:col>
      <xdr:colOff>0</xdr:colOff>
      <xdr:row>24</xdr:row>
      <xdr:rowOff>161925</xdr:rowOff>
    </xdr:to>
    <xdr:graphicFrame>
      <xdr:nvGraphicFramePr>
        <xdr:cNvPr id="4" name="Chart 3"/>
        <xdr:cNvGraphicFramePr/>
      </xdr:nvGraphicFramePr>
      <xdr:xfrm>
        <a:off x="11600180" y="2390140"/>
        <a:ext cx="6952615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22412</xdr:colOff>
      <xdr:row>10</xdr:row>
      <xdr:rowOff>29135</xdr:rowOff>
    </xdr:from>
    <xdr:to>
      <xdr:col>30</xdr:col>
      <xdr:colOff>767953</xdr:colOff>
      <xdr:row>24</xdr:row>
      <xdr:rowOff>162935</xdr:rowOff>
    </xdr:to>
    <xdr:graphicFrame>
      <xdr:nvGraphicFramePr>
        <xdr:cNvPr id="5" name="Chart 4"/>
        <xdr:cNvGraphicFramePr/>
      </xdr:nvGraphicFramePr>
      <xdr:xfrm>
        <a:off x="18575020" y="2390775"/>
        <a:ext cx="3958590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22411</xdr:colOff>
      <xdr:row>42</xdr:row>
      <xdr:rowOff>28574</xdr:rowOff>
    </xdr:from>
    <xdr:to>
      <xdr:col>10</xdr:col>
      <xdr:colOff>0</xdr:colOff>
      <xdr:row>56</xdr:row>
      <xdr:rowOff>161925</xdr:rowOff>
    </xdr:to>
    <xdr:graphicFrame>
      <xdr:nvGraphicFramePr>
        <xdr:cNvPr id="6" name="Chart 5"/>
        <xdr:cNvGraphicFramePr/>
      </xdr:nvGraphicFramePr>
      <xdr:xfrm>
        <a:off x="217805" y="10924540"/>
        <a:ext cx="6952615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22412</xdr:colOff>
      <xdr:row>42</xdr:row>
      <xdr:rowOff>29135</xdr:rowOff>
    </xdr:from>
    <xdr:to>
      <xdr:col>14</xdr:col>
      <xdr:colOff>767953</xdr:colOff>
      <xdr:row>56</xdr:row>
      <xdr:rowOff>162935</xdr:rowOff>
    </xdr:to>
    <xdr:graphicFrame>
      <xdr:nvGraphicFramePr>
        <xdr:cNvPr id="7" name="Chart 6"/>
        <xdr:cNvGraphicFramePr/>
      </xdr:nvGraphicFramePr>
      <xdr:xfrm>
        <a:off x="7192645" y="10925175"/>
        <a:ext cx="3958590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22411</xdr:colOff>
      <xdr:row>42</xdr:row>
      <xdr:rowOff>28574</xdr:rowOff>
    </xdr:from>
    <xdr:to>
      <xdr:col>26</xdr:col>
      <xdr:colOff>0</xdr:colOff>
      <xdr:row>56</xdr:row>
      <xdr:rowOff>161925</xdr:rowOff>
    </xdr:to>
    <xdr:graphicFrame>
      <xdr:nvGraphicFramePr>
        <xdr:cNvPr id="8" name="Chart 7"/>
        <xdr:cNvGraphicFramePr/>
      </xdr:nvGraphicFramePr>
      <xdr:xfrm>
        <a:off x="11600180" y="10924540"/>
        <a:ext cx="6952615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22412</xdr:colOff>
      <xdr:row>42</xdr:row>
      <xdr:rowOff>29135</xdr:rowOff>
    </xdr:from>
    <xdr:to>
      <xdr:col>30</xdr:col>
      <xdr:colOff>767953</xdr:colOff>
      <xdr:row>56</xdr:row>
      <xdr:rowOff>162935</xdr:rowOff>
    </xdr:to>
    <xdr:graphicFrame>
      <xdr:nvGraphicFramePr>
        <xdr:cNvPr id="9" name="Chart 8"/>
        <xdr:cNvGraphicFramePr/>
      </xdr:nvGraphicFramePr>
      <xdr:xfrm>
        <a:off x="18575020" y="10925175"/>
        <a:ext cx="3958590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22411</xdr:colOff>
      <xdr:row>74</xdr:row>
      <xdr:rowOff>28574</xdr:rowOff>
    </xdr:from>
    <xdr:to>
      <xdr:col>10</xdr:col>
      <xdr:colOff>0</xdr:colOff>
      <xdr:row>88</xdr:row>
      <xdr:rowOff>161925</xdr:rowOff>
    </xdr:to>
    <xdr:graphicFrame>
      <xdr:nvGraphicFramePr>
        <xdr:cNvPr id="10" name="Chart 9"/>
        <xdr:cNvGraphicFramePr/>
      </xdr:nvGraphicFramePr>
      <xdr:xfrm>
        <a:off x="217805" y="19458940"/>
        <a:ext cx="6952615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22412</xdr:colOff>
      <xdr:row>74</xdr:row>
      <xdr:rowOff>29135</xdr:rowOff>
    </xdr:from>
    <xdr:to>
      <xdr:col>14</xdr:col>
      <xdr:colOff>767953</xdr:colOff>
      <xdr:row>88</xdr:row>
      <xdr:rowOff>162935</xdr:rowOff>
    </xdr:to>
    <xdr:graphicFrame>
      <xdr:nvGraphicFramePr>
        <xdr:cNvPr id="11" name="Chart 10"/>
        <xdr:cNvGraphicFramePr/>
      </xdr:nvGraphicFramePr>
      <xdr:xfrm>
        <a:off x="7192645" y="19459575"/>
        <a:ext cx="3958590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22411</xdr:colOff>
      <xdr:row>74</xdr:row>
      <xdr:rowOff>28574</xdr:rowOff>
    </xdr:from>
    <xdr:to>
      <xdr:col>26</xdr:col>
      <xdr:colOff>0</xdr:colOff>
      <xdr:row>88</xdr:row>
      <xdr:rowOff>161925</xdr:rowOff>
    </xdr:to>
    <xdr:graphicFrame>
      <xdr:nvGraphicFramePr>
        <xdr:cNvPr id="12" name="Chart 11"/>
        <xdr:cNvGraphicFramePr/>
      </xdr:nvGraphicFramePr>
      <xdr:xfrm>
        <a:off x="11600180" y="19458940"/>
        <a:ext cx="6952615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22412</xdr:colOff>
      <xdr:row>74</xdr:row>
      <xdr:rowOff>29135</xdr:rowOff>
    </xdr:from>
    <xdr:to>
      <xdr:col>30</xdr:col>
      <xdr:colOff>767953</xdr:colOff>
      <xdr:row>88</xdr:row>
      <xdr:rowOff>162935</xdr:rowOff>
    </xdr:to>
    <xdr:graphicFrame>
      <xdr:nvGraphicFramePr>
        <xdr:cNvPr id="13" name="Chart 12"/>
        <xdr:cNvGraphicFramePr/>
      </xdr:nvGraphicFramePr>
      <xdr:xfrm>
        <a:off x="18575020" y="19459575"/>
        <a:ext cx="3958590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22411</xdr:colOff>
      <xdr:row>106</xdr:row>
      <xdr:rowOff>28574</xdr:rowOff>
    </xdr:from>
    <xdr:to>
      <xdr:col>10</xdr:col>
      <xdr:colOff>0</xdr:colOff>
      <xdr:row>120</xdr:row>
      <xdr:rowOff>161925</xdr:rowOff>
    </xdr:to>
    <xdr:graphicFrame>
      <xdr:nvGraphicFramePr>
        <xdr:cNvPr id="14" name="Chart 13"/>
        <xdr:cNvGraphicFramePr/>
      </xdr:nvGraphicFramePr>
      <xdr:xfrm>
        <a:off x="217805" y="27993340"/>
        <a:ext cx="6952615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22412</xdr:colOff>
      <xdr:row>106</xdr:row>
      <xdr:rowOff>29135</xdr:rowOff>
    </xdr:from>
    <xdr:to>
      <xdr:col>14</xdr:col>
      <xdr:colOff>767953</xdr:colOff>
      <xdr:row>120</xdr:row>
      <xdr:rowOff>162935</xdr:rowOff>
    </xdr:to>
    <xdr:graphicFrame>
      <xdr:nvGraphicFramePr>
        <xdr:cNvPr id="15" name="Chart 14"/>
        <xdr:cNvGraphicFramePr/>
      </xdr:nvGraphicFramePr>
      <xdr:xfrm>
        <a:off x="7192645" y="27993975"/>
        <a:ext cx="3958590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22411</xdr:colOff>
      <xdr:row>106</xdr:row>
      <xdr:rowOff>28574</xdr:rowOff>
    </xdr:from>
    <xdr:to>
      <xdr:col>26</xdr:col>
      <xdr:colOff>0</xdr:colOff>
      <xdr:row>120</xdr:row>
      <xdr:rowOff>161925</xdr:rowOff>
    </xdr:to>
    <xdr:graphicFrame>
      <xdr:nvGraphicFramePr>
        <xdr:cNvPr id="16" name="Chart 15"/>
        <xdr:cNvGraphicFramePr/>
      </xdr:nvGraphicFramePr>
      <xdr:xfrm>
        <a:off x="11600180" y="27993340"/>
        <a:ext cx="6952615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26</xdr:col>
      <xdr:colOff>22412</xdr:colOff>
      <xdr:row>106</xdr:row>
      <xdr:rowOff>29135</xdr:rowOff>
    </xdr:from>
    <xdr:to>
      <xdr:col>30</xdr:col>
      <xdr:colOff>767953</xdr:colOff>
      <xdr:row>120</xdr:row>
      <xdr:rowOff>162935</xdr:rowOff>
    </xdr:to>
    <xdr:graphicFrame>
      <xdr:nvGraphicFramePr>
        <xdr:cNvPr id="17" name="Chart 16"/>
        <xdr:cNvGraphicFramePr/>
      </xdr:nvGraphicFramePr>
      <xdr:xfrm>
        <a:off x="18575020" y="27993975"/>
        <a:ext cx="3958590" cy="3867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</xdr:col>
      <xdr:colOff>190499</xdr:colOff>
      <xdr:row>1</xdr:row>
      <xdr:rowOff>23812</xdr:rowOff>
    </xdr:from>
    <xdr:to>
      <xdr:col>5</xdr:col>
      <xdr:colOff>666749</xdr:colOff>
      <xdr:row>5</xdr:row>
      <xdr:rowOff>32107</xdr:rowOff>
    </xdr:to>
    <xdr:pic>
      <xdr:nvPicPr>
        <xdr:cNvPr id="18" name="Picture 17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445" y="290195"/>
          <a:ext cx="3434715" cy="1075055"/>
        </a:xfrm>
        <a:prstGeom prst="rect">
          <a:avLst/>
        </a:prstGeom>
      </xdr:spPr>
    </xdr:pic>
    <xdr:clientData/>
  </xdr:twoCellAnchor>
  <xdr:oneCellAnchor>
    <xdr:from>
      <xdr:col>9</xdr:col>
      <xdr:colOff>435428</xdr:colOff>
      <xdr:row>1</xdr:row>
      <xdr:rowOff>244927</xdr:rowOff>
    </xdr:from>
    <xdr:ext cx="8662308" cy="843757"/>
    <xdr:sp>
      <xdr:nvSpPr>
        <xdr:cNvPr id="19" name="TextBox 18"/>
        <xdr:cNvSpPr txBox="1"/>
      </xdr:nvSpPr>
      <xdr:spPr>
        <a:xfrm>
          <a:off x="6802120" y="511175"/>
          <a:ext cx="8662670" cy="843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4800"/>
            <a:t>Department Failure Cost (FY2017)</a:t>
          </a:r>
          <a:endParaRPr lang="en-SG" sz="4800"/>
        </a:p>
      </xdr:txBody>
    </xdr:sp>
    <xdr:clientData/>
  </xdr:oneCellAnchor>
  <xdr:twoCellAnchor editAs="oneCell">
    <xdr:from>
      <xdr:col>24</xdr:col>
      <xdr:colOff>762001</xdr:colOff>
      <xdr:row>0</xdr:row>
      <xdr:rowOff>0</xdr:rowOff>
    </xdr:from>
    <xdr:to>
      <xdr:col>30</xdr:col>
      <xdr:colOff>771525</xdr:colOff>
      <xdr:row>7</xdr:row>
      <xdr:rowOff>9525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708245" y="0"/>
          <a:ext cx="482917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011.3772819444" refreshedBy="Tan Boon Ping" recordCount="1238">
  <cacheSource type="worksheet">
    <worksheetSource name="Combined_Table"/>
  </cacheSource>
  <cacheFields count="31">
    <cacheField name="Dept" numFmtId="0">
      <sharedItems count="9">
        <s v="Ceramic"/>
        <s v="Semicon"/>
        <s v="RFP"/>
        <s v="IG"/>
        <s v="Barrel"/>
        <s v="Watch"/>
        <s v="PVD"/>
        <s v="Semicom" u="1"/>
        <s v="ME" u="1"/>
      </sharedItems>
    </cacheField>
    <cacheField name="Section" numFmtId="0">
      <sharedItems containsBlank="1" count="8">
        <m/>
        <s v="IG"/>
        <s v="Ni Pin"/>
        <s v="Eyelet"/>
        <s v="-"/>
        <s v="PPT"/>
        <s v="AR"/>
        <s v="CASE"/>
      </sharedItems>
    </cacheField>
    <cacheField name="Date" numFmtId="14"/>
    <cacheField name="CW" numFmtId="0"/>
    <cacheField name="Month" numFmtId="0">
      <sharedItems containsBlank="1" count="12">
        <s v=""/>
        <s v="2017'01"/>
        <s v="2017'02"/>
        <s v="2017'03"/>
        <s v="2017'04"/>
        <s v="2017'05"/>
        <s v="2017'06"/>
        <s v="2017'07"/>
        <s v="2017'08"/>
        <s v="2017'09"/>
        <m u="1"/>
        <s v="2017 '09" u="1"/>
      </sharedItems>
    </cacheField>
    <cacheField name="Source" numFmtId="0">
      <sharedItems containsBlank="1" count="3">
        <m/>
        <s v="External"/>
        <s v="Internal"/>
      </sharedItems>
    </cacheField>
    <cacheField name="Model" numFmtId="0"/>
    <cacheField name="Lot Number" numFmtId="0"/>
    <cacheField name="Affected Qty" numFmtId="0"/>
    <cacheField name="Inspected Qty" numFmtId="0"/>
    <cacheField name="Lot Qty" numFmtId="0"/>
    <cacheField name="Defect / Problem" numFmtId="0"/>
    <cacheField name="ReWork_x000a_(Man Hour)" numFmtId="0"/>
    <cacheField name="RePlate_x000a_(Man Hour)" numFmtId="0"/>
    <cacheField name="ReWash_x000a_(Man Hour)" numFmtId="0"/>
    <cacheField name="Other_x000a_(Man Hour)" numFmtId="0"/>
    <cacheField name="Sort_x000a_(Man Hour)" numFmtId="0"/>
    <cacheField name="Scrap_x000a_(Lot)" numFmtId="0"/>
    <cacheField name="Labour" numFmtId="0"/>
    <cacheField name="Process" numFmtId="0"/>
    <cacheField name="Material" numFmtId="0"/>
    <cacheField name="Part" numFmtId="0"/>
    <cacheField name="Total" numFmtId="0"/>
    <cacheField name="Affected Qty (need buffing only)" numFmtId="0"/>
    <cacheField name="Schott Rej No." numFmtId="0"/>
    <cacheField name="Production Date" numFmtId="14"/>
    <cacheField name="Disposition Date" numFmtId="14"/>
    <cacheField name="Due Date" numFmtId="14"/>
    <cacheField name="Disposition" numFmtId="0"/>
    <cacheField name="PIC" numFmtId="0"/>
    <cacheField name="Lot Status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8">
  <r>
    <x v="0"/>
    <x v="0"/>
    <m/>
    <s v=""/>
    <x v="0"/>
    <x v="0"/>
    <m/>
    <m/>
    <m/>
    <m/>
    <m/>
    <m/>
    <m/>
    <m/>
    <m/>
    <m/>
    <m/>
    <m/>
    <n v="0"/>
    <m/>
    <m/>
    <m/>
    <n v="0"/>
    <m/>
    <m/>
    <m/>
    <m/>
    <m/>
    <m/>
    <m/>
    <m/>
  </r>
  <r>
    <x v="1"/>
    <x v="0"/>
    <m/>
    <s v=""/>
    <x v="0"/>
    <x v="0"/>
    <m/>
    <m/>
    <m/>
    <m/>
    <m/>
    <m/>
    <m/>
    <m/>
    <m/>
    <m/>
    <m/>
    <m/>
    <n v="0"/>
    <m/>
    <m/>
    <m/>
    <n v="0"/>
    <m/>
    <m/>
    <m/>
    <m/>
    <m/>
    <m/>
    <m/>
    <m/>
  </r>
  <r>
    <x v="2"/>
    <x v="0"/>
    <m/>
    <s v=""/>
    <x v="0"/>
    <x v="0"/>
    <m/>
    <m/>
    <m/>
    <m/>
    <m/>
    <m/>
    <m/>
    <m/>
    <m/>
    <m/>
    <m/>
    <m/>
    <n v="0"/>
    <m/>
    <m/>
    <m/>
    <n v="0"/>
    <m/>
    <m/>
    <m/>
    <m/>
    <m/>
    <m/>
    <m/>
    <m/>
  </r>
  <r>
    <x v="3"/>
    <x v="1"/>
    <d v="2017-01-01T00:00:00"/>
    <s v="CW2017'01"/>
    <x v="1"/>
    <x v="1"/>
    <s v="SL01.594.484"/>
    <s v="610424658416"/>
    <m/>
    <m/>
    <n v="11000"/>
    <s v="Rusty on eyelet"/>
    <s v=""/>
    <s v=""/>
    <n v="0.5"/>
    <m/>
    <s v=""/>
    <m/>
    <n v="7"/>
    <n v="5"/>
    <n v="0"/>
    <m/>
    <n v="12"/>
    <m/>
    <s v="ASYI/16/0883"/>
    <d v="2016-12-31T00:00:00"/>
    <d v="2017-01-05T00:00:00"/>
    <d v="2017-01-06T00:00:00"/>
    <s v="Rewash"/>
    <s v="Wang"/>
    <s v="Closed"/>
  </r>
  <r>
    <x v="3"/>
    <x v="1"/>
    <d v="2017-01-01T00:00:00"/>
    <s v="CW2017'01"/>
    <x v="1"/>
    <x v="1"/>
    <s v="SL01.546.484"/>
    <s v="610424391922"/>
    <m/>
    <m/>
    <n v="11000"/>
    <s v="Rusty in glass hole"/>
    <s v=""/>
    <s v=""/>
    <n v="0.5"/>
    <m/>
    <s v=""/>
    <m/>
    <n v="7"/>
    <n v="5"/>
    <n v="0"/>
    <m/>
    <n v="12"/>
    <m/>
    <s v="ASYI/16/0877"/>
    <d v="2016-12-30T00:00:00"/>
    <d v="2017-01-04T00:00:00"/>
    <d v="2017-01-05T00:00:00"/>
    <s v="Rewash"/>
    <s v="Hu"/>
    <s v="Closed"/>
  </r>
  <r>
    <x v="3"/>
    <x v="1"/>
    <d v="2017-01-01T00:00:00"/>
    <s v="CW2017'01"/>
    <x v="1"/>
    <x v="1"/>
    <s v="SL01.589.484"/>
    <s v="610424380326"/>
    <m/>
    <m/>
    <n v="13000"/>
    <s v="Rusty on eyelet"/>
    <s v=""/>
    <s v=""/>
    <n v="0.5"/>
    <m/>
    <s v=""/>
    <m/>
    <n v="7"/>
    <n v="5"/>
    <n v="0"/>
    <m/>
    <n v="12"/>
    <m/>
    <s v="ASYI/16/0878"/>
    <d v="2016-12-29T00:00:00"/>
    <d v="2017-01-04T00:00:00"/>
    <d v="2017-01-05T00:00:00"/>
    <s v="Rewash"/>
    <s v="Hu"/>
    <s v="Closed"/>
  </r>
  <r>
    <x v="3"/>
    <x v="1"/>
    <d v="2017-01-01T00:00:00"/>
    <s v="CW2017'01"/>
    <x v="1"/>
    <x v="1"/>
    <s v="SL01.596.484"/>
    <s v="610424624917"/>
    <m/>
    <m/>
    <n v="11000"/>
    <s v="Rusty in glass hole"/>
    <s v=""/>
    <s v=""/>
    <n v="0.5"/>
    <m/>
    <s v=""/>
    <m/>
    <n v="7"/>
    <n v="5"/>
    <n v="0"/>
    <m/>
    <n v="12"/>
    <m/>
    <s v="ASYI/16/0886"/>
    <d v="2016-12-29T00:00:00"/>
    <d v="2017-01-05T00:00:00"/>
    <d v="2017-01-06T00:00:00"/>
    <s v="Rewash"/>
    <s v="Wang"/>
    <s v="Closed"/>
  </r>
  <r>
    <x v="3"/>
    <x v="1"/>
    <d v="2017-01-01T00:00:00"/>
    <s v="CW2017'01"/>
    <x v="1"/>
    <x v="1"/>
    <s v="SL01.546.484"/>
    <s v="610424391919"/>
    <m/>
    <m/>
    <n v="11000"/>
    <s v="Rusty in glass hole"/>
    <s v=""/>
    <s v=""/>
    <n v="0.5"/>
    <m/>
    <s v=""/>
    <m/>
    <n v="7"/>
    <n v="5"/>
    <n v="0"/>
    <m/>
    <n v="12"/>
    <m/>
    <s v="ASYI/16/0877"/>
    <d v="2016-12-30T00:00:00"/>
    <d v="2017-01-04T00:00:00"/>
    <d v="2017-01-05T00:00:00"/>
    <s v="Rewash"/>
    <s v="Hu"/>
    <s v="Closed"/>
  </r>
  <r>
    <x v="3"/>
    <x v="1"/>
    <d v="2017-01-01T00:00:00"/>
    <s v="CW2017'01"/>
    <x v="1"/>
    <x v="1"/>
    <s v="SL01.546.484"/>
    <s v="610424391917"/>
    <m/>
    <m/>
    <n v="11000"/>
    <s v="Rusty in glass hole"/>
    <s v=""/>
    <s v=""/>
    <n v="0.5"/>
    <m/>
    <s v=""/>
    <m/>
    <n v="7"/>
    <n v="5"/>
    <n v="0"/>
    <m/>
    <n v="12"/>
    <m/>
    <s v="ASYI/16/0877"/>
    <d v="2016-12-30T00:00:00"/>
    <d v="2017-01-04T00:00:00"/>
    <d v="2017-01-05T00:00:00"/>
    <s v="Rewash"/>
    <s v="Hu"/>
    <s v="Closed"/>
  </r>
  <r>
    <x v="3"/>
    <x v="1"/>
    <d v="2017-01-01T00:00:00"/>
    <s v="CW2017'01"/>
    <x v="1"/>
    <x v="1"/>
    <s v="SL01.546.484"/>
    <s v="610424391921"/>
    <m/>
    <m/>
    <n v="11000"/>
    <s v="Rusty in glass hole"/>
    <s v=""/>
    <s v=""/>
    <n v="0.5"/>
    <m/>
    <s v=""/>
    <m/>
    <n v="7"/>
    <n v="5"/>
    <n v="0"/>
    <m/>
    <n v="12"/>
    <m/>
    <s v="ASYI/16/0877"/>
    <d v="2016-12-30T00:00:00"/>
    <d v="2017-01-04T00:00:00"/>
    <d v="2017-01-05T00:00:00"/>
    <s v="Rewash"/>
    <s v="Hu"/>
    <s v="Closed"/>
  </r>
  <r>
    <x v="3"/>
    <x v="1"/>
    <d v="2017-01-01T00:00:00"/>
    <s v="CW2017'01"/>
    <x v="1"/>
    <x v="1"/>
    <s v="SL01.546.484"/>
    <s v="610424391920"/>
    <m/>
    <m/>
    <n v="11000"/>
    <s v="Rusty in glass hole"/>
    <s v=""/>
    <s v=""/>
    <n v="0.5"/>
    <m/>
    <s v=""/>
    <m/>
    <n v="7"/>
    <n v="5"/>
    <n v="0"/>
    <m/>
    <n v="12"/>
    <m/>
    <s v="ASYI/16/0877"/>
    <d v="2016-12-30T00:00:00"/>
    <d v="2017-01-04T00:00:00"/>
    <d v="2017-01-05T00:00:00"/>
    <s v="Rewash"/>
    <s v="Hu"/>
    <s v="Closed"/>
  </r>
  <r>
    <x v="3"/>
    <x v="1"/>
    <d v="2017-01-03T00:00:00"/>
    <s v="CW2017'01"/>
    <x v="1"/>
    <x v="1"/>
    <s v="SL01.546.484"/>
    <s v="610424391928"/>
    <m/>
    <m/>
    <n v="11000"/>
    <s v="Rusty in glass hole"/>
    <s v=""/>
    <s v=""/>
    <n v="0.5"/>
    <m/>
    <s v=""/>
    <m/>
    <n v="7"/>
    <n v="5"/>
    <n v="0"/>
    <m/>
    <n v="12"/>
    <m/>
    <s v="ASYI/17/0002"/>
    <d v="2016-12-31T00:00:00"/>
    <d v="2017-01-04T00:00:00"/>
    <d v="2017-01-05T00:00:00"/>
    <s v="Rewash"/>
    <s v="Hu"/>
    <s v="Closed"/>
  </r>
  <r>
    <x v="3"/>
    <x v="1"/>
    <d v="2017-01-03T00:00:00"/>
    <s v="CW2017'01"/>
    <x v="1"/>
    <x v="1"/>
    <s v="SL01.546.484"/>
    <s v="610424391927"/>
    <m/>
    <m/>
    <n v="11000"/>
    <s v="White stain"/>
    <s v=""/>
    <s v=""/>
    <n v="0.5"/>
    <m/>
    <s v=""/>
    <m/>
    <n v="7"/>
    <n v="5"/>
    <n v="0"/>
    <m/>
    <n v="12"/>
    <m/>
    <s v="ASYI/17/0002"/>
    <d v="2016-12-31T00:00:00"/>
    <d v="2017-01-04T00:00:00"/>
    <d v="2017-01-05T00:00:00"/>
    <s v="Rewash"/>
    <s v="Hu"/>
    <s v="Closed"/>
  </r>
  <r>
    <x v="3"/>
    <x v="1"/>
    <d v="2017-01-03T00:00:00"/>
    <s v="CW2017'01"/>
    <x v="1"/>
    <x v="1"/>
    <s v="SL01.589.484"/>
    <s v="610424380808"/>
    <m/>
    <m/>
    <n v="13000"/>
    <s v="White stain"/>
    <s v=""/>
    <s v=""/>
    <n v="0.5"/>
    <m/>
    <s v=""/>
    <m/>
    <n v="7"/>
    <n v="5"/>
    <n v="0"/>
    <m/>
    <n v="12"/>
    <m/>
    <s v="ASYI/17/0001"/>
    <d v="2016-12-30T00:00:00"/>
    <d v="2017-01-04T00:00:00"/>
    <d v="2017-01-05T00:00:00"/>
    <s v="Rewash"/>
    <s v="Wang"/>
    <s v="Closed"/>
  </r>
  <r>
    <x v="3"/>
    <x v="1"/>
    <d v="2017-01-03T00:00:00"/>
    <s v="CW2017'01"/>
    <x v="1"/>
    <x v="1"/>
    <s v="SL01.546.484"/>
    <s v="610424392016"/>
    <m/>
    <m/>
    <n v="11000"/>
    <s v="White stain"/>
    <s v=""/>
    <s v=""/>
    <n v="0.5"/>
    <m/>
    <s v=""/>
    <m/>
    <n v="7"/>
    <n v="5"/>
    <n v="0"/>
    <m/>
    <n v="12"/>
    <m/>
    <s v="ASYI/17/0002"/>
    <d v="2016-12-31T00:00:00"/>
    <d v="2017-01-04T00:00:00"/>
    <d v="2017-01-05T00:00:00"/>
    <s v="Rewash"/>
    <s v="Wang"/>
    <s v="Closed"/>
  </r>
  <r>
    <x v="3"/>
    <x v="1"/>
    <d v="2017-01-03T00:00:00"/>
    <s v="CW2017'01"/>
    <x v="1"/>
    <x v="1"/>
    <s v="SL01.546.484"/>
    <s v="610424391924"/>
    <m/>
    <m/>
    <n v="11000"/>
    <s v="Rusty in glass hole"/>
    <s v=""/>
    <s v=""/>
    <n v="0.5"/>
    <m/>
    <s v=""/>
    <m/>
    <n v="7"/>
    <n v="5"/>
    <n v="0"/>
    <m/>
    <n v="12"/>
    <m/>
    <s v="ASYI/17/0002"/>
    <d v="2016-12-31T00:00:00"/>
    <d v="2017-01-04T00:00:00"/>
    <d v="2017-01-05T00:00:00"/>
    <s v="Rewash"/>
    <s v="Hu"/>
    <s v="Closed"/>
  </r>
  <r>
    <x v="3"/>
    <x v="1"/>
    <d v="2017-01-03T00:00:00"/>
    <s v="CW2017'01"/>
    <x v="1"/>
    <x v="1"/>
    <s v="SL01.546.484"/>
    <s v="610424391923"/>
    <m/>
    <m/>
    <n v="11000"/>
    <s v="White stain"/>
    <s v=""/>
    <s v=""/>
    <n v="0.5"/>
    <m/>
    <s v=""/>
    <m/>
    <n v="7"/>
    <n v="5"/>
    <n v="0"/>
    <m/>
    <n v="12"/>
    <m/>
    <s v="ASYI/17/0002"/>
    <d v="2016-12-31T00:00:00"/>
    <d v="2017-01-04T00:00:00"/>
    <d v="2017-01-05T00:00:00"/>
    <s v="Rewash"/>
    <s v="Hu"/>
    <s v="Closed"/>
  </r>
  <r>
    <x v="3"/>
    <x v="1"/>
    <d v="2017-01-03T00:00:00"/>
    <s v="CW2017'01"/>
    <x v="1"/>
    <x v="1"/>
    <s v="SL01.546.484"/>
    <s v="610424391926"/>
    <m/>
    <m/>
    <n v="11000"/>
    <s v="Rusty in glass hole"/>
    <s v=""/>
    <s v=""/>
    <n v="0.5"/>
    <m/>
    <s v=""/>
    <m/>
    <n v="7"/>
    <n v="5"/>
    <n v="0"/>
    <m/>
    <n v="12"/>
    <m/>
    <s v="ASYI/17/0002"/>
    <d v="2016-12-31T00:00:00"/>
    <d v="2017-01-04T00:00:00"/>
    <d v="2017-01-05T00:00:00"/>
    <s v="Rewash"/>
    <s v="Hu"/>
    <s v="Closed"/>
  </r>
  <r>
    <x v="3"/>
    <x v="1"/>
    <d v="2017-01-03T00:00:00"/>
    <s v="CW2017'01"/>
    <x v="1"/>
    <x v="1"/>
    <s v="SL01.546.484"/>
    <s v="610424391925"/>
    <m/>
    <m/>
    <n v="11000"/>
    <s v="Rusty in glass hole"/>
    <s v=""/>
    <s v=""/>
    <n v="0.5"/>
    <m/>
    <s v=""/>
    <m/>
    <n v="7"/>
    <n v="5"/>
    <n v="0"/>
    <m/>
    <n v="12"/>
    <m/>
    <s v="ASYI/17/0002"/>
    <d v="2016-12-31T00:00:00"/>
    <d v="2017-01-04T00:00:00"/>
    <d v="2017-01-05T00:00:00"/>
    <s v="Rewash"/>
    <s v="Hu"/>
    <s v="Closed"/>
  </r>
  <r>
    <x v="3"/>
    <x v="1"/>
    <d v="2017-01-04T00:00:00"/>
    <s v="CW2017'01"/>
    <x v="1"/>
    <x v="1"/>
    <s v="SL01.596.484"/>
    <s v="610424624916"/>
    <m/>
    <m/>
    <n v="11000"/>
    <s v="White stain"/>
    <s v=""/>
    <s v=""/>
    <n v="0.5"/>
    <m/>
    <s v=""/>
    <m/>
    <n v="7"/>
    <n v="5"/>
    <n v="0"/>
    <m/>
    <n v="12"/>
    <m/>
    <s v="ASYI/17/0008"/>
    <d v="2016-12-29T00:00:00"/>
    <d v="2017-01-04T00:00:00"/>
    <d v="2017-01-05T00:00:00"/>
    <s v="Rewash"/>
    <s v="Ping"/>
    <s v="Closed"/>
  </r>
  <r>
    <x v="3"/>
    <x v="1"/>
    <d v="2017-01-04T00:00:00"/>
    <s v="CW2017'01"/>
    <x v="1"/>
    <x v="1"/>
    <s v="SL01.546.484"/>
    <s v="610424392028"/>
    <m/>
    <m/>
    <n v="11000"/>
    <s v="White stain"/>
    <s v=""/>
    <s v=""/>
    <n v="0.5"/>
    <m/>
    <s v=""/>
    <m/>
    <n v="7"/>
    <n v="5"/>
    <n v="0"/>
    <m/>
    <n v="12"/>
    <m/>
    <s v="ASYI/17/0007"/>
    <d v="2017-01-02T00:00:00"/>
    <d v="2017-01-04T00:00:00"/>
    <d v="2017-01-05T00:00:00"/>
    <s v="Rewash"/>
    <s v="Wang"/>
    <s v="Closed"/>
  </r>
  <r>
    <x v="3"/>
    <x v="1"/>
    <d v="2017-01-04T00:00:00"/>
    <s v="CW2017'01"/>
    <x v="1"/>
    <x v="1"/>
    <s v="SL01.589.484"/>
    <s v="610425000707"/>
    <m/>
    <m/>
    <n v="11000"/>
    <s v="Rusty in glass hole"/>
    <s v=""/>
    <s v=""/>
    <n v="0.5"/>
    <m/>
    <s v=""/>
    <m/>
    <n v="7"/>
    <n v="5"/>
    <n v="0"/>
    <m/>
    <n v="12"/>
    <m/>
    <s v="ASYI/17/0009"/>
    <d v="2017-01-02T00:00:00"/>
    <d v="2017-01-04T00:00:00"/>
    <d v="2017-01-05T00:00:00"/>
    <s v="Rewash"/>
    <s v="Ping"/>
    <s v="Closed"/>
  </r>
  <r>
    <x v="3"/>
    <x v="1"/>
    <d v="2017-01-04T00:00:00"/>
    <s v="CW2017'01"/>
    <x v="1"/>
    <x v="1"/>
    <s v="SL01.596.484"/>
    <s v="610423980725"/>
    <m/>
    <m/>
    <n v="11000"/>
    <s v="White stain"/>
    <s v=""/>
    <s v=""/>
    <n v="0.5"/>
    <m/>
    <s v=""/>
    <m/>
    <n v="7"/>
    <n v="5"/>
    <n v="0"/>
    <m/>
    <n v="12"/>
    <m/>
    <s v="ASYI/17/0011"/>
    <d v="2016-12-29T00:00:00"/>
    <d v="2017-01-04T00:00:00"/>
    <d v="2017-01-05T00:00:00"/>
    <s v="Rewash"/>
    <s v="Hu"/>
    <s v="Closed"/>
  </r>
  <r>
    <x v="3"/>
    <x v="1"/>
    <d v="2017-01-04T00:00:00"/>
    <s v="CW2017'01"/>
    <x v="1"/>
    <x v="1"/>
    <s v="SL01.825.484"/>
    <s v="610424659740"/>
    <m/>
    <m/>
    <n v="11000"/>
    <s v="White stain"/>
    <s v=""/>
    <s v=""/>
    <n v="0.5"/>
    <m/>
    <s v=""/>
    <m/>
    <n v="7"/>
    <n v="5"/>
    <n v="0"/>
    <m/>
    <n v="12"/>
    <m/>
    <s v="ASYI/17/0010"/>
    <d v="2017-01-01T00:00:00"/>
    <d v="2017-01-04T00:00:00"/>
    <d v="2017-01-05T00:00:00"/>
    <s v="Rewash"/>
    <s v="Wang"/>
    <s v="Closed"/>
  </r>
  <r>
    <x v="3"/>
    <x v="1"/>
    <d v="2017-01-04T00:00:00"/>
    <s v="CW2017'01"/>
    <x v="1"/>
    <x v="1"/>
    <s v="SL01.546.484"/>
    <s v="610424391951"/>
    <m/>
    <m/>
    <n v="11000"/>
    <s v="White stain"/>
    <s v=""/>
    <s v=""/>
    <n v="0.5"/>
    <m/>
    <s v=""/>
    <m/>
    <n v="7"/>
    <n v="5"/>
    <n v="0"/>
    <m/>
    <n v="12"/>
    <m/>
    <s v="ASYI/17/0003"/>
    <d v="2017-01-02T00:00:00"/>
    <d v="2017-01-04T00:00:00"/>
    <d v="2017-01-05T00:00:00"/>
    <s v="Rewash"/>
    <s v="Ping"/>
    <s v="Closed"/>
  </r>
  <r>
    <x v="3"/>
    <x v="1"/>
    <d v="2017-01-04T00:00:00"/>
    <s v="CW2017'01"/>
    <x v="1"/>
    <x v="1"/>
    <s v="SL01.546.484"/>
    <s v="610424392024"/>
    <m/>
    <m/>
    <n v="11000"/>
    <s v="White stain"/>
    <s v=""/>
    <s v=""/>
    <n v="0.5"/>
    <m/>
    <s v=""/>
    <m/>
    <n v="7"/>
    <n v="5"/>
    <n v="0"/>
    <m/>
    <n v="12"/>
    <m/>
    <s v="ASYI/17/0002"/>
    <d v="2017-01-02T00:00:00"/>
    <d v="2017-01-04T00:00:00"/>
    <d v="2017-01-05T00:00:00"/>
    <s v="Rewash"/>
    <s v="Wang"/>
    <s v="Closed"/>
  </r>
  <r>
    <x v="3"/>
    <x v="1"/>
    <d v="2017-01-04T00:00:00"/>
    <s v="CW2017'01"/>
    <x v="1"/>
    <x v="1"/>
    <s v="SL01.546.484"/>
    <s v="610424391953"/>
    <m/>
    <m/>
    <n v="4547"/>
    <s v="White stain"/>
    <s v=""/>
    <s v=""/>
    <n v="0.5"/>
    <m/>
    <s v=""/>
    <m/>
    <n v="7"/>
    <n v="5"/>
    <n v="0"/>
    <m/>
    <n v="12"/>
    <m/>
    <s v="ASYI/17/0004"/>
    <d v="2017-01-02T00:00:00"/>
    <d v="2017-01-04T00:00:00"/>
    <d v="2017-01-05T00:00:00"/>
    <s v="Rewash"/>
    <s v="Ping"/>
    <s v="Closed"/>
  </r>
  <r>
    <x v="3"/>
    <x v="1"/>
    <d v="2017-01-04T00:00:00"/>
    <s v="CW2017'01"/>
    <x v="1"/>
    <x v="1"/>
    <s v="SL01.546.484"/>
    <s v="610424392021"/>
    <m/>
    <m/>
    <n v="11000"/>
    <s v="Rusty in glass hole"/>
    <s v=""/>
    <s v=""/>
    <n v="0.5"/>
    <m/>
    <s v=""/>
    <m/>
    <n v="7"/>
    <n v="5"/>
    <n v="0"/>
    <m/>
    <n v="12"/>
    <m/>
    <s v="ASYI/17/0006"/>
    <d v="2017-01-02T00:00:00"/>
    <d v="2017-01-04T00:00:00"/>
    <d v="2017-01-05T00:00:00"/>
    <s v="Rewash"/>
    <s v="Ping"/>
    <s v="Closed"/>
  </r>
  <r>
    <x v="3"/>
    <x v="1"/>
    <d v="2017-01-04T00:00:00"/>
    <s v="CW2017'01"/>
    <x v="1"/>
    <x v="1"/>
    <s v="SL01.546.484"/>
    <s v="610424391950"/>
    <m/>
    <m/>
    <n v="11000"/>
    <s v="White stain"/>
    <s v=""/>
    <s v=""/>
    <n v="0.5"/>
    <m/>
    <s v=""/>
    <m/>
    <n v="7"/>
    <n v="5"/>
    <n v="0"/>
    <m/>
    <n v="12"/>
    <m/>
    <s v="ASYI/17/0005"/>
    <d v="2017-01-02T00:00:00"/>
    <d v="2017-01-04T00:00:00"/>
    <d v="2017-01-05T00:00:00"/>
    <s v="Rewash"/>
    <s v="Ping"/>
    <s v="Closed"/>
  </r>
  <r>
    <x v="3"/>
    <x v="1"/>
    <d v="2017-01-07T00:00:00"/>
    <s v="CW2017'01"/>
    <x v="1"/>
    <x v="1"/>
    <s v="SL01.589.484"/>
    <s v="610425000743"/>
    <m/>
    <m/>
    <n v="13000"/>
    <s v="AU  Thickness OOS"/>
    <s v=""/>
    <n v="0.5"/>
    <s v=""/>
    <m/>
    <s v=""/>
    <m/>
    <n v="7"/>
    <n v="5"/>
    <n v="83.367747320000007"/>
    <m/>
    <n v="95"/>
    <m/>
    <s v="ASYI/17/0011"/>
    <d v="2017-01-03T00:00:00"/>
    <d v="2017-01-10T00:00:00"/>
    <d v="2017-01-11T00:00:00"/>
    <s v="Replate"/>
    <s v="Ping"/>
    <s v="Closed"/>
  </r>
  <r>
    <x v="3"/>
    <x v="1"/>
    <d v="2017-01-07T00:00:00"/>
    <s v="CW2017'01"/>
    <x v="1"/>
    <x v="1"/>
    <s v="SL01.546.484"/>
    <s v="610424392035"/>
    <m/>
    <m/>
    <n v="4891"/>
    <s v="White stain"/>
    <s v=""/>
    <s v=""/>
    <n v="0.5"/>
    <m/>
    <s v=""/>
    <m/>
    <n v="7"/>
    <n v="5"/>
    <n v="0"/>
    <m/>
    <n v="12"/>
    <m/>
    <s v="ASYI/17/0010"/>
    <d v="2017-01-02T00:00:00"/>
    <d v="2017-01-10T00:00:00"/>
    <d v="2017-01-11T00:00:00"/>
    <s v="Rewash"/>
    <s v="Ping"/>
    <s v="Closed"/>
  </r>
  <r>
    <x v="3"/>
    <x v="1"/>
    <d v="2017-01-07T00:00:00"/>
    <s v="CW2017'01"/>
    <x v="1"/>
    <x v="1"/>
    <s v="SL01.589.484"/>
    <s v="610425110501"/>
    <m/>
    <m/>
    <n v="13000"/>
    <s v="AU  Thickness OOS"/>
    <s v=""/>
    <n v="0.5"/>
    <s v=""/>
    <m/>
    <s v=""/>
    <m/>
    <n v="7"/>
    <n v="5"/>
    <n v="83.367747320000007"/>
    <m/>
    <n v="95"/>
    <m/>
    <s v="ASYI/17/0011"/>
    <d v="2017-01-03T00:00:00"/>
    <d v="2017-01-10T00:00:00"/>
    <d v="2017-01-11T00:00:00"/>
    <s v="Replate"/>
    <s v="Ping"/>
    <s v="Closed"/>
  </r>
  <r>
    <x v="3"/>
    <x v="1"/>
    <d v="2017-01-07T00:00:00"/>
    <s v="CW2017'01"/>
    <x v="1"/>
    <x v="1"/>
    <s v="SL01.825.484"/>
    <s v="610425110138"/>
    <m/>
    <m/>
    <n v="11000"/>
    <s v="Black ring on pin"/>
    <s v=""/>
    <n v="0.5"/>
    <s v=""/>
    <m/>
    <s v=""/>
    <m/>
    <n v="7"/>
    <n v="5"/>
    <n v="66.728862199999995"/>
    <m/>
    <n v="79"/>
    <m/>
    <s v="ASYI/17/0012"/>
    <d v="2017-01-04T00:00:00"/>
    <d v="2017-01-10T00:00:00"/>
    <d v="2017-01-11T00:00:00"/>
    <s v="Replate"/>
    <s v="Hu"/>
    <s v="Closed"/>
  </r>
  <r>
    <x v="3"/>
    <x v="1"/>
    <d v="2017-01-07T00:00:00"/>
    <s v="CW2017'01"/>
    <x v="1"/>
    <x v="1"/>
    <s v="SL01.825.484"/>
    <s v="610425110108"/>
    <m/>
    <m/>
    <n v="11000"/>
    <s v="White stain"/>
    <s v=""/>
    <s v=""/>
    <n v="0.5"/>
    <m/>
    <s v=""/>
    <m/>
    <n v="7"/>
    <n v="5"/>
    <n v="0"/>
    <m/>
    <n v="12"/>
    <m/>
    <s v="ASYI/17/0012"/>
    <d v="2017-01-03T00:00:00"/>
    <d v="2017-01-10T00:00:00"/>
    <d v="2017-01-11T00:00:00"/>
    <s v="Rewash"/>
    <s v="Ping"/>
    <s v="Closed"/>
  </r>
  <r>
    <x v="3"/>
    <x v="1"/>
    <d v="2017-01-07T00:00:00"/>
    <s v="CW2017'01"/>
    <x v="1"/>
    <x v="1"/>
    <s v="SL01.546.484"/>
    <s v="610424392023"/>
    <m/>
    <m/>
    <n v="11000"/>
    <s v="Rusty in glass hole"/>
    <s v=""/>
    <s v=""/>
    <n v="0.5"/>
    <m/>
    <s v=""/>
    <m/>
    <n v="7"/>
    <n v="5"/>
    <n v="0"/>
    <m/>
    <n v="12"/>
    <m/>
    <s v="SECI/17/0007"/>
    <d v="2017-01-02T00:00:00"/>
    <d v="2017-01-10T00:00:00"/>
    <d v="2017-01-11T00:00:00"/>
    <s v="Rewash"/>
    <s v="Wang"/>
    <s v="Closed"/>
  </r>
  <r>
    <x v="3"/>
    <x v="1"/>
    <d v="2017-01-07T00:00:00"/>
    <s v="CW2017'01"/>
    <x v="1"/>
    <x v="1"/>
    <s v="SL01.546.484"/>
    <s v="610424391933"/>
    <m/>
    <m/>
    <n v="11000"/>
    <s v="Rusty in glass hole"/>
    <s v=""/>
    <s v=""/>
    <n v="0.5"/>
    <m/>
    <s v=""/>
    <m/>
    <n v="7"/>
    <n v="5"/>
    <n v="0"/>
    <m/>
    <n v="12"/>
    <m/>
    <s v="SECI/17/0007"/>
    <d v="2016-12-31T00:00:00"/>
    <d v="2017-01-10T00:00:00"/>
    <d v="2017-01-11T00:00:00"/>
    <s v="Rewash"/>
    <s v="Ping"/>
    <s v="Closed"/>
  </r>
  <r>
    <x v="3"/>
    <x v="1"/>
    <d v="2017-01-07T00:00:00"/>
    <s v="CW2017'01"/>
    <x v="1"/>
    <x v="1"/>
    <s v="SL01.546.484"/>
    <s v="610424391923"/>
    <m/>
    <m/>
    <n v="11000"/>
    <s v="Rusty in glass hole"/>
    <s v=""/>
    <s v=""/>
    <n v="0.5"/>
    <m/>
    <s v=""/>
    <m/>
    <n v="7"/>
    <n v="5"/>
    <n v="0"/>
    <m/>
    <n v="12"/>
    <m/>
    <s v="SECI/17/0007"/>
    <d v="2016-12-31T00:00:00"/>
    <d v="2017-01-08T00:00:00"/>
    <d v="2017-01-09T00:00:00"/>
    <s v="Rewash"/>
    <s v="Hu"/>
    <s v="Closed"/>
  </r>
  <r>
    <x v="3"/>
    <x v="1"/>
    <d v="2017-01-07T00:00:00"/>
    <s v="CW2017'01"/>
    <x v="1"/>
    <x v="1"/>
    <s v="SL01.546.484"/>
    <s v="610424391934"/>
    <m/>
    <m/>
    <n v="11000"/>
    <s v="Rusty in glass hole"/>
    <s v=""/>
    <s v=""/>
    <n v="0.5"/>
    <m/>
    <s v=""/>
    <m/>
    <n v="7"/>
    <n v="5"/>
    <n v="0"/>
    <m/>
    <n v="12"/>
    <m/>
    <s v="SECI/17/0007"/>
    <d v="2016-12-31T00:00:00"/>
    <d v="2017-01-10T00:00:00"/>
    <d v="2017-01-11T00:00:00"/>
    <s v="Rewash"/>
    <s v="Ping"/>
    <s v="Closed"/>
  </r>
  <r>
    <x v="3"/>
    <x v="1"/>
    <d v="2017-01-07T00:00:00"/>
    <s v="CW2017'01"/>
    <x v="1"/>
    <x v="1"/>
    <s v="SL01.546.484"/>
    <s v="610424392018"/>
    <m/>
    <m/>
    <n v="11000"/>
    <s v="Rusty in glass hole"/>
    <s v=""/>
    <s v=""/>
    <n v="0.5"/>
    <m/>
    <s v=""/>
    <m/>
    <n v="7"/>
    <n v="5"/>
    <n v="0"/>
    <m/>
    <n v="12"/>
    <m/>
    <s v="SECI/17/0007"/>
    <d v="2017-01-01T00:00:00"/>
    <d v="2017-01-10T00:00:00"/>
    <d v="2017-01-11T00:00:00"/>
    <s v="Rewash"/>
    <s v="Ping"/>
    <s v="Closed"/>
  </r>
  <r>
    <x v="3"/>
    <x v="1"/>
    <d v="2017-01-07T00:00:00"/>
    <s v="CW2017'01"/>
    <x v="1"/>
    <x v="1"/>
    <s v="SL01.546.484"/>
    <s v="610424391942"/>
    <m/>
    <m/>
    <n v="11000"/>
    <s v="Rusty in glass hole"/>
    <s v=""/>
    <s v=""/>
    <n v="0.5"/>
    <m/>
    <s v=""/>
    <m/>
    <n v="7"/>
    <n v="5"/>
    <n v="0"/>
    <m/>
    <n v="12"/>
    <m/>
    <s v="SECI/17/0007"/>
    <d v="2017-01-01T00:00:00"/>
    <d v="2017-01-10T00:00:00"/>
    <d v="2017-01-11T00:00:00"/>
    <s v="Rewash"/>
    <s v="Wang"/>
    <s v="Closed"/>
  </r>
  <r>
    <x v="3"/>
    <x v="1"/>
    <d v="2017-01-08T00:00:00"/>
    <s v="CW2017'02"/>
    <x v="1"/>
    <x v="1"/>
    <s v="SL01.546.484"/>
    <s v="610425252505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10T00:00:00"/>
    <d v="2017-01-11T00:00:00"/>
    <s v="Rewash"/>
    <s v="Hu"/>
    <s v="Closed"/>
  </r>
  <r>
    <x v="3"/>
    <x v="1"/>
    <d v="2017-01-08T00:00:00"/>
    <s v="CW2017'02"/>
    <x v="1"/>
    <x v="1"/>
    <s v="SL01.546.484"/>
    <s v="610425252504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10T00:00:00"/>
    <d v="2017-01-11T00:00:00"/>
    <s v="Rewash"/>
    <s v="Hu"/>
    <s v="Closed"/>
  </r>
  <r>
    <x v="3"/>
    <x v="1"/>
    <d v="2017-01-08T00:00:00"/>
    <s v="CW2017'02"/>
    <x v="1"/>
    <x v="1"/>
    <s v="SL01.546.484"/>
    <s v="610425252507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10T00:00:00"/>
    <d v="2017-01-11T00:00:00"/>
    <s v="Rewash"/>
    <s v="Hu"/>
    <s v="Closed"/>
  </r>
  <r>
    <x v="3"/>
    <x v="1"/>
    <d v="2017-01-08T00:00:00"/>
    <s v="CW2017'02"/>
    <x v="1"/>
    <x v="1"/>
    <s v="SL01.546.484"/>
    <s v="610425252506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10T00:00:00"/>
    <d v="2017-01-11T00:00:00"/>
    <s v="Rewash"/>
    <s v="Hu"/>
    <s v="Closed"/>
  </r>
  <r>
    <x v="3"/>
    <x v="1"/>
    <d v="2017-01-08T00:00:00"/>
    <s v="CW2017'02"/>
    <x v="1"/>
    <x v="1"/>
    <s v="SL01.546.484"/>
    <s v="610425252501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08T00:00:00"/>
    <d v="2017-01-09T00:00:00"/>
    <s v="Rewash"/>
    <s v="Hu"/>
    <s v="Closed"/>
  </r>
  <r>
    <x v="3"/>
    <x v="1"/>
    <d v="2017-01-08T00:00:00"/>
    <s v="CW2017'02"/>
    <x v="1"/>
    <x v="1"/>
    <s v="SL01.546.484"/>
    <s v="6104252525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10T00:00:00"/>
    <d v="2017-01-11T00:00:00"/>
    <s v="Rewash"/>
    <s v="Hu"/>
    <s v="Closed"/>
  </r>
  <r>
    <x v="3"/>
    <x v="1"/>
    <d v="2017-01-08T00:00:00"/>
    <s v="CW2017'02"/>
    <x v="1"/>
    <x v="1"/>
    <s v="SL01.546.484"/>
    <s v="610425252503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10T00:00:00"/>
    <d v="2017-01-11T00:00:00"/>
    <s v="Rewash"/>
    <s v="Hu"/>
    <s v="Closed"/>
  </r>
  <r>
    <x v="3"/>
    <x v="1"/>
    <d v="2017-01-08T00:00:00"/>
    <s v="CW2017'02"/>
    <x v="1"/>
    <x v="1"/>
    <s v="SL01.546.484"/>
    <s v="610425252502"/>
    <m/>
    <m/>
    <n v="11000"/>
    <s v="Rusty in glass hole"/>
    <s v=""/>
    <s v=""/>
    <n v="0.5"/>
    <m/>
    <s v=""/>
    <m/>
    <n v="7"/>
    <n v="5"/>
    <n v="0"/>
    <m/>
    <n v="12"/>
    <m/>
    <s v="ASYI/17/0016"/>
    <d v="2017-01-05T00:00:00"/>
    <d v="2017-01-10T00:00:00"/>
    <d v="2017-01-11T00:00:00"/>
    <s v="Rewash"/>
    <s v="Hu"/>
    <s v="Closed"/>
  </r>
  <r>
    <x v="3"/>
    <x v="1"/>
    <d v="2017-01-09T00:00:00"/>
    <s v="CW2017'02"/>
    <x v="1"/>
    <x v="1"/>
    <s v="SL01.546.484"/>
    <s v="610425252524"/>
    <m/>
    <m/>
    <n v="11000"/>
    <s v="Missing AU"/>
    <s v=""/>
    <s v=""/>
    <n v="0.5"/>
    <m/>
    <s v=""/>
    <m/>
    <n v="7"/>
    <n v="5"/>
    <n v="0"/>
    <m/>
    <n v="12"/>
    <m/>
    <s v="ASY/17/0006"/>
    <d v="2017-01-06T00:00:00"/>
    <d v="2017-01-13T00:00:00"/>
    <d v="2017-01-14T00:00:00"/>
    <s v="Rewash"/>
    <s v="Hu"/>
    <s v="Closed"/>
  </r>
  <r>
    <x v="3"/>
    <x v="1"/>
    <d v="2017-01-09T00:00:00"/>
    <s v="CW2017'02"/>
    <x v="1"/>
    <x v="1"/>
    <s v="SL01.822.484"/>
    <s v="610425109957"/>
    <m/>
    <m/>
    <n v="11000"/>
    <s v="Red stain on lead &amp; Rusty in glass hole"/>
    <s v=""/>
    <s v=""/>
    <n v="0.5"/>
    <m/>
    <s v=""/>
    <m/>
    <n v="7"/>
    <n v="5"/>
    <n v="0"/>
    <m/>
    <n v="12"/>
    <m/>
    <s v="ASY/17/0005"/>
    <d v="2017-01-06T00:00:00"/>
    <d v="2017-01-11T00:00:00"/>
    <d v="2017-01-12T00:00:00"/>
    <s v="Rewash"/>
    <s v="Hu"/>
    <s v="Closed"/>
  </r>
  <r>
    <x v="3"/>
    <x v="1"/>
    <d v="2017-01-10T00:00:00"/>
    <s v="CW2017'02"/>
    <x v="1"/>
    <x v="1"/>
    <s v="SL01.546.484"/>
    <s v="610424391953"/>
    <m/>
    <m/>
    <n v="4.5469999999999997"/>
    <s v="White stain"/>
    <s v=""/>
    <s v=""/>
    <n v="0.5"/>
    <m/>
    <s v=""/>
    <m/>
    <n v="7"/>
    <n v="5"/>
    <n v="0"/>
    <m/>
    <n v="12"/>
    <m/>
    <s v="ASY/17/0007"/>
    <d v="2017-01-02T00:00:00"/>
    <d v="2017-01-13T00:00:00"/>
    <d v="2017-01-14T00:00:00"/>
    <s v="Rewash"/>
    <s v="Ping"/>
    <s v="Closed"/>
  </r>
  <r>
    <x v="3"/>
    <x v="1"/>
    <d v="2017-01-10T00:00:00"/>
    <s v="CW2017'02"/>
    <x v="1"/>
    <x v="1"/>
    <s v="SL01.589.484"/>
    <s v="610425144276"/>
    <m/>
    <m/>
    <n v="13000"/>
    <s v="Rusty on eyelet"/>
    <s v=""/>
    <s v=""/>
    <n v="0.5"/>
    <m/>
    <s v=""/>
    <m/>
    <n v="7"/>
    <n v="5"/>
    <n v="0"/>
    <m/>
    <n v="12"/>
    <m/>
    <s v="ASY/17/0025"/>
    <d v="2017-01-08T00:00:00"/>
    <d v="2017-01-11T00:00:00"/>
    <d v="2017-01-12T00:00:00"/>
    <s v="Rewash"/>
    <s v="Hu"/>
    <s v="Closed"/>
  </r>
  <r>
    <x v="3"/>
    <x v="1"/>
    <d v="2017-01-10T00:00:00"/>
    <s v="CW2017'02"/>
    <x v="1"/>
    <x v="1"/>
    <s v="SL01.589.484"/>
    <s v="610425251753"/>
    <m/>
    <m/>
    <n v="13000"/>
    <s v="Unplated Part"/>
    <s v=""/>
    <s v=""/>
    <s v=""/>
    <m/>
    <n v="3"/>
    <m/>
    <n v="42"/>
    <n v="0"/>
    <n v="0"/>
    <m/>
    <n v="42"/>
    <m/>
    <s v="ASY/17/0029"/>
    <d v="2017-01-10T00:00:00"/>
    <d v="2017-01-15T00:00:00"/>
    <d v="2017-01-16T00:00:00"/>
    <s v="Sort"/>
    <s v="Wang"/>
    <s v="Closed"/>
  </r>
  <r>
    <x v="3"/>
    <x v="1"/>
    <d v="2017-01-10T00:00:00"/>
    <s v="CW2017'02"/>
    <x v="1"/>
    <x v="1"/>
    <s v="SL01.546.484"/>
    <s v="610424392024"/>
    <m/>
    <m/>
    <n v="11000"/>
    <s v="White stain"/>
    <s v=""/>
    <s v=""/>
    <n v="0.5"/>
    <m/>
    <s v=""/>
    <m/>
    <n v="7"/>
    <n v="5"/>
    <n v="0"/>
    <m/>
    <n v="12"/>
    <m/>
    <s v="ASY/17/0007"/>
    <d v="2017-01-02T00:00:00"/>
    <d v="2017-01-13T00:00:00"/>
    <d v="2017-01-14T00:00:00"/>
    <s v="Rewash"/>
    <s v="Wang"/>
    <s v="Closed"/>
  </r>
  <r>
    <x v="3"/>
    <x v="1"/>
    <d v="2017-01-10T00:00:00"/>
    <s v="CW2017'02"/>
    <x v="1"/>
    <x v="1"/>
    <s v="SL01.546.484"/>
    <s v="610425252548"/>
    <m/>
    <m/>
    <n v="11000"/>
    <s v="Missing AU"/>
    <s v=""/>
    <s v=""/>
    <n v="0.5"/>
    <m/>
    <s v=""/>
    <m/>
    <n v="7"/>
    <n v="5"/>
    <n v="0"/>
    <m/>
    <n v="12"/>
    <m/>
    <s v="ASY/17/0024"/>
    <d v="2017-01-08T00:00:00"/>
    <d v="2017-01-16T00:00:00"/>
    <d v="2017-01-17T00:00:00"/>
    <s v="Rewash"/>
    <s v="Wang"/>
    <s v="Closed"/>
  </r>
  <r>
    <x v="3"/>
    <x v="1"/>
    <d v="2017-01-10T00:00:00"/>
    <s v="CW2017'02"/>
    <x v="1"/>
    <x v="1"/>
    <s v="SL01.546.484"/>
    <s v="610425252533"/>
    <m/>
    <m/>
    <n v="11000"/>
    <s v="White stain"/>
    <s v=""/>
    <s v=""/>
    <n v="0.5"/>
    <m/>
    <s v=""/>
    <m/>
    <n v="7"/>
    <n v="5"/>
    <n v="0"/>
    <m/>
    <n v="12"/>
    <m/>
    <s v="ASY/17/0021"/>
    <d v="2017-01-07T00:00:00"/>
    <d v="2017-01-13T00:00:00"/>
    <d v="2017-01-14T00:00:00"/>
    <s v="Rewash"/>
    <s v="Wang"/>
    <s v="Closed"/>
  </r>
  <r>
    <x v="3"/>
    <x v="1"/>
    <d v="2017-01-10T00:00:00"/>
    <s v="CW2017'02"/>
    <x v="1"/>
    <x v="1"/>
    <s v="SL01.546.484"/>
    <s v="610424391951"/>
    <m/>
    <m/>
    <n v="11000"/>
    <s v="White stain"/>
    <s v=""/>
    <s v=""/>
    <n v="0.5"/>
    <m/>
    <s v=""/>
    <m/>
    <n v="7"/>
    <n v="5"/>
    <n v="0"/>
    <m/>
    <n v="12"/>
    <m/>
    <s v="ASY/17/0007"/>
    <d v="2017-01-02T00:00:00"/>
    <d v="2017-01-13T00:00:00"/>
    <d v="2017-01-14T00:00:00"/>
    <s v="Rewash"/>
    <s v="Ping"/>
    <s v="Closed"/>
  </r>
  <r>
    <x v="4"/>
    <x v="2"/>
    <d v="2017-01-11T00:00:00"/>
    <s v="CW2017'02"/>
    <x v="1"/>
    <x v="1"/>
    <s v="SL01.589.322"/>
    <s v="610425689702"/>
    <m/>
    <m/>
    <m/>
    <s v="Blistering on pin"/>
    <n v="1.5"/>
    <s v=""/>
    <s v=""/>
    <m/>
    <s v=""/>
    <m/>
    <n v="21"/>
    <n v="5"/>
    <n v="100"/>
    <m/>
    <n v="126"/>
    <m/>
    <s v="ASYI/17/0027"/>
    <m/>
    <d v="2017-01-12T00:00:00"/>
    <d v="2017-01-18T00:00:00"/>
    <s v="Rework"/>
    <s v="Ang SH"/>
    <s v="Closed"/>
  </r>
  <r>
    <x v="3"/>
    <x v="1"/>
    <d v="2017-01-15T00:00:00"/>
    <s v="CW2017'03"/>
    <x v="1"/>
    <x v="1"/>
    <s v="SL01.589.484"/>
    <s v="610425252343"/>
    <m/>
    <m/>
    <n v="13000"/>
    <s v="Missing AU"/>
    <s v=""/>
    <n v="0.5"/>
    <s v=""/>
    <m/>
    <s v=""/>
    <m/>
    <n v="7"/>
    <n v="5"/>
    <n v="83.367747320000007"/>
    <m/>
    <n v="95"/>
    <m/>
    <s v="ASY/17/0030"/>
    <d v="2017-01-12T00:00:00"/>
    <d v="2017-01-13T00:00:00"/>
    <d v="2017-01-14T00:00:00"/>
    <s v="Replate"/>
    <s v="Wang"/>
    <s v="Closed"/>
  </r>
  <r>
    <x v="3"/>
    <x v="1"/>
    <d v="2017-01-15T00:00:00"/>
    <s v="CW2017'03"/>
    <x v="1"/>
    <x v="1"/>
    <s v="SL01.546.484"/>
    <s v="610425252817"/>
    <m/>
    <m/>
    <n v="11000"/>
    <s v="Red stain on lead"/>
    <s v=""/>
    <s v=""/>
    <n v="0.5"/>
    <m/>
    <s v=""/>
    <m/>
    <n v="7"/>
    <n v="5"/>
    <n v="0"/>
    <m/>
    <n v="12"/>
    <m/>
    <s v="ASY/17/0031"/>
    <d v="2017-01-13T00:00:00"/>
    <d v="2017-01-16T00:00:00"/>
    <d v="2017-01-17T00:00:00"/>
    <s v="Rewash"/>
    <s v="Hu"/>
    <s v="Closed"/>
  </r>
  <r>
    <x v="4"/>
    <x v="3"/>
    <d v="2017-01-16T00:00:00"/>
    <s v="CW2017'03"/>
    <x v="1"/>
    <x v="1"/>
    <s v="SL01.822.201"/>
    <s v="610425316706"/>
    <m/>
    <m/>
    <n v="20000"/>
    <s v="Yellow stain ON eyelet"/>
    <s v=""/>
    <s v=""/>
    <n v="0.5"/>
    <m/>
    <s v=""/>
    <m/>
    <n v="7"/>
    <n v="5"/>
    <n v="0"/>
    <m/>
    <n v="12"/>
    <m/>
    <s v="AYSI/17/0033"/>
    <d v="2017-01-14T00:00:00"/>
    <d v="2017-01-19T00:00:00"/>
    <d v="2017-01-20T00:00:00"/>
    <s v="Rewash"/>
    <s v="Li"/>
    <s v="Closed"/>
  </r>
  <r>
    <x v="4"/>
    <x v="3"/>
    <d v="2017-01-16T00:00:00"/>
    <s v="CW2017'03"/>
    <x v="1"/>
    <x v="1"/>
    <s v="SL01.822.201"/>
    <s v="610425316714"/>
    <m/>
    <m/>
    <n v="20000"/>
    <s v="Yellow stain ON eyelet"/>
    <s v=""/>
    <s v=""/>
    <n v="0.5"/>
    <m/>
    <s v=""/>
    <m/>
    <n v="7"/>
    <n v="5"/>
    <n v="0"/>
    <m/>
    <n v="12"/>
    <m/>
    <s v="AYSI/17/0033"/>
    <d v="2017-01-17T00:00:00"/>
    <d v="2017-01-19T00:00:00"/>
    <d v="2017-01-20T00:00:00"/>
    <s v="Rewash"/>
    <s v="Li"/>
    <s v="Closed"/>
  </r>
  <r>
    <x v="3"/>
    <x v="1"/>
    <d v="2017-01-16T00:00:00"/>
    <s v="CW2017'03"/>
    <x v="1"/>
    <x v="1"/>
    <s v="SL01.589.484"/>
    <s v="610425252357"/>
    <m/>
    <m/>
    <n v="13000"/>
    <s v="White stain"/>
    <s v=""/>
    <s v=""/>
    <n v="0.5"/>
    <m/>
    <s v=""/>
    <m/>
    <n v="7"/>
    <n v="5"/>
    <n v="0"/>
    <m/>
    <n v="12"/>
    <m/>
    <s v="ASYI/17/0032"/>
    <d v="2017-01-13T00:00:00"/>
    <d v="2017-01-19T00:00:00"/>
    <d v="2017-01-20T00:00:00"/>
    <s v="Rewash"/>
    <s v="Hu"/>
    <s v="Closed"/>
  </r>
  <r>
    <x v="3"/>
    <x v="1"/>
    <d v="2017-01-16T00:00:00"/>
    <s v="CW2017'03"/>
    <x v="1"/>
    <x v="1"/>
    <s v="SL01.589.484"/>
    <s v="610425252353"/>
    <m/>
    <m/>
    <n v="13000"/>
    <s v="Rusty on eyelet"/>
    <s v=""/>
    <s v=""/>
    <n v="0.5"/>
    <m/>
    <s v=""/>
    <m/>
    <n v="7"/>
    <n v="5"/>
    <n v="0"/>
    <m/>
    <n v="12"/>
    <m/>
    <s v="ASYI/17/0032"/>
    <d v="2017-01-13T00:00:00"/>
    <d v="2017-01-19T00:00:00"/>
    <d v="2017-01-20T00:00:00"/>
    <s v="Rewash"/>
    <s v="Hu"/>
    <s v="Closed"/>
  </r>
  <r>
    <x v="3"/>
    <x v="1"/>
    <d v="2017-01-18T00:00:00"/>
    <s v="CW2017'03"/>
    <x v="1"/>
    <x v="1"/>
    <s v="SL01.546.484"/>
    <s v="610425612064"/>
    <m/>
    <m/>
    <n v="11000"/>
    <s v="Au on eyelet OD"/>
    <s v=""/>
    <s v=""/>
    <s v=""/>
    <m/>
    <n v="3"/>
    <m/>
    <n v="42"/>
    <n v="0"/>
    <n v="0"/>
    <m/>
    <n v="42"/>
    <m/>
    <s v="ASYI/17/0038"/>
    <d v="2017-01-16T00:00:00"/>
    <d v="2017-01-21T00:00:00"/>
    <d v="2017-01-22T00:00:00"/>
    <s v="Sort"/>
    <s v="Hu"/>
    <s v="Closed"/>
  </r>
  <r>
    <x v="3"/>
    <x v="1"/>
    <d v="2017-01-18T00:00:00"/>
    <s v="CW2017'03"/>
    <x v="1"/>
    <x v="1"/>
    <s v="SL01.546.484"/>
    <s v="610425612046"/>
    <m/>
    <m/>
    <n v="11000"/>
    <s v="rusty on glass hole"/>
    <s v=""/>
    <s v=""/>
    <n v="0.5"/>
    <m/>
    <s v=""/>
    <m/>
    <n v="7"/>
    <n v="5"/>
    <n v="0"/>
    <m/>
    <n v="12"/>
    <m/>
    <s v="ASYI/17/0035"/>
    <d v="2017-01-15T00:00:00"/>
    <d v="2017-01-21T00:00:00"/>
    <d v="2017-01-22T00:00:00"/>
    <s v="Rewash"/>
    <s v="Ping"/>
    <s v="Closed"/>
  </r>
  <r>
    <x v="4"/>
    <x v="3"/>
    <d v="2017-01-19T00:00:00"/>
    <s v="CW2017'03"/>
    <x v="1"/>
    <x v="1"/>
    <s v="SL01.822.201"/>
    <s v="610425316721"/>
    <m/>
    <m/>
    <n v="20000"/>
    <s v="Yellow stain ON eyelet"/>
    <s v=""/>
    <s v=""/>
    <n v="0.5"/>
    <m/>
    <s v=""/>
    <m/>
    <n v="7"/>
    <n v="5"/>
    <n v="0"/>
    <m/>
    <n v="12"/>
    <m/>
    <s v="AYSI/17/0040"/>
    <d v="2017-01-17T00:00:00"/>
    <d v="2017-01-23T00:00:00"/>
    <d v="2017-01-24T00:00:00"/>
    <s v="Rewash"/>
    <s v="Li"/>
    <s v="Closed"/>
  </r>
  <r>
    <x v="4"/>
    <x v="3"/>
    <d v="2017-01-19T00:00:00"/>
    <s v="CW2017'03"/>
    <x v="1"/>
    <x v="1"/>
    <s v="SL01.822.201"/>
    <s v="610425766825"/>
    <m/>
    <m/>
    <n v="20000"/>
    <s v="Yellow stain ON eyelet"/>
    <s v=""/>
    <s v=""/>
    <n v="0.5"/>
    <m/>
    <s v=""/>
    <m/>
    <n v="7"/>
    <n v="5"/>
    <n v="0"/>
    <m/>
    <n v="12"/>
    <m/>
    <s v="AYSI/17/0040"/>
    <d v="2017-01-17T00:00:00"/>
    <d v="2017-01-23T00:00:00"/>
    <d v="2017-01-24T00:00:00"/>
    <s v="Rewash"/>
    <s v="Li"/>
    <s v="Closed"/>
  </r>
  <r>
    <x v="4"/>
    <x v="3"/>
    <d v="2017-01-19T00:00:00"/>
    <s v="CW2017'03"/>
    <x v="1"/>
    <x v="1"/>
    <s v="SL01.822.201"/>
    <s v="610425316727"/>
    <m/>
    <m/>
    <n v="20000"/>
    <s v="Yellow stain ON eyelet"/>
    <s v=""/>
    <s v=""/>
    <n v="0.5"/>
    <m/>
    <s v=""/>
    <m/>
    <n v="7"/>
    <n v="5"/>
    <n v="0"/>
    <m/>
    <n v="12"/>
    <m/>
    <s v="AYSI/17/0036"/>
    <d v="2017-01-17T00:00:00"/>
    <d v="2017-01-23T00:00:00"/>
    <d v="2017-01-24T00:00:00"/>
    <s v="Rewash"/>
    <s v="Li"/>
    <s v="Closed"/>
  </r>
  <r>
    <x v="4"/>
    <x v="3"/>
    <d v="2017-01-19T00:00:00"/>
    <s v="CW2017'03"/>
    <x v="1"/>
    <x v="1"/>
    <s v="SL01.822.201"/>
    <s v="610425316725"/>
    <m/>
    <m/>
    <n v="20000"/>
    <s v="Yellow stain ON eyelet"/>
    <s v=""/>
    <s v=""/>
    <n v="0.5"/>
    <m/>
    <s v=""/>
    <m/>
    <n v="7"/>
    <n v="5"/>
    <n v="0"/>
    <m/>
    <n v="12"/>
    <m/>
    <s v="AYSI/17/0040"/>
    <d v="2017-01-17T00:00:00"/>
    <d v="2017-01-23T00:00:00"/>
    <d v="2017-01-24T00:00:00"/>
    <s v="Rewash"/>
    <s v="Li"/>
    <s v="Closed"/>
  </r>
  <r>
    <x v="3"/>
    <x v="1"/>
    <d v="2017-01-22T00:00:00"/>
    <s v="CW2017'04"/>
    <x v="1"/>
    <x v="1"/>
    <s v="SL01.822.484"/>
    <s v="610426664706"/>
    <m/>
    <m/>
    <n v="11000"/>
    <s v="Rusty in glass hole"/>
    <s v=""/>
    <s v=""/>
    <n v="0.5"/>
    <m/>
    <s v=""/>
    <m/>
    <n v="7"/>
    <n v="5"/>
    <n v="0"/>
    <m/>
    <n v="12"/>
    <m/>
    <s v="ASYI/17/0053"/>
    <d v="2017-01-20T00:00:00"/>
    <d v="2017-01-26T00:00:00"/>
    <d v="2017-01-27T00:00:00"/>
    <s v="Rewash"/>
    <s v="Wang"/>
    <s v="Closed"/>
  </r>
  <r>
    <x v="3"/>
    <x v="1"/>
    <d v="2017-01-22T00:00:00"/>
    <s v="CW2017'04"/>
    <x v="1"/>
    <x v="1"/>
    <s v="SL01.822.484"/>
    <s v="610425868682"/>
    <m/>
    <m/>
    <n v="11000"/>
    <s v="Rusty in glass hole"/>
    <s v=""/>
    <s v=""/>
    <n v="0.5"/>
    <m/>
    <s v=""/>
    <m/>
    <n v="7"/>
    <n v="5"/>
    <n v="0"/>
    <m/>
    <n v="12"/>
    <m/>
    <s v="ASYI/17/0053"/>
    <d v="2017-01-20T00:00:00"/>
    <d v="2017-01-26T00:00:00"/>
    <d v="2017-01-27T00:00:00"/>
    <s v="Rewash"/>
    <s v="Wang"/>
    <s v="Closed"/>
  </r>
  <r>
    <x v="3"/>
    <x v="1"/>
    <d v="2017-01-22T00:00:00"/>
    <s v="CW2017'04"/>
    <x v="1"/>
    <x v="1"/>
    <s v="SL01.822.484"/>
    <s v="610426664705"/>
    <m/>
    <m/>
    <n v="11000"/>
    <s v="Rusty in glass hole"/>
    <s v=""/>
    <s v=""/>
    <n v="0.5"/>
    <m/>
    <s v=""/>
    <m/>
    <n v="7"/>
    <n v="5"/>
    <n v="0"/>
    <m/>
    <n v="12"/>
    <m/>
    <s v="ASYI/17/0053"/>
    <d v="2017-01-20T00:00:00"/>
    <d v="2017-01-26T00:00:00"/>
    <d v="2017-01-27T00:00:00"/>
    <s v="Rewash"/>
    <s v="Wang"/>
    <s v="Closed"/>
  </r>
  <r>
    <x v="3"/>
    <x v="1"/>
    <d v="2017-01-22T00:00:00"/>
    <s v="CW2017'04"/>
    <x v="1"/>
    <x v="1"/>
    <s v="SL01.822.484"/>
    <s v="6104266647"/>
    <m/>
    <m/>
    <n v="11000"/>
    <s v="Rusty in glass hole"/>
    <s v=""/>
    <s v=""/>
    <n v="0.5"/>
    <m/>
    <s v=""/>
    <m/>
    <n v="7"/>
    <n v="5"/>
    <n v="0"/>
    <m/>
    <n v="12"/>
    <m/>
    <s v="ASYI/17/0053"/>
    <d v="2017-01-20T00:00:00"/>
    <d v="2017-01-26T00:00:00"/>
    <d v="2017-01-27T00:00:00"/>
    <s v="Rewash"/>
    <s v="Wang"/>
    <s v="Closed"/>
  </r>
  <r>
    <x v="3"/>
    <x v="1"/>
    <d v="2017-01-22T00:00:00"/>
    <s v="CW2017'04"/>
    <x v="1"/>
    <x v="1"/>
    <s v="SL01.822.484"/>
    <s v="610426664702"/>
    <m/>
    <m/>
    <n v="11000"/>
    <s v="yellowrish on glass hole"/>
    <s v=""/>
    <s v=""/>
    <n v="0.5"/>
    <m/>
    <s v=""/>
    <m/>
    <n v="7"/>
    <n v="5"/>
    <n v="0"/>
    <m/>
    <n v="12"/>
    <m/>
    <s v="ASYI/17/0053"/>
    <d v="2017-01-20T00:00:00"/>
    <d v="2017-01-26T00:00:00"/>
    <d v="2017-01-27T00:00:00"/>
    <s v="Rewash"/>
    <s v="Wang"/>
    <s v="Closed"/>
  </r>
  <r>
    <x v="3"/>
    <x v="1"/>
    <d v="2017-01-23T00:00:00"/>
    <s v="CW2017'04"/>
    <x v="1"/>
    <x v="1"/>
    <s v="SL01.535.484"/>
    <s v="610426990305"/>
    <m/>
    <m/>
    <n v="11000"/>
    <s v="Rusty on leads"/>
    <s v=""/>
    <s v=""/>
    <n v="0.5"/>
    <m/>
    <s v=""/>
    <m/>
    <n v="7"/>
    <n v="5"/>
    <n v="0"/>
    <m/>
    <n v="12"/>
    <m/>
    <s v="ASYI/17/0055"/>
    <d v="2017-01-21T00:00:00"/>
    <d v="2017-01-24T00:00:00"/>
    <d v="2017-01-25T00:00:00"/>
    <s v="Rewash"/>
    <s v="Wang"/>
    <s v="Closed"/>
  </r>
  <r>
    <x v="3"/>
    <x v="1"/>
    <d v="2017-01-23T00:00:00"/>
    <s v="CW2017'04"/>
    <x v="1"/>
    <x v="1"/>
    <s v="SL01.535.484"/>
    <s v="610426990305"/>
    <m/>
    <m/>
    <n v="13000"/>
    <s v="Rusty on leads"/>
    <s v=""/>
    <s v=""/>
    <n v="0.5"/>
    <m/>
    <s v=""/>
    <m/>
    <n v="7"/>
    <n v="5"/>
    <n v="0"/>
    <m/>
    <n v="12"/>
    <m/>
    <s v="ASYI/17/0055"/>
    <d v="2017-01-21T00:00:00"/>
    <d v="2017-01-24T00:00:00"/>
    <d v="2017-01-25T00:00:00"/>
    <s v="Rewash"/>
    <s v="Wang"/>
    <s v="Closed"/>
  </r>
  <r>
    <x v="4"/>
    <x v="3"/>
    <d v="2017-01-26T00:00:00"/>
    <s v="CW2017'04"/>
    <x v="1"/>
    <x v="1"/>
    <s v="SL01.594.201"/>
    <s v="610426032304"/>
    <m/>
    <m/>
    <n v="20000"/>
    <s v="Over-etch on Eyelet"/>
    <s v=""/>
    <s v=""/>
    <s v=""/>
    <m/>
    <n v="3"/>
    <m/>
    <n v="42"/>
    <n v="0"/>
    <n v="0"/>
    <m/>
    <n v="42"/>
    <m/>
    <s v="ASYI/17/0058"/>
    <d v="2017-01-30T00:00:00"/>
    <d v="2017-02-20T00:00:00"/>
    <d v="2017-02-21T00:00:00"/>
    <s v="Sort"/>
    <s v="Chao"/>
    <s v="Closed"/>
  </r>
  <r>
    <x v="3"/>
    <x v="1"/>
    <d v="2017-01-31T00:00:00"/>
    <s v="CW2017'05"/>
    <x v="1"/>
    <x v="1"/>
    <s v="SL01.825.484"/>
    <s v="610427480127"/>
    <m/>
    <m/>
    <n v="11000"/>
    <s v="AU  Length OOS"/>
    <s v=""/>
    <n v="0.5"/>
    <s v=""/>
    <m/>
    <s v=""/>
    <m/>
    <n v="7"/>
    <n v="5"/>
    <n v="66.728862199999995"/>
    <m/>
    <n v="79"/>
    <m/>
    <s v="ASYI/17/0060"/>
    <d v="2017-01-25T00:00:00"/>
    <d v="2017-02-02T00:00:00"/>
    <d v="2017-02-03T00:00:00"/>
    <s v="Replate"/>
    <s v="Hu"/>
    <s v="Closed"/>
  </r>
  <r>
    <x v="4"/>
    <x v="3"/>
    <d v="2017-01-31T00:00:00"/>
    <s v="CW2017'05"/>
    <x v="1"/>
    <x v="1"/>
    <s v="SL01.822.201"/>
    <s v="610417738629"/>
    <m/>
    <m/>
    <n v="20000"/>
    <s v="Mix eyelets parts"/>
    <s v=""/>
    <s v=""/>
    <s v=""/>
    <m/>
    <n v="3"/>
    <m/>
    <n v="42"/>
    <n v="0"/>
    <n v="0"/>
    <m/>
    <n v="42"/>
    <m/>
    <s v="ASYI/17/0062"/>
    <d v="2017-01-25T00:00:00"/>
    <d v="2017-02-06T00:00:00"/>
    <d v="2017-02-07T00:00:00"/>
    <s v="Sort"/>
    <s v="Li"/>
    <s v="Closed"/>
  </r>
  <r>
    <x v="3"/>
    <x v="1"/>
    <d v="2017-01-31T00:00:00"/>
    <s v="CW2017'05"/>
    <x v="1"/>
    <x v="1"/>
    <s v="SL01.825.484"/>
    <s v="610426673122"/>
    <m/>
    <m/>
    <n v="11000"/>
    <s v="Rusty on BOTTOM eyelets"/>
    <s v=""/>
    <s v=""/>
    <n v="0.5"/>
    <m/>
    <s v=""/>
    <m/>
    <n v="7"/>
    <n v="5"/>
    <n v="0"/>
    <m/>
    <n v="12"/>
    <m/>
    <s v="ASYI/17/0059"/>
    <d v="2017-01-24T00:00:00"/>
    <d v="2017-02-03T00:00:00"/>
    <d v="2017-02-04T00:00:00"/>
    <s v="Rewash"/>
    <s v="Ping"/>
    <s v="Closed"/>
  </r>
  <r>
    <x v="3"/>
    <x v="1"/>
    <d v="2017-01-31T00:00:00"/>
    <s v="CW2017'05"/>
    <x v="1"/>
    <x v="1"/>
    <s v="SL01.825.484"/>
    <s v="610426673123"/>
    <m/>
    <m/>
    <n v="11000"/>
    <s v="Rusty on BOTTOM eyelets"/>
    <s v=""/>
    <s v=""/>
    <n v="0.5"/>
    <m/>
    <s v=""/>
    <m/>
    <n v="7"/>
    <n v="5"/>
    <n v="0"/>
    <m/>
    <n v="12"/>
    <m/>
    <s v="ASYI/17/0059"/>
    <d v="2017-01-24T00:00:00"/>
    <d v="2017-02-03T00:00:00"/>
    <d v="2017-02-04T00:00:00"/>
    <s v="Rewash"/>
    <s v="Ping"/>
    <s v="Closed"/>
  </r>
  <r>
    <x v="4"/>
    <x v="3"/>
    <d v="2017-02-01T00:00:00"/>
    <s v="CW2017'05"/>
    <x v="2"/>
    <x v="1"/>
    <s v="SL01.589.201"/>
    <s v="610427811207"/>
    <m/>
    <m/>
    <n v="20000"/>
    <s v="Rusty on eyelet"/>
    <s v=""/>
    <s v=""/>
    <n v="0.5"/>
    <m/>
    <s v=""/>
    <m/>
    <n v="7"/>
    <n v="5"/>
    <n v="0"/>
    <m/>
    <n v="12"/>
    <m/>
    <s v="ASYI/17/0063"/>
    <d v="2017-01-30T00:00:00"/>
    <d v="2017-02-06T00:00:00"/>
    <d v="2017-02-07T00:00:00"/>
    <s v="Rewash"/>
    <s v="Chao"/>
    <s v="Closed"/>
  </r>
  <r>
    <x v="4"/>
    <x v="3"/>
    <d v="2017-02-01T00:00:00"/>
    <s v="CW2017'05"/>
    <x v="2"/>
    <x v="1"/>
    <s v="SL01.589.201"/>
    <s v="610427811205"/>
    <m/>
    <m/>
    <n v="20000"/>
    <s v="Rusty on eyelet"/>
    <s v=""/>
    <s v=""/>
    <n v="0.5"/>
    <m/>
    <s v=""/>
    <m/>
    <n v="7"/>
    <n v="5"/>
    <n v="0"/>
    <m/>
    <n v="12"/>
    <m/>
    <s v="ASYI/17/0063"/>
    <d v="2017-01-30T00:00:00"/>
    <d v="2017-02-06T00:00:00"/>
    <d v="2017-02-07T00:00:00"/>
    <s v="Rewash"/>
    <s v="Chao"/>
    <s v="Closed"/>
  </r>
  <r>
    <x v="4"/>
    <x v="3"/>
    <d v="2017-02-07T00:00:00"/>
    <s v="CW2017'06"/>
    <x v="2"/>
    <x v="1"/>
    <s v="SL01.822.201"/>
    <s v="610417738629"/>
    <m/>
    <m/>
    <n v="24259"/>
    <s v="Mix eyelets parts"/>
    <s v=""/>
    <s v=""/>
    <s v=""/>
    <m/>
    <n v="3"/>
    <m/>
    <n v="42"/>
    <n v="0"/>
    <n v="0"/>
    <m/>
    <n v="42"/>
    <m/>
    <s v="ASYI/17/0048"/>
    <d v="2016-11-27T00:00:00"/>
    <d v="2017-02-20T00:00:00"/>
    <d v="2017-02-21T00:00:00"/>
    <s v="Sort"/>
    <s v="Chao"/>
    <s v="Closed"/>
  </r>
  <r>
    <x v="4"/>
    <x v="3"/>
    <d v="2017-02-07T00:00:00"/>
    <s v="CW2017'06"/>
    <x v="2"/>
    <x v="1"/>
    <s v="SL01.594.201"/>
    <s v="610420884324"/>
    <m/>
    <m/>
    <n v="10518"/>
    <s v="Mix eyelets parts"/>
    <s v=""/>
    <s v=""/>
    <s v=""/>
    <m/>
    <n v="3"/>
    <m/>
    <n v="42"/>
    <n v="0"/>
    <n v="0"/>
    <m/>
    <n v="42"/>
    <m/>
    <s v="ASYI/17/0048"/>
    <d v="2016-11-26T00:00:00"/>
    <d v="2017-02-20T00:00:00"/>
    <d v="2017-02-21T00:00:00"/>
    <s v="Sort"/>
    <s v="Feng"/>
    <s v="Closed"/>
  </r>
  <r>
    <x v="4"/>
    <x v="3"/>
    <d v="2017-02-07T00:00:00"/>
    <s v="CW2017'06"/>
    <x v="2"/>
    <x v="1"/>
    <s v="SL01.594.201"/>
    <s v="610420884325"/>
    <m/>
    <m/>
    <n v="14916"/>
    <s v="Mix eyelets parts"/>
    <s v=""/>
    <s v=""/>
    <s v=""/>
    <m/>
    <n v="3"/>
    <m/>
    <n v="42"/>
    <n v="0"/>
    <n v="0"/>
    <m/>
    <n v="42"/>
    <m/>
    <s v="ASYI/17/0048"/>
    <d v="2016-11-27T00:00:00"/>
    <d v="2017-02-20T00:00:00"/>
    <d v="2017-02-21T00:00:00"/>
    <s v="Sort"/>
    <s v="Chao"/>
    <s v="Closed"/>
  </r>
  <r>
    <x v="3"/>
    <x v="1"/>
    <d v="2017-02-07T00:00:00"/>
    <s v="CW2017'06"/>
    <x v="2"/>
    <x v="1"/>
    <s v="SL01.589.484"/>
    <s v="610426674958"/>
    <m/>
    <m/>
    <n v="13000"/>
    <s v="Rusty on BOTTOM eyelets"/>
    <s v=""/>
    <s v=""/>
    <n v="0.5"/>
    <m/>
    <s v=""/>
    <m/>
    <n v="7"/>
    <n v="5"/>
    <n v="0"/>
    <m/>
    <n v="12"/>
    <m/>
    <s v="ASYI/17/0071"/>
    <d v="2017-01-25T00:00:00"/>
    <d v="2017-02-07T00:00:00"/>
    <d v="2017-02-08T00:00:00"/>
    <s v="Rewash"/>
    <s v="Wang"/>
    <s v="Closed"/>
  </r>
  <r>
    <x v="3"/>
    <x v="1"/>
    <d v="2017-02-07T00:00:00"/>
    <s v="CW2017'06"/>
    <x v="2"/>
    <x v="1"/>
    <s v="SL01.594.484"/>
    <s v="610427003223"/>
    <m/>
    <m/>
    <n v="11000"/>
    <s v="Bend leads"/>
    <s v=""/>
    <s v=""/>
    <s v=""/>
    <m/>
    <n v="3"/>
    <m/>
    <n v="42"/>
    <n v="0"/>
    <n v="0"/>
    <m/>
    <n v="42"/>
    <m/>
    <s v="ASYI/17/0072"/>
    <d v="2017-02-04T00:00:00"/>
    <d v="2017-02-07T00:00:00"/>
    <d v="2017-02-08T00:00:00"/>
    <s v="Sort"/>
    <s v="Wang"/>
    <s v="Closed"/>
  </r>
  <r>
    <x v="3"/>
    <x v="1"/>
    <d v="2017-02-07T00:00:00"/>
    <s v="CW2017'06"/>
    <x v="2"/>
    <x v="1"/>
    <s v="SL01.825.484"/>
    <s v="610427490011"/>
    <m/>
    <m/>
    <n v="11000"/>
    <s v="Rusty on eyelet"/>
    <s v=""/>
    <s v=""/>
    <n v="0.5"/>
    <m/>
    <s v=""/>
    <m/>
    <n v="7"/>
    <n v="5"/>
    <n v="0"/>
    <m/>
    <n v="12"/>
    <m/>
    <s v="ASYI/17/0073"/>
    <d v="2017-02-04T00:00:00"/>
    <d v="2017-02-10T00:00:00"/>
    <d v="2017-02-11T00:00:00"/>
    <s v="Rewash"/>
    <s v="Hu"/>
    <s v="Closed"/>
  </r>
  <r>
    <x v="3"/>
    <x v="1"/>
    <d v="2017-02-07T00:00:00"/>
    <s v="CW2017'06"/>
    <x v="2"/>
    <x v="1"/>
    <s v="SL01.589.484"/>
    <s v="610426674951"/>
    <m/>
    <m/>
    <n v="13000"/>
    <s v="Over-etch on leads"/>
    <s v=""/>
    <s v=""/>
    <s v=""/>
    <m/>
    <n v="3"/>
    <m/>
    <n v="42"/>
    <n v="0"/>
    <n v="0"/>
    <m/>
    <n v="42"/>
    <m/>
    <s v="ASYI/17/0071"/>
    <d v="2017-01-24T00:00:00"/>
    <d v="2017-02-12T00:00:00"/>
    <d v="2017-02-13T00:00:00"/>
    <s v="Sort"/>
    <s v="Hu"/>
    <s v="Closed"/>
  </r>
  <r>
    <x v="3"/>
    <x v="1"/>
    <d v="2017-02-10T00:00:00"/>
    <s v="CW2017'06"/>
    <x v="2"/>
    <x v="1"/>
    <s v="SL01.546.484"/>
    <s v="610427663943"/>
    <m/>
    <m/>
    <n v="11000"/>
    <s v="Bend leads"/>
    <s v=""/>
    <s v=""/>
    <s v=""/>
    <m/>
    <n v="3"/>
    <m/>
    <n v="42"/>
    <n v="0"/>
    <n v="0"/>
    <m/>
    <n v="42"/>
    <m/>
    <s v="ASYI/17/0072"/>
    <d v="2017-01-26T00:00:00"/>
    <d v="2017-02-12T00:00:00"/>
    <d v="2017-02-13T00:00:00"/>
    <s v="Sort"/>
    <s v="Wang"/>
    <s v="Closed"/>
  </r>
  <r>
    <x v="3"/>
    <x v="1"/>
    <d v="2017-02-11T00:00:00"/>
    <s v="CW2017'06"/>
    <x v="2"/>
    <x v="1"/>
    <s v="SL01.546.484"/>
    <s v="610427663952"/>
    <m/>
    <m/>
    <n v="11000"/>
    <s v="Red stain on lead"/>
    <s v=""/>
    <s v=""/>
    <n v="0.5"/>
    <m/>
    <s v=""/>
    <m/>
    <n v="7"/>
    <n v="5"/>
    <n v="0"/>
    <m/>
    <n v="12"/>
    <m/>
    <s v="ASYI/17/0068"/>
    <d v="2017-02-04T00:00:00"/>
    <d v="2017-02-13T00:00:00"/>
    <d v="2017-02-14T00:00:00"/>
    <s v="Rewash"/>
    <s v="Hu"/>
    <s v="Closed"/>
  </r>
  <r>
    <x v="3"/>
    <x v="1"/>
    <d v="2017-02-15T00:00:00"/>
    <s v="CW2017'07"/>
    <x v="2"/>
    <x v="1"/>
    <s v="SL01.589.484"/>
    <s v="610428931945"/>
    <m/>
    <m/>
    <n v="13000"/>
    <s v="Rusty on BOTTOM eyelets"/>
    <s v=""/>
    <s v=""/>
    <n v="0.5"/>
    <m/>
    <s v=""/>
    <m/>
    <n v="7"/>
    <n v="5"/>
    <n v="0"/>
    <m/>
    <n v="12"/>
    <m/>
    <s v="ASYI/17/0082"/>
    <d v="2017-02-15T00:00:00"/>
    <d v="2017-02-15T00:00:00"/>
    <d v="2017-02-16T00:00:00"/>
    <s v="Rewash"/>
    <s v="Wang"/>
    <s v="Closed"/>
  </r>
  <r>
    <x v="3"/>
    <x v="1"/>
    <d v="2017-02-15T00:00:00"/>
    <s v="CW2017'07"/>
    <x v="2"/>
    <x v="1"/>
    <s v="SL01.589.484"/>
    <s v="610428931941"/>
    <m/>
    <m/>
    <n v="13000"/>
    <s v="Rusty on BOTTOM eyelets"/>
    <s v=""/>
    <s v=""/>
    <n v="0.5"/>
    <m/>
    <s v=""/>
    <m/>
    <n v="7"/>
    <n v="5"/>
    <n v="0"/>
    <m/>
    <n v="12"/>
    <m/>
    <s v="ASYI/17/0082"/>
    <d v="2017-02-15T00:00:00"/>
    <d v="2017-02-15T00:00:00"/>
    <d v="2017-02-16T00:00:00"/>
    <s v="Rewash"/>
    <s v="Wang"/>
    <s v="Closed"/>
  </r>
  <r>
    <x v="4"/>
    <x v="3"/>
    <d v="2017-02-16T00:00:00"/>
    <s v="CW2017'07"/>
    <x v="2"/>
    <x v="1"/>
    <s v="SL01.594.201"/>
    <s v="610427792037"/>
    <m/>
    <m/>
    <n v="20000"/>
    <s v="Rusty on eyelet"/>
    <s v=""/>
    <s v=""/>
    <n v="0.5"/>
    <m/>
    <s v=""/>
    <m/>
    <n v="7"/>
    <n v="5"/>
    <n v="0"/>
    <m/>
    <n v="12"/>
    <m/>
    <s v="ASYI/17/0086"/>
    <d v="2017-01-14T00:00:00"/>
    <d v="2017-02-20T00:00:00"/>
    <d v="2017-02-21T00:00:00"/>
    <s v="Rewash"/>
    <s v="Li"/>
    <s v="Closed"/>
  </r>
  <r>
    <x v="4"/>
    <x v="3"/>
    <d v="2017-02-16T00:00:00"/>
    <s v="CW2017'07"/>
    <x v="2"/>
    <x v="1"/>
    <s v="SL01.594.201"/>
    <s v="610427792038"/>
    <m/>
    <m/>
    <n v="20000"/>
    <s v="Rusty on eyelet"/>
    <s v=""/>
    <s v=""/>
    <n v="0.5"/>
    <m/>
    <s v=""/>
    <m/>
    <n v="7"/>
    <n v="5"/>
    <n v="0"/>
    <m/>
    <n v="12"/>
    <m/>
    <s v="ASYI/17/0086"/>
    <d v="2017-01-14T00:00:00"/>
    <d v="2017-02-20T00:00:00"/>
    <d v="2017-02-21T00:00:00"/>
    <s v="Rewash"/>
    <s v="Li"/>
    <s v="Closed"/>
  </r>
  <r>
    <x v="4"/>
    <x v="3"/>
    <d v="2017-02-16T00:00:00"/>
    <s v="CW2017'07"/>
    <x v="2"/>
    <x v="1"/>
    <s v="SL01.594.201"/>
    <s v="610427792036"/>
    <m/>
    <m/>
    <n v="20000"/>
    <s v="Rusty on eyelet"/>
    <s v=""/>
    <s v=""/>
    <n v="0.5"/>
    <m/>
    <s v=""/>
    <m/>
    <n v="7"/>
    <n v="5"/>
    <n v="0"/>
    <m/>
    <n v="12"/>
    <m/>
    <s v="ASYI/17/0086"/>
    <d v="2017-01-14T00:00:00"/>
    <d v="2017-02-20T00:00:00"/>
    <d v="2017-02-21T00:00:00"/>
    <s v="Rewash"/>
    <s v="Li"/>
    <s v="Closed"/>
  </r>
  <r>
    <x v="3"/>
    <x v="1"/>
    <d v="2017-02-16T00:00:00"/>
    <s v="CW2017'07"/>
    <x v="2"/>
    <x v="1"/>
    <s v="SL01.589.484"/>
    <s v="610428931977"/>
    <m/>
    <m/>
    <n v="13000"/>
    <s v="Rusty on BOTTOM eyelets"/>
    <s v=""/>
    <s v=""/>
    <n v="0.5"/>
    <m/>
    <s v=""/>
    <m/>
    <n v="7"/>
    <n v="5"/>
    <n v="0"/>
    <m/>
    <n v="12"/>
    <m/>
    <s v="ASYI/17/0085"/>
    <d v="2017-02-14T00:00:00"/>
    <d v="2017-02-16T00:00:00"/>
    <d v="2017-02-17T00:00:00"/>
    <s v="Rewash"/>
    <s v="Wang"/>
    <s v="Closed"/>
  </r>
  <r>
    <x v="3"/>
    <x v="1"/>
    <d v="2017-02-16T00:00:00"/>
    <s v="CW2017'07"/>
    <x v="2"/>
    <x v="1"/>
    <s v="SL01.822.484"/>
    <s v="610429034547"/>
    <m/>
    <m/>
    <n v="11000"/>
    <s v="Bend leads"/>
    <s v=""/>
    <s v=""/>
    <s v=""/>
    <m/>
    <n v="3"/>
    <m/>
    <n v="42"/>
    <n v="0"/>
    <n v="0"/>
    <m/>
    <n v="42"/>
    <m/>
    <s v="ASYI/17/0084"/>
    <d v="2017-02-13T00:00:00"/>
    <d v="2017-02-16T00:00:00"/>
    <d v="2017-02-17T00:00:00"/>
    <s v="Sort"/>
    <s v="Hu"/>
    <s v="Closed"/>
  </r>
  <r>
    <x v="3"/>
    <x v="1"/>
    <d v="2017-02-17T00:00:00"/>
    <s v="CW2017'07"/>
    <x v="2"/>
    <x v="1"/>
    <s v="SL01.546.484"/>
    <s v="610425612031"/>
    <m/>
    <m/>
    <n v="7412"/>
    <s v="Rusty on BOTTOM eyelets"/>
    <s v=""/>
    <s v=""/>
    <n v="0.5"/>
    <m/>
    <s v=""/>
    <m/>
    <n v="7"/>
    <n v="5"/>
    <n v="0"/>
    <m/>
    <n v="12"/>
    <m/>
    <s v="ASYI/17/0019"/>
    <d v="2017-01-15T00:00:00"/>
    <d v="2017-02-20T00:00:00"/>
    <d v="2017-02-21T00:00:00"/>
    <s v="Rewash"/>
    <s v="Hu"/>
    <s v="Closed"/>
  </r>
  <r>
    <x v="4"/>
    <x v="3"/>
    <d v="2017-02-18T00:00:00"/>
    <s v="CW2017'07"/>
    <x v="2"/>
    <x v="1"/>
    <s v="SL01.546.201"/>
    <s v="610429547203"/>
    <m/>
    <m/>
    <n v="20000"/>
    <s v="Rusty on eyelet"/>
    <s v=""/>
    <s v=""/>
    <n v="0.5"/>
    <m/>
    <s v=""/>
    <m/>
    <n v="7"/>
    <n v="5"/>
    <n v="0"/>
    <m/>
    <n v="12"/>
    <m/>
    <s v="ASYI/17/0087"/>
    <d v="2017-01-16T00:00:00"/>
    <d v="2017-02-20T00:00:00"/>
    <d v="2017-02-21T00:00:00"/>
    <s v="Rewash"/>
    <s v="Wu"/>
    <s v="Closed"/>
  </r>
  <r>
    <x v="4"/>
    <x v="3"/>
    <d v="2017-02-18T00:00:00"/>
    <s v="CW2017'07"/>
    <x v="2"/>
    <x v="1"/>
    <s v="SL01.546.201"/>
    <s v="610429547202"/>
    <m/>
    <m/>
    <n v="20000"/>
    <s v="Rusty on eyelet"/>
    <s v=""/>
    <s v=""/>
    <n v="0.5"/>
    <m/>
    <s v=""/>
    <m/>
    <n v="7"/>
    <n v="5"/>
    <n v="0"/>
    <m/>
    <n v="12"/>
    <m/>
    <s v="ASYI/17/0087"/>
    <d v="2017-01-16T00:00:00"/>
    <d v="2017-02-20T00:00:00"/>
    <d v="2017-02-21T00:00:00"/>
    <s v="Rewash"/>
    <s v="Wu"/>
    <s v="Closed"/>
  </r>
  <r>
    <x v="4"/>
    <x v="3"/>
    <d v="2017-02-18T00:00:00"/>
    <s v="CW2017'07"/>
    <x v="2"/>
    <x v="1"/>
    <s v="SL01.546.201"/>
    <s v="610429543047"/>
    <m/>
    <m/>
    <n v="20000"/>
    <s v="Rusty on eyelet"/>
    <s v=""/>
    <s v=""/>
    <n v="0.5"/>
    <m/>
    <s v=""/>
    <m/>
    <n v="7"/>
    <n v="5"/>
    <n v="0"/>
    <m/>
    <n v="12"/>
    <m/>
    <s v="ASYI/17/0087"/>
    <d v="2017-01-16T00:00:00"/>
    <d v="2017-02-20T00:00:00"/>
    <d v="2017-02-21T00:00:00"/>
    <s v="Rewash"/>
    <s v="Wu"/>
    <s v="Closed"/>
  </r>
  <r>
    <x v="3"/>
    <x v="1"/>
    <d v="2017-02-21T00:00:00"/>
    <s v="CW2017'08"/>
    <x v="2"/>
    <x v="1"/>
    <s v="SL01.594.484"/>
    <s v="610429211909"/>
    <m/>
    <m/>
    <n v="11000"/>
    <s v="Missing AU"/>
    <s v=""/>
    <n v="0.5"/>
    <s v=""/>
    <m/>
    <s v=""/>
    <m/>
    <n v="7"/>
    <n v="5"/>
    <n v="80.074634640000014"/>
    <m/>
    <n v="92"/>
    <m/>
    <s v="ASYI/17/0091"/>
    <d v="2017-02-17T00:00:00"/>
    <d v="2017-02-24T00:00:00"/>
    <d v="2017-02-25T00:00:00"/>
    <s v="Replate"/>
    <s v="Ping"/>
    <s v="Closed"/>
  </r>
  <r>
    <x v="4"/>
    <x v="3"/>
    <d v="2017-02-23T00:00:00"/>
    <s v="CW2017'08"/>
    <x v="2"/>
    <x v="1"/>
    <s v="SL01.535.201"/>
    <s v="610429541904"/>
    <m/>
    <m/>
    <n v="20000"/>
    <s v="Mix eyelets parts"/>
    <s v=""/>
    <s v=""/>
    <s v=""/>
    <m/>
    <n v="3"/>
    <m/>
    <n v="42"/>
    <n v="0"/>
    <n v="0"/>
    <m/>
    <n v="42"/>
    <m/>
    <s v="ASYI/17/0095"/>
    <d v="2017-01-15T00:00:00"/>
    <d v="2017-02-26T00:00:00"/>
    <d v="2017-02-27T00:00:00"/>
    <s v="Sort"/>
    <s v="Li"/>
    <s v="Closed"/>
  </r>
  <r>
    <x v="4"/>
    <x v="3"/>
    <d v="2017-02-23T00:00:00"/>
    <s v="CW2017'08"/>
    <x v="2"/>
    <x v="1"/>
    <s v="SL01.825.201"/>
    <s v="610429020702"/>
    <m/>
    <m/>
    <n v="20000"/>
    <s v="Foreign particle"/>
    <s v=""/>
    <s v=""/>
    <n v="0.5"/>
    <m/>
    <s v=""/>
    <m/>
    <n v="7"/>
    <n v="5"/>
    <n v="0"/>
    <m/>
    <n v="12"/>
    <m/>
    <s v="ASYI/17/0076"/>
    <d v="2017-02-09T00:00:00"/>
    <d v="2017-02-26T00:00:00"/>
    <d v="2017-02-27T00:00:00"/>
    <s v="Rewash"/>
    <s v="Feng"/>
    <s v="Closed"/>
  </r>
  <r>
    <x v="3"/>
    <x v="1"/>
    <d v="2017-02-23T00:00:00"/>
    <s v="CW2017'08"/>
    <x v="2"/>
    <x v="1"/>
    <s v="SL01.589.484"/>
    <s v="610429516109"/>
    <m/>
    <m/>
    <n v="13000"/>
    <s v="Bend leads"/>
    <s v=""/>
    <s v=""/>
    <s v=""/>
    <m/>
    <n v="3"/>
    <m/>
    <n v="42"/>
    <n v="0"/>
    <n v="0"/>
    <m/>
    <n v="42"/>
    <m/>
    <s v="ASYI/17/0093"/>
    <d v="2017-02-20T00:00:00"/>
    <d v="2017-02-26T00:00:00"/>
    <d v="2017-02-27T00:00:00"/>
    <s v="Sort"/>
    <s v="Ping"/>
    <s v="Closed"/>
  </r>
  <r>
    <x v="3"/>
    <x v="1"/>
    <d v="2017-02-26T00:00:00"/>
    <s v="CW2017'09"/>
    <x v="2"/>
    <x v="1"/>
    <s v="SL01.546.484"/>
    <s v="610430000103"/>
    <m/>
    <m/>
    <n v="11000"/>
    <s v="AU  Length OOS"/>
    <s v=""/>
    <n v="0.5"/>
    <s v=""/>
    <m/>
    <s v=""/>
    <m/>
    <n v="7"/>
    <n v="5"/>
    <n v="77.500807097999996"/>
    <m/>
    <n v="90"/>
    <m/>
    <s v="ASYI/17/0102"/>
    <d v="2017-02-23T00:00:00"/>
    <d v="2017-02-27T00:00:00"/>
    <d v="2017-02-28T00:00:00"/>
    <s v="Replate"/>
    <s v="Hu"/>
    <s v="Closed"/>
  </r>
  <r>
    <x v="3"/>
    <x v="1"/>
    <d v="2017-02-27T00:00:00"/>
    <s v="CW2017'09"/>
    <x v="2"/>
    <x v="1"/>
    <s v="SL01.546.484"/>
    <s v="610430000103"/>
    <m/>
    <m/>
    <n v="11000"/>
    <s v="AU  Length OOS"/>
    <s v=""/>
    <n v="0.5"/>
    <s v=""/>
    <m/>
    <s v=""/>
    <m/>
    <n v="7"/>
    <n v="5"/>
    <n v="77.500807097999996"/>
    <m/>
    <n v="90"/>
    <m/>
    <s v="ASYI/17/0102"/>
    <d v="2017-02-22T00:00:00"/>
    <d v="2017-03-04T00:00:00"/>
    <d v="2017-03-05T00:00:00"/>
    <s v="Replate"/>
    <s v="Hu"/>
    <s v="Closed"/>
  </r>
  <r>
    <x v="3"/>
    <x v="1"/>
    <d v="2017-03-06T00:00:00"/>
    <s v="CW2017'10"/>
    <x v="3"/>
    <x v="1"/>
    <s v="SL01.546.484"/>
    <s v="610431006809"/>
    <m/>
    <m/>
    <n v="11000"/>
    <s v="Yellow stain on BOTTOM eyelet"/>
    <s v=""/>
    <s v=""/>
    <n v="0.5"/>
    <m/>
    <s v=""/>
    <m/>
    <n v="7"/>
    <n v="5"/>
    <n v="0"/>
    <m/>
    <n v="12"/>
    <m/>
    <s v="ASYI/17/0102"/>
    <d v="2017-03-04T00:00:00"/>
    <d v="2017-03-09T00:00:00"/>
    <d v="2017-03-10T00:00:00"/>
    <s v="Rewash"/>
    <s v="Hu"/>
    <s v="Closed"/>
  </r>
  <r>
    <x v="4"/>
    <x v="3"/>
    <d v="2017-03-08T00:00:00"/>
    <s v="CW2017'10"/>
    <x v="3"/>
    <x v="1"/>
    <s v="SL01.546.201"/>
    <s v="610430538129"/>
    <m/>
    <m/>
    <n v="20000"/>
    <s v="Yellow stain ON eyelet"/>
    <s v=""/>
    <s v=""/>
    <n v="0.5"/>
    <m/>
    <s v=""/>
    <m/>
    <n v="7"/>
    <n v="5"/>
    <n v="0"/>
    <m/>
    <n v="12"/>
    <m/>
    <s v="ASYI/17/0120"/>
    <d v="2017-03-06T00:00:00"/>
    <d v="2017-03-11T00:00:00"/>
    <d v="2017-03-12T00:00:00"/>
    <s v="Rewash"/>
    <s v="Hu"/>
    <s v="Closed"/>
  </r>
  <r>
    <x v="4"/>
    <x v="3"/>
    <d v="2017-03-08T00:00:00"/>
    <s v="CW2017'10"/>
    <x v="3"/>
    <x v="1"/>
    <s v="SL01.546.201"/>
    <s v="610430538114"/>
    <m/>
    <m/>
    <n v="20000"/>
    <s v="Yellow stain ON eyelet"/>
    <s v=""/>
    <s v=""/>
    <n v="0.5"/>
    <m/>
    <s v=""/>
    <m/>
    <n v="7"/>
    <n v="5"/>
    <n v="0"/>
    <m/>
    <n v="12"/>
    <m/>
    <s v="ASYI/17/0120"/>
    <d v="2017-03-06T00:00:00"/>
    <d v="2017-03-11T00:00:00"/>
    <d v="2017-03-12T00:00:00"/>
    <s v="Rewash"/>
    <s v="Hu"/>
    <s v="Closed"/>
  </r>
  <r>
    <x v="4"/>
    <x v="3"/>
    <d v="2017-03-08T00:00:00"/>
    <s v="CW2017'10"/>
    <x v="3"/>
    <x v="1"/>
    <s v="SL01.546.201"/>
    <s v="610430538071"/>
    <m/>
    <m/>
    <n v="20000"/>
    <s v="Contamination ON eyelet"/>
    <s v=""/>
    <s v=""/>
    <n v="0.5"/>
    <m/>
    <s v=""/>
    <m/>
    <n v="7"/>
    <n v="5"/>
    <n v="0"/>
    <m/>
    <n v="12"/>
    <m/>
    <s v="ASYI/17/0119"/>
    <d v="2017-03-06T00:00:00"/>
    <d v="2017-03-11T00:00:00"/>
    <d v="2017-03-12T00:00:00"/>
    <s v="Rewash"/>
    <s v="Hu"/>
    <s v="Closed"/>
  </r>
  <r>
    <x v="4"/>
    <x v="3"/>
    <d v="2017-03-08T00:00:00"/>
    <s v="CW2017'10"/>
    <x v="3"/>
    <x v="1"/>
    <s v="SL01.546.201"/>
    <s v="610430538125"/>
    <m/>
    <m/>
    <n v="20000"/>
    <s v="Yellow stain ON eyelet"/>
    <s v=""/>
    <s v=""/>
    <n v="0.5"/>
    <m/>
    <s v=""/>
    <m/>
    <n v="7"/>
    <n v="5"/>
    <n v="0"/>
    <m/>
    <n v="12"/>
    <m/>
    <s v="ASYI/17/0120"/>
    <d v="2017-03-06T00:00:00"/>
    <d v="2017-03-11T00:00:00"/>
    <d v="2017-03-12T00:00:00"/>
    <s v="Rewash"/>
    <s v="Hu"/>
    <s v="Closed"/>
  </r>
  <r>
    <x v="3"/>
    <x v="1"/>
    <d v="2017-03-08T00:00:00"/>
    <s v="CW2017'10"/>
    <x v="3"/>
    <x v="1"/>
    <s v="SL01.546.484"/>
    <s v="610431006827"/>
    <m/>
    <m/>
    <n v="11000"/>
    <s v="Rusty on leads"/>
    <s v=""/>
    <s v=""/>
    <n v="0.5"/>
    <m/>
    <s v=""/>
    <m/>
    <n v="7"/>
    <n v="5"/>
    <n v="0"/>
    <m/>
    <n v="12"/>
    <m/>
    <s v="ASYI/17/0111"/>
    <d v="2017-03-06T00:00:00"/>
    <d v="2017-03-11T00:00:00"/>
    <d v="2017-03-12T00:00:00"/>
    <s v="Rewash"/>
    <s v="Ping"/>
    <s v="Closed"/>
  </r>
  <r>
    <x v="3"/>
    <x v="1"/>
    <d v="2017-03-08T00:00:00"/>
    <s v="CW2017'10"/>
    <x v="3"/>
    <x v="1"/>
    <s v="SL01.822.484"/>
    <s v="610430197053"/>
    <m/>
    <m/>
    <n v="11000"/>
    <s v="Mix eyelets parts"/>
    <s v=""/>
    <s v=""/>
    <s v=""/>
    <m/>
    <n v="3"/>
    <m/>
    <n v="42"/>
    <n v="0"/>
    <n v="0"/>
    <m/>
    <n v="42"/>
    <m/>
    <s v="ASYI/17/0123"/>
    <d v="2017-03-06T00:00:00"/>
    <d v="2017-03-13T00:00:00"/>
    <d v="2017-03-14T00:00:00"/>
    <s v="Sort"/>
    <s v="Hu"/>
    <s v="Closed"/>
  </r>
  <r>
    <x v="4"/>
    <x v="3"/>
    <d v="2017-03-08T00:00:00"/>
    <s v="CW2017'10"/>
    <x v="3"/>
    <x v="1"/>
    <s v="SL01.822.201"/>
    <s v="610431092702"/>
    <m/>
    <m/>
    <n v="20000"/>
    <s v="Yellow stain ON eyelet"/>
    <s v=""/>
    <s v=""/>
    <n v="0.5"/>
    <m/>
    <s v=""/>
    <m/>
    <n v="7"/>
    <n v="5"/>
    <n v="0"/>
    <m/>
    <n v="12"/>
    <m/>
    <s v="ASYI/17/0121"/>
    <d v="2017-03-06T00:00:00"/>
    <d v="2017-03-11T00:00:00"/>
    <d v="2017-03-12T00:00:00"/>
    <s v="Rewash"/>
    <s v="Hu"/>
    <s v="Closed"/>
  </r>
  <r>
    <x v="4"/>
    <x v="3"/>
    <d v="2017-03-14T00:00:00"/>
    <s v="CW2017'11"/>
    <x v="3"/>
    <x v="1"/>
    <s v="SL01.822.201"/>
    <s v="610431092726"/>
    <m/>
    <m/>
    <n v="20000"/>
    <s v="Yellow stain ON eyelet"/>
    <s v=""/>
    <s v=""/>
    <n v="0.5"/>
    <m/>
    <s v=""/>
    <m/>
    <n v="7"/>
    <n v="5"/>
    <n v="0"/>
    <m/>
    <n v="12"/>
    <m/>
    <s v="ASYI/17/0136"/>
    <d v="2017-03-12T00:00:00"/>
    <d v="2017-03-17T00:00:00"/>
    <d v="2017-03-18T00:00:00"/>
    <s v="Rewash"/>
    <s v="Chao"/>
    <s v="Closed"/>
  </r>
  <r>
    <x v="3"/>
    <x v="1"/>
    <d v="2017-03-17T00:00:00"/>
    <s v="CW2017'11"/>
    <x v="3"/>
    <x v="1"/>
    <s v="SL01.589.484"/>
    <s v="610432609470"/>
    <m/>
    <m/>
    <n v="13000"/>
    <s v="Over-etch on leads"/>
    <s v=""/>
    <s v=""/>
    <s v=""/>
    <m/>
    <n v="3"/>
    <m/>
    <n v="42"/>
    <n v="0"/>
    <n v="0"/>
    <m/>
    <n v="42"/>
    <m/>
    <s v="ASYI/17/0140"/>
    <d v="2017-03-14T00:00:00"/>
    <d v="2017-03-20T00:00:00"/>
    <d v="2017-03-21T00:00:00"/>
    <s v="Sort"/>
    <s v="Lock"/>
    <s v="Closed"/>
  </r>
  <r>
    <x v="3"/>
    <x v="1"/>
    <d v="2017-03-17T00:00:00"/>
    <s v="CW2017'11"/>
    <x v="3"/>
    <x v="1"/>
    <s v="SL01.825.484"/>
    <s v="610432266637"/>
    <m/>
    <m/>
    <n v="11000"/>
    <s v="Red stain on lead"/>
    <s v=""/>
    <s v=""/>
    <n v="0.5"/>
    <m/>
    <s v=""/>
    <m/>
    <n v="7"/>
    <n v="5"/>
    <n v="0"/>
    <m/>
    <n v="12"/>
    <m/>
    <s v="ASYI/17/0141"/>
    <d v="2017-03-15T00:00:00"/>
    <d v="2017-03-20T00:00:00"/>
    <d v="2017-03-21T00:00:00"/>
    <s v="Rewash"/>
    <s v="Wang"/>
    <s v="Closed"/>
  </r>
  <r>
    <x v="3"/>
    <x v="1"/>
    <d v="2017-03-20T00:00:00"/>
    <s v="CW2017'12"/>
    <x v="3"/>
    <x v="1"/>
    <s v="SL01.589.484"/>
    <s v="610432609575"/>
    <m/>
    <m/>
    <n v="13000"/>
    <s v="Missing AU"/>
    <s v=""/>
    <n v="0.5"/>
    <s v=""/>
    <m/>
    <s v=""/>
    <m/>
    <n v="7"/>
    <n v="5"/>
    <n v="83.367747320000007"/>
    <m/>
    <n v="95"/>
    <m/>
    <s v="ASYI/17/0148"/>
    <d v="2017-03-17T00:00:00"/>
    <d v="2017-03-20T00:00:00"/>
    <d v="2017-03-21T00:00:00"/>
    <s v="Replate"/>
    <s v="Ping"/>
    <s v="Closed"/>
  </r>
  <r>
    <x v="3"/>
    <x v="1"/>
    <d v="2017-03-20T00:00:00"/>
    <s v="CW2017'12"/>
    <x v="3"/>
    <x v="1"/>
    <s v="SL01.589.484"/>
    <s v="610432609559"/>
    <m/>
    <m/>
    <n v="13000"/>
    <s v="Foreign particle"/>
    <s v=""/>
    <s v=""/>
    <n v="0.5"/>
    <m/>
    <s v=""/>
    <m/>
    <n v="7"/>
    <n v="5"/>
    <n v="0"/>
    <m/>
    <n v="12"/>
    <m/>
    <s v="ASYI/17/0147"/>
    <d v="2017-03-16T00:00:00"/>
    <d v="2017-03-20T00:00:00"/>
    <d v="2017-03-21T00:00:00"/>
    <s v="Rewash"/>
    <s v="Wang"/>
    <s v="Closed"/>
  </r>
  <r>
    <x v="3"/>
    <x v="1"/>
    <d v="2017-03-20T00:00:00"/>
    <s v="CW2017'12"/>
    <x v="3"/>
    <x v="1"/>
    <s v="SL01.825.484"/>
    <s v="610432266655"/>
    <m/>
    <m/>
    <n v="11000"/>
    <s v="Rusty on BOTTOM eyelets"/>
    <s v=""/>
    <s v=""/>
    <n v="0.5"/>
    <m/>
    <s v=""/>
    <m/>
    <n v="7"/>
    <n v="5"/>
    <n v="0"/>
    <m/>
    <n v="12"/>
    <m/>
    <s v="ASYI/17/0147"/>
    <d v="2017-03-16T00:00:00"/>
    <d v="2017-03-20T00:00:00"/>
    <d v="2017-03-21T00:00:00"/>
    <s v="Rewash"/>
    <s v="Wang"/>
    <s v="Closed"/>
  </r>
  <r>
    <x v="3"/>
    <x v="1"/>
    <d v="2017-03-21T00:00:00"/>
    <s v="CW2017'12"/>
    <x v="3"/>
    <x v="1"/>
    <s v="SL01.594.484"/>
    <s v="610433114627"/>
    <m/>
    <m/>
    <n v="11000"/>
    <s v="Missing AU"/>
    <s v=""/>
    <n v="0.5"/>
    <s v=""/>
    <m/>
    <s v=""/>
    <m/>
    <n v="7"/>
    <n v="5"/>
    <n v="80.074634640000014"/>
    <m/>
    <n v="92"/>
    <m/>
    <s v="ASYI/17/0158"/>
    <d v="2017-03-19T00:00:00"/>
    <d v="2017-03-20T00:00:00"/>
    <d v="2017-03-21T00:00:00"/>
    <s v="Replate"/>
    <s v="Hu"/>
    <s v="Closed"/>
  </r>
  <r>
    <x v="3"/>
    <x v="1"/>
    <d v="2017-03-21T00:00:00"/>
    <s v="CW2017'12"/>
    <x v="3"/>
    <x v="1"/>
    <s v="SL01.822.484"/>
    <s v="610432257444"/>
    <m/>
    <m/>
    <n v="11000"/>
    <s v="Rusty on eyelet"/>
    <s v=""/>
    <s v=""/>
    <n v="0.5"/>
    <m/>
    <s v=""/>
    <m/>
    <n v="7"/>
    <n v="5"/>
    <n v="0"/>
    <m/>
    <n v="12"/>
    <m/>
    <s v="ASYI/17/0157"/>
    <d v="2017-03-19T00:00:00"/>
    <d v="2017-03-20T00:00:00"/>
    <d v="2017-03-21T00:00:00"/>
    <s v="Rewash"/>
    <s v="Hu"/>
    <s v="Closed"/>
  </r>
  <r>
    <x v="3"/>
    <x v="1"/>
    <d v="2017-03-21T00:00:00"/>
    <s v="CW2017'12"/>
    <x v="3"/>
    <x v="1"/>
    <s v="SL01.822.484"/>
    <s v="610432257442"/>
    <m/>
    <m/>
    <n v="11000"/>
    <s v="Bend leads"/>
    <s v=""/>
    <s v=""/>
    <s v=""/>
    <m/>
    <n v="3"/>
    <m/>
    <n v="42"/>
    <n v="0"/>
    <n v="0"/>
    <m/>
    <n v="42"/>
    <m/>
    <s v="ASYI/17/0157"/>
    <d v="2017-03-19T00:00:00"/>
    <d v="2017-03-20T00:00:00"/>
    <d v="2017-03-21T00:00:00"/>
    <s v="Sort"/>
    <s v="Hu"/>
    <s v="Closed"/>
  </r>
  <r>
    <x v="3"/>
    <x v="1"/>
    <d v="2017-03-24T00:00:00"/>
    <s v="CW2017'12"/>
    <x v="3"/>
    <x v="1"/>
    <s v="SL01.589.484"/>
    <s v="610432609470"/>
    <m/>
    <m/>
    <n v="13000"/>
    <s v="Rusty on eyelet"/>
    <s v=""/>
    <s v=""/>
    <n v="0.5"/>
    <m/>
    <s v=""/>
    <m/>
    <n v="7"/>
    <n v="5"/>
    <n v="0"/>
    <m/>
    <n v="12"/>
    <m/>
    <s v="ASYI/17/0140"/>
    <d v="2017-03-14T00:00:00"/>
    <d v="2017-03-25T00:00:00"/>
    <d v="2017-03-26T00:00:00"/>
    <s v="Rewash"/>
    <s v="Wang"/>
    <s v="Closed"/>
  </r>
  <r>
    <x v="3"/>
    <x v="1"/>
    <d v="2017-03-25T00:00:00"/>
    <s v="CW2017'12"/>
    <x v="3"/>
    <x v="1"/>
    <s v="SL01.594.484"/>
    <s v="610433758601"/>
    <m/>
    <m/>
    <n v="11000"/>
    <s v="Yellow stain on Leads"/>
    <s v=""/>
    <s v=""/>
    <n v="0.5"/>
    <m/>
    <s v=""/>
    <m/>
    <n v="7"/>
    <n v="5"/>
    <n v="0"/>
    <m/>
    <n v="12"/>
    <m/>
    <s v="ASYI/17/0166"/>
    <d v="2017-03-21T00:00:00"/>
    <d v="2017-03-25T00:00:00"/>
    <d v="2017-03-26T00:00:00"/>
    <s v="Rewash"/>
    <s v="Wang"/>
    <s v="Closed"/>
  </r>
  <r>
    <x v="3"/>
    <x v="1"/>
    <d v="2017-03-25T00:00:00"/>
    <s v="CW2017'12"/>
    <x v="3"/>
    <x v="1"/>
    <s v="SL01.589.484"/>
    <s v="610433623720"/>
    <m/>
    <m/>
    <n v="13000"/>
    <s v="Bend leads"/>
    <s v=""/>
    <s v=""/>
    <s v=""/>
    <m/>
    <n v="3"/>
    <m/>
    <n v="42"/>
    <n v="0"/>
    <n v="0"/>
    <m/>
    <n v="42"/>
    <m/>
    <s v="ASYI/17/0167"/>
    <d v="2017-03-22T00:00:00"/>
    <d v="2017-03-27T00:00:00"/>
    <d v="2017-03-28T00:00:00"/>
    <s v="Sort"/>
    <s v="Hu"/>
    <s v="Closed"/>
  </r>
  <r>
    <x v="3"/>
    <x v="1"/>
    <d v="2017-03-26T00:00:00"/>
    <s v="CW2017'13"/>
    <x v="3"/>
    <x v="1"/>
    <s v="SL01.822.484"/>
    <s v="610432059901"/>
    <m/>
    <m/>
    <n v="11000"/>
    <s v="Missing AU"/>
    <s v=""/>
    <n v="0.5"/>
    <s v=""/>
    <m/>
    <s v=""/>
    <m/>
    <n v="7"/>
    <n v="5"/>
    <n v="76.261556799999994"/>
    <m/>
    <n v="88"/>
    <m/>
    <s v="ASYI/17/0169"/>
    <d v="2017-03-21T00:00:00"/>
    <d v="2017-03-27T00:00:00"/>
    <d v="2017-03-28T00:00:00"/>
    <s v="Replate"/>
    <s v="Wang"/>
    <s v="Closed"/>
  </r>
  <r>
    <x v="3"/>
    <x v="1"/>
    <d v="2017-03-26T00:00:00"/>
    <s v="CW2017'13"/>
    <x v="3"/>
    <x v="1"/>
    <s v="SL01.546.484"/>
    <s v="610432750224"/>
    <m/>
    <m/>
    <n v="11000"/>
    <s v="Rusty on eyelet"/>
    <s v=""/>
    <s v=""/>
    <n v="0.5"/>
    <m/>
    <s v=""/>
    <m/>
    <n v="7"/>
    <n v="5"/>
    <n v="0"/>
    <m/>
    <n v="12"/>
    <m/>
    <s v="ASYI/17/0165"/>
    <d v="2017-03-22T00:00:00"/>
    <d v="2017-03-27T00:00:00"/>
    <d v="2017-03-28T00:00:00"/>
    <s v="Rewash"/>
    <s v="Wang"/>
    <s v="Closed"/>
  </r>
  <r>
    <x v="3"/>
    <x v="1"/>
    <d v="2017-03-27T00:00:00"/>
    <s v="CW2017'13"/>
    <x v="3"/>
    <x v="1"/>
    <s v="SL01.546.484"/>
    <s v="610432750253"/>
    <m/>
    <m/>
    <n v="11000"/>
    <s v="Red stain on lead"/>
    <s v=""/>
    <s v=""/>
    <n v="0.5"/>
    <m/>
    <s v=""/>
    <m/>
    <n v="7"/>
    <n v="5"/>
    <n v="0"/>
    <m/>
    <n v="12"/>
    <m/>
    <s v="ASYI/17/0165"/>
    <d v="2017-03-23T00:00:00"/>
    <d v="2017-03-27T00:00:00"/>
    <d v="2017-03-28T00:00:00"/>
    <s v="Rewash"/>
    <s v="Ping"/>
    <s v="Closed"/>
  </r>
  <r>
    <x v="3"/>
    <x v="1"/>
    <d v="2017-03-27T00:00:00"/>
    <s v="CW2017'13"/>
    <x v="3"/>
    <x v="1"/>
    <s v="SL01.546.484"/>
    <s v="610432750248"/>
    <m/>
    <m/>
    <n v="11000"/>
    <s v="Rusty on leads"/>
    <s v=""/>
    <s v=""/>
    <n v="0.5"/>
    <m/>
    <s v=""/>
    <m/>
    <n v="7"/>
    <n v="5"/>
    <n v="0"/>
    <m/>
    <n v="12"/>
    <m/>
    <s v="ASYI/17/0165"/>
    <d v="2017-03-23T00:00:00"/>
    <d v="2017-03-27T00:00:00"/>
    <d v="2017-03-28T00:00:00"/>
    <s v="Rewash"/>
    <s v="Ping"/>
    <s v="Closed"/>
  </r>
  <r>
    <x v="3"/>
    <x v="1"/>
    <d v="2017-03-29T00:00:00"/>
    <s v="CW2017'13"/>
    <x v="3"/>
    <x v="1"/>
    <s v="SL01.825.484"/>
    <s v="6104337756"/>
    <m/>
    <m/>
    <n v="11000"/>
    <s v="Rusty on eyelet"/>
    <s v=""/>
    <s v=""/>
    <n v="0.5"/>
    <m/>
    <s v=""/>
    <m/>
    <n v="7"/>
    <n v="5"/>
    <n v="0"/>
    <m/>
    <n v="12"/>
    <m/>
    <s v="ASYI/17/0172"/>
    <d v="2017-03-27T00:00:00"/>
    <d v="2017-03-27T00:00:00"/>
    <d v="2017-03-28T00:00:00"/>
    <s v="Rewash"/>
    <s v="Hu"/>
    <s v="Closed"/>
  </r>
  <r>
    <x v="3"/>
    <x v="1"/>
    <d v="2017-03-31T00:00:00"/>
    <s v="CW2017'13"/>
    <x v="3"/>
    <x v="1"/>
    <s v="SL01.589.484"/>
    <s v="610433624676"/>
    <m/>
    <m/>
    <n v="13000"/>
    <s v="Light Au"/>
    <s v=""/>
    <n v="0.5"/>
    <s v=""/>
    <m/>
    <s v=""/>
    <m/>
    <n v="7"/>
    <n v="5"/>
    <n v="83.367747320000007"/>
    <m/>
    <n v="95"/>
    <m/>
    <s v="ASYI/17/0180"/>
    <d v="2017-03-29T00:00:00"/>
    <d v="2017-04-02T00:00:00"/>
    <d v="2017-04-03T00:00:00"/>
    <s v="Replate"/>
    <s v="Wang"/>
    <s v="Closed"/>
  </r>
  <r>
    <x v="3"/>
    <x v="1"/>
    <d v="2017-03-31T00:00:00"/>
    <s v="CW2017'13"/>
    <x v="3"/>
    <x v="1"/>
    <s v="SL01.589.484"/>
    <s v="610433624657"/>
    <m/>
    <m/>
    <n v="13000"/>
    <s v="Yellow stain ON eyelet"/>
    <s v=""/>
    <s v=""/>
    <n v="0.5"/>
    <m/>
    <s v=""/>
    <m/>
    <n v="7"/>
    <n v="5"/>
    <n v="0"/>
    <m/>
    <n v="12"/>
    <m/>
    <s v="ASYI/17/0175"/>
    <d v="2017-03-28T00:00:00"/>
    <d v="2017-04-01T00:00:00"/>
    <d v="2017-04-02T00:00:00"/>
    <s v="Rewash"/>
    <s v="Ping"/>
    <s v="Closed"/>
  </r>
  <r>
    <x v="4"/>
    <x v="4"/>
    <d v="2017-04-02T00:00:00"/>
    <s v="CW2017'14"/>
    <x v="4"/>
    <x v="2"/>
    <s v="701485-B"/>
    <m/>
    <m/>
    <m/>
    <m/>
    <m/>
    <n v="3"/>
    <m/>
    <m/>
    <m/>
    <m/>
    <m/>
    <n v="42"/>
    <m/>
    <m/>
    <m/>
    <n v="42"/>
    <m/>
    <m/>
    <m/>
    <m/>
    <m/>
    <m/>
    <m/>
    <m/>
  </r>
  <r>
    <x v="3"/>
    <x v="1"/>
    <d v="2017-04-02T00:00:00"/>
    <s v="CW2017'14"/>
    <x v="4"/>
    <x v="1"/>
    <s v="SL01.822.484"/>
    <s v="610434329504"/>
    <m/>
    <m/>
    <n v="11000"/>
    <s v="Rusty on eyelet"/>
    <s v=""/>
    <s v=""/>
    <n v="0.5"/>
    <m/>
    <s v=""/>
    <m/>
    <n v="7"/>
    <n v="5"/>
    <n v="0"/>
    <m/>
    <n v="12"/>
    <m/>
    <s v="ASYI/17/0182"/>
    <d v="2017-03-30T00:00:00"/>
    <d v="2017-04-03T00:00:00"/>
    <d v="2017-04-04T00:00:00"/>
    <s v="Rewash"/>
    <s v="Wang"/>
    <s v="Closed"/>
  </r>
  <r>
    <x v="3"/>
    <x v="1"/>
    <d v="2017-04-02T00:00:00"/>
    <s v="CW2017'14"/>
    <x v="4"/>
    <x v="1"/>
    <s v="SL01.822.484"/>
    <s v="61043432907"/>
    <m/>
    <m/>
    <n v="11000"/>
    <s v="Rusty on eyelet"/>
    <s v=""/>
    <s v=""/>
    <n v="0.5"/>
    <m/>
    <s v=""/>
    <m/>
    <n v="7"/>
    <n v="5"/>
    <n v="0"/>
    <m/>
    <n v="12"/>
    <m/>
    <s v="ASYI/17/0182"/>
    <d v="2017-03-30T00:00:00"/>
    <d v="2017-04-03T00:00:00"/>
    <d v="2017-04-04T00:00:00"/>
    <s v="Rewash"/>
    <s v="Wang"/>
    <s v="Closed"/>
  </r>
  <r>
    <x v="3"/>
    <x v="1"/>
    <d v="2017-04-02T00:00:00"/>
    <s v="CW2017'14"/>
    <x v="4"/>
    <x v="1"/>
    <s v="SL01.822.484"/>
    <s v="610434329901"/>
    <m/>
    <m/>
    <n v="11000"/>
    <s v="Missing AU"/>
    <s v=""/>
    <n v="0.5"/>
    <s v=""/>
    <m/>
    <s v=""/>
    <m/>
    <n v="7"/>
    <n v="5"/>
    <n v="76.261556799999994"/>
    <m/>
    <n v="88"/>
    <m/>
    <s v="ASYI/17/0169"/>
    <d v="2017-03-20T00:00:00"/>
    <d v="2017-04-03T00:00:00"/>
    <d v="2017-04-04T00:00:00"/>
    <s v="Replate"/>
    <s v="Wang"/>
    <s v="Closed"/>
  </r>
  <r>
    <x v="3"/>
    <x v="1"/>
    <d v="2017-04-02T00:00:00"/>
    <s v="CW2017'14"/>
    <x v="4"/>
    <x v="1"/>
    <s v="SL01.594.484"/>
    <s v="610434513819"/>
    <m/>
    <m/>
    <n v="11000"/>
    <s v="Rusty on eyelet"/>
    <s v=""/>
    <s v=""/>
    <n v="0.5"/>
    <m/>
    <s v=""/>
    <m/>
    <n v="7"/>
    <n v="5"/>
    <n v="0"/>
    <m/>
    <n v="12"/>
    <m/>
    <s v="ASYI/17/0181"/>
    <d v="2017-03-30T00:00:00"/>
    <d v="2017-04-03T00:00:00"/>
    <d v="2017-04-04T00:00:00"/>
    <s v="Rewash"/>
    <s v="Hu"/>
    <s v="Closed"/>
  </r>
  <r>
    <x v="3"/>
    <x v="1"/>
    <d v="2017-04-02T00:00:00"/>
    <s v="CW2017'14"/>
    <x v="4"/>
    <x v="1"/>
    <s v="SL01.594.484"/>
    <s v="610434513822"/>
    <m/>
    <m/>
    <n v="11000"/>
    <s v="Rusty on eyelet"/>
    <s v=""/>
    <s v=""/>
    <n v="0.5"/>
    <m/>
    <s v=""/>
    <m/>
    <n v="7"/>
    <n v="5"/>
    <n v="0"/>
    <m/>
    <n v="12"/>
    <m/>
    <s v="ASYI/17/0181"/>
    <d v="2017-03-30T00:00:00"/>
    <d v="2017-04-03T00:00:00"/>
    <d v="2017-04-04T00:00:00"/>
    <s v="Rewash"/>
    <s v="Hu"/>
    <s v="Closed"/>
  </r>
  <r>
    <x v="4"/>
    <x v="4"/>
    <d v="2017-04-03T00:00:00"/>
    <s v="CW2017'14"/>
    <x v="4"/>
    <x v="2"/>
    <s v="701485-B"/>
    <m/>
    <m/>
    <m/>
    <m/>
    <m/>
    <n v="1"/>
    <m/>
    <m/>
    <m/>
    <m/>
    <m/>
    <n v="14"/>
    <m/>
    <m/>
    <m/>
    <n v="14"/>
    <m/>
    <m/>
    <m/>
    <m/>
    <m/>
    <m/>
    <m/>
    <m/>
  </r>
  <r>
    <x v="4"/>
    <x v="4"/>
    <d v="2017-04-04T00:00:00"/>
    <s v="CW2017'14"/>
    <x v="4"/>
    <x v="2"/>
    <s v="SL 01.506.301"/>
    <m/>
    <m/>
    <m/>
    <m/>
    <m/>
    <m/>
    <m/>
    <m/>
    <n v="2"/>
    <m/>
    <m/>
    <n v="28"/>
    <m/>
    <m/>
    <m/>
    <n v="28"/>
    <m/>
    <m/>
    <m/>
    <m/>
    <m/>
    <m/>
    <m/>
    <m/>
  </r>
  <r>
    <x v="4"/>
    <x v="4"/>
    <d v="2017-04-04T00:00:00"/>
    <s v="CW2017'14"/>
    <x v="4"/>
    <x v="2"/>
    <s v="SL 01.511.301"/>
    <m/>
    <m/>
    <m/>
    <m/>
    <m/>
    <m/>
    <m/>
    <m/>
    <n v="1"/>
    <m/>
    <m/>
    <n v="14"/>
    <m/>
    <m/>
    <m/>
    <n v="14"/>
    <m/>
    <m/>
    <m/>
    <m/>
    <m/>
    <m/>
    <m/>
    <m/>
  </r>
  <r>
    <x v="4"/>
    <x v="4"/>
    <d v="2017-04-04T00:00:00"/>
    <s v="CW2017'14"/>
    <x v="4"/>
    <x v="2"/>
    <s v="701485-B"/>
    <m/>
    <m/>
    <m/>
    <m/>
    <m/>
    <n v="1"/>
    <m/>
    <m/>
    <m/>
    <m/>
    <m/>
    <n v="14"/>
    <m/>
    <m/>
    <m/>
    <n v="14"/>
    <m/>
    <m/>
    <m/>
    <m/>
    <m/>
    <m/>
    <m/>
    <m/>
  </r>
  <r>
    <x v="4"/>
    <x v="3"/>
    <d v="2017-04-06T00:00:00"/>
    <s v="CW2017'14"/>
    <x v="4"/>
    <x v="1"/>
    <s v="SL01.546.201"/>
    <s v="6104351728"/>
    <m/>
    <m/>
    <n v="20000"/>
    <s v="Rusty on eyelet"/>
    <s v=""/>
    <s v=""/>
    <n v="0.5"/>
    <m/>
    <s v=""/>
    <m/>
    <n v="7"/>
    <n v="5"/>
    <n v="0"/>
    <m/>
    <n v="12"/>
    <m/>
    <s v="ASYI/17/0189"/>
    <d v="2017-04-03T00:00:00"/>
    <d v="2017-04-06T00:00:00"/>
    <d v="2017-04-08T00:00:00"/>
    <s v="Rewash"/>
    <s v="Ping"/>
    <s v="Closed"/>
  </r>
  <r>
    <x v="4"/>
    <x v="4"/>
    <d v="2017-04-06T00:00:00"/>
    <s v="CW2017'14"/>
    <x v="4"/>
    <x v="2"/>
    <s v="701485-B"/>
    <m/>
    <m/>
    <m/>
    <m/>
    <m/>
    <n v="2"/>
    <m/>
    <m/>
    <m/>
    <m/>
    <m/>
    <n v="28"/>
    <m/>
    <m/>
    <m/>
    <n v="28"/>
    <m/>
    <m/>
    <m/>
    <m/>
    <m/>
    <m/>
    <m/>
    <m/>
  </r>
  <r>
    <x v="4"/>
    <x v="3"/>
    <d v="2017-04-06T00:00:00"/>
    <s v="CW2017'14"/>
    <x v="4"/>
    <x v="1"/>
    <s v="SL01.594.201"/>
    <s v="610434714417"/>
    <m/>
    <m/>
    <n v="20000"/>
    <s v="Rusty on eyelet"/>
    <s v=""/>
    <s v=""/>
    <n v="0.5"/>
    <m/>
    <s v=""/>
    <m/>
    <n v="7"/>
    <n v="5"/>
    <n v="0"/>
    <m/>
    <n v="12"/>
    <m/>
    <s v="ASYI/17/0190"/>
    <d v="2017-04-03T00:00:00"/>
    <d v="2017-04-06T00:00:00"/>
    <d v="2017-04-09T00:00:00"/>
    <s v="Rewash"/>
    <s v="Ping"/>
    <s v="Closed"/>
  </r>
  <r>
    <x v="4"/>
    <x v="3"/>
    <d v="2017-04-06T00:00:00"/>
    <s v="CW2017'14"/>
    <x v="4"/>
    <x v="1"/>
    <s v="SL01.546.201"/>
    <s v="610435172902"/>
    <m/>
    <m/>
    <n v="20000"/>
    <s v="Rusty on eyelet"/>
    <s v=""/>
    <s v=""/>
    <n v="0.5"/>
    <m/>
    <s v=""/>
    <m/>
    <n v="7"/>
    <n v="5"/>
    <n v="0"/>
    <m/>
    <n v="12"/>
    <m/>
    <s v="ASYI/17/0189"/>
    <d v="2017-04-03T00:00:00"/>
    <d v="2017-04-06T00:00:00"/>
    <d v="2017-04-08T00:00:00"/>
    <s v="Rewash"/>
    <s v="Ping"/>
    <s v="Closed"/>
  </r>
  <r>
    <x v="4"/>
    <x v="3"/>
    <d v="2017-04-06T00:00:00"/>
    <s v="CW2017'14"/>
    <x v="4"/>
    <x v="1"/>
    <s v="SL01.546.201"/>
    <s v="610435172903"/>
    <m/>
    <m/>
    <n v="20000"/>
    <s v="Rusty on eyelet"/>
    <s v=""/>
    <s v=""/>
    <n v="0.5"/>
    <m/>
    <s v=""/>
    <m/>
    <n v="7"/>
    <n v="5"/>
    <n v="0"/>
    <m/>
    <n v="12"/>
    <m/>
    <s v="ASYI/17/0189"/>
    <d v="2017-04-03T00:00:00"/>
    <d v="2017-04-06T00:00:00"/>
    <d v="2017-04-08T00:00:00"/>
    <s v="Rewash"/>
    <s v="Ping"/>
    <s v="Closed"/>
  </r>
  <r>
    <x v="4"/>
    <x v="3"/>
    <d v="2017-04-06T00:00:00"/>
    <s v="CW2017'14"/>
    <x v="4"/>
    <x v="1"/>
    <s v="SL01.546.201"/>
    <s v="610435172803"/>
    <m/>
    <m/>
    <n v="20000"/>
    <s v="Rusty on eyelet"/>
    <s v=""/>
    <s v=""/>
    <n v="0.5"/>
    <m/>
    <s v=""/>
    <m/>
    <n v="7"/>
    <n v="5"/>
    <n v="0"/>
    <m/>
    <n v="12"/>
    <m/>
    <s v="ASYI/17/0189"/>
    <d v="2017-04-03T00:00:00"/>
    <d v="2017-04-06T00:00:00"/>
    <d v="2017-04-08T00:00:00"/>
    <s v="Rewash"/>
    <s v="Ping"/>
    <s v="Closed"/>
  </r>
  <r>
    <x v="4"/>
    <x v="3"/>
    <d v="2017-04-07T00:00:00"/>
    <s v="CW2017'14"/>
    <x v="4"/>
    <x v="1"/>
    <s v="SL01.589.201"/>
    <s v="610433616445"/>
    <m/>
    <m/>
    <n v="20000"/>
    <s v="Yellow stain ON eyelet"/>
    <s v=""/>
    <s v=""/>
    <n v="0.5"/>
    <m/>
    <s v=""/>
    <m/>
    <n v="7"/>
    <n v="5"/>
    <n v="0"/>
    <m/>
    <n v="12"/>
    <m/>
    <s v="ASYI/17/0193"/>
    <d v="2017-04-05T00:00:00"/>
    <d v="2017-04-07T00:00:00"/>
    <d v="2017-04-08T00:00:00"/>
    <s v="Rewash"/>
    <s v="Yan"/>
    <s v="Closed"/>
  </r>
  <r>
    <x v="4"/>
    <x v="3"/>
    <d v="2017-04-07T00:00:00"/>
    <s v="CW2017'14"/>
    <x v="4"/>
    <x v="1"/>
    <s v="SL01.589.201"/>
    <s v="610433616446"/>
    <m/>
    <m/>
    <n v="20000"/>
    <s v="Yellow stain ON eyelet"/>
    <s v=""/>
    <s v=""/>
    <n v="0.5"/>
    <m/>
    <s v=""/>
    <m/>
    <n v="7"/>
    <n v="5"/>
    <n v="0"/>
    <m/>
    <n v="12"/>
    <m/>
    <s v="ASYI/17/0193"/>
    <d v="2017-04-05T00:00:00"/>
    <d v="2017-04-07T00:00:00"/>
    <d v="2017-04-08T00:00:00"/>
    <s v="Rewash"/>
    <s v="Yan"/>
    <s v="Closed"/>
  </r>
  <r>
    <x v="4"/>
    <x v="3"/>
    <d v="2017-04-07T00:00:00"/>
    <s v="CW2017'14"/>
    <x v="4"/>
    <x v="1"/>
    <s v="SL01.589.201"/>
    <s v="610433616443"/>
    <m/>
    <m/>
    <n v="20000"/>
    <s v="Yellow stain ON eyelet"/>
    <s v=""/>
    <s v=""/>
    <n v="0.5"/>
    <m/>
    <s v=""/>
    <m/>
    <n v="7"/>
    <n v="5"/>
    <n v="0"/>
    <m/>
    <n v="12"/>
    <m/>
    <s v="ASYI/17/0193"/>
    <d v="2017-04-05T00:00:00"/>
    <d v="2017-04-07T00:00:00"/>
    <d v="2017-04-08T00:00:00"/>
    <s v="Rewash"/>
    <s v="Yan"/>
    <s v="Closed"/>
  </r>
  <r>
    <x v="4"/>
    <x v="3"/>
    <d v="2017-04-07T00:00:00"/>
    <s v="CW2017'14"/>
    <x v="4"/>
    <x v="1"/>
    <s v="SL01.589.201"/>
    <s v="610433616428"/>
    <m/>
    <m/>
    <n v="20000"/>
    <s v="Yellow stain ON eyelet"/>
    <s v=""/>
    <s v=""/>
    <n v="0.5"/>
    <m/>
    <s v=""/>
    <m/>
    <n v="7"/>
    <n v="5"/>
    <n v="0"/>
    <m/>
    <n v="12"/>
    <m/>
    <s v="ASYI/17/0191"/>
    <d v="2017-04-04T00:00:00"/>
    <d v="2017-04-07T00:00:00"/>
    <d v="2017-04-08T00:00:00"/>
    <s v="Rewash"/>
    <s v="Li"/>
    <s v="Closed"/>
  </r>
  <r>
    <x v="4"/>
    <x v="3"/>
    <d v="2017-04-07T00:00:00"/>
    <s v="CW2017'14"/>
    <x v="4"/>
    <x v="1"/>
    <s v="SL01.589.201"/>
    <s v="610433616435"/>
    <m/>
    <m/>
    <n v="20000"/>
    <s v="Yellow stain ON eyelet"/>
    <s v=""/>
    <s v=""/>
    <n v="0.5"/>
    <m/>
    <s v=""/>
    <m/>
    <n v="7"/>
    <n v="5"/>
    <n v="0"/>
    <m/>
    <n v="12"/>
    <m/>
    <s v="ASYI/17/0191"/>
    <d v="2017-04-04T00:00:00"/>
    <d v="2017-04-07T00:00:00"/>
    <d v="2017-04-08T00:00:00"/>
    <s v="Rewash"/>
    <s v="Li"/>
    <s v="Closed"/>
  </r>
  <r>
    <x v="3"/>
    <x v="1"/>
    <d v="2017-04-08T00:00:00"/>
    <s v="CW2017'14"/>
    <x v="4"/>
    <x v="1"/>
    <s v="SL01.589.484"/>
    <s v="610434309746"/>
    <m/>
    <m/>
    <n v="13000"/>
    <s v="Red stain on lead"/>
    <s v=""/>
    <s v=""/>
    <n v="0.5"/>
    <m/>
    <s v=""/>
    <m/>
    <n v="7"/>
    <n v="5"/>
    <n v="0"/>
    <m/>
    <n v="12"/>
    <m/>
    <s v="ASYI/17/0192"/>
    <d v="2017-04-06T00:00:00"/>
    <d v="2017-04-09T00:00:00"/>
    <d v="2017-04-10T00:00:00"/>
    <s v="Rewash"/>
    <s v="Hu"/>
    <s v="Closed"/>
  </r>
  <r>
    <x v="3"/>
    <x v="1"/>
    <d v="2017-04-08T00:00:00"/>
    <s v="CW2017'14"/>
    <x v="4"/>
    <x v="1"/>
    <s v="SL01.589.484"/>
    <s v="610434309755"/>
    <m/>
    <m/>
    <n v="13000"/>
    <s v="Stain on eyelet"/>
    <s v=""/>
    <s v=""/>
    <n v="0.5"/>
    <m/>
    <s v=""/>
    <m/>
    <n v="7"/>
    <n v="5"/>
    <n v="0"/>
    <m/>
    <n v="12"/>
    <m/>
    <s v="ASYI/17/0192"/>
    <d v="2017-04-06T00:00:00"/>
    <d v="2017-04-09T00:00:00"/>
    <d v="2017-04-10T00:00:00"/>
    <s v="Rewash"/>
    <s v="Hu"/>
    <s v="Closed"/>
  </r>
  <r>
    <x v="3"/>
    <x v="1"/>
    <d v="2017-04-08T00:00:00"/>
    <s v="CW2017'14"/>
    <x v="4"/>
    <x v="1"/>
    <s v="SL01.589.484"/>
    <s v="610434309765"/>
    <m/>
    <m/>
    <n v="13000"/>
    <s v="Scratches on leads"/>
    <s v=""/>
    <s v=""/>
    <s v=""/>
    <m/>
    <n v="3"/>
    <m/>
    <n v="42"/>
    <n v="0"/>
    <n v="0"/>
    <m/>
    <n v="42"/>
    <m/>
    <s v="ASYI/17/0195"/>
    <d v="2017-04-07T00:00:00"/>
    <d v="2017-04-09T00:00:00"/>
    <d v="2017-04-10T00:00:00"/>
    <s v="Sort"/>
    <s v="Ping"/>
    <s v="Closed"/>
  </r>
  <r>
    <x v="3"/>
    <x v="1"/>
    <d v="2017-04-10T00:00:00"/>
    <s v="CW2017'15"/>
    <x v="4"/>
    <x v="1"/>
    <s v="SL01.589.484"/>
    <s v="610435583420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2T00:00:00"/>
    <d v="2017-04-13T00:00:00"/>
    <s v="Replate"/>
    <s v="Wang"/>
    <s v="Closed"/>
  </r>
  <r>
    <x v="3"/>
    <x v="1"/>
    <d v="2017-04-10T00:00:00"/>
    <s v="CW2017'15"/>
    <x v="4"/>
    <x v="1"/>
    <s v="SL01.589.484"/>
    <s v="610435583419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2T00:00:00"/>
    <d v="2017-04-13T00:00:00"/>
    <s v="Replate"/>
    <s v="Wang"/>
    <s v="Closed"/>
  </r>
  <r>
    <x v="3"/>
    <x v="1"/>
    <d v="2017-04-10T00:00:00"/>
    <s v="CW2017'15"/>
    <x v="4"/>
    <x v="1"/>
    <s v="SL01.589.484"/>
    <s v="610435583418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2T00:00:00"/>
    <d v="2017-04-13T00:00:00"/>
    <s v="Replate"/>
    <s v="Wang"/>
    <s v="Closed"/>
  </r>
  <r>
    <x v="3"/>
    <x v="1"/>
    <d v="2017-04-10T00:00:00"/>
    <s v="CW2017'15"/>
    <x v="4"/>
    <x v="1"/>
    <s v="SL01.589.484"/>
    <s v="610435583424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2T00:00:00"/>
    <d v="2017-04-13T00:00:00"/>
    <s v="Replate"/>
    <s v="Wang"/>
    <s v="Closed"/>
  </r>
  <r>
    <x v="3"/>
    <x v="1"/>
    <d v="2017-04-10T00:00:00"/>
    <s v="CW2017'15"/>
    <x v="4"/>
    <x v="1"/>
    <s v="SL01.589.484"/>
    <s v="610435583422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2T00:00:00"/>
    <d v="2017-04-13T00:00:00"/>
    <s v="Replate"/>
    <s v="Wang"/>
    <s v="Closed"/>
  </r>
  <r>
    <x v="3"/>
    <x v="1"/>
    <d v="2017-04-10T00:00:00"/>
    <s v="CW2017'15"/>
    <x v="4"/>
    <x v="1"/>
    <s v="SL01.589.484"/>
    <s v="610435583421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2T00:00:00"/>
    <d v="2017-04-13T00:00:00"/>
    <s v="Replate"/>
    <s v="Wang"/>
    <s v="Closed"/>
  </r>
  <r>
    <x v="3"/>
    <x v="1"/>
    <d v="2017-04-10T00:00:00"/>
    <s v="CW2017'15"/>
    <x v="4"/>
    <x v="1"/>
    <s v="SL01.589.484"/>
    <s v="610435583416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2T00:00:00"/>
    <d v="2017-04-13T00:00:00"/>
    <s v="Replate"/>
    <s v="Wang"/>
    <s v="Closed"/>
  </r>
  <r>
    <x v="3"/>
    <x v="1"/>
    <d v="2017-04-10T00:00:00"/>
    <s v="CW2017'15"/>
    <x v="4"/>
    <x v="1"/>
    <s v="SL01.537.484"/>
    <s v="610435745002"/>
    <m/>
    <m/>
    <n v="10000"/>
    <s v="Yellow stain on BOTTOM eyelet"/>
    <s v=""/>
    <s v=""/>
    <n v="0.5"/>
    <m/>
    <s v=""/>
    <m/>
    <n v="7"/>
    <n v="5"/>
    <n v="0"/>
    <m/>
    <n v="12"/>
    <m/>
    <s v="ASYI/17/0199"/>
    <d v="2017-04-06T00:00:00"/>
    <d v="2017-04-13T00:00:00"/>
    <d v="2017-04-14T00:00:00"/>
    <s v="Rewash"/>
    <s v="Hu"/>
    <s v="Closed"/>
  </r>
  <r>
    <x v="3"/>
    <x v="1"/>
    <d v="2017-04-10T00:00:00"/>
    <s v="CW2017'15"/>
    <x v="4"/>
    <x v="1"/>
    <s v="SL01.537.484"/>
    <s v="610435745001"/>
    <m/>
    <m/>
    <n v="10000"/>
    <s v="Yellow stain on BOTTOM eyelet"/>
    <s v=""/>
    <s v=""/>
    <n v="0.5"/>
    <m/>
    <s v=""/>
    <m/>
    <n v="7"/>
    <n v="5"/>
    <n v="0"/>
    <m/>
    <n v="12"/>
    <m/>
    <s v="ASYI/17/0199"/>
    <d v="2017-04-06T00:00:00"/>
    <d v="2017-04-13T00:00:00"/>
    <d v="2017-04-14T00:00:00"/>
    <s v="Rewash"/>
    <s v="Hu"/>
    <s v="Closed"/>
  </r>
  <r>
    <x v="3"/>
    <x v="1"/>
    <d v="2017-04-10T00:00:00"/>
    <s v="CW2017'15"/>
    <x v="4"/>
    <x v="1"/>
    <s v="SL01.537.484"/>
    <s v="6104357450"/>
    <m/>
    <m/>
    <n v="10000"/>
    <s v="Yellow stain on BOTTOM eyelet"/>
    <s v=""/>
    <s v=""/>
    <n v="0.5"/>
    <m/>
    <s v=""/>
    <m/>
    <n v="7"/>
    <n v="5"/>
    <n v="0"/>
    <m/>
    <n v="12"/>
    <m/>
    <s v="ASYI/17/0199"/>
    <d v="2017-04-06T00:00:00"/>
    <d v="2017-04-13T00:00:00"/>
    <d v="2017-04-14T00:00:00"/>
    <s v="Rewash"/>
    <s v="Hu"/>
    <s v="Closed"/>
  </r>
  <r>
    <x v="3"/>
    <x v="1"/>
    <d v="2017-04-10T00:00:00"/>
    <s v="CW2017'15"/>
    <x v="4"/>
    <x v="1"/>
    <s v="SL01.589.484"/>
    <s v="610435583460"/>
    <m/>
    <m/>
    <n v="13000"/>
    <s v="Rusty on BOTTOM eyelets"/>
    <s v=""/>
    <s v=""/>
    <n v="0.5"/>
    <m/>
    <s v=""/>
    <m/>
    <n v="7"/>
    <n v="5"/>
    <n v="0"/>
    <m/>
    <n v="12"/>
    <m/>
    <s v="ASYI/17/0205"/>
    <d v="2017-04-08T00:00:00"/>
    <d v="2017-04-13T00:00:00"/>
    <d v="2017-04-14T00:00:00"/>
    <s v="Rewash"/>
    <s v="Hu"/>
    <s v="Closed"/>
  </r>
  <r>
    <x v="3"/>
    <x v="1"/>
    <d v="2017-04-10T00:00:00"/>
    <s v="CW2017'15"/>
    <x v="4"/>
    <x v="1"/>
    <s v="SL01.589.484"/>
    <s v="610435583459"/>
    <m/>
    <m/>
    <n v="13000"/>
    <s v="Bend leads"/>
    <s v=""/>
    <s v=""/>
    <s v=""/>
    <m/>
    <n v="3"/>
    <m/>
    <n v="42"/>
    <n v="0"/>
    <n v="0"/>
    <m/>
    <n v="42"/>
    <m/>
    <s v="ASYI/17/0205"/>
    <d v="2017-04-08T00:00:00"/>
    <d v="2017-04-13T00:00:00"/>
    <d v="2017-04-14T00:00:00"/>
    <s v="Sort"/>
    <s v="Hu"/>
    <s v="Closed"/>
  </r>
  <r>
    <x v="3"/>
    <x v="1"/>
    <d v="2017-04-10T00:00:00"/>
    <s v="CW2017'15"/>
    <x v="4"/>
    <x v="1"/>
    <s v="SL01.537.484"/>
    <s v="610435745003"/>
    <m/>
    <m/>
    <n v="13000"/>
    <s v="Yellow stain on BOTTOM eyelet"/>
    <s v=""/>
    <s v=""/>
    <n v="0.5"/>
    <m/>
    <s v=""/>
    <m/>
    <n v="7"/>
    <n v="5"/>
    <n v="0"/>
    <m/>
    <n v="12"/>
    <m/>
    <s v="ASYI/17/0199"/>
    <d v="2017-04-06T00:00:00"/>
    <d v="2017-04-13T00:00:00"/>
    <d v="2017-04-14T00:00:00"/>
    <s v="Rewash"/>
    <s v="Hu"/>
    <s v="Closed"/>
  </r>
  <r>
    <x v="3"/>
    <x v="1"/>
    <d v="2017-04-11T00:00:00"/>
    <s v="CW2017'15"/>
    <x v="4"/>
    <x v="1"/>
    <s v="SL01.594.484"/>
    <s v="610436058713"/>
    <m/>
    <m/>
    <n v="11000"/>
    <s v="Rusty on BOTTOM eyelets"/>
    <s v=""/>
    <s v=""/>
    <n v="0.5"/>
    <m/>
    <s v=""/>
    <m/>
    <n v="7"/>
    <n v="5"/>
    <n v="0"/>
    <m/>
    <n v="12"/>
    <m/>
    <s v="ASYI/17/0209"/>
    <d v="2017-04-09T00:00:00"/>
    <d v="2017-04-12T00:00:00"/>
    <d v="2017-04-13T00:00:00"/>
    <s v="Rewash"/>
    <s v="Wang"/>
    <s v="Closed"/>
  </r>
  <r>
    <x v="3"/>
    <x v="1"/>
    <d v="2017-04-12T00:00:00"/>
    <s v="CW2017'15"/>
    <x v="4"/>
    <x v="1"/>
    <s v="SL01.594.484"/>
    <s v="610435189005"/>
    <m/>
    <m/>
    <n v="11.52"/>
    <s v="Yellow stain on BOTTOM eyelet"/>
    <s v=""/>
    <s v=""/>
    <n v="0.5"/>
    <m/>
    <s v=""/>
    <m/>
    <n v="7"/>
    <n v="5"/>
    <n v="0"/>
    <m/>
    <n v="12"/>
    <m/>
    <s v="SECI/17/0085"/>
    <d v="2017-04-05T00:00:00"/>
    <d v="2017-04-13T00:00:00"/>
    <d v="2017-04-14T00:00:00"/>
    <s v="Rewash"/>
    <s v="Hu"/>
    <s v="Closed"/>
  </r>
  <r>
    <x v="3"/>
    <x v="1"/>
    <d v="2017-04-12T00:00:00"/>
    <s v="CW2017'15"/>
    <x v="4"/>
    <x v="1"/>
    <s v="SL01.594.484"/>
    <s v="610433758603"/>
    <m/>
    <m/>
    <n v="8.7680000000000007"/>
    <s v="Rusty on BOTTOM eyelets"/>
    <s v=""/>
    <s v=""/>
    <n v="0.5"/>
    <m/>
    <s v=""/>
    <m/>
    <n v="7"/>
    <n v="5"/>
    <n v="0"/>
    <m/>
    <n v="12"/>
    <m/>
    <s v="SECI/17/0067"/>
    <d v="2017-03-23T00:00:00"/>
    <d v="2017-04-13T00:00:00"/>
    <d v="2017-04-14T00:00:00"/>
    <s v="Rewash"/>
    <s v="Wang"/>
    <s v="Closed"/>
  </r>
  <r>
    <x v="3"/>
    <x v="1"/>
    <d v="2017-04-14T00:00:00"/>
    <s v="CW2017'15"/>
    <x v="4"/>
    <x v="1"/>
    <s v="SL01.535.484"/>
    <s v="610435748115"/>
    <m/>
    <m/>
    <n v="10000"/>
    <s v="Yellow stain on BOTTOM eyelet"/>
    <s v=""/>
    <s v=""/>
    <n v="0.5"/>
    <m/>
    <s v=""/>
    <m/>
    <n v="7"/>
    <n v="5"/>
    <n v="0"/>
    <m/>
    <n v="12"/>
    <m/>
    <s v="ASYI/17/0216"/>
    <d v="2017-04-12T00:00:00"/>
    <d v="2017-04-15T00:00:00"/>
    <d v="2017-04-16T00:00:00"/>
    <s v="Rewash"/>
    <s v="Ping"/>
    <s v="Closed"/>
  </r>
  <r>
    <x v="3"/>
    <x v="1"/>
    <d v="2017-04-14T00:00:00"/>
    <s v="CW2017'15"/>
    <x v="4"/>
    <x v="1"/>
    <s v="SL01.535.484"/>
    <s v="610435748114"/>
    <m/>
    <m/>
    <n v="10000"/>
    <s v="Yellow stain on BOTTOM eyelet"/>
    <s v=""/>
    <s v=""/>
    <n v="0.5"/>
    <m/>
    <s v=""/>
    <m/>
    <n v="7"/>
    <n v="5"/>
    <n v="0"/>
    <m/>
    <n v="12"/>
    <m/>
    <s v="ASYI/17/0216"/>
    <d v="2017-04-12T00:00:00"/>
    <d v="2017-04-15T00:00:00"/>
    <d v="2017-04-16T00:00:00"/>
    <s v="Rewash"/>
    <s v="Ping"/>
    <s v="Closed"/>
  </r>
  <r>
    <x v="3"/>
    <x v="1"/>
    <d v="2017-04-14T00:00:00"/>
    <s v="CW2017'15"/>
    <x v="4"/>
    <x v="1"/>
    <s v="SL01.535.484"/>
    <s v="610435748112"/>
    <m/>
    <m/>
    <n v="10000"/>
    <s v="Yellow stain on BOTTOM eyelet"/>
    <s v=""/>
    <s v=""/>
    <n v="0.5"/>
    <m/>
    <s v=""/>
    <m/>
    <n v="7"/>
    <n v="5"/>
    <n v="0"/>
    <m/>
    <n v="12"/>
    <m/>
    <s v="ASYI/17/0216"/>
    <d v="2017-04-12T00:00:00"/>
    <d v="2017-04-15T00:00:00"/>
    <d v="2017-04-16T00:00:00"/>
    <s v="Rewash"/>
    <s v="Ping"/>
    <s v="Closed"/>
  </r>
  <r>
    <x v="4"/>
    <x v="3"/>
    <d v="2017-04-14T00:00:00"/>
    <s v="CW2017'15"/>
    <x v="4"/>
    <x v="1"/>
    <s v="SL01.546.201"/>
    <s v="610435545608"/>
    <m/>
    <m/>
    <n v="20000"/>
    <s v="Stain on eyelet"/>
    <s v=""/>
    <s v=""/>
    <n v="0.5"/>
    <m/>
    <s v=""/>
    <m/>
    <n v="7"/>
    <n v="5"/>
    <n v="0"/>
    <m/>
    <n v="12"/>
    <m/>
    <s v="ASYI/17/0218"/>
    <d v="2017-04-12T00:00:00"/>
    <d v="2017-04-17T00:00:00"/>
    <d v="2017-04-18T00:00:00"/>
    <s v="Rewash"/>
    <s v="Chao"/>
    <s v="Closed"/>
  </r>
  <r>
    <x v="4"/>
    <x v="3"/>
    <d v="2017-04-14T00:00:00"/>
    <s v="CW2017'15"/>
    <x v="4"/>
    <x v="1"/>
    <s v="SL01.822.201"/>
    <s v="610435533008"/>
    <m/>
    <m/>
    <n v="20000"/>
    <s v="Yellow stain ON eyelet"/>
    <s v=""/>
    <s v=""/>
    <n v="0.5"/>
    <m/>
    <s v=""/>
    <m/>
    <n v="7"/>
    <n v="5"/>
    <n v="0"/>
    <m/>
    <n v="12"/>
    <m/>
    <s v="ASYI/17/0213"/>
    <d v="2017-04-11T00:00:00"/>
    <d v="2017-04-17T00:00:00"/>
    <d v="2017-04-18T00:00:00"/>
    <s v="Rewash"/>
    <s v="Chao"/>
    <s v="Closed"/>
  </r>
  <r>
    <x v="4"/>
    <x v="3"/>
    <d v="2017-04-14T00:00:00"/>
    <s v="CW2017'15"/>
    <x v="4"/>
    <x v="1"/>
    <s v="SL01.822.201"/>
    <s v="610435532909"/>
    <m/>
    <m/>
    <n v="20000"/>
    <s v="Rusty on eyelet"/>
    <s v=""/>
    <s v=""/>
    <n v="0.5"/>
    <m/>
    <s v=""/>
    <m/>
    <n v="7"/>
    <n v="5"/>
    <n v="0"/>
    <m/>
    <n v="12"/>
    <m/>
    <s v="ASYI/17/0210"/>
    <d v="2017-04-12T00:00:00"/>
    <d v="2017-04-17T00:00:00"/>
    <d v="2017-04-18T00:00:00"/>
    <s v="Rewash"/>
    <s v="Chung"/>
    <s v="Closed"/>
  </r>
  <r>
    <x v="4"/>
    <x v="3"/>
    <d v="2017-04-14T00:00:00"/>
    <s v="CW2017'15"/>
    <x v="4"/>
    <x v="1"/>
    <s v="SL01.825.201"/>
    <s v="610435527002"/>
    <m/>
    <m/>
    <n v="20000"/>
    <s v="Rusty on eyelet"/>
    <s v=""/>
    <s v=""/>
    <n v="0.5"/>
    <m/>
    <s v=""/>
    <m/>
    <n v="7"/>
    <n v="5"/>
    <n v="0"/>
    <m/>
    <n v="12"/>
    <m/>
    <s v="ASYI/17/0208"/>
    <d v="2017-04-09T00:00:00"/>
    <d v="2017-04-17T00:00:00"/>
    <d v="2017-04-18T00:00:00"/>
    <s v="Rewash"/>
    <s v="Chao"/>
    <s v="Closed"/>
  </r>
  <r>
    <x v="3"/>
    <x v="1"/>
    <d v="2017-04-14T00:00:00"/>
    <s v="CW2017'15"/>
    <x v="4"/>
    <x v="1"/>
    <s v="SL01.589.484"/>
    <s v="610436057921"/>
    <m/>
    <m/>
    <n v="13000"/>
    <s v="Yellow stain on BOTTOM eyelet"/>
    <s v=""/>
    <s v=""/>
    <n v="0.5"/>
    <m/>
    <s v=""/>
    <m/>
    <n v="7"/>
    <n v="5"/>
    <n v="0"/>
    <m/>
    <n v="12"/>
    <m/>
    <s v="ASYI/17/0215"/>
    <d v="2017-04-12T00:00:00"/>
    <d v="2017-04-15T00:00:00"/>
    <d v="2017-04-16T00:00:00"/>
    <s v="Rewash"/>
    <s v="Ping"/>
    <s v="Closed"/>
  </r>
  <r>
    <x v="3"/>
    <x v="1"/>
    <d v="2017-04-14T00:00:00"/>
    <s v="CW2017'15"/>
    <x v="4"/>
    <x v="1"/>
    <s v="SL01.589.484"/>
    <s v="610436057919"/>
    <m/>
    <m/>
    <n v="13000"/>
    <s v="Yellow stain on BOTTOM eyelet"/>
    <s v=""/>
    <s v=""/>
    <n v="0.5"/>
    <m/>
    <s v=""/>
    <m/>
    <n v="7"/>
    <n v="5"/>
    <n v="0"/>
    <m/>
    <n v="12"/>
    <m/>
    <s v="ASYI/17/0214"/>
    <d v="2017-04-12T00:00:00"/>
    <d v="2017-04-15T00:00:00"/>
    <d v="2017-04-16T00:00:00"/>
    <s v="Rewash"/>
    <s v="Ping"/>
    <s v="Closed"/>
  </r>
  <r>
    <x v="3"/>
    <x v="1"/>
    <d v="2017-04-14T00:00:00"/>
    <s v="CW2017'15"/>
    <x v="4"/>
    <x v="1"/>
    <s v="SL01.589.484"/>
    <s v="610435583422"/>
    <m/>
    <m/>
    <n v="13000"/>
    <s v="Black ring on braze"/>
    <s v=""/>
    <n v="0.5"/>
    <s v=""/>
    <m/>
    <s v=""/>
    <m/>
    <n v="7"/>
    <n v="5"/>
    <n v="83.367747320000007"/>
    <m/>
    <n v="95"/>
    <m/>
    <s v="ASYI/17/0202"/>
    <d v="2017-04-07T00:00:00"/>
    <d v="2017-04-17T00:00:00"/>
    <d v="2017-04-18T00:00:00"/>
    <s v="Replate"/>
    <s v="Wang"/>
    <s v="Closed"/>
  </r>
  <r>
    <x v="3"/>
    <x v="1"/>
    <d v="2017-04-14T00:00:00"/>
    <s v="CW2017'15"/>
    <x v="4"/>
    <x v="1"/>
    <s v="SL01.589.484"/>
    <s v="610436057922"/>
    <m/>
    <m/>
    <n v="13000"/>
    <s v="Yellow stain on BOTTOM eyelet"/>
    <s v=""/>
    <s v=""/>
    <n v="0.5"/>
    <m/>
    <s v=""/>
    <m/>
    <n v="7"/>
    <n v="5"/>
    <n v="0"/>
    <m/>
    <n v="12"/>
    <m/>
    <s v="ASYI/17/0216"/>
    <d v="2017-04-12T00:00:00"/>
    <d v="2017-04-15T00:00:00"/>
    <d v="2017-04-16T00:00:00"/>
    <s v="Rewash"/>
    <s v="Ping"/>
    <s v="Closed"/>
  </r>
  <r>
    <x v="3"/>
    <x v="1"/>
    <d v="2017-04-14T00:00:00"/>
    <s v="CW2017'15"/>
    <x v="4"/>
    <x v="1"/>
    <s v="SL01.825.484"/>
    <s v="610436067702"/>
    <m/>
    <m/>
    <n v="11000"/>
    <s v="Yellow stain on BOTTOM eyelet"/>
    <s v=""/>
    <s v=""/>
    <n v="0.5"/>
    <m/>
    <s v=""/>
    <m/>
    <n v="7"/>
    <n v="5"/>
    <n v="0"/>
    <m/>
    <n v="12"/>
    <m/>
    <s v="ASYI/17/0215"/>
    <d v="2017-04-12T00:00:00"/>
    <d v="2017-04-17T00:00:00"/>
    <d v="2017-04-18T00:00:00"/>
    <s v="Rewash"/>
    <s v="Wang"/>
    <s v="Closed"/>
  </r>
  <r>
    <x v="3"/>
    <x v="1"/>
    <d v="2017-04-14T00:00:00"/>
    <s v="CW2017'15"/>
    <x v="4"/>
    <x v="1"/>
    <s v="SL01.825.484"/>
    <s v="6104360677"/>
    <m/>
    <m/>
    <n v="11000"/>
    <s v="Yellow stain on BOTTOM eyelet"/>
    <s v=""/>
    <s v=""/>
    <n v="0.5"/>
    <m/>
    <s v=""/>
    <m/>
    <n v="7"/>
    <n v="5"/>
    <n v="0"/>
    <m/>
    <n v="12"/>
    <m/>
    <s v="ASYI/17/0215"/>
    <d v="2017-04-12T00:00:00"/>
    <d v="2017-04-17T00:00:00"/>
    <d v="2017-04-18T00:00:00"/>
    <s v="Rewash"/>
    <s v="Wang"/>
    <s v="Closed"/>
  </r>
  <r>
    <x v="3"/>
    <x v="1"/>
    <d v="2017-04-14T00:00:00"/>
    <s v="CW2017'15"/>
    <x v="4"/>
    <x v="1"/>
    <s v="SL01.546.484"/>
    <s v="610436054429"/>
    <m/>
    <m/>
    <n v="11000"/>
    <s v="Light Au"/>
    <s v=""/>
    <n v="0.5"/>
    <s v=""/>
    <m/>
    <s v=""/>
    <m/>
    <n v="7"/>
    <n v="5"/>
    <n v="77.500807097999996"/>
    <m/>
    <n v="90"/>
    <m/>
    <s v="ASYI/17/0219"/>
    <d v="2017-04-12T00:00:00"/>
    <d v="2017-04-17T00:00:00"/>
    <d v="2017-04-18T00:00:00"/>
    <s v="Replate"/>
    <s v="Wang"/>
    <s v="Closed"/>
  </r>
  <r>
    <x v="3"/>
    <x v="1"/>
    <d v="2017-04-15T00:00:00"/>
    <s v="CW2017'15"/>
    <x v="4"/>
    <x v="1"/>
    <s v="SL01.825.484"/>
    <s v="610436067703"/>
    <m/>
    <m/>
    <n v="11000"/>
    <s v="Yellow stain on BOTTOM eyelet"/>
    <s v=""/>
    <s v=""/>
    <n v="0.5"/>
    <m/>
    <s v=""/>
    <m/>
    <n v="7"/>
    <n v="5"/>
    <n v="0"/>
    <m/>
    <n v="12"/>
    <m/>
    <s v="ASYI/17/0225"/>
    <d v="2017-04-12T00:00:00"/>
    <d v="2017-04-17T00:00:00"/>
    <d v="2017-04-18T00:00:00"/>
    <s v="Rewash"/>
    <s v="Wang"/>
    <s v="Closed"/>
  </r>
  <r>
    <x v="3"/>
    <x v="1"/>
    <d v="2017-04-15T00:00:00"/>
    <s v="CW2017'15"/>
    <x v="4"/>
    <x v="1"/>
    <s v="SL01.825.484"/>
    <s v="610436067710"/>
    <m/>
    <m/>
    <n v="11000"/>
    <s v="Yellow stain on BOTTOM eyelet"/>
    <s v=""/>
    <s v=""/>
    <n v="0.5"/>
    <m/>
    <s v=""/>
    <m/>
    <n v="7"/>
    <n v="5"/>
    <n v="0"/>
    <m/>
    <n v="12"/>
    <m/>
    <s v="ASYI/17/0225"/>
    <d v="2017-04-13T00:00:00"/>
    <d v="2017-04-15T00:00:00"/>
    <d v="2017-04-16T00:00:00"/>
    <s v="Rewash"/>
    <s v="Ping"/>
    <s v="Closed"/>
  </r>
  <r>
    <x v="3"/>
    <x v="1"/>
    <d v="2017-04-15T00:00:00"/>
    <s v="CW2017'15"/>
    <x v="4"/>
    <x v="1"/>
    <s v="SL01.535.484"/>
    <s v="610435748122"/>
    <m/>
    <m/>
    <n v="10000"/>
    <s v="Yellow stain on BOTTOM eyelet"/>
    <s v=""/>
    <s v=""/>
    <n v="0.5"/>
    <m/>
    <s v=""/>
    <m/>
    <n v="7"/>
    <n v="5"/>
    <n v="0"/>
    <m/>
    <n v="12"/>
    <m/>
    <s v="ASYI/17/0221"/>
    <d v="2017-04-13T00:00:00"/>
    <d v="2017-04-15T00:00:00"/>
    <d v="2017-04-16T00:00:00"/>
    <s v="Rewash"/>
    <s v="Ping"/>
    <s v="Closed"/>
  </r>
  <r>
    <x v="3"/>
    <x v="1"/>
    <d v="2017-04-15T00:00:00"/>
    <s v="CW2017'15"/>
    <x v="4"/>
    <x v="1"/>
    <s v="SL01.535.484"/>
    <s v="610435748123"/>
    <m/>
    <m/>
    <n v="10000"/>
    <s v="Yellow stain on BOTTOM eyelet"/>
    <s v=""/>
    <s v=""/>
    <n v="0.5"/>
    <m/>
    <s v=""/>
    <m/>
    <n v="7"/>
    <n v="5"/>
    <n v="0"/>
    <m/>
    <n v="12"/>
    <m/>
    <s v="ASYI/17/0221"/>
    <d v="2017-04-13T00:00:00"/>
    <d v="2017-04-15T00:00:00"/>
    <d v="2017-04-16T00:00:00"/>
    <s v="Rewash"/>
    <s v="Ping"/>
    <s v="Closed"/>
  </r>
  <r>
    <x v="3"/>
    <x v="1"/>
    <d v="2017-04-15T00:00:00"/>
    <s v="CW2017'15"/>
    <x v="4"/>
    <x v="1"/>
    <s v="SL01.825.484"/>
    <s v="610436067712"/>
    <m/>
    <m/>
    <n v="11000"/>
    <s v="Yellow stain on BOTTOM eyelet"/>
    <s v=""/>
    <s v=""/>
    <n v="0.5"/>
    <m/>
    <s v=""/>
    <m/>
    <n v="7"/>
    <n v="5"/>
    <n v="0"/>
    <m/>
    <n v="12"/>
    <m/>
    <s v="ASYI/17/0225"/>
    <d v="2017-04-13T00:00:00"/>
    <d v="2017-04-17T00:00:00"/>
    <d v="2017-04-18T00:00:00"/>
    <s v="Rewash"/>
    <s v="Ping"/>
    <s v="Closed"/>
  </r>
  <r>
    <x v="4"/>
    <x v="3"/>
    <d v="2017-04-15T00:00:00"/>
    <s v="CW2017'15"/>
    <x v="4"/>
    <x v="1"/>
    <s v="SL01.546.201"/>
    <s v="610435545602"/>
    <m/>
    <m/>
    <n v="20000"/>
    <s v="Yellow stain ON eyelet"/>
    <s v=""/>
    <s v=""/>
    <n v="0.5"/>
    <m/>
    <s v=""/>
    <m/>
    <n v="7"/>
    <n v="5"/>
    <n v="0"/>
    <m/>
    <n v="12"/>
    <m/>
    <s v="ASYI/17/0222"/>
    <d v="2017-04-13T00:00:00"/>
    <d v="2017-04-17T00:00:00"/>
    <d v="2017-04-18T00:00:00"/>
    <s v="Rewash"/>
    <s v="Chung"/>
    <s v="Closed"/>
  </r>
  <r>
    <x v="4"/>
    <x v="3"/>
    <d v="2017-04-15T00:00:00"/>
    <s v="CW2017'15"/>
    <x v="4"/>
    <x v="1"/>
    <s v="SL01.822.201"/>
    <s v="610435533015"/>
    <m/>
    <m/>
    <n v="20000"/>
    <s v="Yellow stain ON eyelet"/>
    <s v=""/>
    <s v=""/>
    <n v="0.5"/>
    <m/>
    <s v=""/>
    <m/>
    <n v="7"/>
    <n v="5"/>
    <n v="0"/>
    <m/>
    <n v="12"/>
    <m/>
    <s v="ASYI/17/0223"/>
    <d v="2017-04-13T00:00:00"/>
    <d v="2017-04-17T00:00:00"/>
    <d v="2017-04-18T00:00:00"/>
    <s v="Rewash"/>
    <s v="Chung"/>
    <s v="Closed"/>
  </r>
  <r>
    <x v="3"/>
    <x v="1"/>
    <d v="2017-04-15T00:00:00"/>
    <s v="CW2017'15"/>
    <x v="4"/>
    <x v="1"/>
    <s v="SL01.825.484"/>
    <s v="610436067713"/>
    <m/>
    <m/>
    <n v="11000"/>
    <s v="Yellow stain on BOTTOM eyelet"/>
    <s v=""/>
    <s v=""/>
    <n v="0.5"/>
    <m/>
    <s v=""/>
    <m/>
    <n v="7"/>
    <n v="5"/>
    <n v="0"/>
    <m/>
    <n v="12"/>
    <m/>
    <s v="ASYI/17/0225"/>
    <d v="2017-04-13T00:00:00"/>
    <d v="2017-04-17T00:00:00"/>
    <d v="2017-04-18T00:00:00"/>
    <s v="Rewash"/>
    <s v="Ping"/>
    <s v="Closed"/>
  </r>
  <r>
    <x v="3"/>
    <x v="1"/>
    <d v="2017-04-15T00:00:00"/>
    <s v="CW2017'15"/>
    <x v="4"/>
    <x v="1"/>
    <s v="SL01.825.484"/>
    <s v="610436067714"/>
    <m/>
    <m/>
    <n v="11000"/>
    <s v="Yellow stain on BOTTOM eyelet"/>
    <s v=""/>
    <s v=""/>
    <n v="0.5"/>
    <m/>
    <s v=""/>
    <m/>
    <n v="7"/>
    <n v="5"/>
    <n v="0"/>
    <m/>
    <n v="12"/>
    <m/>
    <s v="ASYI/17/0225"/>
    <d v="2017-04-13T00:00:00"/>
    <d v="2017-04-15T00:00:00"/>
    <d v="2017-04-16T00:00:00"/>
    <s v="Rewash"/>
    <s v="Ping"/>
    <s v="Closed"/>
  </r>
  <r>
    <x v="3"/>
    <x v="1"/>
    <d v="2017-04-15T00:00:00"/>
    <s v="CW2017'15"/>
    <x v="4"/>
    <x v="1"/>
    <s v="SL01.589.484"/>
    <s v="610436057951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7T00:00:00"/>
    <d v="2017-04-18T00:00:00"/>
    <s v="Rewash"/>
    <s v="Ping"/>
    <s v="Closed"/>
  </r>
  <r>
    <x v="3"/>
    <x v="1"/>
    <d v="2017-04-15T00:00:00"/>
    <s v="CW2017'15"/>
    <x v="4"/>
    <x v="1"/>
    <s v="SL01.589.484"/>
    <s v="610436057952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7T00:00:00"/>
    <d v="2017-04-18T00:00:00"/>
    <s v="Rewash"/>
    <s v="Ping"/>
    <s v="Closed"/>
  </r>
  <r>
    <x v="3"/>
    <x v="1"/>
    <d v="2017-04-15T00:00:00"/>
    <s v="CW2017'15"/>
    <x v="4"/>
    <x v="1"/>
    <s v="SL01.589.484"/>
    <s v="610436057938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6T00:00:00"/>
    <d v="2017-04-17T00:00:00"/>
    <s v="Rewash"/>
    <s v="Hu"/>
    <s v="Closed"/>
  </r>
  <r>
    <x v="3"/>
    <x v="1"/>
    <d v="2017-04-15T00:00:00"/>
    <s v="CW2017'15"/>
    <x v="4"/>
    <x v="1"/>
    <s v="SL01.589.484"/>
    <s v="610436057940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6T00:00:00"/>
    <d v="2017-04-17T00:00:00"/>
    <s v="Rewash"/>
    <s v="Hu"/>
    <s v="Closed"/>
  </r>
  <r>
    <x v="3"/>
    <x v="1"/>
    <d v="2017-04-15T00:00:00"/>
    <s v="CW2017'15"/>
    <x v="4"/>
    <x v="1"/>
    <s v="SL01.589.484"/>
    <s v="610436057953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7T00:00:00"/>
    <d v="2017-04-18T00:00:00"/>
    <s v="Rewash"/>
    <s v="Ping"/>
    <s v="Closed"/>
  </r>
  <r>
    <x v="3"/>
    <x v="1"/>
    <d v="2017-04-15T00:00:00"/>
    <s v="CW2017'15"/>
    <x v="4"/>
    <x v="1"/>
    <s v="SL01.589.484"/>
    <s v="610436057956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7T00:00:00"/>
    <d v="2017-04-18T00:00:00"/>
    <s v="Rewash"/>
    <s v="Ping"/>
    <s v="Closed"/>
  </r>
  <r>
    <x v="3"/>
    <x v="1"/>
    <d v="2017-04-15T00:00:00"/>
    <s v="CW2017'15"/>
    <x v="4"/>
    <x v="1"/>
    <s v="SL01.535.484"/>
    <s v="610435748121"/>
    <m/>
    <m/>
    <n v="10000"/>
    <s v="Yellow stain on BOTTOM eyelet"/>
    <s v=""/>
    <s v=""/>
    <n v="0.5"/>
    <m/>
    <s v=""/>
    <m/>
    <n v="7"/>
    <n v="5"/>
    <n v="0"/>
    <m/>
    <n v="12"/>
    <m/>
    <s v="ASYI/17/0221"/>
    <d v="2017-04-13T00:00:00"/>
    <d v="2017-04-16T00:00:00"/>
    <d v="2017-04-17T00:00:00"/>
    <s v="Rewash"/>
    <s v="Hu"/>
    <s v="Closed"/>
  </r>
  <r>
    <x v="3"/>
    <x v="1"/>
    <d v="2017-04-15T00:00:00"/>
    <s v="CW2017'15"/>
    <x v="4"/>
    <x v="1"/>
    <s v="SL01.589.484"/>
    <s v="610436057954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7T00:00:00"/>
    <d v="2017-04-18T00:00:00"/>
    <s v="Rewash"/>
    <s v="Ping"/>
    <s v="Closed"/>
  </r>
  <r>
    <x v="3"/>
    <x v="1"/>
    <d v="2017-04-15T00:00:00"/>
    <s v="CW2017'15"/>
    <x v="4"/>
    <x v="1"/>
    <s v="SL01.589.484"/>
    <s v="610436057955"/>
    <m/>
    <m/>
    <n v="13000"/>
    <s v="Yellow stain on BOTTOM eyelet"/>
    <s v=""/>
    <s v=""/>
    <n v="0.5"/>
    <m/>
    <s v=""/>
    <m/>
    <n v="7"/>
    <n v="5"/>
    <n v="0"/>
    <m/>
    <n v="12"/>
    <m/>
    <s v="ASYI/17/0220"/>
    <d v="2017-04-13T00:00:00"/>
    <d v="2017-04-17T00:00:00"/>
    <d v="2017-04-18T00:00:00"/>
    <s v="Rewash"/>
    <s v="Ping"/>
    <s v="Closed"/>
  </r>
  <r>
    <x v="4"/>
    <x v="4"/>
    <d v="2017-04-16T00:00:00"/>
    <s v="CW2017'16"/>
    <x v="4"/>
    <x v="2"/>
    <s v="701485-B"/>
    <m/>
    <m/>
    <m/>
    <m/>
    <m/>
    <m/>
    <m/>
    <n v="1"/>
    <m/>
    <m/>
    <m/>
    <n v="14"/>
    <m/>
    <m/>
    <m/>
    <n v="14"/>
    <m/>
    <m/>
    <m/>
    <m/>
    <m/>
    <m/>
    <m/>
    <m/>
  </r>
  <r>
    <x v="3"/>
    <x v="1"/>
    <d v="2017-04-17T00:00:00"/>
    <s v="CW2017'16"/>
    <x v="4"/>
    <x v="1"/>
    <s v="SL01.535.484"/>
    <s v="610435748115"/>
    <m/>
    <m/>
    <n v="11000"/>
    <s v="Rusty on BOTTOM eyelets"/>
    <s v=""/>
    <s v=""/>
    <n v="0.5"/>
    <m/>
    <s v=""/>
    <m/>
    <n v="7"/>
    <n v="5"/>
    <n v="0"/>
    <m/>
    <n v="12"/>
    <m/>
    <s v="ASYI/17/0216"/>
    <d v="2017-04-12T00:00:00"/>
    <d v="2017-04-18T00:00:00"/>
    <d v="2017-04-19T00:00:00"/>
    <s v="Rewash"/>
    <s v="Ping"/>
    <s v="Closed"/>
  </r>
  <r>
    <x v="4"/>
    <x v="4"/>
    <d v="2017-04-17T00:00:00"/>
    <s v="CW2017'16"/>
    <x v="4"/>
    <x v="2"/>
    <s v="SL 01.589.301"/>
    <m/>
    <m/>
    <m/>
    <m/>
    <m/>
    <m/>
    <m/>
    <m/>
    <n v="4"/>
    <m/>
    <m/>
    <n v="56"/>
    <m/>
    <m/>
    <m/>
    <n v="56"/>
    <m/>
    <m/>
    <m/>
    <m/>
    <m/>
    <m/>
    <m/>
    <m/>
  </r>
  <r>
    <x v="4"/>
    <x v="4"/>
    <d v="2017-04-17T00:00:00"/>
    <s v="CW2017'16"/>
    <x v="4"/>
    <x v="2"/>
    <s v="701485-B"/>
    <m/>
    <m/>
    <m/>
    <m/>
    <m/>
    <m/>
    <m/>
    <n v="1"/>
    <m/>
    <m/>
    <m/>
    <n v="14"/>
    <m/>
    <m/>
    <m/>
    <n v="14"/>
    <m/>
    <m/>
    <m/>
    <m/>
    <m/>
    <m/>
    <m/>
    <m/>
  </r>
  <r>
    <x v="4"/>
    <x v="4"/>
    <d v="2017-04-17T00:00:00"/>
    <s v="CW2017'16"/>
    <x v="4"/>
    <x v="2"/>
    <s v="SL 01.546.301"/>
    <m/>
    <m/>
    <m/>
    <m/>
    <m/>
    <m/>
    <m/>
    <m/>
    <n v="6"/>
    <m/>
    <m/>
    <n v="84"/>
    <m/>
    <m/>
    <m/>
    <n v="84"/>
    <m/>
    <m/>
    <m/>
    <m/>
    <m/>
    <m/>
    <m/>
    <m/>
  </r>
  <r>
    <x v="4"/>
    <x v="4"/>
    <d v="2017-04-19T00:00:00"/>
    <s v="CW2017'16"/>
    <x v="4"/>
    <x v="2"/>
    <s v="413615-1"/>
    <m/>
    <m/>
    <m/>
    <m/>
    <m/>
    <n v="1"/>
    <m/>
    <m/>
    <m/>
    <m/>
    <m/>
    <n v="14"/>
    <m/>
    <m/>
    <m/>
    <n v="14"/>
    <m/>
    <m/>
    <m/>
    <m/>
    <m/>
    <m/>
    <m/>
    <m/>
  </r>
  <r>
    <x v="3"/>
    <x v="1"/>
    <d v="2017-04-20T00:00:00"/>
    <s v="CW2017'16"/>
    <x v="4"/>
    <x v="1"/>
    <s v="SL01.825.484"/>
    <s v="610436068041"/>
    <m/>
    <m/>
    <n v="11000"/>
    <s v="Rusty on eyelet"/>
    <s v=""/>
    <s v=""/>
    <n v="0.5"/>
    <m/>
    <s v=""/>
    <m/>
    <n v="7"/>
    <n v="5"/>
    <n v="0"/>
    <m/>
    <n v="12"/>
    <m/>
    <s v="ASYI/17/0232"/>
    <d v="2017-04-18T00:00:00"/>
    <d v="2017-04-21T00:00:00"/>
    <d v="2017-04-22T00:00:00"/>
    <s v="Rewash"/>
    <s v="Hu"/>
    <s v="Closed"/>
  </r>
  <r>
    <x v="3"/>
    <x v="1"/>
    <d v="2017-04-20T00:00:00"/>
    <s v="CW2017'16"/>
    <x v="4"/>
    <x v="1"/>
    <s v="SL01.825.484"/>
    <s v="610436067751"/>
    <m/>
    <m/>
    <n v="11000"/>
    <s v="Rusty on BOTTOM eyelets"/>
    <s v=""/>
    <s v=""/>
    <n v="0.5"/>
    <m/>
    <s v=""/>
    <m/>
    <n v="7"/>
    <n v="5"/>
    <n v="0"/>
    <m/>
    <n v="12"/>
    <m/>
    <s v="ASYI/17/0232"/>
    <d v="2017-04-15T00:00:00"/>
    <d v="2017-04-21T00:00:00"/>
    <d v="2017-04-22T00:00:00"/>
    <s v="Rewash"/>
    <s v="Ping"/>
    <s v="Closed"/>
  </r>
  <r>
    <x v="3"/>
    <x v="1"/>
    <d v="2017-04-20T00:00:00"/>
    <s v="CW2017'16"/>
    <x v="4"/>
    <x v="1"/>
    <s v="SL01.825.484"/>
    <s v="610436068004"/>
    <m/>
    <m/>
    <n v="11000"/>
    <s v="Rusty on eyelet"/>
    <s v=""/>
    <s v=""/>
    <n v="0.5"/>
    <m/>
    <s v=""/>
    <m/>
    <n v="7"/>
    <n v="5"/>
    <n v="0"/>
    <m/>
    <n v="12"/>
    <m/>
    <s v="ASYI/17/0232"/>
    <d v="2017-04-15T00:00:00"/>
    <d v="2017-04-21T00:00:00"/>
    <d v="2017-04-22T00:00:00"/>
    <s v="Rewash"/>
    <s v="Ping"/>
    <s v="Closed"/>
  </r>
  <r>
    <x v="3"/>
    <x v="1"/>
    <d v="2017-04-20T00:00:00"/>
    <s v="CW2017'16"/>
    <x v="4"/>
    <x v="1"/>
    <s v="SL01.825.484"/>
    <s v="610436068040"/>
    <m/>
    <m/>
    <n v="11000"/>
    <s v="Rusty on eyelet"/>
    <s v=""/>
    <s v=""/>
    <n v="0.5"/>
    <m/>
    <s v=""/>
    <m/>
    <n v="7"/>
    <n v="5"/>
    <n v="0"/>
    <m/>
    <n v="12"/>
    <m/>
    <s v="ASYI/17/0232"/>
    <d v="2017-04-18T00:00:00"/>
    <d v="2017-04-21T00:00:00"/>
    <d v="2017-04-22T00:00:00"/>
    <s v="Rewash"/>
    <s v="Hu"/>
    <s v="Closed"/>
  </r>
  <r>
    <x v="4"/>
    <x v="3"/>
    <d v="2017-04-21T00:00:00"/>
    <s v="CW2017'16"/>
    <x v="4"/>
    <x v="1"/>
    <s v="SL01.822.201"/>
    <s v="610436541723"/>
    <m/>
    <m/>
    <n v="20000"/>
    <s v="Yellow stain ON eyelet"/>
    <s v=""/>
    <s v=""/>
    <n v="0.5"/>
    <m/>
    <s v=""/>
    <m/>
    <n v="7"/>
    <n v="5"/>
    <n v="0"/>
    <m/>
    <n v="12"/>
    <m/>
    <s v="ASYI/17/0223"/>
    <d v="2017-04-19T00:00:00"/>
    <d v="2017-04-27T00:00:00"/>
    <d v="2017-04-28T00:00:00"/>
    <s v="Rewash"/>
    <s v="Ping"/>
    <s v="Closed"/>
  </r>
  <r>
    <x v="4"/>
    <x v="3"/>
    <d v="2017-04-21T00:00:00"/>
    <s v="CW2017'16"/>
    <x v="4"/>
    <x v="1"/>
    <s v="SL01.822.201"/>
    <s v="6104365418"/>
    <m/>
    <m/>
    <n v="20000"/>
    <s v="Yellow stain ON eyelet"/>
    <s v=""/>
    <s v=""/>
    <n v="0.5"/>
    <m/>
    <s v=""/>
    <m/>
    <n v="7"/>
    <n v="5"/>
    <n v="0"/>
    <m/>
    <n v="12"/>
    <m/>
    <s v="ASYI/17/0223"/>
    <d v="2017-04-19T00:00:00"/>
    <d v="2017-04-27T00:00:00"/>
    <d v="2017-04-28T00:00:00"/>
    <s v="Rewash"/>
    <s v="Ping"/>
    <s v="Closed"/>
  </r>
  <r>
    <x v="4"/>
    <x v="3"/>
    <d v="2017-04-21T00:00:00"/>
    <s v="CW2017'16"/>
    <x v="4"/>
    <x v="1"/>
    <s v="SL01.822.201"/>
    <s v="610436541721"/>
    <m/>
    <m/>
    <n v="20000"/>
    <s v="Yellow stain ON eyelet"/>
    <s v=""/>
    <s v=""/>
    <n v="0.5"/>
    <m/>
    <s v=""/>
    <m/>
    <n v="7"/>
    <n v="5"/>
    <n v="0"/>
    <m/>
    <n v="12"/>
    <m/>
    <s v="ASYI/17/0223"/>
    <d v="2017-04-19T00:00:00"/>
    <d v="2017-04-27T00:00:00"/>
    <d v="2017-04-28T00:00:00"/>
    <s v="Rewash"/>
    <s v="Ping"/>
    <s v="Closed"/>
  </r>
  <r>
    <x v="4"/>
    <x v="3"/>
    <d v="2017-04-21T00:00:00"/>
    <s v="CW2017'16"/>
    <x v="4"/>
    <x v="1"/>
    <s v="SL01.822.201"/>
    <s v="610436541719"/>
    <m/>
    <m/>
    <n v="20000"/>
    <s v="Yellow stain ON eyelet"/>
    <s v=""/>
    <s v=""/>
    <n v="0.5"/>
    <m/>
    <s v=""/>
    <m/>
    <n v="7"/>
    <n v="5"/>
    <n v="0"/>
    <m/>
    <n v="12"/>
    <m/>
    <s v="ASYI/17/0223"/>
    <d v="2017-04-19T00:00:00"/>
    <d v="2017-04-27T00:00:00"/>
    <d v="2017-04-28T00:00:00"/>
    <s v="Rewash"/>
    <s v="Ping"/>
    <s v="Closed"/>
  </r>
  <r>
    <x v="4"/>
    <x v="3"/>
    <d v="2017-04-21T00:00:00"/>
    <s v="CW2017'16"/>
    <x v="4"/>
    <x v="1"/>
    <s v="SL01.822.201"/>
    <s v="610436541720"/>
    <m/>
    <m/>
    <n v="20000"/>
    <s v="Yellow stain ON eyelet"/>
    <s v=""/>
    <s v=""/>
    <n v="0.5"/>
    <m/>
    <s v=""/>
    <m/>
    <n v="7"/>
    <n v="5"/>
    <n v="0"/>
    <m/>
    <n v="12"/>
    <m/>
    <s v="ASYI/17/0223"/>
    <d v="2017-04-19T00:00:00"/>
    <d v="2017-04-27T00:00:00"/>
    <d v="2017-04-28T00:00:00"/>
    <s v="Rewash"/>
    <s v="Ping"/>
    <s v="Closed"/>
  </r>
  <r>
    <x v="3"/>
    <x v="1"/>
    <d v="2017-04-22T00:00:00"/>
    <s v="CW2017'16"/>
    <x v="4"/>
    <x v="1"/>
    <s v="SL01.589.484"/>
    <s v="610436700115"/>
    <m/>
    <m/>
    <n v="13000"/>
    <s v="Red stain on lead"/>
    <s v=""/>
    <s v=""/>
    <n v="0.5"/>
    <m/>
    <s v=""/>
    <m/>
    <n v="7"/>
    <n v="5"/>
    <n v="0"/>
    <m/>
    <n v="12"/>
    <m/>
    <s v="ASYI/17/0233"/>
    <d v="2017-04-19T00:00:00"/>
    <d v="2017-04-23T00:00:00"/>
    <d v="2017-04-24T00:00:00"/>
    <s v="Rewash"/>
    <s v="Ping"/>
    <s v="Closed"/>
  </r>
  <r>
    <x v="4"/>
    <x v="4"/>
    <d v="2017-04-24T00:00:00"/>
    <s v="CW2017'17"/>
    <x v="4"/>
    <x v="2"/>
    <s v="104518D"/>
    <m/>
    <m/>
    <m/>
    <m/>
    <m/>
    <n v="2"/>
    <m/>
    <m/>
    <m/>
    <m/>
    <m/>
    <n v="28"/>
    <m/>
    <m/>
    <m/>
    <n v="28"/>
    <m/>
    <m/>
    <m/>
    <m/>
    <m/>
    <m/>
    <m/>
    <m/>
  </r>
  <r>
    <x v="4"/>
    <x v="3"/>
    <d v="2017-04-24T00:00:00"/>
    <s v="CW2017'17"/>
    <x v="4"/>
    <x v="1"/>
    <s v="SL01.546.201"/>
    <s v="610436383408"/>
    <m/>
    <m/>
    <n v="20000"/>
    <s v="Rusty on eyelet"/>
    <s v=""/>
    <s v=""/>
    <n v="0.5"/>
    <m/>
    <s v=""/>
    <m/>
    <n v="7"/>
    <n v="5"/>
    <n v="0"/>
    <m/>
    <n v="12"/>
    <m/>
    <s v="ASYI/17/0239"/>
    <d v="2017-04-21T00:00:00"/>
    <d v="2017-04-27T00:00:00"/>
    <d v="2017-04-28T00:00:00"/>
    <s v="Rewash"/>
    <s v="Ping"/>
    <s v="Closed"/>
  </r>
  <r>
    <x v="4"/>
    <x v="3"/>
    <d v="2017-04-24T00:00:00"/>
    <s v="CW2017'17"/>
    <x v="4"/>
    <x v="1"/>
    <s v="SL01.594.201"/>
    <s v="610436400507"/>
    <m/>
    <m/>
    <n v="20000"/>
    <s v="Rusty on eyelet"/>
    <s v=""/>
    <s v=""/>
    <n v="0.5"/>
    <m/>
    <s v=""/>
    <m/>
    <n v="7"/>
    <n v="5"/>
    <n v="0"/>
    <m/>
    <n v="12"/>
    <m/>
    <s v="ASYI/17/0229"/>
    <d v="2017-04-20T00:00:00"/>
    <d v="2017-04-27T00:00:00"/>
    <d v="2017-04-28T00:00:00"/>
    <s v="Rewash"/>
    <s v="Ping"/>
    <s v="Closed"/>
  </r>
  <r>
    <x v="4"/>
    <x v="3"/>
    <d v="2017-04-24T00:00:00"/>
    <s v="CW2017'17"/>
    <x v="4"/>
    <x v="1"/>
    <s v="SL01.546.201"/>
    <s v="6104363834"/>
    <m/>
    <m/>
    <n v="20000"/>
    <s v="Rusty on eyelet"/>
    <s v=""/>
    <s v=""/>
    <n v="0.5"/>
    <m/>
    <s v=""/>
    <m/>
    <n v="7"/>
    <n v="5"/>
    <n v="0"/>
    <m/>
    <n v="12"/>
    <m/>
    <s v="ASYI/17/0239"/>
    <d v="2017-04-21T00:00:00"/>
    <d v="2017-04-27T00:00:00"/>
    <d v="2017-04-28T00:00:00"/>
    <s v="Rewash"/>
    <s v="Ping"/>
    <s v="Closed"/>
  </r>
  <r>
    <x v="4"/>
    <x v="3"/>
    <d v="2017-04-24T00:00:00"/>
    <s v="CW2017'17"/>
    <x v="4"/>
    <x v="1"/>
    <s v="SL01.546.201"/>
    <s v="610436383405"/>
    <m/>
    <m/>
    <n v="20000"/>
    <s v="Rusty on eyelet"/>
    <s v=""/>
    <s v=""/>
    <n v="0.5"/>
    <m/>
    <s v=""/>
    <m/>
    <n v="7"/>
    <n v="5"/>
    <n v="0"/>
    <m/>
    <n v="12"/>
    <m/>
    <s v="ASYI/17/0239"/>
    <d v="2017-04-21T00:00:00"/>
    <d v="2017-04-27T00:00:00"/>
    <d v="2017-04-28T00:00:00"/>
    <s v="Rewash"/>
    <s v="Ping"/>
    <s v="Closed"/>
  </r>
  <r>
    <x v="4"/>
    <x v="3"/>
    <d v="2017-04-26T00:00:00"/>
    <s v="CW2017'17"/>
    <x v="4"/>
    <x v="1"/>
    <s v="SL01.546.201"/>
    <s v="6104363835"/>
    <m/>
    <m/>
    <n v="20000"/>
    <s v="Yellow stain ON eyelet"/>
    <s v=""/>
    <s v=""/>
    <n v="0.5"/>
    <m/>
    <s v=""/>
    <m/>
    <n v="7"/>
    <n v="5"/>
    <n v="0"/>
    <m/>
    <n v="12"/>
    <m/>
    <s v="ASYI/17/0243"/>
    <d v="2017-04-23T00:00:00"/>
    <d v="2017-04-27T00:00:00"/>
    <d v="2017-04-28T00:00:00"/>
    <s v="Rewash"/>
    <s v="Ping"/>
    <s v="Closed"/>
  </r>
  <r>
    <x v="4"/>
    <x v="3"/>
    <d v="2017-04-26T00:00:00"/>
    <s v="CW2017'17"/>
    <x v="4"/>
    <x v="1"/>
    <s v="SL01.546.201"/>
    <s v="610436383501"/>
    <m/>
    <m/>
    <n v="20000"/>
    <s v="Yellow stain ON eyelet"/>
    <s v=""/>
    <s v=""/>
    <n v="0.5"/>
    <m/>
    <s v=""/>
    <m/>
    <n v="7"/>
    <n v="5"/>
    <n v="0"/>
    <m/>
    <n v="12"/>
    <m/>
    <s v="ASYI/17/0243"/>
    <d v="2017-04-23T00:00:00"/>
    <d v="2017-04-27T00:00:00"/>
    <d v="2017-04-28T00:00:00"/>
    <s v="Rewash"/>
    <s v="Ping"/>
    <s v="Closed"/>
  </r>
  <r>
    <x v="4"/>
    <x v="3"/>
    <d v="2017-04-26T00:00:00"/>
    <s v="CW2017'17"/>
    <x v="4"/>
    <x v="1"/>
    <s v="SL01.822.201"/>
    <s v="610436542008"/>
    <m/>
    <m/>
    <n v="20000"/>
    <s v="Yellow stain ON eyelet"/>
    <s v=""/>
    <s v=""/>
    <n v="0.5"/>
    <m/>
    <s v=""/>
    <m/>
    <n v="7"/>
    <n v="5"/>
    <n v="0"/>
    <m/>
    <n v="12"/>
    <m/>
    <s v="ASYI/17/0247"/>
    <d v="2017-04-24T00:00:00"/>
    <d v="2017-04-27T00:00:00"/>
    <d v="2017-04-28T00:00:00"/>
    <s v="Rewash"/>
    <s v="Ping"/>
    <s v="Closed"/>
  </r>
  <r>
    <x v="4"/>
    <x v="3"/>
    <d v="2017-04-26T00:00:00"/>
    <s v="CW2017'17"/>
    <x v="4"/>
    <x v="1"/>
    <s v="SL01.822.201"/>
    <s v="610436542003"/>
    <m/>
    <m/>
    <n v="20000"/>
    <s v="Yellow stain ON eyelet"/>
    <s v=""/>
    <s v=""/>
    <n v="0.5"/>
    <m/>
    <s v=""/>
    <m/>
    <n v="7"/>
    <n v="5"/>
    <n v="0"/>
    <m/>
    <n v="12"/>
    <m/>
    <s v="ASYI/17/0247"/>
    <d v="2017-04-24T00:00:00"/>
    <d v="2017-05-02T00:00:00"/>
    <d v="2017-05-03T00:00:00"/>
    <s v="Rewash"/>
    <s v="Ping"/>
    <s v="Closed"/>
  </r>
  <r>
    <x v="4"/>
    <x v="3"/>
    <d v="2017-04-26T00:00:00"/>
    <s v="CW2017'17"/>
    <x v="4"/>
    <x v="1"/>
    <s v="SL01.822.201"/>
    <s v="610436542007"/>
    <m/>
    <m/>
    <n v="20000"/>
    <s v="Yellow stain ON eyelet"/>
    <s v=""/>
    <s v=""/>
    <n v="0.5"/>
    <m/>
    <s v=""/>
    <m/>
    <n v="7"/>
    <n v="5"/>
    <n v="0"/>
    <m/>
    <n v="12"/>
    <m/>
    <s v="ASYI/17/0247"/>
    <d v="2017-04-24T00:00:00"/>
    <d v="2017-04-27T00:00:00"/>
    <d v="2017-04-28T00:00:00"/>
    <s v="Rewash"/>
    <s v="Ping"/>
    <s v="Closed"/>
  </r>
  <r>
    <x v="4"/>
    <x v="3"/>
    <d v="2017-04-27T00:00:00"/>
    <s v="CW2017'17"/>
    <x v="4"/>
    <x v="1"/>
    <s v="SL01.822.201"/>
    <s v="610436542014"/>
    <m/>
    <m/>
    <n v="20000"/>
    <s v="Rusty on eyelet"/>
    <s v=""/>
    <s v=""/>
    <n v="0.5"/>
    <m/>
    <s v=""/>
    <m/>
    <n v="7"/>
    <n v="5"/>
    <n v="0"/>
    <m/>
    <n v="12"/>
    <m/>
    <s v="ASYI/17/0250"/>
    <d v="2017-04-25T00:00:00"/>
    <d v="2017-04-27T00:00:00"/>
    <d v="2017-04-28T00:00:00"/>
    <s v="Rewash"/>
    <s v="Ping"/>
    <s v="Closed"/>
  </r>
  <r>
    <x v="4"/>
    <x v="3"/>
    <d v="2017-04-27T00:00:00"/>
    <s v="CW2017'17"/>
    <x v="4"/>
    <x v="1"/>
    <s v="SL01.822.201"/>
    <s v="610436542012"/>
    <m/>
    <m/>
    <n v="20000"/>
    <s v="Rusty on eyelet"/>
    <s v=""/>
    <s v=""/>
    <n v="0.5"/>
    <m/>
    <s v=""/>
    <m/>
    <n v="7"/>
    <n v="5"/>
    <n v="0"/>
    <m/>
    <n v="12"/>
    <m/>
    <s v="ASYI/17/0250"/>
    <d v="2017-04-25T00:00:00"/>
    <d v="2017-04-27T00:00:00"/>
    <d v="2017-04-28T00:00:00"/>
    <s v="Rewash"/>
    <s v="Ping"/>
    <s v="Closed"/>
  </r>
  <r>
    <x v="4"/>
    <x v="4"/>
    <d v="2017-04-28T00:00:00"/>
    <s v="CW2017'17"/>
    <x v="4"/>
    <x v="2"/>
    <s v="413615-1"/>
    <m/>
    <m/>
    <m/>
    <m/>
    <m/>
    <n v="1"/>
    <m/>
    <m/>
    <m/>
    <m/>
    <m/>
    <n v="14"/>
    <m/>
    <m/>
    <m/>
    <n v="14"/>
    <m/>
    <m/>
    <m/>
    <m/>
    <m/>
    <m/>
    <m/>
    <m/>
  </r>
  <r>
    <x v="4"/>
    <x v="3"/>
    <d v="2017-04-28T00:00:00"/>
    <s v="CW2017'17"/>
    <x v="4"/>
    <x v="1"/>
    <s v="SL01.822.201"/>
    <s v="610436542020"/>
    <m/>
    <m/>
    <n v="20000"/>
    <s v="Rusty on eyelet"/>
    <s v=""/>
    <s v=""/>
    <n v="0.5"/>
    <m/>
    <s v=""/>
    <m/>
    <n v="7"/>
    <n v="5"/>
    <n v="0"/>
    <m/>
    <n v="12"/>
    <m/>
    <s v="ASYI/17/0254"/>
    <d v="2017-04-26T00:00:00"/>
    <d v="2017-05-02T00:00:00"/>
    <d v="2017-05-03T00:00:00"/>
    <s v="Rewash"/>
    <s v="Ping"/>
    <s v="Closed"/>
  </r>
  <r>
    <x v="4"/>
    <x v="3"/>
    <d v="2017-04-28T00:00:00"/>
    <s v="CW2017'17"/>
    <x v="4"/>
    <x v="1"/>
    <s v="SL01.822.201"/>
    <s v="610436542021"/>
    <m/>
    <m/>
    <n v="20000"/>
    <s v="Rusty on eyelet"/>
    <s v=""/>
    <s v=""/>
    <n v="0.5"/>
    <m/>
    <s v=""/>
    <m/>
    <n v="7"/>
    <n v="5"/>
    <n v="0"/>
    <m/>
    <n v="12"/>
    <m/>
    <s v="ASYI/17/0254"/>
    <d v="2017-04-26T00:00:00"/>
    <d v="2017-05-02T00:00:00"/>
    <d v="2017-05-03T00:00:00"/>
    <s v="Rewash"/>
    <s v="Ping"/>
    <s v="Closed"/>
  </r>
  <r>
    <x v="4"/>
    <x v="3"/>
    <d v="2017-04-28T00:00:00"/>
    <s v="CW2017'17"/>
    <x v="4"/>
    <x v="1"/>
    <s v="SL01.822.201"/>
    <s v="610436541916"/>
    <m/>
    <m/>
    <n v="20000"/>
    <s v="Yellow stain ON eyelet"/>
    <s v=""/>
    <s v=""/>
    <n v="0.5"/>
    <m/>
    <s v=""/>
    <m/>
    <n v="7"/>
    <n v="5"/>
    <n v="0"/>
    <m/>
    <n v="12"/>
    <m/>
    <s v="ASYI/17/0255"/>
    <d v="2017-04-26T00:00:00"/>
    <d v="2017-05-02T00:00:00"/>
    <d v="2017-05-03T00:00:00"/>
    <s v="Rewash"/>
    <s v="Ping"/>
    <s v="Closed"/>
  </r>
  <r>
    <x v="3"/>
    <x v="1"/>
    <d v="2017-04-28T00:00:00"/>
    <s v="CW2017'17"/>
    <x v="4"/>
    <x v="1"/>
    <s v="SL01.589.484"/>
    <s v="610436906946"/>
    <m/>
    <m/>
    <n v="13000"/>
    <s v="Yellow stain ON eyelet"/>
    <s v=""/>
    <s v=""/>
    <n v="0.5"/>
    <m/>
    <s v=""/>
    <m/>
    <n v="7"/>
    <n v="5"/>
    <n v="0"/>
    <m/>
    <n v="12"/>
    <m/>
    <s v="ASYI/17/0248"/>
    <d v="2017-04-25T00:00:00"/>
    <d v="2017-04-28T00:00:00"/>
    <d v="2017-04-29T00:00:00"/>
    <s v="Rewash"/>
    <s v="Hu"/>
    <s v="Closed"/>
  </r>
  <r>
    <x v="3"/>
    <x v="1"/>
    <d v="2017-04-28T00:00:00"/>
    <s v="CW2017'17"/>
    <x v="4"/>
    <x v="1"/>
    <s v="SL01.589.484"/>
    <s v="610436906947"/>
    <m/>
    <m/>
    <n v="13000"/>
    <s v="Yellow stain ON eyelet"/>
    <s v=""/>
    <s v=""/>
    <n v="0.5"/>
    <m/>
    <s v=""/>
    <m/>
    <n v="7"/>
    <n v="5"/>
    <n v="0"/>
    <m/>
    <n v="12"/>
    <m/>
    <s v="ASYI/17/0248"/>
    <d v="2017-04-25T00:00:00"/>
    <d v="2017-04-28T00:00:00"/>
    <d v="2017-04-29T00:00:00"/>
    <s v="Rewash"/>
    <s v="Hu"/>
    <s v="Closed"/>
  </r>
  <r>
    <x v="3"/>
    <x v="1"/>
    <d v="2017-04-28T00:00:00"/>
    <s v="CW2017'17"/>
    <x v="4"/>
    <x v="1"/>
    <s v="SL01.589.484"/>
    <s v="610436906948"/>
    <m/>
    <m/>
    <n v="13000"/>
    <s v="Yellow stain ON eyelet"/>
    <s v=""/>
    <s v=""/>
    <n v="0.5"/>
    <m/>
    <s v=""/>
    <m/>
    <n v="7"/>
    <n v="5"/>
    <n v="0"/>
    <m/>
    <n v="12"/>
    <m/>
    <s v="ASYI/17/0248"/>
    <d v="2017-04-25T00:00:00"/>
    <d v="2017-04-28T00:00:00"/>
    <d v="2017-04-29T00:00:00"/>
    <s v="Rewash"/>
    <s v="Hu"/>
    <s v="Closed"/>
  </r>
  <r>
    <x v="3"/>
    <x v="1"/>
    <d v="2017-05-02T00:00:00"/>
    <s v="CW2017'18"/>
    <x v="5"/>
    <x v="1"/>
    <s v="SL01.546.484"/>
    <s v="610436054464"/>
    <m/>
    <m/>
    <n v="11000"/>
    <s v="AU  Thickness OOS"/>
    <s v=""/>
    <n v="0.5"/>
    <s v=""/>
    <m/>
    <s v=""/>
    <m/>
    <n v="7"/>
    <n v="5"/>
    <n v="77.500807097999996"/>
    <m/>
    <n v="90"/>
    <m/>
    <s v="ASYI/17/0259"/>
    <d v="2017-04-28T00:00:00"/>
    <d v="2017-05-04T00:00:00"/>
    <d v="2017-05-05T00:00:00"/>
    <s v="Replate"/>
    <s v="Wang"/>
    <s v="Closed"/>
  </r>
  <r>
    <x v="3"/>
    <x v="1"/>
    <d v="2017-05-02T00:00:00"/>
    <s v="CW2017'18"/>
    <x v="5"/>
    <x v="1"/>
    <s v="SL01.596.484"/>
    <s v="610436932507"/>
    <m/>
    <m/>
    <n v="11000"/>
    <s v="Bend leads"/>
    <s v=""/>
    <s v=""/>
    <s v=""/>
    <m/>
    <n v="3"/>
    <m/>
    <n v="42"/>
    <n v="0"/>
    <n v="0"/>
    <m/>
    <n v="42"/>
    <m/>
    <s v="ASYI/17/0267"/>
    <d v="2017-04-30T00:00:00"/>
    <d v="2017-05-08T00:00:00"/>
    <d v="2017-05-09T00:00:00"/>
    <s v="Sort"/>
    <s v="Ping"/>
    <s v="Closed"/>
  </r>
  <r>
    <x v="3"/>
    <x v="1"/>
    <d v="2017-05-02T00:00:00"/>
    <s v="CW2017'18"/>
    <x v="5"/>
    <x v="1"/>
    <s v="SL01.546.484"/>
    <s v="610436054466"/>
    <m/>
    <m/>
    <n v="11000"/>
    <s v="AU  Thickness OOS"/>
    <s v=""/>
    <n v="0.5"/>
    <s v=""/>
    <m/>
    <s v=""/>
    <m/>
    <n v="7"/>
    <n v="5"/>
    <n v="77.500807097999996"/>
    <m/>
    <n v="90"/>
    <m/>
    <s v="ASYI/17/0259"/>
    <d v="2017-04-28T00:00:00"/>
    <d v="2017-05-04T00:00:00"/>
    <d v="2017-05-05T00:00:00"/>
    <s v="Replate"/>
    <s v="Wang"/>
    <s v="Closed"/>
  </r>
  <r>
    <x v="3"/>
    <x v="1"/>
    <d v="2017-05-02T00:00:00"/>
    <s v="CW2017'18"/>
    <x v="5"/>
    <x v="1"/>
    <s v="SL01.546.484"/>
    <s v="610436700547"/>
    <m/>
    <m/>
    <n v="11000"/>
    <s v="Red stain on lead"/>
    <s v=""/>
    <s v=""/>
    <n v="0.5"/>
    <m/>
    <s v=""/>
    <m/>
    <n v="7"/>
    <n v="5"/>
    <n v="0"/>
    <m/>
    <n v="12"/>
    <m/>
    <s v="ASYI/17/0265"/>
    <d v="2017-04-30T00:00:00"/>
    <d v="2017-05-04T00:00:00"/>
    <d v="2017-05-05T00:00:00"/>
    <s v="Rewash"/>
    <s v="Wang"/>
    <s v="Closed"/>
  </r>
  <r>
    <x v="3"/>
    <x v="1"/>
    <d v="2017-05-02T00:00:00"/>
    <s v="CW2017'18"/>
    <x v="5"/>
    <x v="1"/>
    <s v="SL01.546.484"/>
    <s v="610436054467"/>
    <m/>
    <m/>
    <n v="11000"/>
    <s v="AU  Thickness OOS"/>
    <s v=""/>
    <n v="0.5"/>
    <s v=""/>
    <m/>
    <s v=""/>
    <m/>
    <n v="7"/>
    <n v="5"/>
    <n v="77.500807097999996"/>
    <m/>
    <n v="90"/>
    <m/>
    <s v="ASYI/17/0259"/>
    <d v="2017-04-28T00:00:00"/>
    <d v="2017-05-04T00:00:00"/>
    <d v="2017-05-05T00:00:00"/>
    <s v="Replate"/>
    <s v="Wang"/>
    <s v="Closed"/>
  </r>
  <r>
    <x v="3"/>
    <x v="1"/>
    <d v="2017-05-02T00:00:00"/>
    <s v="CW2017'18"/>
    <x v="5"/>
    <x v="1"/>
    <s v="SL01.589.484"/>
    <s v="6104369072"/>
    <m/>
    <m/>
    <n v="13000"/>
    <s v="Yellow stain ON eyelet"/>
    <s v=""/>
    <s v=""/>
    <n v="0.5"/>
    <m/>
    <s v=""/>
    <m/>
    <n v="7"/>
    <n v="5"/>
    <n v="0"/>
    <m/>
    <n v="12"/>
    <m/>
    <s v="ASYI/17/0256"/>
    <d v="2017-04-27T00:00:00"/>
    <d v="2017-05-03T00:00:00"/>
    <d v="2017-05-04T00:00:00"/>
    <s v="Rewash"/>
    <s v="Hu"/>
    <s v="Closed"/>
  </r>
  <r>
    <x v="3"/>
    <x v="1"/>
    <d v="2017-05-02T00:00:00"/>
    <s v="CW2017'18"/>
    <x v="5"/>
    <x v="1"/>
    <s v="SL01.825.484"/>
    <s v="610438400525"/>
    <m/>
    <m/>
    <n v="11000"/>
    <s v="Stain on eyelet"/>
    <s v=""/>
    <s v=""/>
    <n v="0.5"/>
    <m/>
    <s v=""/>
    <m/>
    <n v="7"/>
    <n v="5"/>
    <n v="0"/>
    <m/>
    <n v="12"/>
    <m/>
    <s v="ASYI/17/0263"/>
    <d v="2017-04-29T00:00:00"/>
    <d v="2017-05-04T00:00:00"/>
    <d v="2017-05-05T00:00:00"/>
    <s v="Rewash"/>
    <s v="Wang"/>
    <s v="Closed"/>
  </r>
  <r>
    <x v="3"/>
    <x v="1"/>
    <d v="2017-05-02T00:00:00"/>
    <s v="CW2017'18"/>
    <x v="5"/>
    <x v="1"/>
    <s v="SL01.825.484"/>
    <s v="610438400519"/>
    <m/>
    <m/>
    <n v="11000"/>
    <s v="Yellow stain ON eyelet"/>
    <s v=""/>
    <s v=""/>
    <n v="0.5"/>
    <m/>
    <s v=""/>
    <m/>
    <n v="7"/>
    <n v="5"/>
    <n v="0"/>
    <m/>
    <n v="12"/>
    <m/>
    <s v="ASYI/17/0258"/>
    <d v="2017-04-28T00:00:00"/>
    <d v="2017-05-03T00:00:00"/>
    <d v="2017-05-04T00:00:00"/>
    <s v="Rewash"/>
    <s v="Ping"/>
    <s v="Closed"/>
  </r>
  <r>
    <x v="3"/>
    <x v="1"/>
    <d v="2017-05-02T00:00:00"/>
    <s v="CW2017'18"/>
    <x v="5"/>
    <x v="1"/>
    <s v="SL01.825.484"/>
    <s v="610438400526"/>
    <m/>
    <m/>
    <n v="11000"/>
    <s v="Stain on eyelet"/>
    <s v=""/>
    <s v=""/>
    <n v="0.5"/>
    <m/>
    <s v=""/>
    <m/>
    <n v="7"/>
    <n v="5"/>
    <n v="0"/>
    <m/>
    <n v="12"/>
    <m/>
    <s v="ASYI/17/0263"/>
    <d v="2017-04-29T00:00:00"/>
    <d v="2017-05-04T00:00:00"/>
    <d v="2017-05-05T00:00:00"/>
    <s v="Rewash"/>
    <s v="Wang"/>
    <s v="Closed"/>
  </r>
  <r>
    <x v="3"/>
    <x v="1"/>
    <d v="2017-05-02T00:00:00"/>
    <s v="CW2017'18"/>
    <x v="5"/>
    <x v="1"/>
    <s v="SL01.825.484"/>
    <s v="610438400530"/>
    <m/>
    <m/>
    <n v="11000"/>
    <s v="Stain on eyelet"/>
    <s v=""/>
    <s v=""/>
    <n v="0.5"/>
    <m/>
    <s v=""/>
    <m/>
    <n v="7"/>
    <n v="5"/>
    <n v="0"/>
    <m/>
    <n v="12"/>
    <m/>
    <s v="ASYI/17/0263"/>
    <d v="2017-04-29T00:00:00"/>
    <d v="2017-05-03T00:00:00"/>
    <d v="2017-05-04T00:00:00"/>
    <s v="Rewash"/>
    <s v="Ping"/>
    <s v="Closed"/>
  </r>
  <r>
    <x v="3"/>
    <x v="1"/>
    <d v="2017-05-02T00:00:00"/>
    <s v="CW2017'18"/>
    <x v="5"/>
    <x v="1"/>
    <s v="SL01.825.484"/>
    <s v="610438400529"/>
    <m/>
    <m/>
    <n v="11000"/>
    <s v="Stain on eyelet"/>
    <s v=""/>
    <s v=""/>
    <n v="0.5"/>
    <m/>
    <s v=""/>
    <m/>
    <n v="7"/>
    <n v="5"/>
    <n v="0"/>
    <m/>
    <n v="12"/>
    <m/>
    <s v="ASYI/17/0263"/>
    <d v="2017-04-29T00:00:00"/>
    <d v="2017-05-03T00:00:00"/>
    <d v="2017-05-04T00:00:00"/>
    <s v="Rewash"/>
    <s v="Ping"/>
    <s v="Closed"/>
  </r>
  <r>
    <x v="5"/>
    <x v="5"/>
    <d v="2017-05-04T00:00:00"/>
    <s v="CW2017'18"/>
    <x v="5"/>
    <x v="2"/>
    <s v="0282787XF"/>
    <s v="4004031267"/>
    <n v="4"/>
    <n v="315"/>
    <n v="3651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60024"/>
    <n v="4"/>
    <n v="315"/>
    <n v="3644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60023"/>
    <n v="6"/>
    <n v="315"/>
    <n v="3636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2"/>
    <n v="4"/>
    <n v="315"/>
    <n v="3983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60021"/>
    <n v="4"/>
    <n v="315"/>
    <n v="3540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8"/>
    <n v="5"/>
    <n v="315"/>
    <n v="3586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1"/>
    <n v="4"/>
    <n v="315"/>
    <n v="3262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60025"/>
    <n v="4"/>
    <n v="315"/>
    <n v="3091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60026"/>
    <n v="6"/>
    <n v="315"/>
    <n v="3140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70"/>
    <n v="7"/>
    <n v="315"/>
    <n v="3497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9"/>
    <n v="6"/>
    <n v="315"/>
    <n v="3690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3"/>
    <n v="4"/>
    <n v="315"/>
    <n v="2981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5"/>
    <n v="4"/>
    <n v="315"/>
    <n v="3348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60022"/>
    <n v="4"/>
    <n v="315"/>
    <n v="3514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6"/>
    <n v="5"/>
    <n v="315"/>
    <n v="3534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5"/>
    <x v="5"/>
    <d v="2017-05-04T00:00:00"/>
    <s v="CW2017'18"/>
    <x v="5"/>
    <x v="2"/>
    <s v="0282787XF"/>
    <s v="4004031264"/>
    <n v="4"/>
    <n v="315"/>
    <n v="30750"/>
    <s v=" PPT : Uneven Plating"/>
    <n v="0.5"/>
    <m/>
    <m/>
    <n v="0"/>
    <m/>
    <m/>
    <n v="7"/>
    <n v="0.43"/>
    <n v="0.38"/>
    <m/>
    <n v="7.81"/>
    <m/>
    <m/>
    <m/>
    <m/>
    <m/>
    <m/>
    <m/>
    <m/>
  </r>
  <r>
    <x v="6"/>
    <x v="6"/>
    <d v="2017-05-05T00:00:00"/>
    <s v="CW2017'18"/>
    <x v="5"/>
    <x v="2"/>
    <s v="310PO2SFOATW"/>
    <m/>
    <n v="20"/>
    <n v="91"/>
    <n v="91"/>
    <s v="JIGMARK"/>
    <n v="0.74"/>
    <m/>
    <m/>
    <m/>
    <m/>
    <m/>
    <n v="10.36"/>
    <m/>
    <n v="0.18"/>
    <m/>
    <n v="10.54"/>
    <m/>
    <m/>
    <m/>
    <m/>
    <m/>
    <m/>
    <m/>
    <m/>
  </r>
  <r>
    <x v="4"/>
    <x v="4"/>
    <d v="2017-05-05T00:00:00"/>
    <s v="CW2017'18"/>
    <x v="5"/>
    <x v="2"/>
    <s v="SL 01.546.301 "/>
    <m/>
    <m/>
    <m/>
    <m/>
    <m/>
    <m/>
    <m/>
    <m/>
    <n v="3"/>
    <m/>
    <m/>
    <n v="42"/>
    <m/>
    <m/>
    <m/>
    <n v="42"/>
    <m/>
    <m/>
    <m/>
    <m/>
    <m/>
    <m/>
    <m/>
    <m/>
  </r>
  <r>
    <x v="6"/>
    <x v="6"/>
    <d v="2017-05-05T00:00:00"/>
    <s v="CW2017'18"/>
    <x v="5"/>
    <x v="2"/>
    <s v="320PO2SGOATW"/>
    <m/>
    <n v="176"/>
    <n v="504"/>
    <n v="504"/>
    <s v="JIGMARK"/>
    <n v="6.5119999999999996"/>
    <m/>
    <m/>
    <m/>
    <m/>
    <m/>
    <n v="91.167999999999992"/>
    <m/>
    <n v="1.5840000000000001"/>
    <m/>
    <n v="92.751999999999995"/>
    <m/>
    <m/>
    <m/>
    <m/>
    <m/>
    <m/>
    <m/>
    <m/>
  </r>
  <r>
    <x v="4"/>
    <x v="4"/>
    <d v="2017-05-05T00:00:00"/>
    <s v="CW2017'18"/>
    <x v="5"/>
    <x v="2"/>
    <s v="SL 01.589.301"/>
    <m/>
    <m/>
    <m/>
    <m/>
    <m/>
    <m/>
    <m/>
    <m/>
    <n v="4"/>
    <m/>
    <m/>
    <n v="56"/>
    <m/>
    <m/>
    <m/>
    <n v="56"/>
    <m/>
    <m/>
    <m/>
    <m/>
    <m/>
    <m/>
    <m/>
    <m/>
  </r>
  <r>
    <x v="4"/>
    <x v="4"/>
    <d v="2017-05-05T00:00:00"/>
    <s v="CW2017'18"/>
    <x v="5"/>
    <x v="2"/>
    <s v="T-605024-03-01"/>
    <m/>
    <m/>
    <m/>
    <m/>
    <m/>
    <m/>
    <m/>
    <n v="3"/>
    <m/>
    <m/>
    <m/>
    <n v="42"/>
    <m/>
    <m/>
    <m/>
    <n v="42"/>
    <m/>
    <m/>
    <m/>
    <m/>
    <m/>
    <m/>
    <m/>
    <m/>
  </r>
  <r>
    <x v="5"/>
    <x v="5"/>
    <d v="2017-05-06T00:00:00"/>
    <s v="CW2017'18"/>
    <x v="5"/>
    <x v="2"/>
    <s v="0354788MF"/>
    <s v="4004022124"/>
    <n v="4"/>
    <n v="315"/>
    <n v="1836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06T00:00:00"/>
    <s v="CW2017'18"/>
    <x v="5"/>
    <x v="2"/>
    <s v="0354788MF"/>
    <s v="4004022129"/>
    <n v="4"/>
    <n v="315"/>
    <n v="1879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06T00:00:00"/>
    <s v="CW2017'18"/>
    <x v="5"/>
    <x v="2"/>
    <s v="0354788MF"/>
    <s v="4003705438"/>
    <n v="4"/>
    <n v="315"/>
    <n v="1893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3"/>
    <x v="1"/>
    <d v="2017-05-07T00:00:00"/>
    <s v="CW2017'19"/>
    <x v="5"/>
    <x v="1"/>
    <s v="SL01.589.484"/>
    <s v="610439072775"/>
    <m/>
    <m/>
    <n v="13000"/>
    <s v="White stain"/>
    <s v=""/>
    <s v=""/>
    <n v="0.5"/>
    <m/>
    <s v=""/>
    <m/>
    <n v="7"/>
    <n v="5"/>
    <n v="0"/>
    <m/>
    <n v="12"/>
    <m/>
    <s v="ASYI/17/0270"/>
    <d v="2017-05-03T00:00:00"/>
    <d v="2017-05-08T00:00:00"/>
    <d v="2017-05-09T00:00:00"/>
    <s v="Rewash"/>
    <s v="Hu"/>
    <s v="Closed"/>
  </r>
  <r>
    <x v="5"/>
    <x v="5"/>
    <d v="2017-05-07T00:00:00"/>
    <s v="CW2017'19"/>
    <x v="5"/>
    <x v="2"/>
    <s v="0262904PL"/>
    <s v="4004066895"/>
    <n v="4"/>
    <n v="315"/>
    <n v="1341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3"/>
    <x v="1"/>
    <d v="2017-05-07T00:00:00"/>
    <s v="CW2017'19"/>
    <x v="5"/>
    <x v="1"/>
    <s v="SL01.589.484"/>
    <s v="610437837822"/>
    <m/>
    <m/>
    <n v="13000"/>
    <s v="Rusty on eyelet"/>
    <s v=""/>
    <s v=""/>
    <n v="0.5"/>
    <m/>
    <s v=""/>
    <m/>
    <n v="7"/>
    <n v="5"/>
    <n v="0"/>
    <m/>
    <n v="12"/>
    <m/>
    <s v="ASYI/17/0270"/>
    <d v="2017-05-04T00:00:00"/>
    <d v="2017-05-08T00:00:00"/>
    <d v="2017-05-09T00:00:00"/>
    <s v="Rewash"/>
    <s v="Hu"/>
    <s v="Closed"/>
  </r>
  <r>
    <x v="5"/>
    <x v="5"/>
    <d v="2017-05-07T00:00:00"/>
    <s v="CW2017'19"/>
    <x v="5"/>
    <x v="2"/>
    <s v="0262904PL"/>
    <s v="4004066243"/>
    <n v="4"/>
    <n v="315"/>
    <n v="1044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07T00:00:00"/>
    <s v="CW2017'19"/>
    <x v="5"/>
    <x v="2"/>
    <s v="0262904PL"/>
    <s v="4004066247"/>
    <n v="4"/>
    <n v="315"/>
    <n v="1546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07T00:00:00"/>
    <s v="CW2017'19"/>
    <x v="5"/>
    <x v="2"/>
    <s v="0262904PL"/>
    <s v="4004066893"/>
    <n v="5"/>
    <n v="315"/>
    <n v="1303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07T00:00:00"/>
    <s v="CW2017'19"/>
    <x v="5"/>
    <x v="2"/>
    <s v="0262904PL"/>
    <s v="4004065777"/>
    <n v="4"/>
    <n v="315"/>
    <n v="1682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6"/>
    <x v="6"/>
    <d v="2017-05-08T00:00:00"/>
    <s v="CW2017'19"/>
    <x v="5"/>
    <x v="2"/>
    <s v="370P08SBOATW"/>
    <m/>
    <n v="258"/>
    <n v="596"/>
    <n v="596"/>
    <s v="WRONG SIDE COATING"/>
    <n v="9.5459999999999994"/>
    <m/>
    <m/>
    <m/>
    <m/>
    <m/>
    <n v="133.64400000000001"/>
    <m/>
    <n v="2.3219999999999996"/>
    <m/>
    <n v="135.96600000000001"/>
    <m/>
    <m/>
    <m/>
    <m/>
    <m/>
    <m/>
    <m/>
    <m/>
  </r>
  <r>
    <x v="5"/>
    <x v="7"/>
    <d v="2017-05-08T00:00:00"/>
    <s v="CW2017'19"/>
    <x v="5"/>
    <x v="2"/>
    <s v="GB-1B220BB001A"/>
    <s v="5000291723"/>
    <n v="218"/>
    <n v="218"/>
    <n v="218"/>
    <s v="Case : Rusty"/>
    <m/>
    <m/>
    <n v="1"/>
    <n v="0"/>
    <m/>
    <m/>
    <n v="14"/>
    <n v="8.7200000000000006"/>
    <m/>
    <m/>
    <n v="22.72"/>
    <m/>
    <m/>
    <m/>
    <m/>
    <m/>
    <m/>
    <m/>
    <m/>
  </r>
  <r>
    <x v="3"/>
    <x v="1"/>
    <d v="2017-05-10T00:00:00"/>
    <s v="CW2017'19"/>
    <x v="5"/>
    <x v="1"/>
    <s v="SL01.546.484"/>
    <s v="610438099941"/>
    <m/>
    <m/>
    <n v="11000"/>
    <s v="Red stain on lead"/>
    <s v=""/>
    <s v=""/>
    <n v="0.5"/>
    <m/>
    <s v=""/>
    <m/>
    <n v="7"/>
    <n v="5"/>
    <n v="0"/>
    <m/>
    <n v="12"/>
    <m/>
    <s v="ASYI/17/0274"/>
    <d v="2017-05-04T00:00:00"/>
    <d v="2017-05-11T00:00:00"/>
    <d v="2017-05-12T00:00:00"/>
    <s v="Rewash"/>
    <s v="Hu"/>
    <s v="Closed"/>
  </r>
  <r>
    <x v="6"/>
    <x v="6"/>
    <d v="2017-05-10T00:00:00"/>
    <s v="CW2017'19"/>
    <x v="5"/>
    <x v="1"/>
    <s v="K03A48SBOA"/>
    <m/>
    <n v="64"/>
    <n v="74"/>
    <n v="74"/>
    <s v="PINHOLE,JIGMARK"/>
    <n v="2.3679999999999999"/>
    <m/>
    <m/>
    <m/>
    <m/>
    <m/>
    <n v="33.152000000000001"/>
    <m/>
    <n v="0.57599999999999996"/>
    <m/>
    <n v="33.728000000000002"/>
    <m/>
    <m/>
    <m/>
    <m/>
    <m/>
    <m/>
    <m/>
    <m/>
  </r>
  <r>
    <x v="4"/>
    <x v="4"/>
    <d v="2017-05-10T00:00:00"/>
    <s v="CW2017'19"/>
    <x v="5"/>
    <x v="2"/>
    <s v="SL 01.589.301"/>
    <m/>
    <m/>
    <m/>
    <m/>
    <m/>
    <m/>
    <m/>
    <m/>
    <n v="2"/>
    <m/>
    <m/>
    <n v="28"/>
    <m/>
    <m/>
    <m/>
    <n v="28"/>
    <m/>
    <m/>
    <m/>
    <m/>
    <m/>
    <m/>
    <m/>
    <m/>
  </r>
  <r>
    <x v="6"/>
    <x v="6"/>
    <d v="2017-05-10T00:00:00"/>
    <s v="CW2017'19"/>
    <x v="5"/>
    <x v="2"/>
    <s v="320PO2SGOATW"/>
    <m/>
    <n v="26"/>
    <n v="90"/>
    <n v="90"/>
    <s v="JIGMARK"/>
    <n v="0.96199999999999997"/>
    <m/>
    <m/>
    <m/>
    <m/>
    <m/>
    <n v="13.468"/>
    <m/>
    <n v="0.23400000000000001"/>
    <m/>
    <n v="13.702"/>
    <m/>
    <m/>
    <m/>
    <m/>
    <m/>
    <m/>
    <m/>
    <m/>
  </r>
  <r>
    <x v="5"/>
    <x v="5"/>
    <d v="2017-05-11T00:00:00"/>
    <s v="CW2017'19"/>
    <x v="5"/>
    <x v="2"/>
    <s v="03515783F"/>
    <s v="4003987674"/>
    <n v="3"/>
    <n v="200"/>
    <n v="5210"/>
    <s v=" PPT : Brown mark/Stain (S)"/>
    <m/>
    <n v="0.3"/>
    <m/>
    <n v="0"/>
    <m/>
    <m/>
    <n v="4.2"/>
    <n v="0.21"/>
    <n v="0.19"/>
    <m/>
    <n v="4.6000000000000005"/>
    <m/>
    <m/>
    <m/>
    <m/>
    <m/>
    <m/>
    <m/>
    <m/>
  </r>
  <r>
    <x v="4"/>
    <x v="4"/>
    <d v="2017-05-11T00:00:00"/>
    <s v="CW2017'19"/>
    <x v="5"/>
    <x v="2"/>
    <s v="T-604957-003-002"/>
    <m/>
    <m/>
    <m/>
    <m/>
    <m/>
    <m/>
    <m/>
    <n v="1"/>
    <m/>
    <m/>
    <m/>
    <n v="14"/>
    <m/>
    <m/>
    <m/>
    <n v="14"/>
    <m/>
    <m/>
    <m/>
    <m/>
    <m/>
    <m/>
    <m/>
    <m/>
  </r>
  <r>
    <x v="5"/>
    <x v="5"/>
    <d v="2017-05-11T00:00:00"/>
    <s v="CW2017'19"/>
    <x v="5"/>
    <x v="2"/>
    <s v="0262904PL"/>
    <s v="4004066900"/>
    <n v="4"/>
    <n v="315"/>
    <n v="1374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4"/>
    <x v="4"/>
    <d v="2017-05-11T00:00:00"/>
    <s v="CW2017'19"/>
    <x v="5"/>
    <x v="2"/>
    <s v="SL 01.546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5-11T00:00:00"/>
    <s v="CW2017'19"/>
    <x v="5"/>
    <x v="2"/>
    <s v="0223929ML"/>
    <s v="4004083691"/>
    <n v="3"/>
    <n v="315"/>
    <n v="22250"/>
    <s v=" PPT : Black mark (S)"/>
    <m/>
    <m/>
    <n v="0.3"/>
    <n v="0"/>
    <m/>
    <m/>
    <n v="4.2"/>
    <n v="0.21"/>
    <m/>
    <m/>
    <n v="4.41"/>
    <m/>
    <m/>
    <m/>
    <m/>
    <m/>
    <m/>
    <m/>
    <m/>
  </r>
  <r>
    <x v="4"/>
    <x v="4"/>
    <d v="2017-05-11T00:00:00"/>
    <s v="CW2017'19"/>
    <x v="5"/>
    <x v="2"/>
    <s v="413615-1"/>
    <m/>
    <m/>
    <m/>
    <m/>
    <m/>
    <m/>
    <m/>
    <n v="1"/>
    <m/>
    <m/>
    <m/>
    <n v="14"/>
    <m/>
    <m/>
    <m/>
    <n v="14"/>
    <m/>
    <m/>
    <m/>
    <m/>
    <m/>
    <m/>
    <m/>
    <m/>
  </r>
  <r>
    <x v="5"/>
    <x v="5"/>
    <d v="2017-05-11T00:00:00"/>
    <s v="CW2017'19"/>
    <x v="5"/>
    <x v="2"/>
    <s v="0262904PL"/>
    <s v="4004064564"/>
    <n v="4"/>
    <n v="315"/>
    <n v="1239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4"/>
    <x v="4"/>
    <d v="2017-05-11T00:00:00"/>
    <s v="CW2017'19"/>
    <x v="5"/>
    <x v="2"/>
    <s v="SL 01.589.301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5-11T00:00:00"/>
    <s v="CW2017'19"/>
    <x v="5"/>
    <x v="2"/>
    <s v="0262904PL"/>
    <s v="4004066896"/>
    <n v="4"/>
    <n v="315"/>
    <n v="1741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11T00:00:00"/>
    <s v="CW2017'19"/>
    <x v="5"/>
    <x v="2"/>
    <s v="0262904PL"/>
    <s v="4004067177"/>
    <n v="4"/>
    <n v="315"/>
    <n v="1007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11T00:00:00"/>
    <s v="CW2017'19"/>
    <x v="5"/>
    <x v="2"/>
    <s v="A222046940MF"/>
    <s v="4004066273"/>
    <n v="6"/>
    <n v="315"/>
    <n v="11400"/>
    <s v=" PPT : Black mark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11T00:00:00"/>
    <s v="CW2017'19"/>
    <x v="5"/>
    <x v="2"/>
    <s v="0027280NL"/>
    <s v="4004114908"/>
    <n v="3"/>
    <n v="315"/>
    <n v="1098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11T00:00:00"/>
    <s v="CW2017'19"/>
    <x v="5"/>
    <x v="2"/>
    <s v="0027280NL"/>
    <s v="4004114909"/>
    <n v="3"/>
    <n v="200"/>
    <n v="999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11T00:00:00"/>
    <s v="CW2017'19"/>
    <x v="5"/>
    <x v="2"/>
    <s v="03515783F"/>
    <s v="4003987170"/>
    <n v="3"/>
    <n v="200"/>
    <n v="4390"/>
    <s v=" PPT : Brown mark/Stain (S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11T00:00:00"/>
    <s v="CW2017'19"/>
    <x v="5"/>
    <x v="2"/>
    <s v="0027280NL"/>
    <s v="4004114910"/>
    <n v="3"/>
    <n v="200"/>
    <n v="843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11T00:00:00"/>
    <s v="CW2017'19"/>
    <x v="5"/>
    <x v="2"/>
    <s v="0027280NL"/>
    <s v="4004114906"/>
    <n v="3"/>
    <n v="200"/>
    <n v="884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11T00:00:00"/>
    <s v="CW2017'19"/>
    <x v="5"/>
    <x v="2"/>
    <s v="0027280NL"/>
    <s v="4004114907"/>
    <n v="3"/>
    <n v="200"/>
    <n v="975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11T00:00:00"/>
    <s v="CW2017'19"/>
    <x v="5"/>
    <x v="2"/>
    <s v="0262904PL"/>
    <s v="4004065191"/>
    <n v="3"/>
    <n v="315"/>
    <n v="1396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7"/>
    <d v="2017-05-11T00:00:00"/>
    <s v="CW2017'19"/>
    <x v="5"/>
    <x v="2"/>
    <s v="GB-1B2200BB01A"/>
    <s v="5000291725"/>
    <n v="217"/>
    <n v="218"/>
    <n v="218"/>
    <s v=" Case : Rough"/>
    <m/>
    <m/>
    <m/>
    <n v="1.736"/>
    <m/>
    <m/>
    <n v="24.303999999999998"/>
    <m/>
    <m/>
    <m/>
    <n v="24.303999999999998"/>
    <n v="217"/>
    <m/>
    <m/>
    <m/>
    <m/>
    <m/>
    <m/>
    <m/>
  </r>
  <r>
    <x v="5"/>
    <x v="7"/>
    <d v="2017-05-11T00:00:00"/>
    <s v="CW2017'19"/>
    <x v="5"/>
    <x v="2"/>
    <s v="GB-1B2200BB01A"/>
    <s v="5000291725"/>
    <n v="17"/>
    <n v="218"/>
    <n v="218"/>
    <s v=" Case : Rough"/>
    <n v="0.25"/>
    <m/>
    <m/>
    <n v="0"/>
    <m/>
    <m/>
    <n v="3.5"/>
    <n v="0.68"/>
    <n v="26"/>
    <m/>
    <n v="30.18"/>
    <m/>
    <m/>
    <m/>
    <m/>
    <m/>
    <m/>
    <m/>
    <m/>
  </r>
  <r>
    <x v="5"/>
    <x v="5"/>
    <d v="2017-05-11T00:00:00"/>
    <s v="CW2017'19"/>
    <x v="5"/>
    <x v="2"/>
    <s v="0262904PL"/>
    <s v="4004066899"/>
    <n v="4"/>
    <n v="315"/>
    <n v="1398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11T00:00:00"/>
    <s v="CW2017'19"/>
    <x v="5"/>
    <x v="2"/>
    <s v="0262904PL"/>
    <s v="4004066898"/>
    <n v="3"/>
    <n v="315"/>
    <n v="1849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11T00:00:00"/>
    <s v="CW2017'19"/>
    <x v="5"/>
    <x v="2"/>
    <s v="0262904PL"/>
    <s v="4004066897"/>
    <n v="3"/>
    <n v="315"/>
    <n v="16920"/>
    <s v=" PPT : Foreign Material (Ibutsu Fuchku-Ana)"/>
    <m/>
    <n v="0.3"/>
    <m/>
    <n v="0"/>
    <m/>
    <m/>
    <n v="4.2"/>
    <n v="0.21"/>
    <n v="0.19"/>
    <m/>
    <n v="4.6000000000000005"/>
    <m/>
    <m/>
    <m/>
    <m/>
    <m/>
    <m/>
    <m/>
    <m/>
  </r>
  <r>
    <x v="5"/>
    <x v="7"/>
    <d v="2017-05-11T00:00:00"/>
    <s v="CW2017'19"/>
    <x v="5"/>
    <x v="2"/>
    <s v="CF-1F210BN002A"/>
    <s v="5000286565"/>
    <n v="23"/>
    <n v="23"/>
    <n v="23"/>
    <s v="Case : Cloudy"/>
    <n v="0.25"/>
    <m/>
    <m/>
    <n v="0"/>
    <m/>
    <m/>
    <n v="3.5"/>
    <n v="0.92"/>
    <n v="45.6"/>
    <m/>
    <n v="50.02"/>
    <m/>
    <m/>
    <m/>
    <m/>
    <m/>
    <m/>
    <m/>
    <m/>
  </r>
  <r>
    <x v="4"/>
    <x v="3"/>
    <d v="2017-05-13T00:00:00"/>
    <s v="CW2017'19"/>
    <x v="5"/>
    <x v="1"/>
    <s v="SL01.511.201"/>
    <s v="6104382395"/>
    <m/>
    <m/>
    <n v="20000"/>
    <s v="Yellow stain ON eyelet"/>
    <s v=""/>
    <s v=""/>
    <n v="0.5"/>
    <m/>
    <s v=""/>
    <m/>
    <n v="7"/>
    <n v="5"/>
    <n v="0"/>
    <m/>
    <n v="12"/>
    <m/>
    <s v="ASY/17/0275"/>
    <d v="2017-05-11T00:00:00"/>
    <d v="2017-05-13T00:00:00"/>
    <d v="2017-05-14T00:00:00"/>
    <s v="Rewash"/>
    <s v="Wang"/>
    <s v="Closed"/>
  </r>
  <r>
    <x v="4"/>
    <x v="3"/>
    <d v="2017-05-13T00:00:00"/>
    <s v="CW2017'19"/>
    <x v="5"/>
    <x v="1"/>
    <s v="SL01.594.201"/>
    <s v="610439541011"/>
    <m/>
    <m/>
    <n v="20000"/>
    <s v="Yellow stain ON eyelet"/>
    <s v=""/>
    <s v=""/>
    <n v="0.5"/>
    <m/>
    <s v=""/>
    <m/>
    <n v="7"/>
    <n v="5"/>
    <n v="0"/>
    <m/>
    <n v="12"/>
    <m/>
    <s v="ASY/17/0288"/>
    <d v="2017-05-11T00:00:00"/>
    <d v="2017-05-13T00:00:00"/>
    <d v="2017-05-14T00:00:00"/>
    <s v="Rewash"/>
    <s v="Wang"/>
    <s v="Closed"/>
  </r>
  <r>
    <x v="4"/>
    <x v="3"/>
    <d v="2017-05-13T00:00:00"/>
    <s v="CW2017'19"/>
    <x v="5"/>
    <x v="1"/>
    <s v="SL01.594.201"/>
    <s v="610439541010"/>
    <m/>
    <m/>
    <n v="20000"/>
    <s v="Yellow stain ON eyelet"/>
    <s v=""/>
    <s v=""/>
    <n v="0.5"/>
    <m/>
    <s v=""/>
    <m/>
    <n v="7"/>
    <n v="5"/>
    <n v="0"/>
    <m/>
    <n v="12"/>
    <m/>
    <s v="ASY/17/0288"/>
    <d v="2017-05-11T00:00:00"/>
    <d v="2017-05-13T00:00:00"/>
    <d v="2017-05-14T00:00:00"/>
    <s v="Rewash"/>
    <s v="Wang"/>
    <s v="Closed"/>
  </r>
  <r>
    <x v="4"/>
    <x v="3"/>
    <d v="2017-05-13T00:00:00"/>
    <s v="CW2017'19"/>
    <x v="5"/>
    <x v="1"/>
    <s v="SL01.546.201"/>
    <s v="610438064117"/>
    <m/>
    <m/>
    <n v="20000"/>
    <s v="Yellow stain ON eyelet"/>
    <s v=""/>
    <s v=""/>
    <n v="0.5"/>
    <m/>
    <s v=""/>
    <m/>
    <n v="7"/>
    <n v="5"/>
    <n v="0"/>
    <m/>
    <n v="12"/>
    <m/>
    <s v="ASY/17/0280"/>
    <d v="2017-05-08T00:00:00"/>
    <d v="2017-05-13T00:00:00"/>
    <d v="2017-05-14T00:00:00"/>
    <s v="Rewash"/>
    <s v="Wang"/>
    <s v="Closed"/>
  </r>
  <r>
    <x v="4"/>
    <x v="3"/>
    <d v="2017-05-13T00:00:00"/>
    <s v="CW2017'19"/>
    <x v="5"/>
    <x v="1"/>
    <s v="SL01.546.201"/>
    <s v="610438064110"/>
    <m/>
    <m/>
    <n v="20000"/>
    <s v="Yellow stain ON eyelet"/>
    <s v=""/>
    <s v=""/>
    <n v="0.5"/>
    <m/>
    <s v=""/>
    <m/>
    <n v="7"/>
    <n v="5"/>
    <n v="0"/>
    <m/>
    <n v="12"/>
    <m/>
    <s v="ASY/17/0280"/>
    <d v="2017-05-08T00:00:00"/>
    <d v="2017-05-13T00:00:00"/>
    <d v="2017-05-14T00:00:00"/>
    <s v="Rewash"/>
    <s v="Wang"/>
    <s v="Closed"/>
  </r>
  <r>
    <x v="4"/>
    <x v="3"/>
    <d v="2017-05-13T00:00:00"/>
    <s v="CW2017'19"/>
    <x v="5"/>
    <x v="1"/>
    <s v="SL01.511.201"/>
    <s v="610438239502"/>
    <m/>
    <m/>
    <n v="20000"/>
    <s v="Yellow stain ON eyelet"/>
    <s v=""/>
    <s v=""/>
    <n v="0.5"/>
    <m/>
    <s v=""/>
    <m/>
    <n v="7"/>
    <n v="5"/>
    <n v="0"/>
    <m/>
    <n v="12"/>
    <m/>
    <s v="ASY/17/0275"/>
    <d v="2017-05-11T00:00:00"/>
    <d v="2017-05-13T00:00:00"/>
    <d v="2017-05-14T00:00:00"/>
    <s v="Rewash"/>
    <s v="Wang"/>
    <s v="Closed"/>
  </r>
  <r>
    <x v="4"/>
    <x v="3"/>
    <d v="2017-05-13T00:00:00"/>
    <s v="CW2017'19"/>
    <x v="5"/>
    <x v="1"/>
    <s v="SL01.594.201"/>
    <s v="610439541006"/>
    <m/>
    <m/>
    <n v="20000"/>
    <s v="Yellow stain ON eyelet"/>
    <s v=""/>
    <s v=""/>
    <n v="0.5"/>
    <m/>
    <s v=""/>
    <m/>
    <n v="7"/>
    <n v="5"/>
    <n v="0"/>
    <m/>
    <n v="12"/>
    <m/>
    <s v="ASY/17/0286"/>
    <d v="2017-05-10T00:00:00"/>
    <d v="2017-05-13T00:00:00"/>
    <d v="2017-05-13T00:00:00"/>
    <s v="Rewash"/>
    <s v="Wang"/>
    <s v="Closed"/>
  </r>
  <r>
    <x v="4"/>
    <x v="3"/>
    <d v="2017-05-13T00:00:00"/>
    <s v="CW2017'19"/>
    <x v="5"/>
    <x v="1"/>
    <s v="SL01.589.201"/>
    <s v="610436920807"/>
    <m/>
    <m/>
    <n v="20000"/>
    <s v="Yellow stain ON eyelet"/>
    <s v=""/>
    <s v=""/>
    <n v="0.5"/>
    <m/>
    <s v=""/>
    <m/>
    <n v="7"/>
    <n v="5"/>
    <n v="0"/>
    <m/>
    <n v="12"/>
    <m/>
    <s v="ASY/17/0289"/>
    <d v="2017-05-11T00:00:00"/>
    <d v="2017-05-13T00:00:00"/>
    <d v="2017-05-14T00:00:00"/>
    <s v="Rewash"/>
    <s v="Wang"/>
    <s v="Closed"/>
  </r>
  <r>
    <x v="4"/>
    <x v="3"/>
    <d v="2017-05-13T00:00:00"/>
    <s v="CW2017'19"/>
    <x v="5"/>
    <x v="1"/>
    <s v="SL01.589.201"/>
    <s v="610436920802"/>
    <m/>
    <m/>
    <n v="20000"/>
    <s v="Rusty on eyelet"/>
    <s v=""/>
    <s v=""/>
    <n v="0.5"/>
    <m/>
    <s v=""/>
    <m/>
    <n v="7"/>
    <n v="5"/>
    <n v="0"/>
    <m/>
    <n v="12"/>
    <m/>
    <s v="ASY/17/0287"/>
    <d v="2017-05-10T00:00:00"/>
    <d v="2017-05-13T00:00:00"/>
    <d v="2017-05-13T00:00:00"/>
    <s v="Rewash"/>
    <s v="Wang"/>
    <s v="Closed"/>
  </r>
  <r>
    <x v="4"/>
    <x v="3"/>
    <d v="2017-05-13T00:00:00"/>
    <s v="CW2017'19"/>
    <x v="5"/>
    <x v="1"/>
    <s v="SL01.589.201"/>
    <s v="6104369208"/>
    <m/>
    <m/>
    <n v="20000"/>
    <s v="Rusty on eyelet"/>
    <s v=""/>
    <s v=""/>
    <n v="0.5"/>
    <m/>
    <s v=""/>
    <m/>
    <n v="7"/>
    <n v="5"/>
    <n v="0"/>
    <m/>
    <n v="12"/>
    <m/>
    <s v="ASY/17/0287"/>
    <d v="2017-05-10T00:00:00"/>
    <d v="2017-05-13T00:00:00"/>
    <d v="2017-05-13T00:00:00"/>
    <s v="Rewash"/>
    <s v="Wang"/>
    <s v="Closed"/>
  </r>
  <r>
    <x v="4"/>
    <x v="3"/>
    <d v="2017-05-13T00:00:00"/>
    <s v="CW2017'19"/>
    <x v="5"/>
    <x v="1"/>
    <s v="SL01.594.201"/>
    <s v="610439541005"/>
    <m/>
    <m/>
    <n v="20000"/>
    <s v="Yellow stain ON eyelet"/>
    <s v=""/>
    <s v=""/>
    <n v="0.5"/>
    <m/>
    <s v=""/>
    <m/>
    <n v="7"/>
    <n v="5"/>
    <n v="0"/>
    <m/>
    <n v="12"/>
    <m/>
    <s v="ASY/17/0286"/>
    <d v="2017-05-10T00:00:00"/>
    <d v="2017-05-13T00:00:00"/>
    <d v="2017-05-13T00:00:00"/>
    <s v="Rewash"/>
    <s v="Wang"/>
    <s v="Closed"/>
  </r>
  <r>
    <x v="4"/>
    <x v="3"/>
    <d v="2017-05-13T00:00:00"/>
    <s v="CW2017'19"/>
    <x v="5"/>
    <x v="1"/>
    <s v="SL01.594.201"/>
    <s v="610439541004"/>
    <m/>
    <m/>
    <n v="20000"/>
    <s v="Yellow stain ON eyelet"/>
    <s v=""/>
    <s v=""/>
    <n v="0.5"/>
    <m/>
    <s v=""/>
    <m/>
    <n v="7"/>
    <n v="5"/>
    <n v="0"/>
    <m/>
    <n v="12"/>
    <m/>
    <s v="ASY/17/0286"/>
    <d v="2017-05-10T00:00:00"/>
    <d v="2017-05-13T00:00:00"/>
    <d v="2017-05-13T00:00:00"/>
    <s v="Rewash"/>
    <s v="Wang"/>
    <s v="Closed"/>
  </r>
  <r>
    <x v="4"/>
    <x v="3"/>
    <d v="2017-05-13T00:00:00"/>
    <s v="CW2017'19"/>
    <x v="5"/>
    <x v="1"/>
    <s v="SL01.589.201"/>
    <s v="610436920808"/>
    <m/>
    <m/>
    <n v="20000"/>
    <s v="Yellow stain ON eyelet"/>
    <s v=""/>
    <s v=""/>
    <n v="0.5"/>
    <m/>
    <s v=""/>
    <m/>
    <n v="7"/>
    <n v="5"/>
    <n v="0"/>
    <m/>
    <n v="12"/>
    <m/>
    <s v="ASY/17/0289"/>
    <d v="2017-05-11T00:00:00"/>
    <d v="2017-05-13T00:00:00"/>
    <d v="2017-05-14T00:00:00"/>
    <s v="Rewash"/>
    <s v="Wang"/>
    <s v="Closed"/>
  </r>
  <r>
    <x v="4"/>
    <x v="4"/>
    <d v="2017-05-14T00:00:00"/>
    <s v="CW2017'20"/>
    <x v="5"/>
    <x v="2"/>
    <s v="SL 01.506.301 "/>
    <m/>
    <m/>
    <m/>
    <m/>
    <m/>
    <s v=" "/>
    <m/>
    <m/>
    <n v="2"/>
    <m/>
    <m/>
    <n v="28"/>
    <m/>
    <m/>
    <m/>
    <n v="28"/>
    <m/>
    <m/>
    <m/>
    <m/>
    <m/>
    <m/>
    <m/>
    <m/>
  </r>
  <r>
    <x v="4"/>
    <x v="3"/>
    <d v="2017-05-14T00:00:00"/>
    <s v="CW2017'20"/>
    <x v="5"/>
    <x v="1"/>
    <s v="SL01.594.201"/>
    <s v="610439541026"/>
    <m/>
    <m/>
    <n v="20000"/>
    <s v="Rusty on eyelet"/>
    <s v=""/>
    <s v=""/>
    <n v="0.5"/>
    <m/>
    <s v=""/>
    <m/>
    <n v="7"/>
    <n v="5"/>
    <n v="0"/>
    <m/>
    <n v="12"/>
    <m/>
    <s v="ASY/17/0290"/>
    <d v="2017-05-12T00:00:00"/>
    <d v="2017-05-14T00:00:00"/>
    <d v="2017-05-15T00:00:00"/>
    <s v="Rewash"/>
    <s v="Wang"/>
    <s v="Closed"/>
  </r>
  <r>
    <x v="4"/>
    <x v="3"/>
    <d v="2017-05-14T00:00:00"/>
    <s v="CW2017'20"/>
    <x v="5"/>
    <x v="1"/>
    <s v="SL01.594.201"/>
    <s v="610439541025"/>
    <m/>
    <m/>
    <n v="20000"/>
    <s v="Rusty on eyelet"/>
    <s v=""/>
    <s v=""/>
    <n v="0.5"/>
    <m/>
    <s v=""/>
    <m/>
    <n v="7"/>
    <n v="5"/>
    <n v="0"/>
    <m/>
    <n v="12"/>
    <m/>
    <s v="ASY/17/0290"/>
    <d v="2017-05-12T00:00:00"/>
    <d v="2017-05-14T00:00:00"/>
    <d v="2017-05-15T00:00:00"/>
    <s v="Rewash"/>
    <s v="Wang"/>
    <s v="Closed"/>
  </r>
  <r>
    <x v="4"/>
    <x v="3"/>
    <d v="2017-05-14T00:00:00"/>
    <s v="CW2017'20"/>
    <x v="5"/>
    <x v="1"/>
    <s v="SL01.594.201"/>
    <s v="610439541018"/>
    <m/>
    <m/>
    <n v="20000"/>
    <s v="Rusty on eyelet"/>
    <s v=""/>
    <s v=""/>
    <n v="0.5"/>
    <m/>
    <s v=""/>
    <m/>
    <n v="7"/>
    <n v="5"/>
    <n v="0"/>
    <m/>
    <n v="12"/>
    <m/>
    <s v="ASY/17/0290"/>
    <d v="2017-05-12T00:00:00"/>
    <d v="2017-05-14T00:00:00"/>
    <d v="2017-05-15T00:00:00"/>
    <s v="Rewash"/>
    <s v="Wang"/>
    <s v="Closed"/>
  </r>
  <r>
    <x v="5"/>
    <x v="5"/>
    <d v="2017-05-15T00:00:00"/>
    <s v="CW2017'20"/>
    <x v="5"/>
    <x v="2"/>
    <s v="0027280NL"/>
    <s v="4004114911"/>
    <n v="3"/>
    <n v="315"/>
    <n v="14700"/>
    <s v=" PPT : Uneven Plating"/>
    <m/>
    <n v="0.2"/>
    <m/>
    <n v="0"/>
    <m/>
    <m/>
    <n v="2.8000000000000003"/>
    <n v="0.21"/>
    <n v="0.19"/>
    <m/>
    <n v="3.2"/>
    <m/>
    <m/>
    <m/>
    <m/>
    <m/>
    <m/>
    <m/>
    <m/>
  </r>
  <r>
    <x v="4"/>
    <x v="4"/>
    <d v="2017-05-15T00:00:00"/>
    <s v="CW2017'20"/>
    <x v="5"/>
    <x v="2"/>
    <s v="SL 01.546.301 "/>
    <m/>
    <m/>
    <m/>
    <m/>
    <m/>
    <m/>
    <m/>
    <m/>
    <n v="5"/>
    <m/>
    <m/>
    <n v="70"/>
    <m/>
    <m/>
    <m/>
    <n v="70"/>
    <m/>
    <m/>
    <m/>
    <m/>
    <m/>
    <m/>
    <m/>
    <m/>
  </r>
  <r>
    <x v="4"/>
    <x v="3"/>
    <d v="2017-05-15T00:00:00"/>
    <s v="CW2017'20"/>
    <x v="5"/>
    <x v="1"/>
    <s v="SL01.594.201"/>
    <s v="610439541018"/>
    <m/>
    <m/>
    <n v="20000"/>
    <s v="Rusty on eyelet"/>
    <s v=""/>
    <s v=""/>
    <n v="0.5"/>
    <m/>
    <s v=""/>
    <m/>
    <n v="7"/>
    <n v="5"/>
    <n v="0"/>
    <m/>
    <n v="12"/>
    <m/>
    <s v="ASY/17/0290"/>
    <d v="2017-05-14T00:00:00"/>
    <d v="2017-05-15T00:00:00"/>
    <d v="2017-05-16T00:00:00"/>
    <s v="Rewash"/>
    <s v="Hu"/>
    <s v="Closed"/>
  </r>
  <r>
    <x v="5"/>
    <x v="5"/>
    <d v="2017-05-15T00:00:00"/>
    <s v="CW2017'20"/>
    <x v="5"/>
    <x v="2"/>
    <s v="00361955L"/>
    <s v="4004061714"/>
    <n v="4"/>
    <n v="125"/>
    <n v="2130"/>
    <s v=" PPT : Black mark (S)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4"/>
    <d v="2017-05-15T00:00:00"/>
    <s v="CW2017'20"/>
    <x v="5"/>
    <x v="2"/>
    <s v="SL 01.589.301"/>
    <m/>
    <m/>
    <m/>
    <m/>
    <m/>
    <m/>
    <m/>
    <m/>
    <n v="1"/>
    <m/>
    <m/>
    <n v="14"/>
    <m/>
    <m/>
    <m/>
    <n v="14"/>
    <m/>
    <m/>
    <m/>
    <m/>
    <m/>
    <m/>
    <m/>
    <m/>
  </r>
  <r>
    <x v="4"/>
    <x v="3"/>
    <d v="2017-05-15T00:00:00"/>
    <s v="CW2017'20"/>
    <x v="5"/>
    <x v="1"/>
    <s v="SL01.594.201"/>
    <s v="610439541004"/>
    <m/>
    <m/>
    <n v="20000"/>
    <s v="Rusty on eyelet"/>
    <s v=""/>
    <s v=""/>
    <n v="0.5"/>
    <m/>
    <s v=""/>
    <m/>
    <n v="7"/>
    <n v="5"/>
    <n v="0"/>
    <m/>
    <n v="12"/>
    <m/>
    <s v="ASY/17/0286"/>
    <d v="2017-05-13T00:00:00"/>
    <d v="2017-05-15T00:00:00"/>
    <d v="2017-05-16T00:00:00"/>
    <s v="Rewash"/>
    <s v="Hu"/>
    <s v="Closed"/>
  </r>
  <r>
    <x v="5"/>
    <x v="5"/>
    <d v="2017-05-15T00:00:00"/>
    <s v="CW2017'20"/>
    <x v="5"/>
    <x v="2"/>
    <s v="0737909KF"/>
    <s v="4004061192"/>
    <n v="3"/>
    <n v="200"/>
    <n v="526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3"/>
    <d v="2017-05-15T00:00:00"/>
    <s v="CW2017'20"/>
    <x v="5"/>
    <x v="1"/>
    <s v="SL01.594.201"/>
    <s v="610439541026"/>
    <m/>
    <m/>
    <n v="20000"/>
    <s v="Rusty on eyelet"/>
    <s v=""/>
    <s v=""/>
    <n v="0.5"/>
    <m/>
    <s v=""/>
    <m/>
    <n v="7"/>
    <n v="5"/>
    <n v="0"/>
    <m/>
    <n v="12"/>
    <m/>
    <s v="ASY/17/0290"/>
    <d v="2017-05-14T00:00:00"/>
    <d v="2017-05-15T00:00:00"/>
    <d v="2017-05-16T00:00:00"/>
    <s v="Rewash"/>
    <s v="Hu"/>
    <s v="Closed"/>
  </r>
  <r>
    <x v="5"/>
    <x v="5"/>
    <d v="2017-05-15T00:00:00"/>
    <s v="CW2017'20"/>
    <x v="5"/>
    <x v="2"/>
    <s v="0027280NL"/>
    <s v="4004114913"/>
    <n v="4"/>
    <n v="200"/>
    <n v="9510"/>
    <s v=" PPT : Uneven Plating"/>
    <m/>
    <n v="0.2"/>
    <m/>
    <n v="0"/>
    <m/>
    <m/>
    <n v="2.8000000000000003"/>
    <n v="0.21"/>
    <n v="0.19"/>
    <m/>
    <n v="3.2"/>
    <m/>
    <m/>
    <m/>
    <m/>
    <m/>
    <m/>
    <m/>
    <m/>
  </r>
  <r>
    <x v="4"/>
    <x v="3"/>
    <d v="2017-05-15T00:00:00"/>
    <s v="CW2017'20"/>
    <x v="5"/>
    <x v="1"/>
    <s v="SL01.594.201"/>
    <s v="610439541025"/>
    <m/>
    <m/>
    <n v="20000"/>
    <s v="Rusty on eyelet"/>
    <s v=""/>
    <s v=""/>
    <n v="0.5"/>
    <m/>
    <s v=""/>
    <m/>
    <n v="7"/>
    <n v="5"/>
    <n v="0"/>
    <m/>
    <n v="12"/>
    <m/>
    <s v="ASY/17/0290"/>
    <d v="2017-05-14T00:00:00"/>
    <d v="2017-05-15T00:00:00"/>
    <d v="2017-05-16T00:00:00"/>
    <s v="Rewash"/>
    <s v="Hu"/>
    <s v="Closed"/>
  </r>
  <r>
    <x v="5"/>
    <x v="5"/>
    <d v="2017-05-15T00:00:00"/>
    <s v="CW2017'20"/>
    <x v="5"/>
    <x v="2"/>
    <s v="0737909KF"/>
    <s v="4004060396"/>
    <n v="3"/>
    <n v="200"/>
    <n v="509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1190"/>
    <n v="2"/>
    <n v="200"/>
    <n v="535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027280NL"/>
    <s v="4004114912"/>
    <n v="3"/>
    <n v="315"/>
    <n v="11190"/>
    <s v=" PPT : Uneven Plating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5-15T00:00:00"/>
    <s v="CW2017'20"/>
    <x v="5"/>
    <x v="2"/>
    <s v="0737909KF"/>
    <s v="4004060400"/>
    <n v="3"/>
    <n v="200"/>
    <n v="458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0398"/>
    <n v="3"/>
    <n v="200"/>
    <n v="610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0403"/>
    <n v="3"/>
    <n v="200"/>
    <n v="509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0397"/>
    <n v="2"/>
    <n v="200"/>
    <n v="630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0394"/>
    <n v="3"/>
    <n v="200"/>
    <n v="575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0407"/>
    <n v="3"/>
    <n v="200"/>
    <n v="641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0401"/>
    <n v="3"/>
    <n v="200"/>
    <n v="539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737909KF"/>
    <s v="4004060395"/>
    <n v="3"/>
    <n v="200"/>
    <n v="5660"/>
    <s v=" PPT : Compound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0361955L"/>
    <s v="4004031127"/>
    <n v="3"/>
    <n v="125"/>
    <n v="2170"/>
    <s v=" PPT : Black mark (S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15T00:00:00"/>
    <s v="CW2017'20"/>
    <x v="5"/>
    <x v="2"/>
    <s v="0223565ML"/>
    <s v="4004060492"/>
    <n v="3"/>
    <n v="315"/>
    <n v="2923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4"/>
    <d v="2017-05-16T00:00:00"/>
    <s v="CW2017'20"/>
    <x v="5"/>
    <x v="2"/>
    <s v="SL 01.506.322"/>
    <m/>
    <m/>
    <m/>
    <m/>
    <m/>
    <n v="3"/>
    <m/>
    <m/>
    <m/>
    <m/>
    <m/>
    <n v="42"/>
    <m/>
    <m/>
    <m/>
    <n v="42"/>
    <m/>
    <m/>
    <m/>
    <m/>
    <m/>
    <m/>
    <m/>
    <m/>
  </r>
  <r>
    <x v="4"/>
    <x v="2"/>
    <d v="2017-05-16T00:00:00"/>
    <s v="CW2017'20"/>
    <x v="5"/>
    <x v="1"/>
    <s v="SL01.506.322"/>
    <s v="610440351306"/>
    <m/>
    <m/>
    <n v="135000"/>
    <s v="Blistering on pin"/>
    <n v="1.5"/>
    <s v=""/>
    <s v=""/>
    <m/>
    <s v=""/>
    <m/>
    <n v="21"/>
    <n v="5"/>
    <n v="100"/>
    <m/>
    <n v="126"/>
    <m/>
    <s v="ASYI/17/0294"/>
    <m/>
    <d v="2017-05-17T00:00:00"/>
    <d v="2017-05-24T00:00:00"/>
    <s v="Rework"/>
    <s v="Ang SH"/>
    <s v="Closed"/>
  </r>
  <r>
    <x v="4"/>
    <x v="2"/>
    <d v="2017-05-16T00:00:00"/>
    <s v="CW2017'20"/>
    <x v="5"/>
    <x v="1"/>
    <s v="SL01.506.322"/>
    <s v="610440351305"/>
    <m/>
    <m/>
    <n v="135000"/>
    <s v="Blistering on pin"/>
    <n v="1.5"/>
    <s v=""/>
    <s v=""/>
    <m/>
    <s v=""/>
    <m/>
    <n v="21"/>
    <n v="5"/>
    <n v="100"/>
    <m/>
    <n v="126"/>
    <m/>
    <s v="ASYI/17/0294"/>
    <m/>
    <d v="2017-05-17T00:00:00"/>
    <d v="2017-05-24T00:00:00"/>
    <s v="Rework"/>
    <s v="Ang SH"/>
    <s v="Closed"/>
  </r>
  <r>
    <x v="4"/>
    <x v="2"/>
    <d v="2017-05-16T00:00:00"/>
    <s v="CW2017'20"/>
    <x v="5"/>
    <x v="1"/>
    <s v="SL01.506.322"/>
    <s v="6104403513"/>
    <m/>
    <m/>
    <n v="135000"/>
    <s v="Blistering on pin"/>
    <n v="1.5"/>
    <s v=""/>
    <s v=""/>
    <m/>
    <s v=""/>
    <m/>
    <n v="21"/>
    <n v="5"/>
    <n v="100"/>
    <m/>
    <n v="126"/>
    <m/>
    <s v="ASYI/17/0294"/>
    <m/>
    <d v="2017-05-17T00:00:00"/>
    <d v="2017-05-24T00:00:00"/>
    <s v="Rework"/>
    <s v="Ang SH"/>
    <s v="Closed"/>
  </r>
  <r>
    <x v="5"/>
    <x v="5"/>
    <d v="2017-05-17T00:00:00"/>
    <s v="CW2017'20"/>
    <x v="5"/>
    <x v="2"/>
    <s v="0022247NF"/>
    <s v="4003998782"/>
    <n v="6"/>
    <n v="500"/>
    <n v="9914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4"/>
    <x v="4"/>
    <d v="2017-05-17T00:00:00"/>
    <s v="CW2017'20"/>
    <x v="5"/>
    <x v="2"/>
    <s v="SL 01.589.321"/>
    <m/>
    <m/>
    <m/>
    <m/>
    <m/>
    <n v="1"/>
    <m/>
    <m/>
    <m/>
    <m/>
    <m/>
    <n v="14"/>
    <m/>
    <m/>
    <m/>
    <n v="14"/>
    <m/>
    <m/>
    <m/>
    <m/>
    <m/>
    <m/>
    <m/>
    <m/>
  </r>
  <r>
    <x v="4"/>
    <x v="2"/>
    <d v="2017-05-17T00:00:00"/>
    <s v="CW2017'20"/>
    <x v="5"/>
    <x v="1"/>
    <s v="SL01.589.321"/>
    <s v="610439743511"/>
    <m/>
    <m/>
    <n v="90000"/>
    <s v="Rusty &amp; burnt on pin"/>
    <s v=""/>
    <s v=""/>
    <n v="0.5"/>
    <m/>
    <s v=""/>
    <m/>
    <n v="7"/>
    <n v="5"/>
    <n v="0"/>
    <m/>
    <n v="12"/>
    <m/>
    <s v="ASYI/17/0302"/>
    <m/>
    <d v="2017-05-18T00:00:00"/>
    <d v="2017-05-19T00:00:00"/>
    <s v="Rewash"/>
    <s v="Ang SH"/>
    <s v="Closed"/>
  </r>
  <r>
    <x v="5"/>
    <x v="5"/>
    <d v="2017-05-17T00:00:00"/>
    <s v="CW2017'20"/>
    <x v="5"/>
    <x v="2"/>
    <s v="0022247NF"/>
    <s v="4003998781"/>
    <n v="4"/>
    <n v="500"/>
    <n v="10001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4"/>
    <x v="3"/>
    <d v="2017-05-17T00:00:00"/>
    <s v="CW2017'20"/>
    <x v="5"/>
    <x v="1"/>
    <s v="SL01.822.201"/>
    <s v="610438239203"/>
    <m/>
    <m/>
    <n v="20000"/>
    <s v="Rusty on eyelet"/>
    <s v=""/>
    <s v=""/>
    <n v="0.5"/>
    <m/>
    <s v=""/>
    <m/>
    <n v="7"/>
    <n v="5"/>
    <n v="0"/>
    <m/>
    <n v="12"/>
    <m/>
    <s v="ASY/17/0301"/>
    <d v="2017-05-15T00:00:00"/>
    <d v="2017-05-18T00:00:00"/>
    <d v="2017-05-19T00:00:00"/>
    <s v="Rewash"/>
    <s v="Wee"/>
    <s v="Closed"/>
  </r>
  <r>
    <x v="5"/>
    <x v="5"/>
    <d v="2017-05-17T00:00:00"/>
    <s v="CW2017'20"/>
    <x v="5"/>
    <x v="2"/>
    <s v="0022247NF"/>
    <s v="4003998778"/>
    <n v="5"/>
    <n v="500"/>
    <n v="10231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3"/>
    <x v="1"/>
    <d v="2017-05-17T00:00:00"/>
    <s v="CW2017'20"/>
    <x v="5"/>
    <x v="1"/>
    <s v="SL01.822.484"/>
    <s v="610439734717"/>
    <m/>
    <m/>
    <n v="11000"/>
    <s v="Rusty in glass hole"/>
    <s v=""/>
    <s v=""/>
    <n v="0.5"/>
    <m/>
    <s v=""/>
    <m/>
    <n v="7"/>
    <n v="5"/>
    <n v="0"/>
    <m/>
    <n v="12"/>
    <m/>
    <s v="ASYI/17/0295"/>
    <d v="2017-05-14T00:00:00"/>
    <d v="2017-05-18T00:00:00"/>
    <d v="2017-05-19T00:00:00"/>
    <s v="Rewash"/>
    <s v="Wang"/>
    <s v="Closed"/>
  </r>
  <r>
    <x v="5"/>
    <x v="5"/>
    <d v="2017-05-17T00:00:00"/>
    <s v="CW2017'20"/>
    <x v="5"/>
    <x v="2"/>
    <s v="0354788MF"/>
    <s v="4003706331"/>
    <n v="3"/>
    <n v="315"/>
    <n v="20090"/>
    <s v=" PPT : Brown mark/Stain (S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17T00:00:00"/>
    <s v="CW2017'20"/>
    <x v="5"/>
    <x v="2"/>
    <s v="0354788MF"/>
    <s v="4003706330"/>
    <n v="3"/>
    <n v="315"/>
    <n v="19630"/>
    <s v=" PPT : Brown mark/Stain (S)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17T00:00:00"/>
    <s v="CW2017'20"/>
    <x v="5"/>
    <x v="2"/>
    <s v="0354788MF"/>
    <s v="4003706323"/>
    <n v="3"/>
    <n v="315"/>
    <n v="19230"/>
    <s v=" PPT : Brown mark/Stain (S)"/>
    <m/>
    <n v="0.3"/>
    <m/>
    <n v="0"/>
    <m/>
    <m/>
    <n v="4.2"/>
    <n v="0.21"/>
    <n v="0.19"/>
    <m/>
    <n v="4.6000000000000005"/>
    <m/>
    <m/>
    <m/>
    <m/>
    <m/>
    <m/>
    <m/>
    <m/>
  </r>
  <r>
    <x v="4"/>
    <x v="4"/>
    <d v="2017-05-18T00:00:00"/>
    <s v="CW2017'20"/>
    <x v="5"/>
    <x v="2"/>
    <s v="SL 01.589.301"/>
    <m/>
    <m/>
    <m/>
    <m/>
    <m/>
    <m/>
    <m/>
    <m/>
    <n v="3"/>
    <m/>
    <m/>
    <n v="42"/>
    <m/>
    <m/>
    <m/>
    <n v="42"/>
    <m/>
    <m/>
    <m/>
    <m/>
    <m/>
    <m/>
    <m/>
    <m/>
  </r>
  <r>
    <x v="3"/>
    <x v="1"/>
    <d v="2017-05-18T00:00:00"/>
    <s v="CW2017'20"/>
    <x v="5"/>
    <x v="1"/>
    <s v="SL01.589.484"/>
    <s v="610437838067"/>
    <m/>
    <m/>
    <n v="13000"/>
    <s v="Red stain on lead"/>
    <s v=""/>
    <s v=""/>
    <n v="0.5"/>
    <m/>
    <s v=""/>
    <m/>
    <n v="7"/>
    <n v="5"/>
    <n v="0"/>
    <m/>
    <n v="12"/>
    <m/>
    <s v="ASYI/17/0300"/>
    <d v="2017-05-14T00:00:00"/>
    <d v="2017-05-22T00:00:00"/>
    <d v="2017-05-23T00:00:00"/>
    <s v="Rewash"/>
    <s v="Hu"/>
    <s v="Closed"/>
  </r>
  <r>
    <x v="3"/>
    <x v="1"/>
    <d v="2017-05-18T00:00:00"/>
    <s v="CW2017'20"/>
    <x v="5"/>
    <x v="1"/>
    <s v="SL01.589.484"/>
    <s v="610440394102"/>
    <m/>
    <m/>
    <n v="11428"/>
    <s v="Red stain on lead"/>
    <s v=""/>
    <s v=""/>
    <n v="0.5"/>
    <m/>
    <s v=""/>
    <m/>
    <n v="7"/>
    <n v="5"/>
    <n v="0"/>
    <m/>
    <n v="12"/>
    <m/>
    <s v="ASYI/17/0299"/>
    <d v="2017-05-15T00:00:00"/>
    <d v="2017-05-18T00:00:00"/>
    <d v="2017-05-19T00:00:00"/>
    <s v="Rewash"/>
    <s v="Wang"/>
    <s v="Closed"/>
  </r>
  <r>
    <x v="4"/>
    <x v="3"/>
    <d v="2017-05-18T00:00:00"/>
    <s v="CW2017'20"/>
    <x v="5"/>
    <x v="1"/>
    <s v="SL01.546.201"/>
    <s v="610439907305"/>
    <m/>
    <m/>
    <n v="20000"/>
    <s v="Rusty on eyelet"/>
    <s v=""/>
    <s v=""/>
    <n v="0.5"/>
    <m/>
    <s v=""/>
    <m/>
    <n v="7"/>
    <n v="5"/>
    <n v="0"/>
    <m/>
    <n v="12"/>
    <m/>
    <s v="ASY/17/0303"/>
    <d v="2017-05-15T00:00:00"/>
    <d v="2017-05-18T00:00:00"/>
    <d v="2017-05-19T00:00:00"/>
    <s v="Rewash"/>
    <s v="Li"/>
    <s v="Closed"/>
  </r>
  <r>
    <x v="4"/>
    <x v="3"/>
    <d v="2017-05-18T00:00:00"/>
    <s v="CW2017'20"/>
    <x v="5"/>
    <x v="1"/>
    <s v="SL01.546.201"/>
    <s v="610439907321"/>
    <m/>
    <m/>
    <n v="20000"/>
    <s v="Rusty on eyelet"/>
    <s v=""/>
    <s v=""/>
    <n v="0.5"/>
    <m/>
    <s v=""/>
    <m/>
    <n v="7"/>
    <n v="5"/>
    <n v="0"/>
    <m/>
    <n v="12"/>
    <m/>
    <s v="ASY/17/0303"/>
    <d v="2017-05-16T00:00:00"/>
    <d v="2017-05-18T00:00:00"/>
    <d v="2017-05-19T00:00:00"/>
    <s v="Rewash"/>
    <s v="Chao"/>
    <s v="Closed"/>
  </r>
  <r>
    <x v="4"/>
    <x v="3"/>
    <d v="2017-05-18T00:00:00"/>
    <s v="CW2017'20"/>
    <x v="5"/>
    <x v="1"/>
    <s v="SL01.546.201"/>
    <s v="610439907318"/>
    <m/>
    <m/>
    <n v="20000"/>
    <s v="Rusty on eyelet"/>
    <s v=""/>
    <s v=""/>
    <n v="0.5"/>
    <m/>
    <s v=""/>
    <m/>
    <n v="7"/>
    <n v="5"/>
    <n v="0"/>
    <m/>
    <n v="12"/>
    <m/>
    <s v="ASY/17/0303"/>
    <d v="2017-05-16T00:00:00"/>
    <d v="2017-05-18T00:00:00"/>
    <d v="2017-05-19T00:00:00"/>
    <s v="Rewash"/>
    <s v="Chao"/>
    <s v="Closed"/>
  </r>
  <r>
    <x v="3"/>
    <x v="1"/>
    <d v="2017-05-18T00:00:00"/>
    <s v="CW2017'20"/>
    <x v="5"/>
    <x v="1"/>
    <s v="SL01.589.484"/>
    <s v="610437838640"/>
    <m/>
    <m/>
    <n v="13000"/>
    <s v="Yellow stain ON eyelet"/>
    <s v=""/>
    <s v=""/>
    <n v="0.5"/>
    <m/>
    <s v=""/>
    <m/>
    <n v="7"/>
    <n v="5"/>
    <n v="0"/>
    <m/>
    <n v="12"/>
    <m/>
    <s v="ASYI/17/0304"/>
    <d v="2017-05-16T00:00:00"/>
    <d v="2017-05-20T00:00:00"/>
    <d v="2017-05-21T00:00:00"/>
    <s v="Rewash"/>
    <s v="Ping"/>
    <s v="Closed"/>
  </r>
  <r>
    <x v="3"/>
    <x v="1"/>
    <d v="2017-05-18T00:00:00"/>
    <s v="CW2017'20"/>
    <x v="5"/>
    <x v="1"/>
    <s v="SL01.589.484"/>
    <s v="610437838629"/>
    <m/>
    <m/>
    <n v="13000"/>
    <s v="Yellow stain ON eyelet"/>
    <s v=""/>
    <s v=""/>
    <n v="0.5"/>
    <m/>
    <s v=""/>
    <m/>
    <n v="7"/>
    <n v="5"/>
    <n v="0"/>
    <m/>
    <n v="12"/>
    <m/>
    <s v="ASYI/17/0304"/>
    <d v="2017-05-16T00:00:00"/>
    <d v="2017-05-20T00:00:00"/>
    <d v="2017-05-21T00:00:00"/>
    <s v="Rewash"/>
    <s v="Ping"/>
    <s v="Closed"/>
  </r>
  <r>
    <x v="3"/>
    <x v="1"/>
    <d v="2017-05-18T00:00:00"/>
    <s v="CW2017'20"/>
    <x v="5"/>
    <x v="1"/>
    <s v="SL01.589.484"/>
    <s v="610437838601"/>
    <m/>
    <m/>
    <n v="13000"/>
    <s v="Red stain on lead"/>
    <s v=""/>
    <s v=""/>
    <n v="0.5"/>
    <m/>
    <s v=""/>
    <m/>
    <n v="7"/>
    <n v="5"/>
    <n v="0"/>
    <m/>
    <n v="12"/>
    <m/>
    <s v="ASYI/17/0300"/>
    <d v="2017-05-15T00:00:00"/>
    <d v="2017-05-18T00:00:00"/>
    <d v="2017-05-19T00:00:00"/>
    <s v="Rewash"/>
    <s v="Wang"/>
    <s v="Closed"/>
  </r>
  <r>
    <x v="3"/>
    <x v="1"/>
    <d v="2017-05-18T00:00:00"/>
    <s v="CW2017'20"/>
    <x v="5"/>
    <x v="1"/>
    <s v="SL01.589.484"/>
    <s v="610437838630"/>
    <m/>
    <m/>
    <n v="13000"/>
    <s v="Yellow stain ON eyelet"/>
    <s v=""/>
    <s v=""/>
    <n v="0.5"/>
    <m/>
    <s v=""/>
    <m/>
    <n v="7"/>
    <n v="5"/>
    <n v="0"/>
    <m/>
    <n v="12"/>
    <m/>
    <s v="ASYI/17/0304"/>
    <d v="2017-05-16T00:00:00"/>
    <d v="2017-05-20T00:00:00"/>
    <d v="2017-05-21T00:00:00"/>
    <s v="Rewash"/>
    <s v="Ping"/>
    <s v="Closed"/>
  </r>
  <r>
    <x v="3"/>
    <x v="1"/>
    <d v="2017-05-18T00:00:00"/>
    <s v="CW2017'20"/>
    <x v="5"/>
    <x v="1"/>
    <s v="SL01.589.484"/>
    <s v="610437838632"/>
    <m/>
    <m/>
    <n v="13000"/>
    <s v="Yellow stain ON eyelet"/>
    <s v=""/>
    <s v=""/>
    <n v="0.5"/>
    <m/>
    <s v=""/>
    <m/>
    <n v="7"/>
    <n v="5"/>
    <n v="0"/>
    <m/>
    <n v="12"/>
    <m/>
    <s v="ASYI/17/0304"/>
    <d v="2017-05-16T00:00:00"/>
    <d v="2017-05-20T00:00:00"/>
    <d v="2017-05-21T00:00:00"/>
    <s v="Rewash"/>
    <s v="Ping"/>
    <s v="Closed"/>
  </r>
  <r>
    <x v="3"/>
    <x v="1"/>
    <d v="2017-05-18T00:00:00"/>
    <s v="CW2017'20"/>
    <x v="5"/>
    <x v="1"/>
    <s v="SL01.589.484"/>
    <s v="610437838631"/>
    <m/>
    <m/>
    <n v="13000"/>
    <s v="Yellow stain ON eyelet"/>
    <s v=""/>
    <s v=""/>
    <n v="0.5"/>
    <m/>
    <s v=""/>
    <m/>
    <n v="7"/>
    <n v="5"/>
    <n v="0"/>
    <m/>
    <n v="12"/>
    <m/>
    <s v="ASYI/17/0304"/>
    <d v="2017-05-16T00:00:00"/>
    <d v="2017-05-20T00:00:00"/>
    <d v="2017-05-21T00:00:00"/>
    <s v="Rewash"/>
    <s v="Ping"/>
    <s v="Closed"/>
  </r>
  <r>
    <x v="5"/>
    <x v="7"/>
    <d v="2017-05-19T00:00:00"/>
    <s v="CW2017'20"/>
    <x v="5"/>
    <x v="2"/>
    <s v="BZ-8J410AJ003A"/>
    <s v="5000294765"/>
    <n v="7"/>
    <n v="7"/>
    <n v="7"/>
    <s v=" Case : Rough"/>
    <m/>
    <m/>
    <m/>
    <n v="5.6000000000000001E-2"/>
    <m/>
    <m/>
    <n v="0.78400000000000003"/>
    <m/>
    <m/>
    <m/>
    <n v="0.78400000000000003"/>
    <n v="7"/>
    <m/>
    <m/>
    <m/>
    <m/>
    <m/>
    <m/>
    <m/>
  </r>
  <r>
    <x v="3"/>
    <x v="1"/>
    <d v="2017-05-21T00:00:00"/>
    <s v="CW2017'21"/>
    <x v="5"/>
    <x v="1"/>
    <s v="SL01.546.484"/>
    <s v="610438106160"/>
    <m/>
    <m/>
    <n v="11000"/>
    <s v="Red stain on lead"/>
    <s v=""/>
    <s v=""/>
    <n v="0.5"/>
    <m/>
    <s v=""/>
    <m/>
    <n v="7"/>
    <n v="5"/>
    <n v="0"/>
    <m/>
    <n v="12"/>
    <m/>
    <s v="ASYI/17/0311"/>
    <d v="2017-05-17T00:00:00"/>
    <d v="2017-05-22T00:00:00"/>
    <d v="2017-05-23T00:00:00"/>
    <s v="Rewash"/>
    <s v="Wang"/>
    <s v="Closed"/>
  </r>
  <r>
    <x v="4"/>
    <x v="3"/>
    <d v="2017-05-21T00:00:00"/>
    <s v="CW2017'21"/>
    <x v="5"/>
    <x v="1"/>
    <s v="SL01.546.201"/>
    <s v="610439907703"/>
    <m/>
    <m/>
    <n v="20000"/>
    <s v="Rusty on eyelet"/>
    <s v=""/>
    <s v=""/>
    <n v="0.5"/>
    <m/>
    <s v=""/>
    <m/>
    <n v="7"/>
    <n v="5"/>
    <n v="0"/>
    <m/>
    <n v="12"/>
    <m/>
    <s v="ASY/17/0309"/>
    <d v="2017-05-17T00:00:00"/>
    <d v="2017-05-22T00:00:00"/>
    <d v="2017-05-23T00:00:00"/>
    <s v="Rewash"/>
    <s v="Chao"/>
    <s v="Closed"/>
  </r>
  <r>
    <x v="3"/>
    <x v="1"/>
    <d v="2017-05-21T00:00:00"/>
    <s v="CW2017'21"/>
    <x v="5"/>
    <x v="1"/>
    <s v="SL01.589.484"/>
    <s v="610437838665"/>
    <m/>
    <m/>
    <n v="13000"/>
    <s v="Yellow stain ON eyelet"/>
    <s v=""/>
    <s v=""/>
    <n v="0.5"/>
    <m/>
    <s v=""/>
    <m/>
    <n v="7"/>
    <n v="5"/>
    <n v="0"/>
    <m/>
    <n v="12"/>
    <m/>
    <s v="ASYI/17/0307"/>
    <d v="2017-05-17T00:00:00"/>
    <d v="2017-05-21T00:00:00"/>
    <d v="2017-05-22T00:00:00"/>
    <s v="Rewash"/>
    <s v="Ping"/>
    <s v="Closed"/>
  </r>
  <r>
    <x v="3"/>
    <x v="1"/>
    <d v="2017-05-21T00:00:00"/>
    <s v="CW2017'21"/>
    <x v="5"/>
    <x v="1"/>
    <s v="SL01.589.484"/>
    <s v="610437838671"/>
    <m/>
    <m/>
    <n v="13000"/>
    <s v="Yellow stain ON eyelet"/>
    <s v=""/>
    <s v=""/>
    <n v="0.5"/>
    <m/>
    <s v=""/>
    <m/>
    <n v="7"/>
    <n v="5"/>
    <n v="0"/>
    <m/>
    <n v="12"/>
    <m/>
    <s v="ASYI/17/0307"/>
    <d v="2017-05-17T00:00:00"/>
    <d v="2017-05-21T00:00:00"/>
    <d v="2017-05-22T00:00:00"/>
    <s v="Rewash"/>
    <s v="Ping"/>
    <s v="Closed"/>
  </r>
  <r>
    <x v="5"/>
    <x v="7"/>
    <d v="2017-05-22T00:00:00"/>
    <s v="CW2017'21"/>
    <x v="5"/>
    <x v="2"/>
    <s v="BZ-8J410AJ003A"/>
    <s v="5000292516"/>
    <n v="107"/>
    <n v="107"/>
    <n v="107"/>
    <s v="Case : Pitting"/>
    <m/>
    <m/>
    <m/>
    <n v="0.85599999999999998"/>
    <m/>
    <m/>
    <n v="11.984"/>
    <m/>
    <m/>
    <m/>
    <n v="11.984"/>
    <n v="107"/>
    <m/>
    <m/>
    <m/>
    <m/>
    <m/>
    <m/>
    <m/>
  </r>
  <r>
    <x v="3"/>
    <x v="1"/>
    <d v="2017-05-22T00:00:00"/>
    <s v="CW2017'21"/>
    <x v="5"/>
    <x v="1"/>
    <s v="SL01.825.484"/>
    <s v="610440548830"/>
    <m/>
    <m/>
    <n v="11000"/>
    <s v="Rusty ON eyelets &amp; Red stain on lead"/>
    <s v=""/>
    <s v=""/>
    <n v="0.5"/>
    <m/>
    <s v=""/>
    <m/>
    <n v="7"/>
    <n v="5"/>
    <n v="0"/>
    <m/>
    <n v="12"/>
    <m/>
    <s v="ASYI/17/0312"/>
    <d v="2017-05-18T00:00:00"/>
    <d v="2017-05-25T00:00:00"/>
    <d v="2017-05-26T00:00:00"/>
    <s v="Rewash"/>
    <s v="Ping"/>
    <s v="Closed"/>
  </r>
  <r>
    <x v="5"/>
    <x v="7"/>
    <d v="2017-05-22T00:00:00"/>
    <s v="CW2017'21"/>
    <x v="5"/>
    <x v="2"/>
    <s v="BZ-8J410AJ003A"/>
    <s v="5000292516"/>
    <n v="38"/>
    <n v="107"/>
    <n v="107"/>
    <s v="Case : Pitting"/>
    <n v="0.25"/>
    <m/>
    <m/>
    <n v="0"/>
    <m/>
    <m/>
    <n v="3.5"/>
    <n v="1.52"/>
    <n v="58.2"/>
    <m/>
    <n v="63.22"/>
    <m/>
    <m/>
    <m/>
    <m/>
    <m/>
    <m/>
    <m/>
    <m/>
  </r>
  <r>
    <x v="3"/>
    <x v="1"/>
    <d v="2017-05-22T00:00:00"/>
    <s v="CW2017'21"/>
    <x v="5"/>
    <x v="1"/>
    <s v="SL01.546.484"/>
    <s v="610438106164"/>
    <m/>
    <m/>
    <n v="11000"/>
    <s v="Yellow stain ON eyelet"/>
    <s v=""/>
    <s v=""/>
    <n v="0.5"/>
    <m/>
    <s v=""/>
    <m/>
    <n v="7"/>
    <n v="5"/>
    <n v="0"/>
    <m/>
    <n v="12"/>
    <m/>
    <s v="ASYI/17/0313"/>
    <d v="2017-05-19T00:00:00"/>
    <d v="2017-05-24T00:00:00"/>
    <d v="2017-05-25T00:00:00"/>
    <s v="Rewash"/>
    <s v="Ping"/>
    <s v="Closed"/>
  </r>
  <r>
    <x v="5"/>
    <x v="5"/>
    <d v="2017-05-22T00:00:00"/>
    <s v="CW2017'21"/>
    <x v="5"/>
    <x v="2"/>
    <s v="A305000140L"/>
    <s v="4004116054"/>
    <n v="3"/>
    <n v="200"/>
    <n v="3860"/>
    <s v=" PPT : Brown mark/Stain (S)"/>
    <m/>
    <n v="0.1"/>
    <m/>
    <n v="0"/>
    <m/>
    <m/>
    <n v="1.4000000000000001"/>
    <n v="0.21"/>
    <n v="0.19"/>
    <m/>
    <n v="1.8"/>
    <m/>
    <m/>
    <m/>
    <m/>
    <m/>
    <m/>
    <m/>
    <m/>
  </r>
  <r>
    <x v="6"/>
    <x v="6"/>
    <d v="2017-05-22T00:00:00"/>
    <s v="CW2017'21"/>
    <x v="5"/>
    <x v="2"/>
    <s v="BA3A04SBOA"/>
    <s v="5000291995"/>
    <n v="54"/>
    <n v="270"/>
    <n v="270"/>
    <s v="PINHOLE,JIGMARK"/>
    <n v="1.998"/>
    <m/>
    <m/>
    <m/>
    <m/>
    <m/>
    <n v="27.972000000000001"/>
    <m/>
    <n v="0.48599999999999999"/>
    <m/>
    <n v="28.458000000000002"/>
    <m/>
    <m/>
    <m/>
    <m/>
    <m/>
    <m/>
    <m/>
    <m/>
  </r>
  <r>
    <x v="5"/>
    <x v="5"/>
    <d v="2017-05-22T00:00:00"/>
    <s v="CW2017'21"/>
    <x v="5"/>
    <x v="2"/>
    <s v="08175361F"/>
    <s v="4004097676"/>
    <n v="3"/>
    <n v="200"/>
    <n v="7570"/>
    <s v=" PPT : Brown mark/Stain (S)"/>
    <m/>
    <n v="0.1"/>
    <m/>
    <n v="0"/>
    <m/>
    <m/>
    <n v="1.4000000000000001"/>
    <n v="0.21"/>
    <n v="0.19"/>
    <m/>
    <n v="1.8"/>
    <m/>
    <m/>
    <m/>
    <m/>
    <m/>
    <m/>
    <m/>
    <m/>
  </r>
  <r>
    <x v="6"/>
    <x v="6"/>
    <d v="2017-05-22T00:00:00"/>
    <s v="CW2017'21"/>
    <x v="5"/>
    <x v="1"/>
    <s v="370P08SBOATW"/>
    <m/>
    <n v="86"/>
    <n v="86"/>
    <n v="86"/>
    <s v="PINHOLE,JIGMARK"/>
    <n v="3.1819999999999999"/>
    <m/>
    <m/>
    <m/>
    <m/>
    <m/>
    <n v="44.548000000000002"/>
    <m/>
    <n v="0.7739999999999998"/>
    <m/>
    <n v="45.322000000000003"/>
    <m/>
    <m/>
    <m/>
    <m/>
    <m/>
    <m/>
    <m/>
    <m/>
  </r>
  <r>
    <x v="4"/>
    <x v="4"/>
    <d v="2017-05-23T00:00:00"/>
    <s v="CW2017'21"/>
    <x v="5"/>
    <x v="2"/>
    <s v="SL 01.807.301 "/>
    <m/>
    <m/>
    <m/>
    <m/>
    <m/>
    <m/>
    <m/>
    <m/>
    <n v="5"/>
    <m/>
    <m/>
    <n v="70"/>
    <m/>
    <m/>
    <m/>
    <n v="70"/>
    <m/>
    <m/>
    <m/>
    <m/>
    <m/>
    <m/>
    <m/>
    <m/>
  </r>
  <r>
    <x v="5"/>
    <x v="7"/>
    <d v="2017-05-23T00:00:00"/>
    <s v="CW2017'21"/>
    <x v="5"/>
    <x v="2"/>
    <s v="CF-INO10AW001A"/>
    <s v="5000291323"/>
    <n v="19"/>
    <n v="19"/>
    <n v="19"/>
    <s v="Case : Cloudy"/>
    <m/>
    <m/>
    <m/>
    <n v="0.152"/>
    <m/>
    <m/>
    <n v="2.1280000000000001"/>
    <m/>
    <m/>
    <m/>
    <n v="2.1280000000000001"/>
    <n v="19"/>
    <m/>
    <m/>
    <m/>
    <m/>
    <m/>
    <m/>
    <m/>
  </r>
  <r>
    <x v="6"/>
    <x v="6"/>
    <d v="2017-05-23T00:00:00"/>
    <s v="CW2017'21"/>
    <x v="5"/>
    <x v="2"/>
    <s v="SA2A66SBOA"/>
    <s v="5000291995"/>
    <n v="2"/>
    <n v="4"/>
    <n v="4"/>
    <s v="PINHOLE"/>
    <n v="7.3999999999999996E-2"/>
    <m/>
    <m/>
    <m/>
    <m/>
    <m/>
    <n v="1.036"/>
    <m/>
    <n v="1.7999999999999999E-2"/>
    <m/>
    <n v="1.054"/>
    <m/>
    <m/>
    <m/>
    <m/>
    <m/>
    <m/>
    <m/>
    <m/>
  </r>
  <r>
    <x v="4"/>
    <x v="4"/>
    <d v="2017-05-23T00:00:00"/>
    <s v="CW2017'21"/>
    <x v="5"/>
    <x v="2"/>
    <s v="SL 01.589.301"/>
    <m/>
    <m/>
    <m/>
    <m/>
    <m/>
    <m/>
    <m/>
    <m/>
    <n v="9"/>
    <m/>
    <m/>
    <n v="126"/>
    <m/>
    <m/>
    <m/>
    <n v="126"/>
    <m/>
    <m/>
    <m/>
    <m/>
    <m/>
    <m/>
    <m/>
    <m/>
  </r>
  <r>
    <x v="6"/>
    <x v="6"/>
    <d v="2017-05-23T00:00:00"/>
    <s v="CW2017'21"/>
    <x v="5"/>
    <x v="2"/>
    <s v="350P06SBOA"/>
    <s v="5000289558"/>
    <n v="22"/>
    <n v="108"/>
    <n v="108"/>
    <s v="PINHOLE,JIGMARK"/>
    <n v="0.81399999999999995"/>
    <m/>
    <m/>
    <m/>
    <m/>
    <m/>
    <n v="11.395999999999999"/>
    <m/>
    <n v="0.19800000000000001"/>
    <m/>
    <n v="11.593999999999999"/>
    <m/>
    <m/>
    <m/>
    <m/>
    <m/>
    <m/>
    <m/>
    <m/>
  </r>
  <r>
    <x v="3"/>
    <x v="1"/>
    <d v="2017-05-23T00:00:00"/>
    <s v="CW2017'21"/>
    <x v="5"/>
    <x v="1"/>
    <s v="SL01.825.484"/>
    <s v="610437419047"/>
    <m/>
    <m/>
    <n v="11000"/>
    <s v="Yellow stain ON eyelet"/>
    <s v=""/>
    <s v=""/>
    <n v="0.5"/>
    <m/>
    <s v=""/>
    <m/>
    <n v="7"/>
    <n v="5"/>
    <n v="0"/>
    <m/>
    <n v="12"/>
    <m/>
    <s v="ASYI/17/0261"/>
    <d v="2017-04-26T00:00:00"/>
    <d v="2017-05-26T00:00:00"/>
    <d v="2017-05-27T00:00:00"/>
    <s v="Rewash"/>
    <s v="Hu"/>
    <s v="Closed"/>
  </r>
  <r>
    <x v="6"/>
    <x v="6"/>
    <d v="2017-05-23T00:00:00"/>
    <s v="CW2017'21"/>
    <x v="5"/>
    <x v="2"/>
    <s v="360P06SBOA"/>
    <s v="5000289550"/>
    <n v="82"/>
    <n v="108"/>
    <n v="108"/>
    <s v="PINHOLE,JIGMARK"/>
    <n v="3.0339999999999998"/>
    <m/>
    <m/>
    <m/>
    <m/>
    <m/>
    <n v="42.475999999999999"/>
    <m/>
    <n v="0.73799999999999999"/>
    <m/>
    <n v="43.213999999999999"/>
    <m/>
    <m/>
    <m/>
    <m/>
    <m/>
    <m/>
    <m/>
    <m/>
  </r>
  <r>
    <x v="5"/>
    <x v="5"/>
    <d v="2017-05-24T00:00:00"/>
    <s v="CW2017'21"/>
    <x v="5"/>
    <x v="2"/>
    <s v="0281904NF"/>
    <s v="4003521988"/>
    <n v="3"/>
    <n v="315"/>
    <n v="3059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3"/>
    <d v="2017-05-24T00:00:00"/>
    <s v="CW2017'21"/>
    <x v="5"/>
    <x v="1"/>
    <s v="SL01.546.201"/>
    <s v="610440578805"/>
    <m/>
    <m/>
    <n v="11000"/>
    <s v="Rusty ON eyelets"/>
    <s v=""/>
    <s v=""/>
    <n v="0.5"/>
    <m/>
    <s v=""/>
    <m/>
    <n v="7"/>
    <n v="5"/>
    <n v="0"/>
    <m/>
    <n v="12"/>
    <m/>
    <s v="ASYI/17/323"/>
    <d v="2017-05-22T00:00:00"/>
    <d v="2017-05-25T00:00:00"/>
    <d v="2017-05-26T00:00:00"/>
    <s v="Rewash"/>
    <s v="Wang"/>
    <s v="Closed"/>
  </r>
  <r>
    <x v="5"/>
    <x v="5"/>
    <d v="2017-05-24T00:00:00"/>
    <s v="CW2017'21"/>
    <x v="5"/>
    <x v="2"/>
    <s v="0243173KL"/>
    <s v="4004062506"/>
    <n v="3"/>
    <n v="315"/>
    <n v="10330"/>
    <s v=" PPT : Mix Part"/>
    <m/>
    <m/>
    <m/>
    <n v="0"/>
    <n v="1"/>
    <m/>
    <n v="14"/>
    <m/>
    <m/>
    <m/>
    <n v="14"/>
    <m/>
    <m/>
    <m/>
    <m/>
    <m/>
    <m/>
    <m/>
    <m/>
  </r>
  <r>
    <x v="4"/>
    <x v="4"/>
    <d v="2017-05-24T00:00:00"/>
    <s v="CW2017'21"/>
    <x v="5"/>
    <x v="2"/>
    <s v="SL 01.594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5-24T00:00:00"/>
    <s v="CW2017'21"/>
    <x v="5"/>
    <x v="2"/>
    <s v="0223565ML"/>
    <s v="4004065766"/>
    <n v="3"/>
    <n v="315"/>
    <n v="3032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4"/>
    <d v="2017-05-24T00:00:00"/>
    <s v="CW2017'21"/>
    <x v="5"/>
    <x v="2"/>
    <s v="SL 01.546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5-24T00:00:00"/>
    <s v="CW2017'21"/>
    <x v="5"/>
    <x v="2"/>
    <s v="0223565ML"/>
    <s v="4004066223"/>
    <n v="3"/>
    <n v="315"/>
    <n v="3246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4"/>
    <d v="2017-05-24T00:00:00"/>
    <s v="CW2017'21"/>
    <x v="5"/>
    <x v="2"/>
    <s v="SL 01.506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5-24T00:00:00"/>
    <s v="CW2017'21"/>
    <x v="5"/>
    <x v="2"/>
    <s v="0243904ML"/>
    <s v="4004062506"/>
    <n v="3"/>
    <n v="315"/>
    <n v="28840"/>
    <s v=" PPT : Compound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24T00:00:00"/>
    <s v="CW2017'21"/>
    <x v="5"/>
    <x v="2"/>
    <s v="0243904ML"/>
    <s v="4004097628"/>
    <n v="3"/>
    <n v="315"/>
    <n v="31020"/>
    <s v=" PPT : Compound"/>
    <m/>
    <n v="0.3"/>
    <m/>
    <n v="0"/>
    <m/>
    <m/>
    <n v="4.2"/>
    <n v="0.21"/>
    <n v="0.19"/>
    <m/>
    <n v="4.6000000000000005"/>
    <m/>
    <m/>
    <m/>
    <m/>
    <m/>
    <m/>
    <m/>
    <m/>
  </r>
  <r>
    <x v="5"/>
    <x v="5"/>
    <d v="2017-05-24T00:00:00"/>
    <s v="CW2017'21"/>
    <x v="5"/>
    <x v="2"/>
    <s v="0263809JL"/>
    <s v="4004065725"/>
    <n v="3"/>
    <n v="315"/>
    <n v="31070"/>
    <s v=" PPT : Foreign Material (Ibutsu Fuchku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5-24T00:00:00"/>
    <s v="CW2017'21"/>
    <x v="5"/>
    <x v="2"/>
    <s v="0282890NF"/>
    <s v="4004064586"/>
    <n v="5"/>
    <n v="500"/>
    <n v="3577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7"/>
    <d v="2017-05-25T00:00:00"/>
    <s v="CW2017'21"/>
    <x v="5"/>
    <x v="2"/>
    <s v="CF-1F210BP002A"/>
    <m/>
    <n v="11"/>
    <n v="11"/>
    <n v="11"/>
    <s v=" Case : Rough"/>
    <m/>
    <m/>
    <m/>
    <n v="0.152"/>
    <m/>
    <m/>
    <n v="2.1280000000000001"/>
    <m/>
    <m/>
    <m/>
    <n v="2.1280000000000001"/>
    <n v="19"/>
    <m/>
    <m/>
    <m/>
    <m/>
    <m/>
    <m/>
    <m/>
  </r>
  <r>
    <x v="4"/>
    <x v="4"/>
    <d v="2017-05-26T00:00:00"/>
    <s v="CW2017'21"/>
    <x v="5"/>
    <x v="2"/>
    <s v="SL 01.589.301"/>
    <m/>
    <m/>
    <m/>
    <m/>
    <m/>
    <m/>
    <m/>
    <m/>
    <n v="1"/>
    <m/>
    <m/>
    <n v="14"/>
    <m/>
    <m/>
    <m/>
    <n v="14"/>
    <m/>
    <m/>
    <m/>
    <m/>
    <m/>
    <m/>
    <m/>
    <m/>
  </r>
  <r>
    <x v="5"/>
    <x v="5"/>
    <d v="2017-05-26T00:00:00"/>
    <s v="CW2017'21"/>
    <x v="5"/>
    <x v="2"/>
    <s v="A121000300F"/>
    <s v="4004089612"/>
    <n v="6"/>
    <n v="125"/>
    <n v="2040"/>
    <s v=" PPT : Rusty"/>
    <m/>
    <m/>
    <n v="0.3"/>
    <n v="0"/>
    <m/>
    <m/>
    <n v="4.2"/>
    <n v="0.21"/>
    <m/>
    <m/>
    <n v="4.41"/>
    <m/>
    <m/>
    <m/>
    <m/>
    <m/>
    <m/>
    <m/>
    <m/>
  </r>
  <r>
    <x v="5"/>
    <x v="5"/>
    <d v="2017-05-26T00:00:00"/>
    <s v="CW2017'21"/>
    <x v="5"/>
    <x v="2"/>
    <s v="00361955L"/>
    <s v="4004067916"/>
    <n v="3"/>
    <n v="125"/>
    <n v="2240"/>
    <s v=" PPT : Black mark (S)"/>
    <m/>
    <m/>
    <n v="0.3"/>
    <n v="0"/>
    <m/>
    <m/>
    <n v="4.2"/>
    <n v="0.21"/>
    <m/>
    <m/>
    <n v="4.41"/>
    <m/>
    <m/>
    <m/>
    <m/>
    <m/>
    <m/>
    <m/>
    <m/>
  </r>
  <r>
    <x v="5"/>
    <x v="5"/>
    <d v="2017-05-26T00:00:00"/>
    <s v="CW2017'21"/>
    <x v="5"/>
    <x v="2"/>
    <s v="00361955L"/>
    <s v="4004062040"/>
    <n v="2"/>
    <n v="125"/>
    <n v="2380"/>
    <s v=" PPT : Black mark (S)"/>
    <m/>
    <m/>
    <n v="0.3"/>
    <n v="0"/>
    <m/>
    <m/>
    <n v="4.2"/>
    <n v="0.21"/>
    <m/>
    <m/>
    <n v="4.41"/>
    <m/>
    <m/>
    <m/>
    <m/>
    <m/>
    <m/>
    <m/>
    <m/>
  </r>
  <r>
    <x v="5"/>
    <x v="5"/>
    <d v="2017-05-26T00:00:00"/>
    <s v="CW2017'21"/>
    <x v="5"/>
    <x v="2"/>
    <s v="0223752ZL"/>
    <s v="4004083786"/>
    <n v="3"/>
    <n v="315"/>
    <n v="33750"/>
    <s v=" PPT : Black mark (S)"/>
    <n v="0.4"/>
    <m/>
    <m/>
    <n v="0"/>
    <m/>
    <m/>
    <n v="5.6000000000000005"/>
    <n v="0.43"/>
    <n v="0.38"/>
    <m/>
    <n v="6.41"/>
    <m/>
    <m/>
    <m/>
    <m/>
    <m/>
    <m/>
    <m/>
    <m/>
  </r>
  <r>
    <x v="3"/>
    <x v="1"/>
    <d v="2017-05-27T00:00:00"/>
    <s v="CW2017'21"/>
    <x v="5"/>
    <x v="1"/>
    <s v="SL01.589.484"/>
    <s v="610440999626"/>
    <m/>
    <m/>
    <n v="13000"/>
    <s v="Bend leads"/>
    <s v=""/>
    <s v=""/>
    <s v=""/>
    <m/>
    <n v="3"/>
    <m/>
    <n v="42"/>
    <n v="0"/>
    <n v="0"/>
    <m/>
    <n v="42"/>
    <m/>
    <s v="ASYI/17/0325"/>
    <d v="2017-05-24T00:00:00"/>
    <d v="2017-05-30T00:00:00"/>
    <d v="2017-05-31T00:00:00"/>
    <s v="Sort"/>
    <s v="Wang"/>
    <s v="Closed"/>
  </r>
  <r>
    <x v="4"/>
    <x v="4"/>
    <d v="2017-05-27T00:00:00"/>
    <s v="CW2017'21"/>
    <x v="5"/>
    <x v="2"/>
    <s v="SL 01.506.301 "/>
    <m/>
    <m/>
    <m/>
    <m/>
    <m/>
    <m/>
    <m/>
    <m/>
    <n v="3"/>
    <m/>
    <m/>
    <n v="42"/>
    <m/>
    <m/>
    <m/>
    <n v="42"/>
    <m/>
    <m/>
    <m/>
    <m/>
    <m/>
    <m/>
    <m/>
    <m/>
  </r>
  <r>
    <x v="5"/>
    <x v="5"/>
    <d v="2017-05-28T00:00:00"/>
    <s v="CW2017'22"/>
    <x v="5"/>
    <x v="2"/>
    <s v="02725070L"/>
    <s v="4004114389"/>
    <n v="4"/>
    <n v="200"/>
    <n v="7200"/>
    <s v=" PPT : Dented/Burr Gear  (Dakon/Kaeri)"/>
    <m/>
    <m/>
    <m/>
    <n v="0"/>
    <n v="1.5"/>
    <m/>
    <n v="21"/>
    <m/>
    <m/>
    <m/>
    <n v="21"/>
    <m/>
    <m/>
    <m/>
    <m/>
    <m/>
    <m/>
    <m/>
    <m/>
  </r>
  <r>
    <x v="4"/>
    <x v="2"/>
    <d v="2017-05-28T00:00:00"/>
    <s v="CW2017'22"/>
    <x v="5"/>
    <x v="1"/>
    <s v="SL01.807.321"/>
    <s v="610441257505"/>
    <m/>
    <m/>
    <n v="90000"/>
    <s v="Blistering on pin"/>
    <n v="1.5"/>
    <s v=""/>
    <s v=""/>
    <m/>
    <s v=""/>
    <m/>
    <n v="21"/>
    <n v="5"/>
    <n v="100"/>
    <m/>
    <n v="126"/>
    <m/>
    <s v="ASYI/17/0330"/>
    <m/>
    <d v="2017-05-30T00:00:00"/>
    <d v="2017-06-07T00:00:00"/>
    <s v="Rework"/>
    <s v="Ang SH"/>
    <s v="Closed"/>
  </r>
  <r>
    <x v="4"/>
    <x v="4"/>
    <d v="2017-05-28T00:00:00"/>
    <s v="CW2017'22"/>
    <x v="5"/>
    <x v="2"/>
    <s v="SL 01.589.32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5-29T00:00:00"/>
    <s v="CW2017'22"/>
    <x v="5"/>
    <x v="2"/>
    <s v="0354788MF"/>
    <s v="4003706650"/>
    <n v="3"/>
    <n v="315"/>
    <n v="20140"/>
    <s v=" PPT : Brown mark/Stain (S)"/>
    <m/>
    <n v="0.3"/>
    <m/>
    <n v="0"/>
    <m/>
    <m/>
    <n v="4.2"/>
    <n v="0.21"/>
    <n v="0.19"/>
    <m/>
    <n v="4.6000000000000005"/>
    <m/>
    <m/>
    <m/>
    <m/>
    <m/>
    <m/>
    <m/>
    <m/>
  </r>
  <r>
    <x v="5"/>
    <x v="7"/>
    <d v="2017-05-29T00:00:00"/>
    <s v="CW2017'22"/>
    <x v="5"/>
    <x v="2"/>
    <s v="CF-4J410AL001A"/>
    <m/>
    <n v="212"/>
    <n v="212"/>
    <n v="212"/>
    <s v="Case : Pitting"/>
    <m/>
    <m/>
    <m/>
    <n v="1.696"/>
    <m/>
    <m/>
    <n v="23.744"/>
    <m/>
    <m/>
    <m/>
    <n v="23.744"/>
    <n v="212"/>
    <m/>
    <m/>
    <m/>
    <m/>
    <m/>
    <m/>
    <m/>
  </r>
  <r>
    <x v="3"/>
    <x v="1"/>
    <d v="2017-05-30T00:00:00"/>
    <s v="CW2017'22"/>
    <x v="5"/>
    <x v="1"/>
    <s v="SL01.589.484"/>
    <s v="610440999664"/>
    <m/>
    <m/>
    <n v="13000"/>
    <s v="Rusty ON eyelets"/>
    <s v=""/>
    <s v=""/>
    <n v="0.5"/>
    <m/>
    <s v=""/>
    <m/>
    <n v="7"/>
    <n v="5"/>
    <n v="0"/>
    <m/>
    <n v="12"/>
    <m/>
    <s v="ASYI/17/0329"/>
    <d v="2017-05-27T00:00:00"/>
    <d v="2017-06-04T00:00:00"/>
    <d v="2017-06-05T00:00:00"/>
    <s v="Rewash"/>
    <s v="Ping"/>
    <s v="Closed"/>
  </r>
  <r>
    <x v="4"/>
    <x v="4"/>
    <d v="2017-05-30T00:00:00"/>
    <s v="CW2017'22"/>
    <x v="5"/>
    <x v="2"/>
    <s v="SL 01.546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5-30T00:00:00"/>
    <s v="CW2017'22"/>
    <x v="5"/>
    <x v="2"/>
    <s v="0027308CL"/>
    <s v="4004114968"/>
    <n v="3"/>
    <n v="125"/>
    <n v="2590"/>
    <s v=" PPT : Burnt Mark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5-30T00:00:00"/>
    <s v="CW2017'22"/>
    <x v="5"/>
    <x v="2"/>
    <s v="08905030L"/>
    <s v="4004097385"/>
    <n v="3"/>
    <n v="200"/>
    <n v="6350"/>
    <s v=" PPT : Burnt Mark"/>
    <n v="0.4"/>
    <m/>
    <m/>
    <n v="0"/>
    <m/>
    <m/>
    <n v="5.6000000000000005"/>
    <n v="0.43"/>
    <n v="0.38"/>
    <m/>
    <n v="6.41"/>
    <m/>
    <m/>
    <m/>
    <m/>
    <m/>
    <m/>
    <m/>
    <m/>
  </r>
  <r>
    <x v="5"/>
    <x v="5"/>
    <d v="2017-05-30T00:00:00"/>
    <s v="CW2017'22"/>
    <x v="5"/>
    <x v="2"/>
    <s v="0027308CL"/>
    <s v="4004089591"/>
    <n v="3"/>
    <n v="125"/>
    <n v="2830"/>
    <s v=" PPT : Burnt Mark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5-30T00:00:00"/>
    <s v="CW2017'22"/>
    <x v="5"/>
    <x v="2"/>
    <s v="0243583JL"/>
    <s v="4004065715"/>
    <n v="3"/>
    <n v="315"/>
    <n v="20580"/>
    <s v=" PPT : Foreign Material (Ibutsu Fuchku)"/>
    <m/>
    <m/>
    <n v="0.3"/>
    <n v="0"/>
    <m/>
    <m/>
    <n v="4.2"/>
    <n v="0.21"/>
    <m/>
    <m/>
    <n v="4.41"/>
    <m/>
    <m/>
    <m/>
    <m/>
    <m/>
    <m/>
    <m/>
    <m/>
  </r>
  <r>
    <x v="5"/>
    <x v="7"/>
    <d v="2017-05-31T00:00:00"/>
    <s v="CW2017'22"/>
    <x v="5"/>
    <x v="2"/>
    <s v="GB-1B220BB001A"/>
    <s v="5000291689"/>
    <n v="44"/>
    <n v="218"/>
    <n v="218"/>
    <s v="Case : Pitting"/>
    <n v="0.25"/>
    <m/>
    <m/>
    <n v="0"/>
    <m/>
    <m/>
    <n v="3.5"/>
    <n v="1.76"/>
    <n v="67.400000000000006"/>
    <m/>
    <n v="72.660000000000011"/>
    <m/>
    <m/>
    <m/>
    <m/>
    <m/>
    <m/>
    <m/>
    <m/>
  </r>
  <r>
    <x v="5"/>
    <x v="7"/>
    <d v="2017-05-31T00:00:00"/>
    <s v="CW2017'22"/>
    <x v="5"/>
    <x v="2"/>
    <s v="GB-1B220BB001A"/>
    <s v="5000291689"/>
    <n v="218"/>
    <n v="218"/>
    <n v="218"/>
    <s v="Case : Pitting"/>
    <m/>
    <m/>
    <m/>
    <n v="1.744"/>
    <m/>
    <m/>
    <n v="24.416"/>
    <m/>
    <m/>
    <m/>
    <n v="24.416"/>
    <n v="218"/>
    <m/>
    <m/>
    <m/>
    <m/>
    <m/>
    <m/>
    <m/>
  </r>
  <r>
    <x v="3"/>
    <x v="1"/>
    <d v="2017-06-01T00:00:00"/>
    <s v="CW2017'22"/>
    <x v="6"/>
    <x v="1"/>
    <s v="SL01.589.484"/>
    <s v="610437477811"/>
    <m/>
    <m/>
    <n v="20000"/>
    <s v="Two tone color"/>
    <s v=""/>
    <s v=""/>
    <n v="0.5"/>
    <m/>
    <s v=""/>
    <m/>
    <n v="7"/>
    <n v="5"/>
    <n v="0"/>
    <m/>
    <n v="12"/>
    <m/>
    <s v="ASYI/17/0337"/>
    <d v="2017-05-29T00:00:00"/>
    <d v="2017-06-05T00:00:00"/>
    <d v="2017-06-06T00:00:00"/>
    <s v="Rewash"/>
    <s v="Yan"/>
    <s v="Closed"/>
  </r>
  <r>
    <x v="4"/>
    <x v="4"/>
    <d v="2017-06-01T00:00:00"/>
    <s v="CW2017'22"/>
    <x v="6"/>
    <x v="2"/>
    <s v="SL 01.594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6-01T00:00:00"/>
    <s v="CW2017'22"/>
    <x v="6"/>
    <x v="2"/>
    <s v="08905100L"/>
    <s v="4004115530"/>
    <n v="3"/>
    <n v="315"/>
    <n v="1325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6-01T00:00:00"/>
    <s v="CW2017'22"/>
    <x v="6"/>
    <x v="1"/>
    <s v="SL01.589.484"/>
    <s v="610437477909"/>
    <m/>
    <m/>
    <n v="20000"/>
    <s v="Two tone color"/>
    <s v=""/>
    <s v=""/>
    <n v="0.5"/>
    <m/>
    <s v=""/>
    <m/>
    <n v="7"/>
    <n v="5"/>
    <n v="0"/>
    <m/>
    <n v="12"/>
    <m/>
    <s v="ASYI/17/0337"/>
    <d v="2017-05-29T00:00:00"/>
    <d v="2017-06-05T00:00:00"/>
    <d v="2017-06-06T00:00:00"/>
    <s v="Rewash"/>
    <s v="Yan"/>
    <s v="Closed"/>
  </r>
  <r>
    <x v="5"/>
    <x v="5"/>
    <d v="2017-06-01T00:00:00"/>
    <s v="CW2017'22"/>
    <x v="6"/>
    <x v="2"/>
    <s v="08905100L"/>
    <s v="4004115529"/>
    <n v="3"/>
    <n v="315"/>
    <n v="1438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6-01T00:00:00"/>
    <s v="CW2017'22"/>
    <x v="6"/>
    <x v="1"/>
    <s v="SL01.589.484"/>
    <s v="610437477809"/>
    <m/>
    <m/>
    <n v="14000"/>
    <s v="Two tone color"/>
    <s v=""/>
    <s v=""/>
    <n v="0.5"/>
    <m/>
    <s v=""/>
    <m/>
    <n v="7"/>
    <n v="5"/>
    <n v="0"/>
    <m/>
    <n v="12"/>
    <m/>
    <s v="ASYI/17/0337"/>
    <d v="2017-05-29T00:00:00"/>
    <d v="2017-06-05T00:00:00"/>
    <d v="2017-06-06T00:00:00"/>
    <s v="Rewash"/>
    <s v="Yan"/>
    <s v="Closed"/>
  </r>
  <r>
    <x v="5"/>
    <x v="5"/>
    <d v="2017-06-01T00:00:00"/>
    <s v="CW2017'22"/>
    <x v="6"/>
    <x v="2"/>
    <s v="01229703L"/>
    <s v="4004067786"/>
    <n v="1"/>
    <n v="20"/>
    <n v="15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6-01T00:00:00"/>
    <s v="CW2017'22"/>
    <x v="6"/>
    <x v="1"/>
    <s v="SL01.589.484"/>
    <s v="610437477810"/>
    <m/>
    <m/>
    <n v="20000"/>
    <s v="Two tone color"/>
    <s v=""/>
    <s v=""/>
    <n v="0.5"/>
    <m/>
    <s v=""/>
    <m/>
    <n v="7"/>
    <n v="5"/>
    <n v="0"/>
    <m/>
    <n v="12"/>
    <m/>
    <s v="ASYI/17/0337"/>
    <d v="2017-05-29T00:00:00"/>
    <d v="2017-06-05T00:00:00"/>
    <d v="2017-06-06T00:00:00"/>
    <s v="Rewash"/>
    <s v="Yan"/>
    <s v="Closed"/>
  </r>
  <r>
    <x v="5"/>
    <x v="5"/>
    <d v="2017-06-01T00:00:00"/>
    <s v="CW2017'22"/>
    <x v="6"/>
    <x v="2"/>
    <s v="0390786ML"/>
    <s v="4004040695"/>
    <n v="4"/>
    <n v="500"/>
    <n v="6183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40696"/>
    <n v="3"/>
    <n v="500"/>
    <n v="6010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8905201L"/>
    <s v="4004116040"/>
    <n v="3"/>
    <n v="315"/>
    <n v="1276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1229703L"/>
    <s v="4004067785"/>
    <n v="1"/>
    <n v="32"/>
    <n v="154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1065003L"/>
    <s v="4004116182"/>
    <n v="1"/>
    <n v="13"/>
    <n v="78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1065003L"/>
    <s v="4004006180"/>
    <n v="1"/>
    <n v="13"/>
    <n v="71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1065003L"/>
    <s v="4004117546"/>
    <n v="1"/>
    <n v="20"/>
    <n v="109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1229703L"/>
    <s v="4004067535"/>
    <n v="1"/>
    <n v="20"/>
    <n v="136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1229703L"/>
    <s v="4004037523"/>
    <n v="1"/>
    <n v="20"/>
    <n v="139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1229703L"/>
    <s v="4004067495"/>
    <n v="1"/>
    <n v="20"/>
    <n v="128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1T00:00:00"/>
    <s v="CW2017'22"/>
    <x v="6"/>
    <x v="2"/>
    <s v="0390786ML"/>
    <s v="4004026396"/>
    <n v="4"/>
    <n v="500"/>
    <n v="6766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26852"/>
    <n v="4"/>
    <n v="500"/>
    <n v="6440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16751"/>
    <n v="4"/>
    <n v="500"/>
    <n v="6217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16750"/>
    <n v="4"/>
    <n v="500"/>
    <n v="6186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26853"/>
    <n v="4"/>
    <n v="500"/>
    <n v="6084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16752"/>
    <n v="4"/>
    <n v="500"/>
    <n v="6181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62246"/>
    <n v="4"/>
    <n v="500"/>
    <n v="6103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39495"/>
    <n v="4"/>
    <n v="500"/>
    <n v="6117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62853"/>
    <n v="5"/>
    <n v="500"/>
    <n v="6161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26395"/>
    <n v="4"/>
    <n v="500"/>
    <n v="5930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6-01T00:00:00"/>
    <s v="CW2017'22"/>
    <x v="6"/>
    <x v="2"/>
    <s v="0390786ML"/>
    <s v="4004061904"/>
    <n v="4"/>
    <n v="500"/>
    <n v="61550"/>
    <s v=" PPT : Rusty"/>
    <m/>
    <m/>
    <n v="0.15"/>
    <n v="0"/>
    <m/>
    <m/>
    <n v="2.1"/>
    <n v="0.21"/>
    <m/>
    <m/>
    <n v="2.31"/>
    <m/>
    <m/>
    <m/>
    <m/>
    <m/>
    <m/>
    <m/>
    <m/>
  </r>
  <r>
    <x v="4"/>
    <x v="4"/>
    <d v="2017-06-02T00:00:00"/>
    <s v="CW2017'22"/>
    <x v="6"/>
    <x v="2"/>
    <s v="SL 01.546.301 "/>
    <m/>
    <m/>
    <m/>
    <m/>
    <m/>
    <m/>
    <m/>
    <m/>
    <n v="10"/>
    <m/>
    <m/>
    <n v="140"/>
    <m/>
    <m/>
    <m/>
    <n v="140"/>
    <m/>
    <m/>
    <m/>
    <m/>
    <m/>
    <m/>
    <m/>
    <m/>
  </r>
  <r>
    <x v="5"/>
    <x v="5"/>
    <d v="2017-06-02T00:00:00"/>
    <s v="CW2017'22"/>
    <x v="6"/>
    <x v="2"/>
    <s v="09625041F"/>
    <s v="4004117472"/>
    <n v="2"/>
    <n v="200"/>
    <n v="686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6-02T00:00:00"/>
    <s v="CW2017'22"/>
    <x v="6"/>
    <x v="2"/>
    <s v="SL 01.596.301 "/>
    <m/>
    <m/>
    <m/>
    <m/>
    <m/>
    <m/>
    <m/>
    <m/>
    <n v="1"/>
    <m/>
    <m/>
    <n v="14"/>
    <m/>
    <m/>
    <m/>
    <n v="14"/>
    <m/>
    <m/>
    <m/>
    <m/>
    <m/>
    <m/>
    <m/>
    <m/>
  </r>
  <r>
    <x v="5"/>
    <x v="5"/>
    <d v="2017-06-02T00:00:00"/>
    <s v="CW2017'22"/>
    <x v="6"/>
    <x v="2"/>
    <s v="09625041F"/>
    <s v="4004099882"/>
    <n v="2"/>
    <n v="200"/>
    <n v="836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6-04T00:00:00"/>
    <s v="CW2017'23"/>
    <x v="6"/>
    <x v="2"/>
    <s v="750008A"/>
    <m/>
    <m/>
    <m/>
    <m/>
    <m/>
    <n v="1"/>
    <m/>
    <m/>
    <m/>
    <m/>
    <m/>
    <n v="14"/>
    <m/>
    <m/>
    <m/>
    <n v="14"/>
    <m/>
    <m/>
    <m/>
    <m/>
    <m/>
    <m/>
    <m/>
    <m/>
  </r>
  <r>
    <x v="4"/>
    <x v="3"/>
    <d v="2017-06-05T00:00:00"/>
    <s v="CW2017'23"/>
    <x v="6"/>
    <x v="1"/>
    <s v="SL01.594.201"/>
    <s v="610441259405"/>
    <m/>
    <m/>
    <n v="20000"/>
    <s v="Yellow stain ON eyelet"/>
    <s v=""/>
    <s v=""/>
    <n v="0.5"/>
    <m/>
    <s v=""/>
    <m/>
    <n v="7"/>
    <n v="5"/>
    <n v="0"/>
    <m/>
    <n v="12"/>
    <m/>
    <s v="ASYI/17/0346"/>
    <d v="2017-06-03T00:00:00"/>
    <d v="2017-06-08T00:00:00"/>
    <d v="2017-06-09T00:00:00"/>
    <s v="Rewash"/>
    <s v="Chung"/>
    <s v="Closed"/>
  </r>
  <r>
    <x v="5"/>
    <x v="5"/>
    <d v="2017-06-05T00:00:00"/>
    <s v="CW2017'23"/>
    <x v="6"/>
    <x v="2"/>
    <s v="A2322469410L"/>
    <s v="4004061815"/>
    <n v="2"/>
    <n v="200"/>
    <n v="7770"/>
    <s v=" PPT : Compound"/>
    <m/>
    <m/>
    <n v="0.3"/>
    <n v="0"/>
    <m/>
    <m/>
    <n v="4.2"/>
    <n v="0.21"/>
    <m/>
    <m/>
    <n v="4.41"/>
    <m/>
    <m/>
    <m/>
    <m/>
    <m/>
    <m/>
    <m/>
    <m/>
  </r>
  <r>
    <x v="4"/>
    <x v="4"/>
    <d v="2017-06-05T00:00:00"/>
    <s v="CW2017'23"/>
    <x v="6"/>
    <x v="2"/>
    <s v="SL 01.589.301"/>
    <m/>
    <m/>
    <m/>
    <m/>
    <m/>
    <m/>
    <m/>
    <n v="1"/>
    <n v="9"/>
    <m/>
    <m/>
    <n v="140"/>
    <m/>
    <m/>
    <m/>
    <n v="140"/>
    <m/>
    <m/>
    <m/>
    <m/>
    <m/>
    <m/>
    <m/>
    <m/>
  </r>
  <r>
    <x v="4"/>
    <x v="3"/>
    <d v="2017-06-05T00:00:00"/>
    <s v="CW2017'23"/>
    <x v="6"/>
    <x v="1"/>
    <s v="SL01.594.201"/>
    <s v="610441259407"/>
    <m/>
    <m/>
    <n v="20000"/>
    <s v="Yellow stain ON eyelet"/>
    <s v=""/>
    <s v=""/>
    <n v="0.5"/>
    <m/>
    <s v=""/>
    <m/>
    <n v="7"/>
    <n v="5"/>
    <n v="0"/>
    <m/>
    <n v="12"/>
    <m/>
    <s v="ASYI/17/0346"/>
    <d v="2017-06-03T00:00:00"/>
    <d v="2017-06-08T00:00:00"/>
    <d v="2017-06-09T00:00:00"/>
    <s v="Rewash"/>
    <s v="Chung"/>
    <s v="Closed"/>
  </r>
  <r>
    <x v="4"/>
    <x v="4"/>
    <d v="2017-06-05T00:00:00"/>
    <s v="CW2017'23"/>
    <x v="6"/>
    <x v="2"/>
    <s v="SL 01.594.301 "/>
    <m/>
    <m/>
    <m/>
    <m/>
    <m/>
    <m/>
    <m/>
    <m/>
    <n v="5"/>
    <m/>
    <m/>
    <n v="70"/>
    <m/>
    <m/>
    <m/>
    <n v="70"/>
    <m/>
    <m/>
    <m/>
    <m/>
    <m/>
    <m/>
    <m/>
    <m/>
  </r>
  <r>
    <x v="4"/>
    <x v="3"/>
    <d v="2017-06-05T00:00:00"/>
    <s v="CW2017'23"/>
    <x v="6"/>
    <x v="1"/>
    <s v="SL01.594.201"/>
    <s v="6104412594"/>
    <m/>
    <m/>
    <n v="20000"/>
    <s v="Yellow stain ON eyelet"/>
    <s v=""/>
    <s v=""/>
    <n v="0.5"/>
    <m/>
    <s v=""/>
    <m/>
    <n v="7"/>
    <n v="5"/>
    <n v="0"/>
    <m/>
    <n v="12"/>
    <m/>
    <s v="ASYI/17/0346"/>
    <d v="2017-06-03T00:00:00"/>
    <d v="2017-06-08T00:00:00"/>
    <d v="2017-06-09T00:00:00"/>
    <s v="Rewash"/>
    <s v="Chung"/>
    <s v="Closed"/>
  </r>
  <r>
    <x v="6"/>
    <x v="6"/>
    <d v="2017-06-05T00:00:00"/>
    <s v="CW2017'23"/>
    <x v="6"/>
    <x v="2"/>
    <s v="235A14SBOA"/>
    <s v="5000291996"/>
    <n v="396"/>
    <n v="402"/>
    <n v="402"/>
    <s v="JIGMARK"/>
    <n v="14.651999999999999"/>
    <m/>
    <m/>
    <m/>
    <m/>
    <m/>
    <n v="205.12799999999999"/>
    <m/>
    <n v="3.5639999999999996"/>
    <m/>
    <n v="208.69199999999998"/>
    <m/>
    <m/>
    <m/>
    <m/>
    <m/>
    <m/>
    <m/>
    <m/>
  </r>
  <r>
    <x v="4"/>
    <x v="3"/>
    <d v="2017-06-05T00:00:00"/>
    <s v="CW2017'23"/>
    <x v="6"/>
    <x v="1"/>
    <s v="SL01.594.201"/>
    <s v="610441259404"/>
    <m/>
    <m/>
    <n v="20000"/>
    <s v="Yellow stain ON eyelet"/>
    <s v=""/>
    <s v=""/>
    <n v="0.5"/>
    <m/>
    <s v=""/>
    <m/>
    <n v="7"/>
    <n v="5"/>
    <n v="0"/>
    <m/>
    <n v="12"/>
    <m/>
    <s v="ASYI/17/0346"/>
    <d v="2017-06-03T00:00:00"/>
    <d v="2017-06-08T00:00:00"/>
    <d v="2017-06-09T00:00:00"/>
    <s v="Rewash"/>
    <s v="Chung"/>
    <s v="Closed"/>
  </r>
  <r>
    <x v="3"/>
    <x v="1"/>
    <d v="2017-06-05T00:00:00"/>
    <s v="CW2017'23"/>
    <x v="6"/>
    <x v="1"/>
    <s v="SL01.589.484"/>
    <s v="610442030140"/>
    <m/>
    <m/>
    <n v="13000"/>
    <s v="Over-etch on leads"/>
    <s v=""/>
    <s v=""/>
    <s v=""/>
    <m/>
    <n v="3"/>
    <m/>
    <n v="42"/>
    <n v="0"/>
    <n v="0"/>
    <m/>
    <n v="42"/>
    <m/>
    <s v="ASYI/17/0343"/>
    <d v="2017-06-02T00:00:00"/>
    <d v="2017-06-08T00:00:00"/>
    <d v="2017-06-09T00:00:00"/>
    <s v="Sort"/>
    <s v="Hu"/>
    <s v="Closed"/>
  </r>
  <r>
    <x v="5"/>
    <x v="5"/>
    <d v="2017-06-06T00:00:00"/>
    <s v="CW2017'23"/>
    <x v="6"/>
    <x v="2"/>
    <s v="0354788MF"/>
    <s v="4003707117"/>
    <n v="4"/>
    <n v="315"/>
    <n v="1938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4"/>
    <x v="3"/>
    <d v="2017-06-06T00:00:00"/>
    <s v="CW2017'23"/>
    <x v="6"/>
    <x v="1"/>
    <s v="SL01.546.201"/>
    <s v="610438064503"/>
    <m/>
    <m/>
    <n v="20000"/>
    <s v="Yellow stain ON eyelet"/>
    <s v=""/>
    <s v=""/>
    <n v="0.5"/>
    <m/>
    <s v=""/>
    <m/>
    <n v="7"/>
    <n v="5"/>
    <n v="0"/>
    <m/>
    <n v="12"/>
    <m/>
    <s v="ASYI/17/0349"/>
    <d v="2017-06-04T00:00:00"/>
    <d v="2017-06-09T00:00:00"/>
    <d v="2017-06-10T00:00:00"/>
    <s v="Rewash"/>
    <s v="Chung"/>
    <s v="Closed"/>
  </r>
  <r>
    <x v="5"/>
    <x v="5"/>
    <d v="2017-06-06T00:00:00"/>
    <s v="CW2017'23"/>
    <x v="6"/>
    <x v="2"/>
    <s v="0354788MF"/>
    <s v="4003707124"/>
    <n v="4"/>
    <n v="315"/>
    <n v="1982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4"/>
    <x v="4"/>
    <d v="2017-06-06T00:00:00"/>
    <s v="CW2017'23"/>
    <x v="6"/>
    <x v="2"/>
    <s v="SL 01.546.301 "/>
    <m/>
    <m/>
    <m/>
    <m/>
    <m/>
    <m/>
    <m/>
    <m/>
    <n v="12"/>
    <m/>
    <m/>
    <n v="168"/>
    <m/>
    <m/>
    <m/>
    <n v="168"/>
    <m/>
    <m/>
    <m/>
    <m/>
    <m/>
    <m/>
    <m/>
    <m/>
  </r>
  <r>
    <x v="5"/>
    <x v="5"/>
    <d v="2017-06-06T00:00:00"/>
    <s v="CW2017'23"/>
    <x v="6"/>
    <x v="2"/>
    <s v="08195100L"/>
    <s v="4004116830"/>
    <n v="5"/>
    <n v="315"/>
    <n v="14150"/>
    <s v=" PPT : Burnt Mark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6-06T00:00:00"/>
    <s v="CW2017'23"/>
    <x v="6"/>
    <x v="2"/>
    <s v="SL 01.589.301"/>
    <m/>
    <m/>
    <m/>
    <m/>
    <m/>
    <m/>
    <m/>
    <m/>
    <n v="13"/>
    <m/>
    <m/>
    <n v="182"/>
    <m/>
    <m/>
    <m/>
    <n v="182"/>
    <m/>
    <m/>
    <m/>
    <m/>
    <m/>
    <m/>
    <m/>
    <m/>
  </r>
  <r>
    <x v="5"/>
    <x v="5"/>
    <d v="2017-06-06T00:00:00"/>
    <s v="CW2017'23"/>
    <x v="6"/>
    <x v="2"/>
    <s v="0263809JL"/>
    <s v="4004083957"/>
    <n v="5"/>
    <n v="315"/>
    <n v="3201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6T00:00:00"/>
    <s v="CW2017'23"/>
    <x v="6"/>
    <x v="2"/>
    <s v="0354788MF"/>
    <s v="4003707114"/>
    <n v="3"/>
    <n v="315"/>
    <n v="1941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7112"/>
    <n v="3"/>
    <n v="315"/>
    <n v="2016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7113"/>
    <n v="4"/>
    <n v="315"/>
    <n v="1966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7125"/>
    <n v="4"/>
    <n v="315"/>
    <n v="1954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A415000368L"/>
    <s v="4004065477"/>
    <n v="3"/>
    <n v="315"/>
    <n v="11700"/>
    <s v=" PPT : Rusty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2819702F"/>
    <s v="4004031080"/>
    <n v="10"/>
    <n v="125"/>
    <n v="164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6T00:00:00"/>
    <s v="CW2017'23"/>
    <x v="6"/>
    <x v="2"/>
    <s v="0023712ML"/>
    <s v="4004116292"/>
    <n v="5"/>
    <n v="315"/>
    <n v="2473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6T00:00:00"/>
    <s v="CW2017'23"/>
    <x v="6"/>
    <x v="2"/>
    <s v="A404000050L"/>
    <s v="4004085350"/>
    <n v="3"/>
    <n v="200"/>
    <n v="687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6T00:00:00"/>
    <s v="CW2017'23"/>
    <x v="6"/>
    <x v="2"/>
    <s v="A347000011F"/>
    <s v="4004116517"/>
    <n v="5"/>
    <n v="200"/>
    <n v="494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6T00:00:00"/>
    <s v="CW2017'23"/>
    <x v="6"/>
    <x v="2"/>
    <s v="A347000011F"/>
    <s v="4004116637"/>
    <n v="5"/>
    <n v="200"/>
    <n v="491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6T00:00:00"/>
    <s v="CW2017'23"/>
    <x v="6"/>
    <x v="2"/>
    <s v="A347000011F"/>
    <s v="4004116513"/>
    <n v="5"/>
    <n v="200"/>
    <n v="463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6T00:00:00"/>
    <s v="CW2017'23"/>
    <x v="6"/>
    <x v="2"/>
    <s v="A347000011F"/>
    <s v="4004116638"/>
    <n v="5"/>
    <n v="200"/>
    <n v="490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6T00:00:00"/>
    <s v="CW2017'23"/>
    <x v="6"/>
    <x v="2"/>
    <s v="0223904NL"/>
    <s v="4004161387"/>
    <n v="5"/>
    <n v="315"/>
    <n v="2428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6T00:00:00"/>
    <s v="CW2017'23"/>
    <x v="6"/>
    <x v="2"/>
    <s v="41475554L"/>
    <s v="4004114106"/>
    <n v="4"/>
    <n v="200"/>
    <n v="329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6T00:00:00"/>
    <s v="CW2017'23"/>
    <x v="6"/>
    <x v="2"/>
    <s v="0354788MF"/>
    <s v="4003707119"/>
    <n v="4"/>
    <n v="315"/>
    <n v="2033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7039911L"/>
    <s v="4004112658"/>
    <n v="4"/>
    <n v="80"/>
    <n v="93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6T00:00:00"/>
    <s v="CW2017'23"/>
    <x v="6"/>
    <x v="2"/>
    <s v="0243583JL"/>
    <s v="4004066063"/>
    <n v="3"/>
    <n v="315"/>
    <n v="20680"/>
    <s v=" PPT : Foreign Material (Ibutsu Fuchku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8905201L"/>
    <s v="4004116041"/>
    <n v="4"/>
    <n v="200"/>
    <n v="8820"/>
    <s v=" PPT : Rusty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7039911L"/>
    <s v="4004110776"/>
    <n v="4"/>
    <n v="80"/>
    <n v="95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6T00:00:00"/>
    <s v="CW2017'23"/>
    <x v="6"/>
    <x v="2"/>
    <s v="0354788MF"/>
    <s v="4003706654"/>
    <n v="3"/>
    <n v="315"/>
    <n v="1915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7107"/>
    <n v="3"/>
    <n v="315"/>
    <n v="1978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7116"/>
    <n v="3"/>
    <n v="315"/>
    <n v="1981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6873"/>
    <n v="4"/>
    <n v="315"/>
    <n v="1837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7115"/>
    <n v="3"/>
    <n v="315"/>
    <n v="1905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6889"/>
    <n v="3"/>
    <n v="315"/>
    <n v="1868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5"/>
    <x v="5"/>
    <d v="2017-06-06T00:00:00"/>
    <s v="CW2017'23"/>
    <x v="6"/>
    <x v="2"/>
    <s v="0354788MF"/>
    <s v="4003707109"/>
    <n v="4"/>
    <n v="315"/>
    <n v="1912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4"/>
    <x v="3"/>
    <d v="2017-06-07T00:00:00"/>
    <s v="CW2017'23"/>
    <x v="6"/>
    <x v="1"/>
    <s v="SL01.546.201"/>
    <s v="610438064513"/>
    <m/>
    <m/>
    <n v="20000"/>
    <s v="Yellow stain ON eyelet"/>
    <s v=""/>
    <s v=""/>
    <n v="0.5"/>
    <m/>
    <s v=""/>
    <m/>
    <n v="7"/>
    <n v="5"/>
    <n v="0"/>
    <m/>
    <n v="12"/>
    <m/>
    <s v="ASYI/17/0352"/>
    <d v="2017-06-05T00:00:00"/>
    <d v="2017-06-10T00:00:00"/>
    <d v="2017-06-11T00:00:00"/>
    <s v="Rewash"/>
    <s v="Chung"/>
    <s v="Closed"/>
  </r>
  <r>
    <x v="5"/>
    <x v="5"/>
    <d v="2017-06-07T00:00:00"/>
    <s v="CW2017'23"/>
    <x v="6"/>
    <x v="2"/>
    <s v="0351892MF"/>
    <s v="4004027443"/>
    <n v="4"/>
    <n v="200"/>
    <n v="90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3"/>
    <d v="2017-06-07T00:00:00"/>
    <s v="CW2017'23"/>
    <x v="6"/>
    <x v="1"/>
    <s v="SL01.546.201"/>
    <s v="610438064516"/>
    <m/>
    <m/>
    <n v="20000"/>
    <s v="Yellow stain ON eyelet"/>
    <s v=""/>
    <s v=""/>
    <n v="0.5"/>
    <m/>
    <s v=""/>
    <m/>
    <n v="7"/>
    <n v="5"/>
    <n v="0"/>
    <m/>
    <n v="12"/>
    <m/>
    <s v="ASYI/17/0352"/>
    <d v="2017-06-05T00:00:00"/>
    <d v="2017-06-10T00:00:00"/>
    <d v="2017-06-11T00:00:00"/>
    <s v="Rewash"/>
    <s v="Chung"/>
    <s v="Closed"/>
  </r>
  <r>
    <x v="5"/>
    <x v="5"/>
    <d v="2017-06-07T00:00:00"/>
    <s v="CW2017'23"/>
    <x v="6"/>
    <x v="2"/>
    <s v="0012354RF"/>
    <s v="4004023058"/>
    <n v="5"/>
    <n v="500"/>
    <n v="6307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7T00:00:00"/>
    <s v="CW2017'23"/>
    <x v="6"/>
    <x v="2"/>
    <s v="0012354RF"/>
    <s v="4003998713"/>
    <n v="5"/>
    <n v="500"/>
    <n v="6202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7T00:00:00"/>
    <s v="CW2017'23"/>
    <x v="6"/>
    <x v="2"/>
    <s v="0351892MF"/>
    <s v="4004028262"/>
    <n v="4"/>
    <n v="200"/>
    <n v="982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4788MF"/>
    <s v="4003706897"/>
    <n v="3"/>
    <n v="315"/>
    <n v="1835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4788MF"/>
    <s v="4003707703"/>
    <n v="3"/>
    <n v="315"/>
    <n v="1935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1892MF"/>
    <s v="4004027844"/>
    <n v="3"/>
    <n v="200"/>
    <n v="97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0222221F"/>
    <s v="400405541"/>
    <n v="8"/>
    <n v="500"/>
    <n v="63720"/>
    <s v=" PPT : Rusty"/>
    <m/>
    <m/>
    <n v="0.3"/>
    <n v="0"/>
    <m/>
    <m/>
    <n v="4.2"/>
    <n v="0.21"/>
    <m/>
    <m/>
    <n v="4.41"/>
    <m/>
    <m/>
    <m/>
    <m/>
    <m/>
    <m/>
    <m/>
    <m/>
  </r>
  <r>
    <x v="5"/>
    <x v="5"/>
    <d v="2017-06-07T00:00:00"/>
    <s v="CW2017'23"/>
    <x v="6"/>
    <x v="2"/>
    <s v="0281904NF"/>
    <s v="4003522010"/>
    <n v="2"/>
    <n v="315"/>
    <n v="30510"/>
    <s v=" PPT : BP Rough"/>
    <m/>
    <m/>
    <m/>
    <n v="0"/>
    <n v="0.15"/>
    <m/>
    <n v="2.1"/>
    <m/>
    <m/>
    <m/>
    <n v="2.1"/>
    <m/>
    <m/>
    <m/>
    <m/>
    <m/>
    <m/>
    <m/>
    <m/>
  </r>
  <r>
    <x v="5"/>
    <x v="5"/>
    <d v="2017-06-07T00:00:00"/>
    <s v="CW2017'23"/>
    <x v="6"/>
    <x v="2"/>
    <s v="0233811KL"/>
    <s v="4004083909"/>
    <n v="3"/>
    <n v="315"/>
    <n v="3363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7T00:00:00"/>
    <s v="CW2017'23"/>
    <x v="6"/>
    <x v="2"/>
    <s v="07039253L"/>
    <s v="4004115093"/>
    <n v="3"/>
    <n v="125"/>
    <n v="195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7T00:00:00"/>
    <s v="CW2017'23"/>
    <x v="6"/>
    <x v="2"/>
    <s v="0281904NF"/>
    <s v="4003522014"/>
    <n v="2"/>
    <n v="315"/>
    <n v="30510"/>
    <s v=" PPT : BP Rough"/>
    <m/>
    <m/>
    <m/>
    <n v="0"/>
    <n v="0.15"/>
    <m/>
    <n v="2.1"/>
    <m/>
    <m/>
    <m/>
    <n v="2.1"/>
    <m/>
    <m/>
    <m/>
    <m/>
    <m/>
    <m/>
    <m/>
    <m/>
  </r>
  <r>
    <x v="5"/>
    <x v="5"/>
    <d v="2017-06-07T00:00:00"/>
    <s v="CW2017'23"/>
    <x v="6"/>
    <x v="2"/>
    <s v="00222221F"/>
    <s v="4004044427"/>
    <n v="8"/>
    <n v="500"/>
    <n v="63340"/>
    <s v=" PPT : Rusty"/>
    <m/>
    <m/>
    <n v="0.3"/>
    <n v="0"/>
    <m/>
    <m/>
    <n v="4.2"/>
    <n v="0.21"/>
    <m/>
    <m/>
    <n v="4.41"/>
    <m/>
    <m/>
    <m/>
    <m/>
    <m/>
    <m/>
    <m/>
    <m/>
  </r>
  <r>
    <x v="5"/>
    <x v="5"/>
    <d v="2017-06-07T00:00:00"/>
    <s v="CW2017'23"/>
    <x v="6"/>
    <x v="2"/>
    <s v="00222221F"/>
    <s v="4004044391"/>
    <n v="8"/>
    <n v="500"/>
    <n v="63020"/>
    <s v=" PPT : Rusty"/>
    <m/>
    <m/>
    <n v="0.3"/>
    <n v="0"/>
    <m/>
    <m/>
    <n v="4.2"/>
    <n v="0.21"/>
    <m/>
    <m/>
    <n v="4.41"/>
    <m/>
    <m/>
    <m/>
    <m/>
    <m/>
    <m/>
    <m/>
    <m/>
  </r>
  <r>
    <x v="5"/>
    <x v="5"/>
    <d v="2017-06-07T00:00:00"/>
    <s v="CW2017'23"/>
    <x v="6"/>
    <x v="2"/>
    <s v="0281904NF"/>
    <s v="4003522012"/>
    <n v="2"/>
    <n v="315"/>
    <n v="30710"/>
    <s v=" PPT : BP Rough"/>
    <m/>
    <m/>
    <m/>
    <n v="0"/>
    <n v="0.15"/>
    <m/>
    <n v="2.1"/>
    <m/>
    <m/>
    <m/>
    <n v="2.1"/>
    <m/>
    <m/>
    <m/>
    <m/>
    <m/>
    <m/>
    <m/>
    <m/>
  </r>
  <r>
    <x v="5"/>
    <x v="5"/>
    <d v="2017-06-07T00:00:00"/>
    <s v="CW2017'23"/>
    <x v="6"/>
    <x v="2"/>
    <s v="0022647LF"/>
    <s v="4003951122"/>
    <n v="5"/>
    <n v="500"/>
    <n v="6222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7T00:00:00"/>
    <s v="CW2017'23"/>
    <x v="6"/>
    <x v="2"/>
    <s v="03515861F"/>
    <s v="4004085976"/>
    <n v="13"/>
    <n v="315"/>
    <n v="10480"/>
    <s v=" PPT : Bend/Broken"/>
    <m/>
    <m/>
    <m/>
    <n v="0"/>
    <n v="0.3"/>
    <m/>
    <n v="4.2"/>
    <m/>
    <m/>
    <m/>
    <n v="4.2"/>
    <m/>
    <m/>
    <m/>
    <m/>
    <m/>
    <m/>
    <m/>
    <m/>
  </r>
  <r>
    <x v="5"/>
    <x v="5"/>
    <d v="2017-06-07T00:00:00"/>
    <s v="CW2017'23"/>
    <x v="6"/>
    <x v="2"/>
    <s v="0351177QF"/>
    <s v="4004031178"/>
    <n v="4"/>
    <n v="315"/>
    <n v="104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022647LF"/>
    <s v="4003952557"/>
    <n v="5"/>
    <n v="500"/>
    <n v="6646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7"/>
    <d v="2017-06-07T00:00:00"/>
    <s v="CW2017'23"/>
    <x v="6"/>
    <x v="2"/>
    <s v="CF-7N010BR001A"/>
    <s v="5000292645"/>
    <n v="108"/>
    <n v="108"/>
    <n v="108"/>
    <s v="Case : Cloudy"/>
    <m/>
    <m/>
    <m/>
    <n v="0.86399999999999999"/>
    <m/>
    <m/>
    <n v="12.096"/>
    <m/>
    <m/>
    <m/>
    <n v="12.096"/>
    <n v="108"/>
    <m/>
    <m/>
    <m/>
    <m/>
    <m/>
    <m/>
    <m/>
  </r>
  <r>
    <x v="5"/>
    <x v="5"/>
    <d v="2017-06-07T00:00:00"/>
    <s v="CW2017'23"/>
    <x v="6"/>
    <x v="2"/>
    <s v="0022647LF"/>
    <s v="4003943134"/>
    <n v="5"/>
    <n v="500"/>
    <n v="6193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7T00:00:00"/>
    <s v="CW2017'23"/>
    <x v="6"/>
    <x v="2"/>
    <s v="0022647LF"/>
    <s v="4003951121"/>
    <n v="5"/>
    <n v="500"/>
    <n v="5950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07T00:00:00"/>
    <s v="CW2017'23"/>
    <x v="6"/>
    <x v="2"/>
    <s v="0354788MF"/>
    <s v="4003707136"/>
    <n v="4"/>
    <n v="315"/>
    <n v="1892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4788MF"/>
    <s v="4003707126"/>
    <n v="3"/>
    <n v="315"/>
    <n v="1849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4788MF"/>
    <s v="4003707134"/>
    <n v="4"/>
    <n v="315"/>
    <n v="1994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4788MF"/>
    <s v="4003786657"/>
    <n v="3"/>
    <n v="315"/>
    <n v="1947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1177QF"/>
    <s v="4004022703"/>
    <n v="3"/>
    <n v="315"/>
    <n v="1072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1177QF"/>
    <s v="4004022696"/>
    <n v="3"/>
    <n v="315"/>
    <n v="1015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07T00:00:00"/>
    <s v="CW2017'23"/>
    <x v="6"/>
    <x v="2"/>
    <s v="0351177QF"/>
    <s v="4004022389"/>
    <n v="3"/>
    <n v="200"/>
    <n v="994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6-08T00:00:00"/>
    <s v="CW2017'23"/>
    <x v="6"/>
    <x v="2"/>
    <s v="SL 01.594.301 "/>
    <m/>
    <m/>
    <m/>
    <m/>
    <m/>
    <m/>
    <m/>
    <n v="1"/>
    <n v="6"/>
    <m/>
    <m/>
    <n v="98"/>
    <m/>
    <m/>
    <m/>
    <n v="98"/>
    <m/>
    <m/>
    <m/>
    <m/>
    <m/>
    <m/>
    <m/>
    <m/>
  </r>
  <r>
    <x v="5"/>
    <x v="5"/>
    <d v="2017-06-08T00:00:00"/>
    <s v="CW2017'23"/>
    <x v="6"/>
    <x v="2"/>
    <s v="08905051L"/>
    <s v="4004115113"/>
    <n v="3"/>
    <n v="125"/>
    <n v="14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6-08T00:00:00"/>
    <s v="CW2017'23"/>
    <x v="6"/>
    <x v="2"/>
    <s v="SL 01.807.301 "/>
    <m/>
    <m/>
    <m/>
    <m/>
    <m/>
    <m/>
    <m/>
    <m/>
    <n v="12"/>
    <m/>
    <m/>
    <n v="168"/>
    <m/>
    <m/>
    <m/>
    <n v="168"/>
    <m/>
    <m/>
    <m/>
    <m/>
    <m/>
    <m/>
    <m/>
    <m/>
  </r>
  <r>
    <x v="5"/>
    <x v="5"/>
    <d v="2017-06-08T00:00:00"/>
    <s v="CW2017'23"/>
    <x v="6"/>
    <x v="2"/>
    <s v="0243527KL"/>
    <s v="4004101429"/>
    <n v="2"/>
    <n v="315"/>
    <n v="11780"/>
    <s v=" PPT : BP Rough"/>
    <m/>
    <m/>
    <m/>
    <n v="0"/>
    <n v="0.15"/>
    <m/>
    <n v="2.1"/>
    <m/>
    <m/>
    <m/>
    <n v="2.1"/>
    <m/>
    <m/>
    <m/>
    <m/>
    <m/>
    <m/>
    <m/>
    <m/>
  </r>
  <r>
    <x v="5"/>
    <x v="7"/>
    <d v="2017-06-08T00:00:00"/>
    <s v="CW2017'23"/>
    <x v="6"/>
    <x v="2"/>
    <s v="CF-7N01601026Z"/>
    <s v="5000292354"/>
    <n v="108"/>
    <n v="108"/>
    <n v="108"/>
    <s v="Case : Cloudy"/>
    <m/>
    <m/>
    <m/>
    <n v="0.86399999999999999"/>
    <m/>
    <m/>
    <n v="12.096"/>
    <m/>
    <m/>
    <m/>
    <n v="12.096"/>
    <n v="108"/>
    <m/>
    <m/>
    <m/>
    <m/>
    <m/>
    <m/>
    <m/>
  </r>
  <r>
    <x v="5"/>
    <x v="5"/>
    <d v="2017-06-08T00:00:00"/>
    <s v="CW2017'23"/>
    <x v="6"/>
    <x v="2"/>
    <s v="08905100L"/>
    <s v="4004115531"/>
    <n v="3"/>
    <n v="315"/>
    <n v="1228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8T00:00:00"/>
    <s v="CW2017'23"/>
    <x v="6"/>
    <x v="2"/>
    <s v="0281502LF"/>
    <s v="4004044681"/>
    <n v="4"/>
    <n v="315"/>
    <n v="3145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6-08T00:00:00"/>
    <s v="CW2017'23"/>
    <x v="6"/>
    <x v="2"/>
    <s v="CF-7N01601026Z"/>
    <s v="5000292354"/>
    <n v="86"/>
    <n v="108"/>
    <n v="108"/>
    <s v="Case : Cloudy"/>
    <n v="0.5"/>
    <m/>
    <m/>
    <n v="0"/>
    <m/>
    <m/>
    <n v="7"/>
    <n v="6.88"/>
    <n v="170.4"/>
    <m/>
    <n v="184.28"/>
    <m/>
    <m/>
    <m/>
    <m/>
    <m/>
    <m/>
    <m/>
    <m/>
  </r>
  <r>
    <x v="5"/>
    <x v="5"/>
    <d v="2017-06-08T00:00:00"/>
    <s v="CW2017'23"/>
    <x v="6"/>
    <x v="2"/>
    <s v="0281502LF"/>
    <s v="4004117434"/>
    <n v="4"/>
    <n v="315"/>
    <n v="28830"/>
    <s v=" PPT : Burnt Mark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08T00:00:00"/>
    <s v="CW2017'23"/>
    <x v="6"/>
    <x v="2"/>
    <s v="0281502LF"/>
    <s v="4004117433"/>
    <n v="4"/>
    <n v="315"/>
    <n v="27390"/>
    <s v=" PPT : Brown mark/Stain (S)"/>
    <m/>
    <m/>
    <n v="0.3"/>
    <n v="0"/>
    <m/>
    <m/>
    <n v="4.2"/>
    <n v="0.21"/>
    <m/>
    <m/>
    <n v="4.41"/>
    <m/>
    <m/>
    <m/>
    <m/>
    <m/>
    <m/>
    <m/>
    <m/>
  </r>
  <r>
    <x v="4"/>
    <x v="4"/>
    <d v="2017-06-09T00:00:00"/>
    <s v="CW2017'23"/>
    <x v="6"/>
    <x v="2"/>
    <s v="413615-1"/>
    <m/>
    <m/>
    <m/>
    <m/>
    <m/>
    <m/>
    <m/>
    <n v="1"/>
    <m/>
    <m/>
    <m/>
    <n v="14"/>
    <m/>
    <m/>
    <m/>
    <n v="14"/>
    <m/>
    <m/>
    <m/>
    <m/>
    <m/>
    <m/>
    <m/>
    <m/>
  </r>
  <r>
    <x v="6"/>
    <x v="6"/>
    <d v="2017-06-09T00:00:00"/>
    <s v="CW2017'23"/>
    <x v="6"/>
    <x v="2"/>
    <s v="290A02S20BIH"/>
    <s v="5000289551"/>
    <n v="38"/>
    <n v="80"/>
    <n v="80"/>
    <s v="JIGMARK"/>
    <n v="1.4059999999999999"/>
    <m/>
    <m/>
    <m/>
    <m/>
    <m/>
    <n v="19.683999999999997"/>
    <m/>
    <n v="0.34199999999999997"/>
    <m/>
    <n v="20.025999999999996"/>
    <m/>
    <m/>
    <m/>
    <m/>
    <m/>
    <m/>
    <m/>
    <m/>
  </r>
  <r>
    <x v="5"/>
    <x v="7"/>
    <d v="2017-06-10T00:00:00"/>
    <s v="CW2017'23"/>
    <x v="6"/>
    <x v="2"/>
    <s v="BZ-1N010AP001A"/>
    <s v="5000292423"/>
    <n v="108"/>
    <n v="108"/>
    <n v="108"/>
    <s v=" Case : Rough"/>
    <m/>
    <m/>
    <m/>
    <n v="0.86399999999999999"/>
    <m/>
    <m/>
    <n v="12.096"/>
    <m/>
    <m/>
    <m/>
    <n v="12.096"/>
    <n v="108"/>
    <m/>
    <m/>
    <m/>
    <m/>
    <m/>
    <m/>
    <m/>
  </r>
  <r>
    <x v="5"/>
    <x v="7"/>
    <d v="2017-06-10T00:00:00"/>
    <s v="CW2017'23"/>
    <x v="6"/>
    <x v="2"/>
    <s v="GB-1B220AZ001A"/>
    <s v="5000292616"/>
    <n v="83"/>
    <n v="110"/>
    <n v="110"/>
    <s v="Case : Burnt"/>
    <n v="0.5"/>
    <m/>
    <m/>
    <n v="0"/>
    <m/>
    <m/>
    <n v="7"/>
    <n v="6.6400000000000006"/>
    <n v="127.1"/>
    <m/>
    <n v="140.74"/>
    <m/>
    <m/>
    <m/>
    <m/>
    <m/>
    <m/>
    <m/>
    <m/>
  </r>
  <r>
    <x v="5"/>
    <x v="7"/>
    <d v="2017-06-10T00:00:00"/>
    <s v="CW2017'23"/>
    <x v="6"/>
    <x v="2"/>
    <s v="GB-1B220AZ001A"/>
    <s v="5000292616"/>
    <n v="110"/>
    <n v="110"/>
    <n v="110"/>
    <s v="Case : Burnt"/>
    <m/>
    <m/>
    <m/>
    <n v="0.88"/>
    <m/>
    <m/>
    <n v="12.32"/>
    <m/>
    <m/>
    <m/>
    <n v="12.32"/>
    <n v="110"/>
    <m/>
    <m/>
    <m/>
    <m/>
    <m/>
    <m/>
    <m/>
  </r>
  <r>
    <x v="5"/>
    <x v="7"/>
    <d v="2017-06-10T00:00:00"/>
    <s v="CW2017'23"/>
    <x v="6"/>
    <x v="2"/>
    <s v="GB-1B220BB001A"/>
    <s v="5000292721"/>
    <n v="218"/>
    <n v="218"/>
    <n v="218"/>
    <s v=" Case : Rough"/>
    <m/>
    <m/>
    <m/>
    <n v="1.744"/>
    <m/>
    <m/>
    <n v="24.416"/>
    <m/>
    <m/>
    <m/>
    <n v="24.416"/>
    <n v="218"/>
    <m/>
    <m/>
    <m/>
    <m/>
    <m/>
    <m/>
    <m/>
  </r>
  <r>
    <x v="5"/>
    <x v="7"/>
    <d v="2017-06-10T00:00:00"/>
    <s v="CW2017'23"/>
    <x v="6"/>
    <x v="2"/>
    <s v="CF-7N01601026Z"/>
    <s v="5000292356"/>
    <n v="105"/>
    <n v="105"/>
    <n v="105"/>
    <s v="Case : Cloudy"/>
    <n v="0.5"/>
    <m/>
    <m/>
    <n v="0"/>
    <m/>
    <m/>
    <n v="7"/>
    <n v="8.4"/>
    <n v="208"/>
    <m/>
    <n v="223.4"/>
    <m/>
    <m/>
    <m/>
    <m/>
    <m/>
    <m/>
    <m/>
    <m/>
  </r>
  <r>
    <x v="5"/>
    <x v="7"/>
    <d v="2017-06-10T00:00:00"/>
    <s v="CW2017'23"/>
    <x v="6"/>
    <x v="2"/>
    <s v="CF-7N01601026Z"/>
    <s v="5000292356"/>
    <n v="72"/>
    <n v="105"/>
    <n v="105"/>
    <s v="Case : Cloudy"/>
    <m/>
    <m/>
    <m/>
    <n v="0.57600000000000007"/>
    <m/>
    <m/>
    <n v="8.0640000000000001"/>
    <m/>
    <m/>
    <m/>
    <n v="8.0640000000000001"/>
    <n v="72"/>
    <m/>
    <m/>
    <m/>
    <m/>
    <m/>
    <m/>
    <m/>
  </r>
  <r>
    <x v="5"/>
    <x v="7"/>
    <d v="2017-06-10T00:00:00"/>
    <s v="CW2017'23"/>
    <x v="6"/>
    <x v="2"/>
    <s v="BZ-1N010AP001A"/>
    <s v="5000292404"/>
    <n v="6"/>
    <n v="6"/>
    <n v="6"/>
    <s v="Case : Cloudy"/>
    <m/>
    <m/>
    <m/>
    <n v="4.8000000000000001E-2"/>
    <m/>
    <m/>
    <n v="0.67200000000000004"/>
    <m/>
    <m/>
    <m/>
    <n v="0.67200000000000004"/>
    <n v="6"/>
    <m/>
    <m/>
    <m/>
    <m/>
    <m/>
    <m/>
    <m/>
  </r>
  <r>
    <x v="4"/>
    <x v="3"/>
    <d v="2017-06-11T00:00:00"/>
    <s v="CW2017'24"/>
    <x v="6"/>
    <x v="1"/>
    <s v="SL01.535.201"/>
    <s v="6104432008"/>
    <m/>
    <m/>
    <n v="20000"/>
    <s v="Rusty ON eyelets"/>
    <s v=""/>
    <s v=""/>
    <n v="0.5"/>
    <m/>
    <s v=""/>
    <m/>
    <n v="7"/>
    <n v="5"/>
    <n v="0"/>
    <m/>
    <n v="12"/>
    <m/>
    <s v="ASYI/17/0359"/>
    <d v="2017-06-07T00:00:00"/>
    <d v="2017-06-14T00:00:00"/>
    <d v="2017-06-15T00:00:00"/>
    <s v="Rewash"/>
    <s v="Wu"/>
    <s v="Closed"/>
  </r>
  <r>
    <x v="3"/>
    <x v="1"/>
    <d v="2017-06-11T00:00:00"/>
    <s v="CW2017'24"/>
    <x v="6"/>
    <x v="1"/>
    <s v="SL01.825.484"/>
    <s v="610442446712"/>
    <m/>
    <m/>
    <n v="11000"/>
    <s v="Stain on eyelet"/>
    <s v=""/>
    <s v=""/>
    <n v="0.5"/>
    <m/>
    <s v=""/>
    <m/>
    <n v="7"/>
    <n v="5"/>
    <n v="0"/>
    <m/>
    <n v="12"/>
    <m/>
    <s v="ASYI/17/0362"/>
    <d v="2017-06-07T00:00:00"/>
    <d v="2017-06-13T00:00:00"/>
    <d v="2017-06-14T00:00:00"/>
    <s v="Rewash"/>
    <s v="Hu"/>
    <s v="Closed"/>
  </r>
  <r>
    <x v="3"/>
    <x v="1"/>
    <d v="2017-06-11T00:00:00"/>
    <s v="CW2017'24"/>
    <x v="6"/>
    <x v="1"/>
    <s v="SL01.589.484"/>
    <s v="610442640713"/>
    <m/>
    <m/>
    <n v="13000"/>
    <s v="Yellow stain ON eyelet"/>
    <s v=""/>
    <s v=""/>
    <n v="0.5"/>
    <m/>
    <s v=""/>
    <m/>
    <n v="7"/>
    <n v="5"/>
    <n v="0"/>
    <m/>
    <n v="12"/>
    <m/>
    <s v="ASYI/17/0358"/>
    <d v="2017-06-07T00:00:00"/>
    <d v="2017-06-13T00:00:00"/>
    <d v="2017-06-14T00:00:00"/>
    <s v="Rewash"/>
    <s v="Hu"/>
    <s v="Closed"/>
  </r>
  <r>
    <x v="3"/>
    <x v="1"/>
    <d v="2017-06-11T00:00:00"/>
    <s v="CW2017'24"/>
    <x v="6"/>
    <x v="1"/>
    <s v="SL01.589.484"/>
    <s v="610442640711"/>
    <m/>
    <m/>
    <n v="13000"/>
    <s v="Yellow stain ON eyelet"/>
    <s v=""/>
    <s v=""/>
    <n v="0.5"/>
    <m/>
    <s v=""/>
    <m/>
    <n v="7"/>
    <n v="5"/>
    <n v="0"/>
    <m/>
    <n v="12"/>
    <m/>
    <s v="ASYI/17/0358"/>
    <d v="2017-06-07T00:00:00"/>
    <d v="2017-06-13T00:00:00"/>
    <d v="2017-06-14T00:00:00"/>
    <s v="Rewash"/>
    <s v="Hu"/>
    <s v="Closed"/>
  </r>
  <r>
    <x v="3"/>
    <x v="1"/>
    <d v="2017-06-11T00:00:00"/>
    <s v="CW2017'24"/>
    <x v="6"/>
    <x v="1"/>
    <s v="SL01.825.484"/>
    <s v="610442446713"/>
    <m/>
    <m/>
    <n v="11000"/>
    <s v="Stain on eyelet"/>
    <s v=""/>
    <s v=""/>
    <n v="0.5"/>
    <m/>
    <s v=""/>
    <m/>
    <n v="7"/>
    <n v="5"/>
    <n v="0"/>
    <m/>
    <n v="12"/>
    <m/>
    <s v="ASYI/17/0362"/>
    <d v="2017-06-07T00:00:00"/>
    <d v="2017-06-13T00:00:00"/>
    <d v="2017-06-14T00:00:00"/>
    <s v="Rewash"/>
    <s v="Hu"/>
    <s v="Closed"/>
  </r>
  <r>
    <x v="3"/>
    <x v="1"/>
    <d v="2017-06-11T00:00:00"/>
    <s v="CW2017'24"/>
    <x v="6"/>
    <x v="1"/>
    <s v="SL01.825.484"/>
    <s v="610442446716"/>
    <m/>
    <m/>
    <n v="11000"/>
    <s v="Stain on eyelet"/>
    <s v=""/>
    <s v=""/>
    <n v="0.5"/>
    <m/>
    <s v=""/>
    <m/>
    <n v="7"/>
    <n v="5"/>
    <n v="0"/>
    <m/>
    <n v="12"/>
    <m/>
    <s v="ASYI/17/0362"/>
    <d v="2017-06-07T00:00:00"/>
    <d v="2017-06-13T00:00:00"/>
    <d v="2017-06-14T00:00:00"/>
    <s v="Rewash"/>
    <s v="Hu"/>
    <s v="Closed"/>
  </r>
  <r>
    <x v="3"/>
    <x v="1"/>
    <d v="2017-06-11T00:00:00"/>
    <s v="CW2017'24"/>
    <x v="6"/>
    <x v="1"/>
    <s v="SL01.825.484"/>
    <s v="610442446715"/>
    <m/>
    <m/>
    <n v="11000"/>
    <s v="Stain on eyelet"/>
    <s v=""/>
    <s v=""/>
    <n v="0.5"/>
    <m/>
    <s v=""/>
    <m/>
    <n v="7"/>
    <n v="5"/>
    <n v="0"/>
    <m/>
    <n v="12"/>
    <m/>
    <s v="ASYI/17/0362"/>
    <d v="2017-06-07T00:00:00"/>
    <d v="2017-06-13T00:00:00"/>
    <d v="2017-06-14T00:00:00"/>
    <s v="Rewash"/>
    <s v="Hu"/>
    <s v="Closed"/>
  </r>
  <r>
    <x v="3"/>
    <x v="1"/>
    <d v="2017-06-11T00:00:00"/>
    <s v="CW2017'24"/>
    <x v="6"/>
    <x v="1"/>
    <s v="SL01.825.484"/>
    <s v="610442446714"/>
    <m/>
    <m/>
    <n v="11000"/>
    <s v="Stain on eyelet"/>
    <s v=""/>
    <s v=""/>
    <n v="0.5"/>
    <m/>
    <s v=""/>
    <m/>
    <n v="7"/>
    <n v="5"/>
    <n v="0"/>
    <m/>
    <n v="12"/>
    <m/>
    <s v="ASYI/17/0362"/>
    <d v="2017-06-07T00:00:00"/>
    <d v="2017-06-13T00:00:00"/>
    <d v="2017-06-14T00:00:00"/>
    <s v="Rewash"/>
    <s v="Hu"/>
    <s v="Closed"/>
  </r>
  <r>
    <x v="4"/>
    <x v="4"/>
    <d v="2017-06-12T00:00:00"/>
    <s v="CW2017'24"/>
    <x v="6"/>
    <x v="2"/>
    <s v="S4SF4MOU"/>
    <m/>
    <m/>
    <m/>
    <m/>
    <m/>
    <m/>
    <m/>
    <n v="2"/>
    <m/>
    <m/>
    <m/>
    <n v="28"/>
    <m/>
    <m/>
    <m/>
    <n v="28"/>
    <m/>
    <m/>
    <m/>
    <m/>
    <m/>
    <m/>
    <m/>
    <m/>
  </r>
  <r>
    <x v="6"/>
    <x v="6"/>
    <d v="2017-06-12T00:00:00"/>
    <s v="CW2017'24"/>
    <x v="6"/>
    <x v="2"/>
    <s v="SA2A42SBOB"/>
    <s v="5000291989"/>
    <n v="130"/>
    <n v="132"/>
    <n v="132"/>
    <s v="JIGMARK"/>
    <n v="4.8099999999999996"/>
    <m/>
    <m/>
    <m/>
    <m/>
    <m/>
    <n v="67.339999999999989"/>
    <m/>
    <n v="1.17"/>
    <m/>
    <n v="68.509999999999991"/>
    <m/>
    <m/>
    <m/>
    <m/>
    <m/>
    <m/>
    <m/>
    <m/>
  </r>
  <r>
    <x v="4"/>
    <x v="4"/>
    <d v="2017-06-12T00:00:00"/>
    <s v="CW2017'24"/>
    <x v="6"/>
    <x v="2"/>
    <s v="S6SF1MOU"/>
    <m/>
    <m/>
    <m/>
    <m/>
    <m/>
    <m/>
    <m/>
    <n v="1"/>
    <m/>
    <m/>
    <m/>
    <n v="14"/>
    <m/>
    <m/>
    <m/>
    <n v="14"/>
    <m/>
    <m/>
    <m/>
    <m/>
    <m/>
    <m/>
    <m/>
    <m/>
  </r>
  <r>
    <x v="6"/>
    <x v="6"/>
    <d v="2017-06-12T00:00:00"/>
    <s v="CW2017'24"/>
    <x v="6"/>
    <x v="2"/>
    <s v="KO3A48SBOA"/>
    <s v="5000289559"/>
    <n v="2"/>
    <n v="66"/>
    <n v="66"/>
    <s v="COATING NG"/>
    <n v="7.3999999999999996E-2"/>
    <m/>
    <m/>
    <m/>
    <m/>
    <m/>
    <n v="1.036"/>
    <m/>
    <n v="1.7999999999999999E-2"/>
    <m/>
    <n v="1.054"/>
    <m/>
    <m/>
    <m/>
    <m/>
    <m/>
    <m/>
    <m/>
    <m/>
  </r>
  <r>
    <x v="4"/>
    <x v="4"/>
    <d v="2017-06-13T00:00:00"/>
    <s v="CW2017'24"/>
    <x v="6"/>
    <x v="2"/>
    <s v="S4SF2M2U"/>
    <m/>
    <m/>
    <m/>
    <m/>
    <m/>
    <m/>
    <m/>
    <n v="1"/>
    <m/>
    <m/>
    <m/>
    <n v="14"/>
    <m/>
    <m/>
    <m/>
    <n v="14"/>
    <m/>
    <m/>
    <m/>
    <m/>
    <m/>
    <m/>
    <m/>
    <m/>
  </r>
  <r>
    <x v="6"/>
    <x v="6"/>
    <d v="2017-06-13T00:00:00"/>
    <s v="CW2017'24"/>
    <x v="6"/>
    <x v="2"/>
    <s v="370P06SBOATW"/>
    <s v="5000289512"/>
    <n v="132"/>
    <n v="333"/>
    <n v="333"/>
    <s v="PINHOLE,SCRTACH"/>
    <n v="4.8839999999999995"/>
    <m/>
    <m/>
    <m/>
    <m/>
    <m/>
    <n v="68.375999999999991"/>
    <m/>
    <n v="1.1879999999999999"/>
    <m/>
    <n v="69.563999999999993"/>
    <m/>
    <m/>
    <m/>
    <m/>
    <m/>
    <m/>
    <m/>
    <m/>
  </r>
  <r>
    <x v="4"/>
    <x v="4"/>
    <d v="2017-06-13T00:00:00"/>
    <s v="CW2017'24"/>
    <x v="6"/>
    <x v="2"/>
    <s v="S6SF1M5U"/>
    <m/>
    <m/>
    <m/>
    <m/>
    <m/>
    <m/>
    <m/>
    <n v="1"/>
    <m/>
    <m/>
    <m/>
    <n v="14"/>
    <m/>
    <m/>
    <m/>
    <n v="14"/>
    <m/>
    <m/>
    <m/>
    <m/>
    <m/>
    <m/>
    <m/>
    <m/>
  </r>
  <r>
    <x v="6"/>
    <x v="6"/>
    <d v="2017-06-13T00:00:00"/>
    <s v="CW2017'24"/>
    <x v="6"/>
    <x v="2"/>
    <s v="340PA6SCOB"/>
    <s v="5000291937"/>
    <n v="54"/>
    <n v="300"/>
    <n v="300"/>
    <s v="PINHOLE,SCRTACH"/>
    <n v="1.998"/>
    <m/>
    <m/>
    <m/>
    <m/>
    <m/>
    <n v="27.972000000000001"/>
    <m/>
    <n v="0.48599999999999999"/>
    <m/>
    <n v="28.458000000000002"/>
    <m/>
    <m/>
    <m/>
    <m/>
    <m/>
    <m/>
    <m/>
    <m/>
  </r>
  <r>
    <x v="4"/>
    <x v="4"/>
    <d v="2017-06-13T00:00:00"/>
    <s v="CW2017'24"/>
    <x v="6"/>
    <x v="2"/>
    <s v="104465 C"/>
    <m/>
    <m/>
    <m/>
    <m/>
    <m/>
    <n v="1"/>
    <m/>
    <m/>
    <m/>
    <m/>
    <m/>
    <n v="14"/>
    <m/>
    <m/>
    <m/>
    <n v="14"/>
    <m/>
    <m/>
    <m/>
    <m/>
    <m/>
    <m/>
    <m/>
    <m/>
  </r>
  <r>
    <x v="6"/>
    <x v="6"/>
    <d v="2017-06-13T00:00:00"/>
    <s v="CW2017'24"/>
    <x v="6"/>
    <x v="2"/>
    <s v="SA2A68SBOA"/>
    <s v="5000291940"/>
    <n v="2"/>
    <n v="108"/>
    <n v="108"/>
    <s v="COATING NG"/>
    <n v="7.3999999999999996E-2"/>
    <m/>
    <m/>
    <m/>
    <m/>
    <m/>
    <n v="1.036"/>
    <m/>
    <n v="1.7999999999999999E-2"/>
    <m/>
    <n v="1.054"/>
    <m/>
    <m/>
    <m/>
    <m/>
    <m/>
    <m/>
    <m/>
    <m/>
  </r>
  <r>
    <x v="4"/>
    <x v="4"/>
    <d v="2017-06-13T00:00:00"/>
    <s v="CW2017'24"/>
    <x v="6"/>
    <x v="2"/>
    <s v="S6SF1MOU"/>
    <m/>
    <m/>
    <m/>
    <m/>
    <m/>
    <m/>
    <m/>
    <n v="1"/>
    <m/>
    <m/>
    <m/>
    <n v="14"/>
    <m/>
    <m/>
    <m/>
    <n v="14"/>
    <m/>
    <m/>
    <m/>
    <m/>
    <m/>
    <m/>
    <m/>
    <m/>
  </r>
  <r>
    <x v="6"/>
    <x v="6"/>
    <d v="2017-06-13T00:00:00"/>
    <s v="CW2017'24"/>
    <x v="6"/>
    <x v="2"/>
    <s v="210A02SCOA"/>
    <s v="5000289582"/>
    <n v="6"/>
    <n v="40"/>
    <n v="40"/>
    <s v="PINHOLE"/>
    <n v="0.222"/>
    <m/>
    <m/>
    <m/>
    <m/>
    <m/>
    <n v="3.1079999999999997"/>
    <m/>
    <n v="5.3999999999999992E-2"/>
    <m/>
    <n v="3.1619999999999995"/>
    <m/>
    <m/>
    <m/>
    <m/>
    <m/>
    <m/>
    <m/>
    <m/>
  </r>
  <r>
    <x v="4"/>
    <x v="4"/>
    <d v="2017-06-13T00:00:00"/>
    <s v="CW2017'24"/>
    <x v="6"/>
    <x v="2"/>
    <s v="SL 01.596.301 "/>
    <m/>
    <m/>
    <m/>
    <m/>
    <m/>
    <m/>
    <m/>
    <m/>
    <n v="4"/>
    <m/>
    <m/>
    <n v="56"/>
    <m/>
    <m/>
    <m/>
    <n v="56"/>
    <m/>
    <m/>
    <m/>
    <m/>
    <m/>
    <m/>
    <m/>
    <m/>
  </r>
  <r>
    <x v="5"/>
    <x v="5"/>
    <d v="2017-06-14T00:00:00"/>
    <s v="CW2017'24"/>
    <x v="6"/>
    <x v="2"/>
    <s v="0281904NF"/>
    <s v="4003522023"/>
    <n v="5"/>
    <n v="315"/>
    <n v="30550"/>
    <s v=" PPT : Rusty"/>
    <m/>
    <n v="0.15"/>
    <m/>
    <n v="0"/>
    <m/>
    <m/>
    <n v="2.1"/>
    <n v="0.21"/>
    <n v="0.19"/>
    <m/>
    <n v="2.5"/>
    <m/>
    <m/>
    <m/>
    <m/>
    <m/>
    <m/>
    <m/>
    <m/>
  </r>
  <r>
    <x v="6"/>
    <x v="6"/>
    <d v="2017-06-14T00:00:00"/>
    <s v="CW2017'24"/>
    <x v="6"/>
    <x v="2"/>
    <s v="340PA6SCOB"/>
    <s v="5000289559"/>
    <n v="6"/>
    <n v="27"/>
    <n v="27"/>
    <s v="PINHOLE"/>
    <n v="0.222"/>
    <m/>
    <m/>
    <m/>
    <m/>
    <m/>
    <n v="3.1079999999999997"/>
    <m/>
    <n v="5.3999999999999992E-2"/>
    <m/>
    <n v="3.1619999999999995"/>
    <m/>
    <m/>
    <m/>
    <m/>
    <m/>
    <m/>
    <m/>
    <m/>
  </r>
  <r>
    <x v="4"/>
    <x v="4"/>
    <d v="2017-06-14T00:00:00"/>
    <s v="CW2017'24"/>
    <x v="6"/>
    <x v="2"/>
    <s v="S6SF1MOU"/>
    <m/>
    <m/>
    <m/>
    <m/>
    <m/>
    <m/>
    <m/>
    <n v="2"/>
    <m/>
    <m/>
    <m/>
    <n v="28"/>
    <m/>
    <m/>
    <m/>
    <n v="28"/>
    <m/>
    <m/>
    <m/>
    <m/>
    <m/>
    <m/>
    <m/>
    <m/>
  </r>
  <r>
    <x v="5"/>
    <x v="5"/>
    <d v="2017-06-14T00:00:00"/>
    <s v="CW2017'24"/>
    <x v="6"/>
    <x v="2"/>
    <s v="0281904NF"/>
    <s v="4003522028"/>
    <n v="5"/>
    <n v="315"/>
    <n v="31010"/>
    <s v=" PPT : Rusty"/>
    <m/>
    <n v="0.15"/>
    <m/>
    <n v="0"/>
    <m/>
    <m/>
    <n v="2.1"/>
    <n v="0.21"/>
    <n v="0.19"/>
    <m/>
    <n v="2.5"/>
    <m/>
    <m/>
    <m/>
    <m/>
    <m/>
    <m/>
    <m/>
    <m/>
  </r>
  <r>
    <x v="6"/>
    <x v="6"/>
    <d v="2017-06-14T00:00:00"/>
    <s v="CW2017'24"/>
    <x v="6"/>
    <x v="2"/>
    <s v="370P06SBOATW"/>
    <s v="5000291986"/>
    <n v="24"/>
    <n v="66"/>
    <n v="66"/>
    <s v="PINHOLE,SCRTACH"/>
    <n v="0.8879999999999999"/>
    <m/>
    <m/>
    <m/>
    <m/>
    <m/>
    <n v="12.431999999999999"/>
    <m/>
    <n v="0.21599999999999997"/>
    <m/>
    <n v="12.647999999999998"/>
    <m/>
    <m/>
    <m/>
    <m/>
    <m/>
    <m/>
    <m/>
    <m/>
  </r>
  <r>
    <x v="4"/>
    <x v="4"/>
    <d v="2017-06-14T00:00:00"/>
    <s v="CW2017'24"/>
    <x v="6"/>
    <x v="2"/>
    <s v="750008A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6-14T00:00:00"/>
    <s v="CW2017'24"/>
    <x v="6"/>
    <x v="2"/>
    <s v="0281904NF"/>
    <s v="4004144837"/>
    <n v="5"/>
    <n v="315"/>
    <n v="3073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6-14T00:00:00"/>
    <s v="CW2017'24"/>
    <x v="6"/>
    <x v="2"/>
    <s v="S4SF2M2U"/>
    <m/>
    <m/>
    <m/>
    <m/>
    <m/>
    <m/>
    <m/>
    <n v="1"/>
    <m/>
    <m/>
    <m/>
    <n v="14"/>
    <m/>
    <m/>
    <m/>
    <n v="14"/>
    <m/>
    <m/>
    <m/>
    <m/>
    <m/>
    <m/>
    <m/>
    <m/>
  </r>
  <r>
    <x v="5"/>
    <x v="5"/>
    <d v="2017-06-14T00:00:00"/>
    <s v="CW2017'24"/>
    <x v="6"/>
    <x v="2"/>
    <s v="0281904NF"/>
    <s v="4003522024"/>
    <n v="5"/>
    <n v="315"/>
    <n v="3040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6-14T00:00:00"/>
    <s v="CW2017'24"/>
    <x v="6"/>
    <x v="2"/>
    <s v="T-605024-02-01"/>
    <m/>
    <m/>
    <m/>
    <m/>
    <m/>
    <n v="1"/>
    <m/>
    <n v="1"/>
    <m/>
    <m/>
    <m/>
    <n v="28"/>
    <m/>
    <m/>
    <m/>
    <n v="28"/>
    <m/>
    <m/>
    <m/>
    <m/>
    <m/>
    <m/>
    <m/>
    <m/>
  </r>
  <r>
    <x v="5"/>
    <x v="5"/>
    <d v="2017-06-14T00:00:00"/>
    <s v="CW2017'24"/>
    <x v="6"/>
    <x v="2"/>
    <s v="0281904NF"/>
    <s v="4003522022"/>
    <n v="5"/>
    <n v="315"/>
    <n v="3004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14T00:00:00"/>
    <s v="CW2017'24"/>
    <x v="6"/>
    <x v="2"/>
    <s v="0281904NF"/>
    <s v="4003522026"/>
    <n v="5"/>
    <n v="315"/>
    <n v="267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14T00:00:00"/>
    <s v="CW2017'24"/>
    <x v="6"/>
    <x v="2"/>
    <s v="0281904NF"/>
    <s v="4003522025"/>
    <n v="5"/>
    <n v="315"/>
    <n v="2690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6-14T00:00:00"/>
    <s v="CW2017'24"/>
    <x v="6"/>
    <x v="2"/>
    <s v="GB-1F210AJ001A"/>
    <s v="5000292608"/>
    <n v="218"/>
    <n v="218"/>
    <n v="218"/>
    <s v=" Case : Rough"/>
    <m/>
    <m/>
    <m/>
    <n v="1.744"/>
    <m/>
    <m/>
    <n v="24.416"/>
    <m/>
    <m/>
    <m/>
    <n v="24.416"/>
    <n v="218"/>
    <m/>
    <m/>
    <m/>
    <m/>
    <m/>
    <m/>
    <m/>
  </r>
  <r>
    <x v="5"/>
    <x v="7"/>
    <d v="2017-06-14T00:00:00"/>
    <s v="CW2017'24"/>
    <x v="6"/>
    <x v="2"/>
    <s v="GB-1B220BB001A"/>
    <s v="5000292713"/>
    <n v="118"/>
    <n v="218"/>
    <n v="218"/>
    <s v="Case : Burnt"/>
    <m/>
    <m/>
    <m/>
    <n v="0.94399999999999995"/>
    <m/>
    <m/>
    <n v="13.216000000000001"/>
    <m/>
    <m/>
    <m/>
    <n v="13.216000000000001"/>
    <n v="118"/>
    <m/>
    <m/>
    <m/>
    <m/>
    <m/>
    <m/>
    <m/>
  </r>
  <r>
    <x v="5"/>
    <x v="7"/>
    <d v="2017-06-14T00:00:00"/>
    <s v="CW2017'24"/>
    <x v="6"/>
    <x v="2"/>
    <s v="GB-1B220BB001A"/>
    <s v="5000292713"/>
    <n v="44"/>
    <n v="218"/>
    <n v="218"/>
    <s v="Case : Burnt"/>
    <n v="0.25"/>
    <m/>
    <m/>
    <n v="0"/>
    <m/>
    <m/>
    <n v="3.5"/>
    <n v="3.52"/>
    <n v="67.400000000000006"/>
    <m/>
    <n v="74.42"/>
    <m/>
    <m/>
    <m/>
    <m/>
    <m/>
    <m/>
    <m/>
    <m/>
  </r>
  <r>
    <x v="5"/>
    <x v="5"/>
    <d v="2017-06-14T00:00:00"/>
    <s v="CW2017'24"/>
    <x v="6"/>
    <x v="2"/>
    <s v="0281904NF"/>
    <s v="4003522027"/>
    <n v="5"/>
    <n v="315"/>
    <n v="3052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14T00:00:00"/>
    <s v="CW2017'24"/>
    <x v="6"/>
    <x v="2"/>
    <s v="10135180L"/>
    <s v="4004089608"/>
    <n v="3"/>
    <n v="125"/>
    <n v="2350"/>
    <s v=" PPT : Burnt Mark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6-15T00:00:00"/>
    <s v="CW2017'24"/>
    <x v="6"/>
    <x v="2"/>
    <s v="T-605024-03-01"/>
    <m/>
    <m/>
    <m/>
    <m/>
    <m/>
    <m/>
    <m/>
    <n v="1"/>
    <m/>
    <m/>
    <m/>
    <n v="14"/>
    <m/>
    <m/>
    <m/>
    <n v="14"/>
    <m/>
    <m/>
    <m/>
    <m/>
    <m/>
    <m/>
    <m/>
    <m/>
  </r>
  <r>
    <x v="5"/>
    <x v="5"/>
    <d v="2017-06-15T00:00:00"/>
    <s v="CW2017'24"/>
    <x v="6"/>
    <x v="2"/>
    <s v="02725060L"/>
    <s v="4004097429"/>
    <n v="3"/>
    <n v="200"/>
    <n v="6570"/>
    <s v=" PPT : Rusty"/>
    <m/>
    <m/>
    <n v="0.3"/>
    <n v="0"/>
    <m/>
    <m/>
    <n v="4.2"/>
    <n v="0.21"/>
    <m/>
    <m/>
    <n v="4.41"/>
    <m/>
    <m/>
    <m/>
    <m/>
    <m/>
    <m/>
    <m/>
    <m/>
  </r>
  <r>
    <x v="4"/>
    <x v="4"/>
    <d v="2017-06-15T00:00:00"/>
    <s v="CW2017'24"/>
    <x v="6"/>
    <x v="2"/>
    <s v="413709-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6-15T00:00:00"/>
    <s v="CW2017'24"/>
    <x v="6"/>
    <x v="2"/>
    <s v="03909702L"/>
    <s v="4004148097"/>
    <n v="3"/>
    <n v="200"/>
    <n v="4770"/>
    <s v=" PPT : Pin Hole"/>
    <m/>
    <m/>
    <m/>
    <n v="0"/>
    <n v="0.15"/>
    <m/>
    <n v="2.1"/>
    <m/>
    <m/>
    <m/>
    <n v="2.1"/>
    <m/>
    <m/>
    <m/>
    <m/>
    <m/>
    <m/>
    <m/>
    <m/>
  </r>
  <r>
    <x v="4"/>
    <x v="3"/>
    <d v="2017-06-15T00:00:00"/>
    <s v="CW2017'24"/>
    <x v="6"/>
    <x v="1"/>
    <s v="SL01.594.201"/>
    <s v="610442879827"/>
    <m/>
    <m/>
    <n v="20000"/>
    <s v="Rusty ON eyelets"/>
    <s v=""/>
    <s v=""/>
    <n v="0.5"/>
    <m/>
    <s v=""/>
    <m/>
    <n v="7"/>
    <n v="5"/>
    <n v="0"/>
    <m/>
    <n v="12"/>
    <m/>
    <s v="ASYI/17/0375"/>
    <d v="2017-06-13T00:00:00"/>
    <d v="2017-06-18T00:00:00"/>
    <d v="2017-06-19T00:00:00"/>
    <s v="Rewash"/>
    <s v="Chao"/>
    <s v="Closed"/>
  </r>
  <r>
    <x v="5"/>
    <x v="7"/>
    <d v="2017-06-15T00:00:00"/>
    <s v="CW2017'24"/>
    <x v="6"/>
    <x v="2"/>
    <s v="BZ-4J410AM001A"/>
    <m/>
    <n v="12"/>
    <n v="12"/>
    <n v="12"/>
    <s v="Case : Cloudy"/>
    <m/>
    <m/>
    <m/>
    <n v="9.6000000000000002E-2"/>
    <m/>
    <m/>
    <n v="1.3440000000000001"/>
    <m/>
    <m/>
    <m/>
    <n v="1.3440000000000001"/>
    <n v="12"/>
    <m/>
    <m/>
    <m/>
    <m/>
    <m/>
    <m/>
    <m/>
  </r>
  <r>
    <x v="4"/>
    <x v="3"/>
    <d v="2017-06-15T00:00:00"/>
    <s v="CW2017'24"/>
    <x v="6"/>
    <x v="1"/>
    <s v="SL01.546.201"/>
    <s v="610442907504"/>
    <m/>
    <m/>
    <n v="20000"/>
    <s v="Yellow stain ON eyelet"/>
    <s v=""/>
    <s v=""/>
    <n v="0.5"/>
    <m/>
    <s v=""/>
    <m/>
    <n v="7"/>
    <n v="5"/>
    <n v="0"/>
    <m/>
    <n v="12"/>
    <m/>
    <s v="ASYI/17/0369"/>
    <d v="2017-06-11T00:00:00"/>
    <d v="2017-06-18T00:00:00"/>
    <d v="2017-06-19T00:00:00"/>
    <s v="Rewash"/>
    <s v="Wee"/>
    <s v="Closed"/>
  </r>
  <r>
    <x v="4"/>
    <x v="3"/>
    <d v="2017-06-15T00:00:00"/>
    <s v="CW2017'24"/>
    <x v="6"/>
    <x v="1"/>
    <s v="SL01.546.201"/>
    <s v="610438064920"/>
    <m/>
    <m/>
    <n v="20000"/>
    <s v="Yellow stain ON eyelet"/>
    <s v=""/>
    <s v=""/>
    <n v="0.5"/>
    <m/>
    <s v=""/>
    <m/>
    <n v="7"/>
    <n v="5"/>
    <n v="0"/>
    <m/>
    <n v="12"/>
    <m/>
    <s v="ASYI/17/0376"/>
    <d v="2017-06-13T00:00:00"/>
    <d v="2017-06-18T00:00:00"/>
    <d v="2017-06-19T00:00:00"/>
    <s v="Rewash"/>
    <s v="Chung"/>
    <s v="Closed"/>
  </r>
  <r>
    <x v="4"/>
    <x v="3"/>
    <d v="2017-06-15T00:00:00"/>
    <s v="CW2017'24"/>
    <x v="6"/>
    <x v="1"/>
    <s v="SL01.535.201"/>
    <s v="610443203702"/>
    <m/>
    <m/>
    <n v="20000"/>
    <s v="Yellow stain ON eyelet"/>
    <s v=""/>
    <s v=""/>
    <n v="0.5"/>
    <m/>
    <s v=""/>
    <m/>
    <n v="7"/>
    <n v="5"/>
    <n v="0"/>
    <m/>
    <n v="12"/>
    <m/>
    <s v="ASYI/17/0379"/>
    <d v="2017-06-13T00:00:00"/>
    <d v="2017-06-18T00:00:00"/>
    <d v="2017-06-19T00:00:00"/>
    <s v="Rewash"/>
    <s v="Hu"/>
    <s v="Closed"/>
  </r>
  <r>
    <x v="4"/>
    <x v="3"/>
    <d v="2017-06-15T00:00:00"/>
    <s v="CW2017'24"/>
    <x v="6"/>
    <x v="1"/>
    <s v="SL01.535.201"/>
    <s v="610443203703"/>
    <m/>
    <m/>
    <n v="20000"/>
    <s v="Yellow stain ON eyelet"/>
    <s v=""/>
    <s v=""/>
    <n v="0.5"/>
    <m/>
    <s v=""/>
    <m/>
    <n v="7"/>
    <n v="5"/>
    <n v="0"/>
    <m/>
    <n v="12"/>
    <m/>
    <s v="ASYI/17/0379"/>
    <d v="2017-06-13T00:00:00"/>
    <d v="2017-06-18T00:00:00"/>
    <d v="2017-06-19T00:00:00"/>
    <s v="Rewash"/>
    <s v="Hu"/>
    <s v="Closed"/>
  </r>
  <r>
    <x v="4"/>
    <x v="4"/>
    <d v="2017-06-16T00:00:00"/>
    <s v="CW2017'24"/>
    <x v="6"/>
    <x v="2"/>
    <s v="SL 01.546.301 "/>
    <m/>
    <m/>
    <m/>
    <m/>
    <m/>
    <m/>
    <m/>
    <m/>
    <n v="3"/>
    <m/>
    <m/>
    <n v="42"/>
    <m/>
    <m/>
    <m/>
    <n v="42"/>
    <m/>
    <m/>
    <m/>
    <m/>
    <m/>
    <m/>
    <m/>
    <m/>
  </r>
  <r>
    <x v="4"/>
    <x v="3"/>
    <d v="2017-06-16T00:00:00"/>
    <s v="CW2017'24"/>
    <x v="6"/>
    <x v="1"/>
    <s v="SL01.594.484"/>
    <s v="610443319806"/>
    <m/>
    <m/>
    <n v="11000"/>
    <s v="Bend leads"/>
    <s v=""/>
    <s v=""/>
    <s v=""/>
    <m/>
    <n v="3"/>
    <m/>
    <n v="42"/>
    <n v="0"/>
    <n v="0"/>
    <m/>
    <n v="42"/>
    <m/>
    <s v="ASYI/17/0372"/>
    <d v="2017-06-12T00:00:00"/>
    <d v="2017-06-19T00:00:00"/>
    <d v="2017-06-20T00:00:00"/>
    <s v="Sort"/>
    <s v="Chao"/>
    <s v="Closed"/>
  </r>
  <r>
    <x v="5"/>
    <x v="7"/>
    <d v="2017-06-18T00:00:00"/>
    <s v="CW2017'25"/>
    <x v="6"/>
    <x v="2"/>
    <s v="BK-1F210AJ002A"/>
    <s v="5000292398"/>
    <n v="108"/>
    <n v="108"/>
    <n v="108"/>
    <s v="Case : Pitting"/>
    <m/>
    <m/>
    <m/>
    <n v="0.86399999999999999"/>
    <m/>
    <m/>
    <n v="12.096"/>
    <m/>
    <m/>
    <m/>
    <n v="12.096"/>
    <n v="108"/>
    <m/>
    <m/>
    <m/>
    <m/>
    <m/>
    <m/>
    <m/>
  </r>
  <r>
    <x v="4"/>
    <x v="4"/>
    <d v="2017-06-18T00:00:00"/>
    <s v="CW2017'25"/>
    <x v="6"/>
    <x v="2"/>
    <s v="SL 01.594.301 "/>
    <m/>
    <m/>
    <m/>
    <m/>
    <m/>
    <m/>
    <m/>
    <m/>
    <n v="5"/>
    <m/>
    <m/>
    <n v="70"/>
    <m/>
    <m/>
    <m/>
    <n v="70"/>
    <m/>
    <m/>
    <m/>
    <m/>
    <m/>
    <m/>
    <m/>
    <m/>
  </r>
  <r>
    <x v="5"/>
    <x v="5"/>
    <d v="2017-06-18T00:00:00"/>
    <s v="CW2017'25"/>
    <x v="6"/>
    <x v="2"/>
    <s v="0262904PL"/>
    <s v="4004104206"/>
    <n v="5"/>
    <n v="315"/>
    <n v="16180"/>
    <s v=" PPT : Rusty"/>
    <m/>
    <m/>
    <n v="0.3"/>
    <n v="0"/>
    <m/>
    <m/>
    <n v="4.2"/>
    <n v="0.21"/>
    <m/>
    <m/>
    <n v="4.41"/>
    <m/>
    <m/>
    <m/>
    <m/>
    <m/>
    <m/>
    <m/>
    <m/>
  </r>
  <r>
    <x v="4"/>
    <x v="3"/>
    <d v="2017-06-19T00:00:00"/>
    <s v="CW2017'25"/>
    <x v="6"/>
    <x v="1"/>
    <s v="SL01.825.201"/>
    <s v="6104443703"/>
    <m/>
    <m/>
    <n v="20000"/>
    <s v="Rusty ON eyelets"/>
    <s v=""/>
    <s v=""/>
    <n v="0.5"/>
    <m/>
    <s v=""/>
    <m/>
    <n v="7"/>
    <n v="5"/>
    <n v="0"/>
    <m/>
    <n v="12"/>
    <m/>
    <s v="ASYI/17/0382"/>
    <d v="2017-06-16T00:00:00"/>
    <d v="2017-06-23T00:00:00"/>
    <d v="2017-06-24T00:00:00"/>
    <s v="Rewash"/>
    <s v="Yang/Chung"/>
    <s v="Closed"/>
  </r>
  <r>
    <x v="5"/>
    <x v="5"/>
    <d v="2017-06-19T00:00:00"/>
    <s v="CW2017'25"/>
    <x v="6"/>
    <x v="2"/>
    <s v="10145191L"/>
    <s v="4004117138"/>
    <n v="3"/>
    <n v="200"/>
    <n v="6050"/>
    <s v=" PPT : BP Rough"/>
    <n v="0.5"/>
    <m/>
    <m/>
    <n v="0"/>
    <m/>
    <m/>
    <n v="7"/>
    <n v="0.43"/>
    <n v="0.38"/>
    <m/>
    <n v="7.81"/>
    <m/>
    <m/>
    <m/>
    <m/>
    <m/>
    <m/>
    <m/>
    <m/>
  </r>
  <r>
    <x v="4"/>
    <x v="3"/>
    <d v="2017-06-19T00:00:00"/>
    <s v="CW2017'25"/>
    <x v="6"/>
    <x v="1"/>
    <s v="SL01.825.201"/>
    <s v="610444370603"/>
    <m/>
    <m/>
    <n v="192000"/>
    <s v="Rusty ON eyelets"/>
    <s v=""/>
    <s v=""/>
    <n v="0.5"/>
    <m/>
    <s v=""/>
    <m/>
    <n v="7"/>
    <n v="5"/>
    <n v="0"/>
    <m/>
    <n v="12"/>
    <m/>
    <s v="ASYI/17/0382"/>
    <d v="2017-06-16T00:00:00"/>
    <d v="2017-06-23T00:00:00"/>
    <d v="2017-06-24T00:00:00"/>
    <s v="Rewash"/>
    <s v="Yang/Chung"/>
    <s v="Closed"/>
  </r>
  <r>
    <x v="5"/>
    <x v="5"/>
    <d v="2017-06-19T00:00:00"/>
    <s v="CW2017'25"/>
    <x v="6"/>
    <x v="2"/>
    <s v="0262904PL"/>
    <s v="4004105074"/>
    <n v="5"/>
    <n v="200"/>
    <n v="9140"/>
    <s v=" PPT : Rusty"/>
    <m/>
    <m/>
    <n v="0.3"/>
    <n v="0"/>
    <m/>
    <m/>
    <n v="4.2"/>
    <n v="0.21"/>
    <m/>
    <m/>
    <n v="4.41"/>
    <m/>
    <m/>
    <m/>
    <m/>
    <m/>
    <m/>
    <m/>
    <m/>
  </r>
  <r>
    <x v="4"/>
    <x v="3"/>
    <d v="2017-06-19T00:00:00"/>
    <s v="CW2017'25"/>
    <x v="6"/>
    <x v="1"/>
    <s v="SL01.825.201"/>
    <s v="610444369703"/>
    <m/>
    <m/>
    <n v="20000"/>
    <s v="Rusty ON eyelets"/>
    <s v=""/>
    <s v=""/>
    <n v="0.5"/>
    <m/>
    <s v=""/>
    <m/>
    <n v="7"/>
    <n v="5"/>
    <n v="0"/>
    <m/>
    <n v="12"/>
    <m/>
    <s v="ASYI/17/0382"/>
    <d v="2017-06-16T00:00:00"/>
    <d v="2017-06-23T00:00:00"/>
    <d v="2017-06-24T00:00:00"/>
    <s v="Rewash"/>
    <s v="Yang/Chung"/>
    <s v="Closed"/>
  </r>
  <r>
    <x v="5"/>
    <x v="7"/>
    <d v="2017-06-19T00:00:00"/>
    <s v="CW2017'25"/>
    <x v="6"/>
    <x v="2"/>
    <s v="BZ-8J410AJ003A"/>
    <s v="5000297609"/>
    <n v="107"/>
    <n v="107"/>
    <n v="107"/>
    <s v=" Case : Rough"/>
    <m/>
    <m/>
    <m/>
    <n v="0.85599999999999998"/>
    <m/>
    <m/>
    <n v="11.984"/>
    <m/>
    <m/>
    <m/>
    <n v="11.984"/>
    <n v="107"/>
    <m/>
    <m/>
    <m/>
    <m/>
    <m/>
    <m/>
    <m/>
  </r>
  <r>
    <x v="4"/>
    <x v="3"/>
    <d v="2017-06-19T00:00:00"/>
    <s v="CW2017'25"/>
    <x v="6"/>
    <x v="1"/>
    <s v="SL01.825.201"/>
    <s v="6104443697"/>
    <m/>
    <m/>
    <n v="20000"/>
    <s v="Rusty ON eyelets"/>
    <s v=""/>
    <s v=""/>
    <n v="0.5"/>
    <m/>
    <s v=""/>
    <m/>
    <n v="7"/>
    <n v="5"/>
    <n v="0"/>
    <m/>
    <n v="12"/>
    <m/>
    <s v="ASYI/17/0382"/>
    <d v="2017-06-16T00:00:00"/>
    <d v="2017-06-23T00:00:00"/>
    <d v="2017-06-24T00:00:00"/>
    <s v="Rewash"/>
    <s v="Yang/Chung"/>
    <s v="Closed"/>
  </r>
  <r>
    <x v="5"/>
    <x v="7"/>
    <d v="2017-06-19T00:00:00"/>
    <s v="CW2017'25"/>
    <x v="6"/>
    <x v="2"/>
    <s v="BZ-1B220AZ001A"/>
    <s v="5000297748"/>
    <n v="218"/>
    <n v="218"/>
    <n v="218"/>
    <s v=" Case : Rough"/>
    <m/>
    <m/>
    <m/>
    <n v="1.744"/>
    <m/>
    <m/>
    <n v="24.416"/>
    <m/>
    <m/>
    <m/>
    <n v="24.416"/>
    <n v="218"/>
    <m/>
    <m/>
    <m/>
    <m/>
    <m/>
    <m/>
    <m/>
  </r>
  <r>
    <x v="4"/>
    <x v="3"/>
    <d v="2017-06-19T00:00:00"/>
    <s v="CW2017'25"/>
    <x v="6"/>
    <x v="1"/>
    <s v="SL01.825.201"/>
    <s v="610444369801"/>
    <m/>
    <m/>
    <n v="20000"/>
    <s v="Rusty ON eyelets"/>
    <s v=""/>
    <s v=""/>
    <n v="0.5"/>
    <m/>
    <s v=""/>
    <m/>
    <n v="7"/>
    <n v="5"/>
    <n v="0"/>
    <m/>
    <n v="12"/>
    <m/>
    <s v="ASYI/17/0382"/>
    <d v="2017-06-16T00:00:00"/>
    <d v="2017-06-23T00:00:00"/>
    <d v="2017-06-24T00:00:00"/>
    <s v="Rewash"/>
    <s v="Yang/Chung"/>
    <s v="Closed"/>
  </r>
  <r>
    <x v="5"/>
    <x v="7"/>
    <d v="2017-06-19T00:00:00"/>
    <s v="CW2017'25"/>
    <x v="6"/>
    <x v="2"/>
    <s v="BZ-1B220AZ001A"/>
    <s v="5000297748"/>
    <n v="90"/>
    <n v="218"/>
    <n v="218"/>
    <s v=" Case : Rough"/>
    <n v="0.5"/>
    <m/>
    <m/>
    <n v="0"/>
    <m/>
    <m/>
    <n v="7"/>
    <n v="7.2"/>
    <n v="137.80000000000001"/>
    <m/>
    <n v="152"/>
    <m/>
    <m/>
    <m/>
    <m/>
    <m/>
    <m/>
    <m/>
    <m/>
  </r>
  <r>
    <x v="3"/>
    <x v="1"/>
    <d v="2017-06-20T00:00:00"/>
    <s v="CW2017'25"/>
    <x v="6"/>
    <x v="1"/>
    <s v="SL01.546.484"/>
    <s v="610443029545"/>
    <m/>
    <m/>
    <n v="11000"/>
    <s v="Bend leads"/>
    <s v=""/>
    <s v=""/>
    <s v=""/>
    <m/>
    <n v="3"/>
    <m/>
    <n v="42"/>
    <n v="0"/>
    <n v="0"/>
    <m/>
    <n v="42"/>
    <m/>
    <s v="ASYI/17/0387"/>
    <d v="2017-06-20T00:00:00"/>
    <d v="2017-06-23T00:00:00"/>
    <d v="2017-06-24T00:00:00"/>
    <s v="Sort"/>
    <s v="Hu"/>
    <s v="Closed"/>
  </r>
  <r>
    <x v="5"/>
    <x v="7"/>
    <d v="2017-06-20T00:00:00"/>
    <s v="CW2017'25"/>
    <x v="6"/>
    <x v="2"/>
    <s v="BZ-8J410AJ003A"/>
    <s v="5000297600"/>
    <n v="208"/>
    <n v="208"/>
    <n v="208"/>
    <s v="Case : Cloudy"/>
    <m/>
    <m/>
    <m/>
    <n v="1.6639999999999999"/>
    <m/>
    <m/>
    <n v="23.296000000000003"/>
    <m/>
    <m/>
    <m/>
    <n v="23.296000000000003"/>
    <n v="208"/>
    <m/>
    <m/>
    <m/>
    <m/>
    <m/>
    <m/>
    <m/>
  </r>
  <r>
    <x v="4"/>
    <x v="4"/>
    <d v="2017-06-21T00:00:00"/>
    <s v="CW2017'25"/>
    <x v="6"/>
    <x v="2"/>
    <s v="SL 01.596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6-21T00:00:00"/>
    <s v="CW2017'25"/>
    <x v="6"/>
    <x v="2"/>
    <s v="0354788MF"/>
    <s v="4003707731"/>
    <n v="3"/>
    <n v="315"/>
    <n v="1904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6-21T00:00:00"/>
    <s v="CW2017'25"/>
    <x v="6"/>
    <x v="2"/>
    <s v="SL 01.596.301 "/>
    <m/>
    <m/>
    <m/>
    <m/>
    <m/>
    <m/>
    <m/>
    <m/>
    <n v="3"/>
    <m/>
    <m/>
    <n v="42"/>
    <m/>
    <m/>
    <m/>
    <n v="42"/>
    <m/>
    <m/>
    <m/>
    <m/>
    <m/>
    <m/>
    <m/>
    <m/>
  </r>
  <r>
    <x v="5"/>
    <x v="5"/>
    <d v="2017-06-21T00:00:00"/>
    <s v="CW2017'25"/>
    <x v="6"/>
    <x v="2"/>
    <s v="0354788MF"/>
    <s v="4004029779"/>
    <n v="3"/>
    <n v="315"/>
    <n v="1924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6-21T00:00:00"/>
    <s v="CW2017'25"/>
    <x v="6"/>
    <x v="2"/>
    <s v="SL 01.546.301 "/>
    <m/>
    <m/>
    <m/>
    <m/>
    <m/>
    <m/>
    <m/>
    <m/>
    <n v="1"/>
    <m/>
    <m/>
    <n v="14"/>
    <m/>
    <m/>
    <m/>
    <n v="14"/>
    <m/>
    <m/>
    <m/>
    <m/>
    <m/>
    <m/>
    <m/>
    <m/>
  </r>
  <r>
    <x v="5"/>
    <x v="5"/>
    <d v="2017-06-21T00:00:00"/>
    <s v="CW2017'25"/>
    <x v="6"/>
    <x v="2"/>
    <s v="0737909KF"/>
    <s v="4004066130"/>
    <n v="5"/>
    <n v="200"/>
    <n v="469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737909KF"/>
    <s v="4004066129"/>
    <n v="5"/>
    <n v="200"/>
    <n v="491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737909KF"/>
    <s v="4004066135"/>
    <n v="5"/>
    <n v="200"/>
    <n v="513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737909KF"/>
    <s v="4004066131"/>
    <n v="5"/>
    <n v="200"/>
    <n v="328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737909KF"/>
    <s v="4004066138"/>
    <n v="5"/>
    <n v="200"/>
    <n v="591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737909KF"/>
    <s v="4004066133"/>
    <n v="5"/>
    <n v="200"/>
    <n v="567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737909KF"/>
    <s v="4004067143"/>
    <n v="5"/>
    <n v="200"/>
    <n v="482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354788MF"/>
    <s v="4003707738"/>
    <n v="3"/>
    <n v="315"/>
    <n v="1909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21T00:00:00"/>
    <s v="CW2017'25"/>
    <x v="6"/>
    <x v="2"/>
    <s v="0737909KF"/>
    <s v="4004066136"/>
    <n v="5"/>
    <n v="200"/>
    <n v="501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6-21T00:00:00"/>
    <s v="CW2017'25"/>
    <x v="6"/>
    <x v="2"/>
    <s v="0737909KF"/>
    <s v="4004066137"/>
    <n v="5"/>
    <n v="200"/>
    <n v="4410"/>
    <s v=" PPT : Uneven Plating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6-21T00:00:00"/>
    <s v="CW2017'25"/>
    <x v="6"/>
    <x v="2"/>
    <s v="GB-1B220BB001A"/>
    <s v="5000297740"/>
    <n v="218"/>
    <n v="218"/>
    <n v="218"/>
    <s v=" Case : Rough"/>
    <m/>
    <m/>
    <m/>
    <n v="1.6639999999999999"/>
    <m/>
    <m/>
    <n v="23.296000000000003"/>
    <m/>
    <m/>
    <m/>
    <n v="23.296000000000003"/>
    <n v="208"/>
    <m/>
    <m/>
    <m/>
    <m/>
    <m/>
    <m/>
    <m/>
  </r>
  <r>
    <x v="5"/>
    <x v="5"/>
    <d v="2017-06-21T00:00:00"/>
    <s v="CW2017'25"/>
    <x v="6"/>
    <x v="2"/>
    <s v="0354788MF"/>
    <s v="4004103175"/>
    <n v="5"/>
    <n v="315"/>
    <n v="1948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21T00:00:00"/>
    <s v="CW2017'25"/>
    <x v="6"/>
    <x v="2"/>
    <s v="0354788MF"/>
    <s v="4003707730"/>
    <n v="6"/>
    <n v="315"/>
    <n v="1947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6-23T00:00:00"/>
    <s v="CW2017'25"/>
    <x v="6"/>
    <x v="2"/>
    <s v="SL 01.589.301"/>
    <m/>
    <m/>
    <m/>
    <m/>
    <m/>
    <m/>
    <m/>
    <m/>
    <n v="8"/>
    <m/>
    <m/>
    <n v="112"/>
    <m/>
    <m/>
    <m/>
    <n v="112"/>
    <m/>
    <m/>
    <m/>
    <m/>
    <m/>
    <m/>
    <m/>
    <m/>
  </r>
  <r>
    <x v="5"/>
    <x v="7"/>
    <d v="2017-06-23T00:00:00"/>
    <s v="CW2017'25"/>
    <x v="6"/>
    <x v="2"/>
    <s v="CF-1N010AW001A"/>
    <s v="5000292430"/>
    <n v="214"/>
    <n v="214"/>
    <n v="214"/>
    <s v="Case : Colour Problem"/>
    <m/>
    <m/>
    <m/>
    <n v="1.712"/>
    <m/>
    <m/>
    <n v="23.968"/>
    <m/>
    <m/>
    <m/>
    <n v="23.968"/>
    <n v="214"/>
    <m/>
    <m/>
    <m/>
    <m/>
    <m/>
    <m/>
    <m/>
  </r>
  <r>
    <x v="4"/>
    <x v="4"/>
    <d v="2017-06-23T00:00:00"/>
    <s v="CW2017'25"/>
    <x v="6"/>
    <x v="2"/>
    <s v="SL 01.807.301 "/>
    <m/>
    <m/>
    <m/>
    <m/>
    <m/>
    <m/>
    <m/>
    <m/>
    <n v="5"/>
    <m/>
    <m/>
    <n v="70"/>
    <m/>
    <m/>
    <m/>
    <n v="70"/>
    <m/>
    <m/>
    <m/>
    <m/>
    <m/>
    <m/>
    <m/>
    <m/>
  </r>
  <r>
    <x v="5"/>
    <x v="7"/>
    <d v="2017-06-23T00:00:00"/>
    <s v="CW2017'25"/>
    <x v="6"/>
    <x v="2"/>
    <s v="CF-1N010AW001A"/>
    <s v="5000292430"/>
    <n v="43"/>
    <n v="214"/>
    <n v="214"/>
    <s v="Case : Colour Problem"/>
    <m/>
    <n v="0.5"/>
    <m/>
    <n v="0"/>
    <m/>
    <m/>
    <n v="7"/>
    <n v="1.72"/>
    <n v="11"/>
    <m/>
    <n v="19.72"/>
    <m/>
    <m/>
    <m/>
    <m/>
    <m/>
    <m/>
    <m/>
    <m/>
  </r>
  <r>
    <x v="3"/>
    <x v="1"/>
    <d v="2017-06-24T00:00:00"/>
    <s v="CW2017'25"/>
    <x v="6"/>
    <x v="1"/>
    <s v="SL01.822.484"/>
    <s v="610443346748"/>
    <m/>
    <m/>
    <n v="11000"/>
    <s v="Rusty in GLASS hole"/>
    <s v=""/>
    <s v=""/>
    <n v="0.5"/>
    <m/>
    <s v=""/>
    <m/>
    <n v="7"/>
    <n v="5"/>
    <n v="0"/>
    <m/>
    <n v="12"/>
    <m/>
    <s v="ASYI/17/0390"/>
    <d v="2017-06-21T00:00:00"/>
    <d v="2017-06-25T00:00:00"/>
    <d v="2017-06-26T00:00:00"/>
    <s v="Rewash"/>
    <s v="Wang"/>
    <s v="Closed"/>
  </r>
  <r>
    <x v="4"/>
    <x v="4"/>
    <d v="2017-06-25T00:00:00"/>
    <s v="CW2017'26"/>
    <x v="6"/>
    <x v="2"/>
    <s v="413709-1"/>
    <m/>
    <m/>
    <m/>
    <m/>
    <m/>
    <n v="10"/>
    <m/>
    <m/>
    <m/>
    <m/>
    <m/>
    <n v="140"/>
    <m/>
    <m/>
    <m/>
    <n v="140"/>
    <m/>
    <m/>
    <m/>
    <m/>
    <m/>
    <m/>
    <m/>
    <m/>
  </r>
  <r>
    <x v="5"/>
    <x v="5"/>
    <d v="2017-06-25T00:00:00"/>
    <s v="CW2017'26"/>
    <x v="6"/>
    <x v="2"/>
    <s v="0022484LF"/>
    <s v="4004024902"/>
    <n v="6"/>
    <n v="500"/>
    <n v="6229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3"/>
    <x v="1"/>
    <d v="2017-06-25T00:00:00"/>
    <s v="CW2017'26"/>
    <x v="6"/>
    <x v="1"/>
    <s v="SL01.589.484"/>
    <s v="610443865560"/>
    <m/>
    <m/>
    <n v="13000"/>
    <s v="Dented/Slanted pins"/>
    <s v=""/>
    <s v=""/>
    <s v=""/>
    <m/>
    <n v="3"/>
    <m/>
    <n v="42"/>
    <n v="0"/>
    <n v="0"/>
    <m/>
    <n v="42"/>
    <m/>
    <s v="ASYI/17/0392"/>
    <d v="2017-06-22T00:00:00"/>
    <d v="2017-06-25T00:00:00"/>
    <d v="2017-06-26T00:00:00"/>
    <s v="Sort"/>
    <s v="Ping"/>
    <s v="Closed"/>
  </r>
  <r>
    <x v="5"/>
    <x v="5"/>
    <d v="2017-06-25T00:00:00"/>
    <s v="CW2017'26"/>
    <x v="6"/>
    <x v="2"/>
    <s v="0022484LF"/>
    <s v="4004002829"/>
    <n v="6"/>
    <n v="500"/>
    <n v="5689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25T00:00:00"/>
    <s v="CW2017'26"/>
    <x v="6"/>
    <x v="2"/>
    <s v="0351177QF"/>
    <s v="4004023197"/>
    <n v="4"/>
    <n v="200"/>
    <n v="399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25T00:00:00"/>
    <s v="CW2017'26"/>
    <x v="6"/>
    <x v="2"/>
    <s v="0022484LF"/>
    <s v="4004005835"/>
    <n v="6"/>
    <n v="500"/>
    <n v="6400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25T00:00:00"/>
    <s v="CW2017'26"/>
    <x v="6"/>
    <x v="2"/>
    <s v="0351751KF"/>
    <s v="4004062330"/>
    <n v="4"/>
    <n v="315"/>
    <n v="202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25T00:00:00"/>
    <s v="CW2017'26"/>
    <x v="6"/>
    <x v="2"/>
    <s v="0351892KF"/>
    <s v="4004060153"/>
    <n v="3"/>
    <n v="200"/>
    <n v="825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25T00:00:00"/>
    <s v="CW2017'26"/>
    <x v="6"/>
    <x v="2"/>
    <s v="0351653MF"/>
    <s v="4004021612"/>
    <n v="3"/>
    <n v="315"/>
    <n v="1177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25T00:00:00"/>
    <s v="CW2017'26"/>
    <x v="6"/>
    <x v="2"/>
    <s v="0022484LF"/>
    <s v="4004024901"/>
    <n v="6"/>
    <n v="500"/>
    <n v="62240"/>
    <s v=" PPT : Peel Off/Swell"/>
    <n v="0.3"/>
    <m/>
    <m/>
    <n v="0"/>
    <m/>
    <m/>
    <n v="4.2"/>
    <n v="0.43"/>
    <n v="0.38"/>
    <m/>
    <n v="5.01"/>
    <m/>
    <m/>
    <m/>
    <m/>
    <m/>
    <m/>
    <m/>
    <m/>
  </r>
  <r>
    <x v="5"/>
    <x v="5"/>
    <d v="2017-06-25T00:00:00"/>
    <s v="CW2017'26"/>
    <x v="6"/>
    <x v="2"/>
    <s v="0351177QF"/>
    <s v="4004023198"/>
    <n v="3"/>
    <n v="200"/>
    <n v="578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6-25T00:00:00"/>
    <s v="CW2017'26"/>
    <x v="6"/>
    <x v="2"/>
    <s v="0351177QF"/>
    <s v="4004023186"/>
    <n v="5"/>
    <n v="315"/>
    <n v="119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6-27T00:00:00"/>
    <s v="CW2017'26"/>
    <x v="6"/>
    <x v="2"/>
    <s v="SL 01.589.301"/>
    <m/>
    <m/>
    <m/>
    <m/>
    <m/>
    <m/>
    <m/>
    <m/>
    <n v="9"/>
    <m/>
    <m/>
    <n v="126"/>
    <m/>
    <m/>
    <m/>
    <n v="126"/>
    <m/>
    <m/>
    <m/>
    <m/>
    <m/>
    <m/>
    <m/>
    <m/>
  </r>
  <r>
    <x v="3"/>
    <x v="1"/>
    <d v="2017-06-27T00:00:00"/>
    <s v="CW2017'26"/>
    <x v="6"/>
    <x v="1"/>
    <s v="SL01.822.484"/>
    <s v="610443346776"/>
    <m/>
    <m/>
    <m/>
    <s v="Rusty ON eyelets"/>
    <s v=""/>
    <s v=""/>
    <n v="0.5"/>
    <m/>
    <s v=""/>
    <m/>
    <n v="7"/>
    <n v="5"/>
    <n v="0"/>
    <m/>
    <n v="12"/>
    <m/>
    <s v="ASYI/17/0395"/>
    <d v="2017-06-22T00:00:00"/>
    <d v="2017-06-28T00:00:00"/>
    <d v="2017-06-29T00:00:00"/>
    <s v="Rewash"/>
    <s v="Ping"/>
    <s v="Closed"/>
  </r>
  <r>
    <x v="3"/>
    <x v="1"/>
    <d v="2017-06-27T00:00:00"/>
    <s v="CW2017'26"/>
    <x v="6"/>
    <x v="1"/>
    <s v="SL01.546.484"/>
    <s v="610443029551"/>
    <m/>
    <m/>
    <m/>
    <s v="Rusty ON eyelets"/>
    <s v=""/>
    <s v=""/>
    <n v="0.5"/>
    <m/>
    <s v=""/>
    <m/>
    <n v="7"/>
    <n v="5"/>
    <n v="0"/>
    <m/>
    <n v="12"/>
    <m/>
    <s v="ASYI/17/0397"/>
    <d v="2017-06-25T00:00:00"/>
    <d v="2017-06-28T00:00:00"/>
    <d v="2017-06-29T00:00:00"/>
    <s v="Rewash"/>
    <s v="Ping"/>
    <s v="Closed"/>
  </r>
  <r>
    <x v="3"/>
    <x v="1"/>
    <d v="2017-06-27T00:00:00"/>
    <s v="CW2017'26"/>
    <x v="6"/>
    <x v="1"/>
    <s v="SL01.546.484"/>
    <s v="610443891066"/>
    <m/>
    <m/>
    <m/>
    <s v="Red stain on lead"/>
    <s v=""/>
    <s v=""/>
    <n v="0.5"/>
    <m/>
    <s v=""/>
    <m/>
    <n v="7"/>
    <n v="5"/>
    <n v="0"/>
    <m/>
    <n v="12"/>
    <m/>
    <s v="ASYI/17/0397"/>
    <d v="2017-06-25T00:00:00"/>
    <d v="2017-06-27T00:00:00"/>
    <d v="2017-06-28T00:00:00"/>
    <s v="Rewash"/>
    <s v="Hu"/>
    <s v="Closed"/>
  </r>
  <r>
    <x v="3"/>
    <x v="1"/>
    <d v="2017-06-27T00:00:00"/>
    <s v="CW2017'26"/>
    <x v="6"/>
    <x v="1"/>
    <s v="SL01.589.484"/>
    <s v="610444519235"/>
    <m/>
    <m/>
    <m/>
    <s v="Red stain on lead"/>
    <s v=""/>
    <s v=""/>
    <n v="0.5"/>
    <m/>
    <s v=""/>
    <m/>
    <n v="7"/>
    <n v="5"/>
    <n v="0"/>
    <m/>
    <n v="12"/>
    <m/>
    <s v="ASYI/17/0394"/>
    <d v="2017-06-24T00:00:00"/>
    <d v="2017-06-28T00:00:00"/>
    <d v="2017-06-29T00:00:00"/>
    <s v="Rewash"/>
    <s v="Hu"/>
    <s v="Closed"/>
  </r>
  <r>
    <x v="3"/>
    <x v="1"/>
    <d v="2017-06-27T00:00:00"/>
    <s v="CW2017'26"/>
    <x v="6"/>
    <x v="1"/>
    <s v="SL01.589.484"/>
    <s v="610444519258"/>
    <m/>
    <m/>
    <m/>
    <s v="Red stain on lead"/>
    <s v=""/>
    <s v=""/>
    <n v="0.5"/>
    <m/>
    <s v=""/>
    <m/>
    <n v="7"/>
    <n v="5"/>
    <n v="0"/>
    <m/>
    <n v="12"/>
    <m/>
    <s v="ASYI/17/0394"/>
    <d v="2017-06-24T00:00:00"/>
    <d v="2017-06-28T00:00:00"/>
    <d v="2017-06-29T00:00:00"/>
    <s v="Rewash"/>
    <s v="Ping"/>
    <s v="Closed"/>
  </r>
  <r>
    <x v="3"/>
    <x v="1"/>
    <d v="2017-06-27T00:00:00"/>
    <s v="CW2017'26"/>
    <x v="6"/>
    <x v="1"/>
    <s v="SL01.825.484"/>
    <s v="610444329015"/>
    <m/>
    <m/>
    <m/>
    <s v="Rusty ON eyelets"/>
    <s v=""/>
    <s v=""/>
    <n v="0.5"/>
    <m/>
    <s v=""/>
    <m/>
    <n v="7"/>
    <n v="5"/>
    <n v="0"/>
    <m/>
    <n v="12"/>
    <m/>
    <s v="ASYI/17/0396"/>
    <d v="2017-06-23T00:00:00"/>
    <d v="2017-06-28T00:00:00"/>
    <d v="2017-06-29T00:00:00"/>
    <s v="Rewash"/>
    <s v="Ping"/>
    <s v="Closed"/>
  </r>
  <r>
    <x v="5"/>
    <x v="7"/>
    <d v="2017-06-28T00:00:00"/>
    <s v="CW2017'26"/>
    <x v="6"/>
    <x v="2"/>
    <s v="GB-1B220BB001A"/>
    <s v="5000294443"/>
    <n v="83"/>
    <n v="83"/>
    <n v="83"/>
    <s v=" Case : Rough"/>
    <m/>
    <m/>
    <m/>
    <n v="0.66400000000000003"/>
    <m/>
    <m/>
    <n v="9.2960000000000012"/>
    <m/>
    <m/>
    <m/>
    <n v="9.2960000000000012"/>
    <n v="83"/>
    <m/>
    <m/>
    <m/>
    <m/>
    <m/>
    <m/>
    <m/>
  </r>
  <r>
    <x v="4"/>
    <x v="3"/>
    <d v="2017-06-28T00:00:00"/>
    <s v="CW2017'26"/>
    <x v="6"/>
    <x v="1"/>
    <s v="SL01.594.201"/>
    <s v="610444502317"/>
    <m/>
    <m/>
    <m/>
    <s v="Rusty ON eyelets"/>
    <s v=""/>
    <s v=""/>
    <n v="0.5"/>
    <m/>
    <s v=""/>
    <m/>
    <n v="7"/>
    <n v="5"/>
    <n v="0"/>
    <m/>
    <n v="12"/>
    <m/>
    <s v="ASYI/17/0398"/>
    <d v="2017-06-26T00:00:00"/>
    <d v="2017-06-30T00:00:00"/>
    <d v="2017-07-01T00:00:00"/>
    <s v="Rewash"/>
    <s v="Sing"/>
    <s v="Closed"/>
  </r>
  <r>
    <x v="5"/>
    <x v="7"/>
    <d v="2017-06-28T00:00:00"/>
    <s v="CW2017'26"/>
    <x v="6"/>
    <x v="2"/>
    <s v="GB-1B220BB001A"/>
    <s v="5000297764"/>
    <n v="218"/>
    <n v="218"/>
    <n v="218"/>
    <s v=" Case : Rough"/>
    <m/>
    <m/>
    <m/>
    <n v="1.744"/>
    <m/>
    <m/>
    <n v="24.416"/>
    <m/>
    <m/>
    <m/>
    <n v="24.416"/>
    <n v="218"/>
    <m/>
    <m/>
    <m/>
    <m/>
    <m/>
    <m/>
    <m/>
  </r>
  <r>
    <x v="3"/>
    <x v="1"/>
    <d v="2017-06-28T00:00:00"/>
    <s v="CW2017'26"/>
    <x v="6"/>
    <x v="1"/>
    <s v="SL01.589.484"/>
    <s v="610444826330"/>
    <m/>
    <m/>
    <m/>
    <s v="Red stain on lead"/>
    <s v=""/>
    <s v=""/>
    <n v="0.5"/>
    <m/>
    <s v=""/>
    <m/>
    <n v="7"/>
    <n v="5"/>
    <n v="0"/>
    <m/>
    <n v="12"/>
    <m/>
    <s v="ASYI/17/0399"/>
    <d v="2017-06-26T00:00:00"/>
    <d v="2017-06-28T00:00:00"/>
    <d v="2017-06-29T00:00:00"/>
    <s v="Rewash"/>
    <s v="Hu"/>
    <s v="Closed"/>
  </r>
  <r>
    <x v="5"/>
    <x v="7"/>
    <d v="2017-06-28T00:00:00"/>
    <s v="CW2017'26"/>
    <x v="6"/>
    <x v="2"/>
    <s v="GB-1B220BB001A"/>
    <s v="5000297756"/>
    <n v="218"/>
    <n v="218"/>
    <n v="218"/>
    <s v=" Case : Rough"/>
    <m/>
    <m/>
    <m/>
    <n v="1.744"/>
    <m/>
    <m/>
    <n v="24.416"/>
    <m/>
    <m/>
    <m/>
    <n v="24.416"/>
    <n v="218"/>
    <m/>
    <m/>
    <m/>
    <m/>
    <m/>
    <m/>
    <m/>
  </r>
  <r>
    <x v="3"/>
    <x v="1"/>
    <d v="2017-06-28T00:00:00"/>
    <s v="CW2017'26"/>
    <x v="6"/>
    <x v="1"/>
    <s v="SL01.589.484"/>
    <s v="610444826356"/>
    <m/>
    <m/>
    <m/>
    <s v="Dented/Slanted pins"/>
    <s v=""/>
    <s v=""/>
    <s v=""/>
    <m/>
    <n v="3"/>
    <m/>
    <n v="42"/>
    <n v="0"/>
    <n v="0"/>
    <m/>
    <n v="42"/>
    <m/>
    <s v="ASYI/17/0399"/>
    <d v="2017-06-26T00:00:00"/>
    <d v="2017-06-28T00:00:00"/>
    <d v="2017-06-29T00:00:00"/>
    <s v="Sort"/>
    <s v="Ping"/>
    <s v="Closed"/>
  </r>
  <r>
    <x v="5"/>
    <x v="7"/>
    <d v="2017-06-28T00:00:00"/>
    <s v="CW2017'26"/>
    <x v="6"/>
    <x v="2"/>
    <s v="GB-1B220BB001A"/>
    <s v="5000297700"/>
    <n v="4"/>
    <n v="4"/>
    <n v="4"/>
    <s v=" Case : Rough"/>
    <m/>
    <m/>
    <m/>
    <n v="3.2000000000000001E-2"/>
    <m/>
    <m/>
    <n v="0.44800000000000001"/>
    <m/>
    <m/>
    <m/>
    <n v="0.44800000000000001"/>
    <n v="4"/>
    <m/>
    <m/>
    <m/>
    <m/>
    <m/>
    <m/>
    <m/>
  </r>
  <r>
    <x v="5"/>
    <x v="7"/>
    <d v="2017-06-28T00:00:00"/>
    <s v="CW2017'26"/>
    <x v="6"/>
    <x v="2"/>
    <s v="GB-1B220BB001A"/>
    <s v="5000297756"/>
    <n v="158"/>
    <n v="218"/>
    <n v="218"/>
    <s v=" Case : Rough"/>
    <n v="0.75"/>
    <m/>
    <m/>
    <n v="0"/>
    <m/>
    <m/>
    <n v="10.5"/>
    <n v="12.64"/>
    <n v="241.9"/>
    <m/>
    <n v="265.04000000000002"/>
    <m/>
    <m/>
    <m/>
    <m/>
    <m/>
    <m/>
    <m/>
    <m/>
  </r>
  <r>
    <x v="5"/>
    <x v="7"/>
    <d v="2017-06-28T00:00:00"/>
    <s v="CW2017'26"/>
    <x v="6"/>
    <x v="2"/>
    <s v="GB-1B220BB005A"/>
    <s v="5000294425"/>
    <n v="29"/>
    <n v="29"/>
    <n v="29"/>
    <s v=" Case : Rough"/>
    <m/>
    <m/>
    <m/>
    <n v="0.23200000000000001"/>
    <m/>
    <m/>
    <n v="3.2480000000000002"/>
    <m/>
    <m/>
    <m/>
    <n v="3.2480000000000002"/>
    <n v="29"/>
    <m/>
    <m/>
    <m/>
    <m/>
    <m/>
    <m/>
    <m/>
  </r>
  <r>
    <x v="5"/>
    <x v="7"/>
    <d v="2017-06-28T00:00:00"/>
    <s v="CW2017'26"/>
    <x v="6"/>
    <x v="2"/>
    <s v="CF-1F210AJ002A"/>
    <s v="5000292400"/>
    <n v="107"/>
    <n v="107"/>
    <n v="107"/>
    <s v="Case : Pitting"/>
    <m/>
    <m/>
    <m/>
    <n v="0.85599999999999998"/>
    <m/>
    <m/>
    <n v="11.984"/>
    <m/>
    <m/>
    <m/>
    <n v="11.984"/>
    <n v="107"/>
    <m/>
    <m/>
    <m/>
    <m/>
    <m/>
    <m/>
    <m/>
  </r>
  <r>
    <x v="5"/>
    <x v="7"/>
    <d v="2017-06-28T00:00:00"/>
    <s v="CW2017'26"/>
    <x v="6"/>
    <x v="2"/>
    <s v="GB-1B220BB005A"/>
    <s v="5000293864"/>
    <n v="12"/>
    <n v="12"/>
    <n v="12"/>
    <s v=" Case : Rough"/>
    <m/>
    <m/>
    <m/>
    <n v="9.6000000000000002E-2"/>
    <m/>
    <m/>
    <n v="1.3440000000000001"/>
    <m/>
    <m/>
    <m/>
    <n v="1.3440000000000001"/>
    <n v="12"/>
    <m/>
    <m/>
    <m/>
    <m/>
    <m/>
    <m/>
    <m/>
  </r>
  <r>
    <x v="5"/>
    <x v="7"/>
    <d v="2017-06-28T00:00:00"/>
    <s v="CW2017'26"/>
    <x v="6"/>
    <x v="2"/>
    <s v="CF-1F210BN002A"/>
    <s v="5000297635"/>
    <n v="108"/>
    <n v="108"/>
    <n v="108"/>
    <s v="Case : Pitting"/>
    <m/>
    <m/>
    <m/>
    <n v="0.86399999999999999"/>
    <m/>
    <m/>
    <n v="12.096"/>
    <m/>
    <m/>
    <m/>
    <n v="12.096"/>
    <n v="108"/>
    <m/>
    <m/>
    <m/>
    <m/>
    <m/>
    <m/>
    <m/>
  </r>
  <r>
    <x v="5"/>
    <x v="7"/>
    <d v="2017-06-28T00:00:00"/>
    <s v="CW2017'26"/>
    <x v="6"/>
    <x v="2"/>
    <s v="GB-1B220BB005A"/>
    <s v="5000294434"/>
    <n v="43"/>
    <n v="218"/>
    <n v="218"/>
    <s v="Case : Pitting"/>
    <n v="0.25"/>
    <m/>
    <m/>
    <n v="0"/>
    <m/>
    <m/>
    <n v="3.5"/>
    <n v="3.44"/>
    <n v="65.8"/>
    <m/>
    <n v="72.739999999999995"/>
    <m/>
    <m/>
    <m/>
    <m/>
    <m/>
    <m/>
    <m/>
    <m/>
  </r>
  <r>
    <x v="5"/>
    <x v="7"/>
    <d v="2017-06-28T00:00:00"/>
    <s v="CW2017'26"/>
    <x v="6"/>
    <x v="2"/>
    <s v="GB-1B220BB005A"/>
    <s v="5000294434"/>
    <n v="43"/>
    <n v="218"/>
    <n v="218"/>
    <s v="Case : Pitting"/>
    <m/>
    <m/>
    <m/>
    <n v="0.34400000000000003"/>
    <m/>
    <m/>
    <n v="4.8160000000000007"/>
    <m/>
    <m/>
    <m/>
    <n v="4.8160000000000007"/>
    <n v="43"/>
    <m/>
    <m/>
    <m/>
    <m/>
    <m/>
    <m/>
    <m/>
  </r>
  <r>
    <x v="4"/>
    <x v="4"/>
    <d v="2017-06-29T00:00:00"/>
    <s v="CW2017'26"/>
    <x v="6"/>
    <x v="2"/>
    <s v="1706301-01"/>
    <m/>
    <m/>
    <m/>
    <m/>
    <m/>
    <m/>
    <m/>
    <n v="1"/>
    <m/>
    <m/>
    <m/>
    <n v="14"/>
    <m/>
    <m/>
    <m/>
    <n v="14"/>
    <m/>
    <m/>
    <m/>
    <m/>
    <m/>
    <m/>
    <m/>
    <m/>
  </r>
  <r>
    <x v="5"/>
    <x v="5"/>
    <d v="2017-06-29T00:00:00"/>
    <s v="CW2017'26"/>
    <x v="6"/>
    <x v="2"/>
    <s v="0022230MF"/>
    <s v="4003999897"/>
    <n v="4"/>
    <n v="500"/>
    <n v="61140"/>
    <s v=" PPT : Uneven Plating"/>
    <n v="0.3"/>
    <m/>
    <m/>
    <n v="0"/>
    <m/>
    <m/>
    <n v="4.2"/>
    <n v="0.43"/>
    <n v="0.38"/>
    <m/>
    <n v="5.01"/>
    <m/>
    <m/>
    <m/>
    <m/>
    <m/>
    <m/>
    <m/>
    <m/>
  </r>
  <r>
    <x v="5"/>
    <x v="7"/>
    <d v="2017-06-29T00:00:00"/>
    <s v="CW2017'26"/>
    <x v="6"/>
    <x v="2"/>
    <s v="CF-1N010AP001A"/>
    <s v="5000292425"/>
    <n v="109"/>
    <n v="109"/>
    <n v="109"/>
    <s v="Case : Pitting"/>
    <m/>
    <m/>
    <m/>
    <n v="0.872"/>
    <m/>
    <m/>
    <n v="12.208"/>
    <m/>
    <m/>
    <m/>
    <n v="12.208"/>
    <n v="109"/>
    <m/>
    <m/>
    <m/>
    <m/>
    <m/>
    <m/>
    <m/>
  </r>
  <r>
    <x v="3"/>
    <x v="1"/>
    <d v="2017-06-30T00:00:00"/>
    <s v="CW2017'26"/>
    <x v="6"/>
    <x v="1"/>
    <s v="SL01.589.484"/>
    <s v="610444952526"/>
    <m/>
    <m/>
    <m/>
    <s v="Dented/Slanted pins"/>
    <s v=""/>
    <s v=""/>
    <s v=""/>
    <m/>
    <n v="3"/>
    <m/>
    <n v="42"/>
    <n v="0"/>
    <n v="0"/>
    <m/>
    <n v="42"/>
    <m/>
    <s v="ASYI/17/0405"/>
    <d v="2017-06-28T00:00:00"/>
    <d v="2017-06-30T00:00:00"/>
    <d v="2017-07-01T00:00:00"/>
    <s v="Sort"/>
    <s v="Ping"/>
    <s v="Closed"/>
  </r>
  <r>
    <x v="4"/>
    <x v="4"/>
    <d v="2017-06-30T00:00:00"/>
    <s v="CW2017'26"/>
    <x v="6"/>
    <x v="2"/>
    <s v="1706301-01"/>
    <m/>
    <m/>
    <m/>
    <m/>
    <m/>
    <m/>
    <m/>
    <n v="1"/>
    <m/>
    <m/>
    <m/>
    <n v="14"/>
    <m/>
    <m/>
    <m/>
    <n v="14"/>
    <m/>
    <m/>
    <m/>
    <m/>
    <m/>
    <m/>
    <m/>
    <m/>
  </r>
  <r>
    <x v="3"/>
    <x v="1"/>
    <d v="2017-06-30T00:00:00"/>
    <s v="CW2017'26"/>
    <x v="6"/>
    <x v="1"/>
    <s v="SL01.546.484"/>
    <s v="610445300004"/>
    <m/>
    <m/>
    <m/>
    <s v="Red stain on lead"/>
    <s v=""/>
    <s v=""/>
    <n v="0.5"/>
    <m/>
    <s v=""/>
    <m/>
    <n v="7"/>
    <n v="5"/>
    <n v="0"/>
    <m/>
    <n v="12"/>
    <m/>
    <s v="ASYI/17/0404"/>
    <d v="2017-06-27T00:00:00"/>
    <d v="2017-06-30T00:00:00"/>
    <d v="2017-07-01T00:00:00"/>
    <s v="Rewash"/>
    <s v="Wang"/>
    <s v="Closed"/>
  </r>
  <r>
    <x v="4"/>
    <x v="4"/>
    <d v="2017-06-30T00:00:00"/>
    <s v="CW2017'26"/>
    <x v="6"/>
    <x v="2"/>
    <s v="S4SFM80U"/>
    <m/>
    <m/>
    <m/>
    <m/>
    <m/>
    <m/>
    <m/>
    <n v="2"/>
    <m/>
    <m/>
    <m/>
    <n v="28"/>
    <m/>
    <m/>
    <m/>
    <n v="28"/>
    <m/>
    <m/>
    <m/>
    <m/>
    <m/>
    <m/>
    <m/>
    <m/>
  </r>
  <r>
    <x v="3"/>
    <x v="1"/>
    <d v="2017-07-02T00:00:00"/>
    <s v="CW2017'27"/>
    <x v="7"/>
    <x v="1"/>
    <s v="SL01.594.484"/>
    <s v="610442202530"/>
    <m/>
    <m/>
    <m/>
    <s v="White stain"/>
    <s v=""/>
    <s v=""/>
    <n v="0.5"/>
    <m/>
    <s v=""/>
    <m/>
    <n v="7"/>
    <n v="5"/>
    <n v="0"/>
    <m/>
    <n v="12"/>
    <m/>
    <s v="ASYI/17/0370"/>
    <d v="2017-06-11T00:00:00"/>
    <d v="2017-07-02T00:00:00"/>
    <d v="2017-07-03T00:00:00"/>
    <s v="Rewash"/>
    <s v="Hu"/>
    <s v="Closed"/>
  </r>
  <r>
    <x v="4"/>
    <x v="4"/>
    <d v="2017-07-03T00:00:00"/>
    <s v="CW2017'27"/>
    <x v="7"/>
    <x v="2"/>
    <s v="SL 01.589.301"/>
    <m/>
    <m/>
    <m/>
    <m/>
    <m/>
    <m/>
    <m/>
    <m/>
    <n v="7"/>
    <m/>
    <m/>
    <n v="98"/>
    <m/>
    <m/>
    <m/>
    <n v="98"/>
    <m/>
    <m/>
    <m/>
    <m/>
    <m/>
    <m/>
    <m/>
    <m/>
  </r>
  <r>
    <x v="6"/>
    <x v="6"/>
    <d v="2017-07-03T00:00:00"/>
    <s v="CW2017'27"/>
    <x v="7"/>
    <x v="1"/>
    <s v="360P06SCOA"/>
    <m/>
    <n v="60"/>
    <n v="62"/>
    <n v="62"/>
    <s v="PINHOLE"/>
    <n v="2.2200000000000002"/>
    <m/>
    <m/>
    <m/>
    <m/>
    <m/>
    <n v="31.08"/>
    <m/>
    <n v="0.53999999999999992"/>
    <m/>
    <n v="31.619999999999997"/>
    <m/>
    <m/>
    <m/>
    <m/>
    <m/>
    <m/>
    <m/>
    <m/>
  </r>
  <r>
    <x v="4"/>
    <x v="4"/>
    <d v="2017-07-03T00:00:00"/>
    <s v="CW2017'27"/>
    <x v="7"/>
    <x v="2"/>
    <s v="SL 01.589.301"/>
    <m/>
    <m/>
    <m/>
    <m/>
    <m/>
    <m/>
    <m/>
    <m/>
    <n v="7"/>
    <m/>
    <m/>
    <n v="98"/>
    <m/>
    <m/>
    <m/>
    <n v="98"/>
    <m/>
    <m/>
    <m/>
    <m/>
    <m/>
    <m/>
    <m/>
    <m/>
  </r>
  <r>
    <x v="4"/>
    <x v="4"/>
    <d v="2017-07-03T00:00:00"/>
    <s v="CW2017'27"/>
    <x v="7"/>
    <x v="2"/>
    <s v="SL 01.546.301 "/>
    <m/>
    <m/>
    <m/>
    <m/>
    <m/>
    <m/>
    <m/>
    <m/>
    <n v="3"/>
    <m/>
    <m/>
    <n v="42"/>
    <m/>
    <m/>
    <m/>
    <n v="42"/>
    <m/>
    <m/>
    <m/>
    <m/>
    <m/>
    <m/>
    <m/>
    <m/>
  </r>
  <r>
    <x v="4"/>
    <x v="4"/>
    <d v="2017-07-03T00:00:00"/>
    <s v="CW2017'27"/>
    <x v="7"/>
    <x v="2"/>
    <s v="SL 01.546.301 "/>
    <m/>
    <m/>
    <m/>
    <m/>
    <m/>
    <m/>
    <m/>
    <m/>
    <n v="3"/>
    <m/>
    <m/>
    <n v="42"/>
    <m/>
    <m/>
    <m/>
    <n v="42"/>
    <m/>
    <m/>
    <m/>
    <m/>
    <m/>
    <m/>
    <m/>
    <m/>
  </r>
  <r>
    <x v="5"/>
    <x v="5"/>
    <d v="2017-07-04T00:00:00"/>
    <s v="CW2017'27"/>
    <x v="7"/>
    <x v="2"/>
    <s v="02829313F"/>
    <s v="4004115082"/>
    <n v="3"/>
    <n v="125"/>
    <n v="1250"/>
    <s v=" PPT : Pin Hole"/>
    <m/>
    <m/>
    <m/>
    <n v="0"/>
    <n v="0.5"/>
    <m/>
    <n v="7"/>
    <m/>
    <m/>
    <m/>
    <n v="7"/>
    <m/>
    <m/>
    <m/>
    <m/>
    <m/>
    <m/>
    <m/>
    <m/>
  </r>
  <r>
    <x v="6"/>
    <x v="6"/>
    <d v="2017-07-04T00:00:00"/>
    <s v="CW2017'27"/>
    <x v="7"/>
    <x v="2"/>
    <s v="360P06SCOA"/>
    <m/>
    <n v="6"/>
    <n v="30"/>
    <n v="30"/>
    <s v="PINHOLE"/>
    <n v="0.222"/>
    <m/>
    <m/>
    <m/>
    <m/>
    <m/>
    <n v="3.1079999999999997"/>
    <m/>
    <n v="5.3999999999999992E-2"/>
    <m/>
    <n v="3.1619999999999995"/>
    <m/>
    <m/>
    <m/>
    <m/>
    <m/>
    <m/>
    <m/>
    <m/>
  </r>
  <r>
    <x v="4"/>
    <x v="4"/>
    <d v="2017-07-04T00:00:00"/>
    <s v="CW2017'27"/>
    <x v="7"/>
    <x v="2"/>
    <s v="413709-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04T00:00:00"/>
    <s v="CW2017'27"/>
    <x v="7"/>
    <x v="2"/>
    <s v="A305000140L"/>
    <s v="4004151537"/>
    <n v="5"/>
    <n v="200"/>
    <n v="722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4"/>
    <x v="4"/>
    <d v="2017-07-04T00:00:00"/>
    <s v="CW2017'27"/>
    <x v="7"/>
    <x v="2"/>
    <s v="413709-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04T00:00:00"/>
    <s v="CW2017'27"/>
    <x v="7"/>
    <x v="2"/>
    <s v="02829313F"/>
    <s v="4004115084"/>
    <n v="3"/>
    <n v="125"/>
    <n v="1310"/>
    <s v=" PPT : Pin Hole"/>
    <m/>
    <m/>
    <m/>
    <n v="0"/>
    <n v="0.5"/>
    <m/>
    <n v="7"/>
    <m/>
    <m/>
    <m/>
    <n v="7"/>
    <m/>
    <m/>
    <m/>
    <m/>
    <m/>
    <m/>
    <m/>
    <m/>
  </r>
  <r>
    <x v="5"/>
    <x v="5"/>
    <d v="2017-07-04T00:00:00"/>
    <s v="CW2017'27"/>
    <x v="7"/>
    <x v="2"/>
    <s v="02829313F"/>
    <s v="4004115083"/>
    <n v="3"/>
    <n v="125"/>
    <n v="1260"/>
    <s v=" PPT : Pin Hole"/>
    <m/>
    <m/>
    <m/>
    <n v="0"/>
    <n v="0.5"/>
    <m/>
    <n v="7"/>
    <m/>
    <m/>
    <m/>
    <n v="7"/>
    <m/>
    <m/>
    <m/>
    <m/>
    <m/>
    <m/>
    <m/>
    <m/>
  </r>
  <r>
    <x v="4"/>
    <x v="4"/>
    <d v="2017-07-05T00:00:00"/>
    <s v="CW2017'27"/>
    <x v="7"/>
    <x v="2"/>
    <s v="SL 01.434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7-05T00:00:00"/>
    <s v="CW2017'27"/>
    <x v="7"/>
    <x v="2"/>
    <s v="0354788MF"/>
    <s v="4004069912"/>
    <n v="3"/>
    <n v="315"/>
    <n v="2004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05T00:00:00"/>
    <s v="CW2017'27"/>
    <x v="7"/>
    <x v="2"/>
    <s v="SL 01.434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7"/>
    <d v="2017-07-05T00:00:00"/>
    <s v="CW2017'27"/>
    <x v="7"/>
    <x v="2"/>
    <s v="GB-1B220BB001A"/>
    <s v="5000297712"/>
    <n v="110"/>
    <n v="110"/>
    <n v="110"/>
    <s v=" Case : Rough"/>
    <m/>
    <m/>
    <m/>
    <n v="0.88"/>
    <m/>
    <m/>
    <n v="12.32"/>
    <m/>
    <m/>
    <m/>
    <n v="12.32"/>
    <n v="110"/>
    <m/>
    <m/>
    <m/>
    <m/>
    <m/>
    <m/>
    <m/>
  </r>
  <r>
    <x v="5"/>
    <x v="7"/>
    <d v="2017-07-05T00:00:00"/>
    <s v="CW2017'27"/>
    <x v="7"/>
    <x v="2"/>
    <s v="GB-1B220BB001A"/>
    <s v="5000297712"/>
    <n v="70"/>
    <n v="110"/>
    <n v="110"/>
    <s v="Case : Pitting"/>
    <n v="0.5"/>
    <m/>
    <m/>
    <n v="0"/>
    <m/>
    <m/>
    <n v="7"/>
    <n v="5.6000000000000005"/>
    <n v="107.2"/>
    <m/>
    <n v="119.80000000000001"/>
    <m/>
    <m/>
    <m/>
    <m/>
    <m/>
    <m/>
    <m/>
    <m/>
  </r>
  <r>
    <x v="5"/>
    <x v="7"/>
    <d v="2017-07-05T00:00:00"/>
    <s v="CW2017'27"/>
    <x v="7"/>
    <x v="2"/>
    <s v="CF-8J410AJO01A"/>
    <s v="5000297602"/>
    <n v="36"/>
    <n v="208"/>
    <n v="208"/>
    <s v="Case : Pitting"/>
    <n v="0.25"/>
    <m/>
    <m/>
    <n v="0"/>
    <m/>
    <m/>
    <n v="3.5"/>
    <n v="2.88"/>
    <n v="71.3"/>
    <m/>
    <n v="77.679999999999993"/>
    <m/>
    <m/>
    <m/>
    <m/>
    <m/>
    <m/>
    <m/>
    <m/>
  </r>
  <r>
    <x v="5"/>
    <x v="5"/>
    <d v="2017-07-05T00:00:00"/>
    <s v="CW2017'27"/>
    <x v="7"/>
    <x v="2"/>
    <s v="0354788MF"/>
    <s v="4003707785"/>
    <n v="3"/>
    <n v="315"/>
    <n v="1858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7"/>
    <d v="2017-07-05T00:00:00"/>
    <s v="CW2017'27"/>
    <x v="7"/>
    <x v="2"/>
    <s v="CF-8J410AJO01A"/>
    <s v="5000297602"/>
    <n v="208"/>
    <n v="208"/>
    <n v="208"/>
    <s v=" Case : Rough"/>
    <m/>
    <m/>
    <m/>
    <n v="1.6639999999999999"/>
    <m/>
    <m/>
    <n v="23.296000000000003"/>
    <m/>
    <m/>
    <m/>
    <n v="23.296000000000003"/>
    <n v="208"/>
    <m/>
    <m/>
    <m/>
    <m/>
    <m/>
    <m/>
    <m/>
  </r>
  <r>
    <x v="6"/>
    <x v="6"/>
    <d v="2017-07-06T00:00:00"/>
    <s v="CW2017'27"/>
    <x v="7"/>
    <x v="2"/>
    <s v="KO3A48SBOA"/>
    <m/>
    <n v="60"/>
    <n v="68"/>
    <n v="68"/>
    <s v="JIGMARK"/>
    <n v="2.2200000000000002"/>
    <m/>
    <m/>
    <m/>
    <m/>
    <m/>
    <n v="31.08"/>
    <m/>
    <n v="0.53999999999999992"/>
    <m/>
    <n v="31.619999999999997"/>
    <m/>
    <m/>
    <m/>
    <m/>
    <m/>
    <m/>
    <m/>
    <m/>
  </r>
  <r>
    <x v="5"/>
    <x v="5"/>
    <d v="2017-07-06T00:00:00"/>
    <s v="CW2017'27"/>
    <x v="7"/>
    <x v="2"/>
    <s v="0027280NL"/>
    <s v="4004183331"/>
    <n v="3"/>
    <n v="200"/>
    <n v="70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6T00:00:00"/>
    <s v="CW2017'27"/>
    <x v="7"/>
    <x v="2"/>
    <s v="0027280NL"/>
    <s v="4004182921"/>
    <n v="6"/>
    <n v="315"/>
    <n v="1145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6T00:00:00"/>
    <s v="CW2017'27"/>
    <x v="7"/>
    <x v="2"/>
    <s v="0027280NL"/>
    <s v="4004183076"/>
    <n v="5"/>
    <n v="200"/>
    <n v="83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6T00:00:00"/>
    <s v="CW2017'27"/>
    <x v="7"/>
    <x v="2"/>
    <s v="0962580KF"/>
    <s v="4004145458"/>
    <n v="1"/>
    <n v="315"/>
    <n v="16580"/>
    <s v=" PPT : Uneven Plating"/>
    <m/>
    <m/>
    <n v="0.15"/>
    <n v="0"/>
    <m/>
    <m/>
    <n v="2.1"/>
    <m/>
    <m/>
    <m/>
    <n v="2.1"/>
    <m/>
    <m/>
    <m/>
    <m/>
    <m/>
    <m/>
    <m/>
    <m/>
  </r>
  <r>
    <x v="5"/>
    <x v="5"/>
    <d v="2017-07-06T00:00:00"/>
    <s v="CW2017'27"/>
    <x v="7"/>
    <x v="2"/>
    <s v="00360044L"/>
    <s v="4004152305"/>
    <n v="3"/>
    <n v="125"/>
    <n v="222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6T00:00:00"/>
    <s v="CW2017'27"/>
    <x v="7"/>
    <x v="2"/>
    <s v="0027280NL"/>
    <s v="4004152642"/>
    <n v="3"/>
    <n v="200"/>
    <n v="92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07T00:00:00"/>
    <s v="CW2017'27"/>
    <x v="7"/>
    <x v="2"/>
    <s v="701485B"/>
    <m/>
    <m/>
    <m/>
    <m/>
    <m/>
    <n v="2"/>
    <m/>
    <m/>
    <m/>
    <m/>
    <m/>
    <n v="28"/>
    <m/>
    <m/>
    <m/>
    <n v="28"/>
    <m/>
    <m/>
    <m/>
    <m/>
    <m/>
    <m/>
    <m/>
    <m/>
  </r>
  <r>
    <x v="5"/>
    <x v="5"/>
    <d v="2017-07-07T00:00:00"/>
    <s v="CW2017'27"/>
    <x v="7"/>
    <x v="2"/>
    <s v="0351177RF"/>
    <s v="4004023233"/>
    <n v="3"/>
    <n v="200"/>
    <n v="927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07T00:00:00"/>
    <s v="CW2017'27"/>
    <x v="7"/>
    <x v="2"/>
    <s v="701485B"/>
    <m/>
    <m/>
    <m/>
    <m/>
    <m/>
    <n v="2"/>
    <m/>
    <m/>
    <m/>
    <m/>
    <m/>
    <n v="28"/>
    <m/>
    <m/>
    <m/>
    <n v="28"/>
    <m/>
    <m/>
    <m/>
    <m/>
    <m/>
    <m/>
    <m/>
    <m/>
  </r>
  <r>
    <x v="5"/>
    <x v="5"/>
    <d v="2017-07-07T00:00:00"/>
    <s v="CW2017'27"/>
    <x v="7"/>
    <x v="2"/>
    <s v="0351177RF"/>
    <s v="4004023234"/>
    <n v="3"/>
    <n v="315"/>
    <n v="102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7T00:00:00"/>
    <s v="CW2017'27"/>
    <x v="7"/>
    <x v="2"/>
    <s v="0351177RF"/>
    <s v="4004023235"/>
    <n v="3"/>
    <n v="315"/>
    <n v="1059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7T00:00:00"/>
    <s v="CW2017'27"/>
    <x v="7"/>
    <x v="2"/>
    <s v="0351177RF"/>
    <s v="4004118023"/>
    <n v="3"/>
    <n v="315"/>
    <n v="103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7T00:00:00"/>
    <s v="CW2017'27"/>
    <x v="7"/>
    <x v="2"/>
    <s v="0351177RF"/>
    <s v="4004060131"/>
    <n v="3"/>
    <n v="200"/>
    <n v="57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07T00:00:00"/>
    <s v="CW2017'27"/>
    <x v="7"/>
    <x v="2"/>
    <s v="0351177RF"/>
    <s v="4004023236"/>
    <n v="3"/>
    <n v="315"/>
    <n v="103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6"/>
    <x v="6"/>
    <d v="2017-07-08T00:00:00"/>
    <s v="CW2017'27"/>
    <x v="7"/>
    <x v="2"/>
    <s v="KO3A48SBOA"/>
    <m/>
    <n v="42"/>
    <n v="65"/>
    <n v="65"/>
    <s v="JIGMARK"/>
    <n v="1.5539999999999998"/>
    <m/>
    <m/>
    <m/>
    <m/>
    <m/>
    <n v="21.755999999999997"/>
    <m/>
    <n v="0.37799999999999995"/>
    <m/>
    <n v="22.133999999999997"/>
    <m/>
    <m/>
    <m/>
    <m/>
    <m/>
    <m/>
    <m/>
    <m/>
  </r>
  <r>
    <x v="6"/>
    <x v="6"/>
    <d v="2017-07-08T00:00:00"/>
    <s v="CW2017'27"/>
    <x v="7"/>
    <x v="2"/>
    <s v="KO3A48SBOA"/>
    <m/>
    <n v="16"/>
    <n v="65"/>
    <n v="65"/>
    <s v="JIGMARK"/>
    <n v="0.59199999999999997"/>
    <m/>
    <m/>
    <m/>
    <m/>
    <m/>
    <n v="8.2880000000000003"/>
    <m/>
    <n v="0.14399999999999999"/>
    <m/>
    <n v="8.4320000000000004"/>
    <m/>
    <m/>
    <m/>
    <m/>
    <m/>
    <m/>
    <m/>
    <m/>
  </r>
  <r>
    <x v="4"/>
    <x v="4"/>
    <d v="2017-07-09T00:00:00"/>
    <s v="CW2017'28"/>
    <x v="7"/>
    <x v="2"/>
    <s v="104556 C"/>
    <m/>
    <m/>
    <m/>
    <m/>
    <m/>
    <n v="1"/>
    <m/>
    <m/>
    <m/>
    <m/>
    <m/>
    <n v="14"/>
    <m/>
    <m/>
    <m/>
    <n v="14"/>
    <m/>
    <m/>
    <m/>
    <m/>
    <m/>
    <m/>
    <m/>
    <m/>
  </r>
  <r>
    <x v="4"/>
    <x v="4"/>
    <d v="2017-07-09T00:00:00"/>
    <s v="CW2017'28"/>
    <x v="7"/>
    <x v="2"/>
    <s v="SL 01.589.301"/>
    <m/>
    <m/>
    <m/>
    <m/>
    <m/>
    <m/>
    <m/>
    <m/>
    <n v="7"/>
    <m/>
    <m/>
    <n v="98"/>
    <m/>
    <m/>
    <m/>
    <n v="98"/>
    <m/>
    <m/>
    <m/>
    <m/>
    <m/>
    <m/>
    <m/>
    <m/>
  </r>
  <r>
    <x v="4"/>
    <x v="4"/>
    <d v="2017-07-09T00:00:00"/>
    <s v="CW2017'28"/>
    <x v="7"/>
    <x v="2"/>
    <s v="SL 01.589.301"/>
    <m/>
    <m/>
    <m/>
    <m/>
    <m/>
    <m/>
    <m/>
    <m/>
    <n v="7"/>
    <m/>
    <m/>
    <n v="98"/>
    <m/>
    <m/>
    <m/>
    <n v="98"/>
    <m/>
    <m/>
    <m/>
    <m/>
    <m/>
    <m/>
    <m/>
    <m/>
  </r>
  <r>
    <x v="4"/>
    <x v="4"/>
    <d v="2017-07-09T00:00:00"/>
    <s v="CW2017'28"/>
    <x v="7"/>
    <x v="2"/>
    <s v="104556 C"/>
    <m/>
    <m/>
    <m/>
    <m/>
    <m/>
    <n v="1"/>
    <m/>
    <m/>
    <m/>
    <m/>
    <m/>
    <n v="14"/>
    <m/>
    <m/>
    <m/>
    <n v="14"/>
    <m/>
    <m/>
    <m/>
    <m/>
    <m/>
    <m/>
    <m/>
    <m/>
  </r>
  <r>
    <x v="5"/>
    <x v="7"/>
    <d v="2017-07-10T00:00:00"/>
    <s v="CW2017'28"/>
    <x v="7"/>
    <x v="2"/>
    <s v="CF-1F210BP002A"/>
    <s v="5000297595"/>
    <n v="209"/>
    <n v="209"/>
    <n v="209"/>
    <s v=" Case : Rough"/>
    <m/>
    <m/>
    <m/>
    <n v="1.6719999999999999"/>
    <m/>
    <m/>
    <n v="23.407999999999998"/>
    <m/>
    <m/>
    <m/>
    <n v="23.407999999999998"/>
    <n v="209"/>
    <m/>
    <m/>
    <m/>
    <m/>
    <m/>
    <m/>
    <m/>
  </r>
  <r>
    <x v="4"/>
    <x v="4"/>
    <d v="2017-07-11T00:00:00"/>
    <s v="CW2017'28"/>
    <x v="7"/>
    <x v="2"/>
    <s v="104518 D"/>
    <m/>
    <m/>
    <m/>
    <m/>
    <m/>
    <n v="1"/>
    <m/>
    <m/>
    <m/>
    <m/>
    <m/>
    <n v="14"/>
    <m/>
    <m/>
    <m/>
    <n v="14"/>
    <m/>
    <m/>
    <m/>
    <m/>
    <m/>
    <m/>
    <m/>
    <m/>
  </r>
  <r>
    <x v="4"/>
    <x v="4"/>
    <d v="2017-07-11T00:00:00"/>
    <s v="CW2017'28"/>
    <x v="7"/>
    <x v="2"/>
    <s v="104518 D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12T00:00:00"/>
    <s v="CW2017'28"/>
    <x v="7"/>
    <x v="2"/>
    <s v="03515783F"/>
    <s v="4004023353"/>
    <n v="3"/>
    <n v="200"/>
    <n v="442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12T00:00:00"/>
    <s v="CW2017'28"/>
    <x v="7"/>
    <x v="2"/>
    <s v="1706339-0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12T00:00:00"/>
    <s v="CW2017'28"/>
    <x v="7"/>
    <x v="2"/>
    <s v="03515783F"/>
    <s v="4004023358"/>
    <n v="3"/>
    <n v="200"/>
    <n v="435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12T00:00:00"/>
    <s v="CW2017'28"/>
    <x v="7"/>
    <x v="2"/>
    <s v="413709-1"/>
    <m/>
    <m/>
    <m/>
    <m/>
    <m/>
    <n v="6"/>
    <m/>
    <m/>
    <m/>
    <m/>
    <m/>
    <n v="84"/>
    <m/>
    <m/>
    <m/>
    <n v="84"/>
    <m/>
    <m/>
    <m/>
    <m/>
    <m/>
    <m/>
    <m/>
    <m/>
  </r>
  <r>
    <x v="5"/>
    <x v="5"/>
    <d v="2017-07-12T00:00:00"/>
    <s v="CW2017'28"/>
    <x v="7"/>
    <x v="2"/>
    <s v="03515783F"/>
    <s v="4004023929"/>
    <n v="3"/>
    <n v="200"/>
    <n v="39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12T00:00:00"/>
    <s v="CW2017'28"/>
    <x v="7"/>
    <x v="2"/>
    <s v="413709-1"/>
    <m/>
    <m/>
    <m/>
    <m/>
    <m/>
    <n v="6"/>
    <m/>
    <m/>
    <m/>
    <m/>
    <m/>
    <n v="84"/>
    <m/>
    <m/>
    <m/>
    <n v="84"/>
    <m/>
    <m/>
    <m/>
    <m/>
    <m/>
    <m/>
    <m/>
    <m/>
  </r>
  <r>
    <x v="5"/>
    <x v="5"/>
    <d v="2017-07-12T00:00:00"/>
    <s v="CW2017'28"/>
    <x v="7"/>
    <x v="2"/>
    <s v="03515783F"/>
    <s v="4004024274"/>
    <n v="3"/>
    <n v="200"/>
    <n v="533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12T00:00:00"/>
    <s v="CW2017'28"/>
    <x v="7"/>
    <x v="2"/>
    <s v="1706339-0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12T00:00:00"/>
    <s v="CW2017'28"/>
    <x v="7"/>
    <x v="2"/>
    <s v="03515783F"/>
    <s v="4004023371"/>
    <n v="3"/>
    <n v="200"/>
    <n v="49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2T00:00:00"/>
    <s v="CW2017'28"/>
    <x v="7"/>
    <x v="2"/>
    <s v="03515783F"/>
    <s v="4004024272"/>
    <n v="3"/>
    <n v="200"/>
    <n v="509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2T00:00:00"/>
    <s v="CW2017'28"/>
    <x v="7"/>
    <x v="2"/>
    <s v="03515783F"/>
    <s v="4004023367"/>
    <n v="3"/>
    <n v="200"/>
    <n v="45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2T00:00:00"/>
    <s v="CW2017'28"/>
    <x v="7"/>
    <x v="2"/>
    <s v="03515783F"/>
    <s v="4004023368"/>
    <n v="4"/>
    <n v="200"/>
    <n v="478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2T00:00:00"/>
    <s v="CW2017'28"/>
    <x v="7"/>
    <x v="2"/>
    <s v="03515783F"/>
    <s v="4004023927"/>
    <n v="3"/>
    <n v="200"/>
    <n v="483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2T00:00:00"/>
    <s v="CW2017'28"/>
    <x v="7"/>
    <x v="2"/>
    <s v="03515783F"/>
    <s v="4004024273"/>
    <n v="3"/>
    <n v="200"/>
    <n v="533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2T00:00:00"/>
    <s v="CW2017'28"/>
    <x v="7"/>
    <x v="2"/>
    <s v="03515783F"/>
    <s v="4004023933"/>
    <n v="3"/>
    <n v="200"/>
    <n v="45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2T00:00:00"/>
    <s v="CW2017'28"/>
    <x v="7"/>
    <x v="2"/>
    <s v="03515783F"/>
    <s v="4004023376"/>
    <n v="4"/>
    <n v="200"/>
    <n v="45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6"/>
    <x v="6"/>
    <d v="2017-07-13T00:00:00"/>
    <s v="CW2017'28"/>
    <x v="7"/>
    <x v="1"/>
    <s v="340P25SBOA"/>
    <m/>
    <n v="192"/>
    <n v="1000"/>
    <n v="1000"/>
    <s v="JIGMARK,PINHOLE,SCRATCH,STAIN"/>
    <n v="7.1039999999999992"/>
    <m/>
    <m/>
    <m/>
    <m/>
    <m/>
    <n v="99.455999999999989"/>
    <m/>
    <n v="1.7279999999999998"/>
    <m/>
    <n v="101.18399999999998"/>
    <m/>
    <m/>
    <m/>
    <m/>
    <m/>
    <m/>
    <m/>
    <m/>
  </r>
  <r>
    <x v="4"/>
    <x v="4"/>
    <d v="2017-07-13T00:00:00"/>
    <s v="CW2017'28"/>
    <x v="7"/>
    <x v="2"/>
    <s v="SL 01.589.301"/>
    <m/>
    <m/>
    <m/>
    <m/>
    <m/>
    <m/>
    <m/>
    <m/>
    <n v="13"/>
    <m/>
    <m/>
    <n v="182"/>
    <m/>
    <m/>
    <m/>
    <n v="182"/>
    <m/>
    <m/>
    <m/>
    <m/>
    <m/>
    <m/>
    <m/>
    <m/>
  </r>
  <r>
    <x v="5"/>
    <x v="5"/>
    <d v="2017-07-13T00:00:00"/>
    <s v="CW2017'28"/>
    <x v="7"/>
    <x v="2"/>
    <s v="0962501MF"/>
    <s v="4004149561"/>
    <n v="2"/>
    <n v="200"/>
    <n v="455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6"/>
    <x v="6"/>
    <d v="2017-07-13T00:00:00"/>
    <s v="CW2017'28"/>
    <x v="7"/>
    <x v="2"/>
    <s v="HV200A02SBODTW"/>
    <m/>
    <n v="256"/>
    <n v="256"/>
    <n v="256"/>
    <s v="WRONG SIDE"/>
    <n v="9.4719999999999995"/>
    <m/>
    <m/>
    <m/>
    <m/>
    <m/>
    <n v="132.608"/>
    <m/>
    <n v="2.3039999999999998"/>
    <m/>
    <n v="134.91200000000001"/>
    <m/>
    <m/>
    <m/>
    <m/>
    <m/>
    <m/>
    <m/>
    <m/>
  </r>
  <r>
    <x v="4"/>
    <x v="4"/>
    <d v="2017-07-13T00:00:00"/>
    <s v="CW2017'28"/>
    <x v="7"/>
    <x v="2"/>
    <s v="SL 01.589.301"/>
    <m/>
    <m/>
    <m/>
    <m/>
    <m/>
    <m/>
    <m/>
    <m/>
    <n v="13"/>
    <m/>
    <m/>
    <n v="182"/>
    <m/>
    <m/>
    <m/>
    <n v="182"/>
    <m/>
    <m/>
    <m/>
    <m/>
    <m/>
    <m/>
    <m/>
    <m/>
  </r>
  <r>
    <x v="5"/>
    <x v="5"/>
    <d v="2017-07-14T00:00:00"/>
    <s v="CW2017'28"/>
    <x v="7"/>
    <x v="2"/>
    <s v="0737909KF"/>
    <s v="4004089726"/>
    <n v="6"/>
    <n v="200"/>
    <n v="5290"/>
    <s v=" PPT : Compound"/>
    <n v="0.25"/>
    <m/>
    <m/>
    <n v="0"/>
    <m/>
    <m/>
    <n v="3.5"/>
    <n v="0.43"/>
    <n v="0.38"/>
    <m/>
    <n v="4.3100000000000005"/>
    <m/>
    <m/>
    <m/>
    <m/>
    <m/>
    <m/>
    <m/>
    <m/>
  </r>
  <r>
    <x v="4"/>
    <x v="3"/>
    <d v="2017-07-14T00:00:00"/>
    <s v="CW2017'28"/>
    <x v="7"/>
    <x v="1"/>
    <s v="SL01.594.201"/>
    <s v="610445246108"/>
    <m/>
    <m/>
    <m/>
    <s v="Rusty ON eyelets"/>
    <s v=""/>
    <s v=""/>
    <n v="0.5"/>
    <m/>
    <s v=""/>
    <m/>
    <n v="7"/>
    <n v="5"/>
    <n v="0"/>
    <m/>
    <n v="12"/>
    <m/>
    <s v="ASYI/17/0419"/>
    <d v="2017-07-06T00:00:00"/>
    <d v="2017-07-18T00:00:00"/>
    <d v="2017-07-19T00:00:00"/>
    <s v="Rewash"/>
    <s v="Hu"/>
    <s v="Closed"/>
  </r>
  <r>
    <x v="5"/>
    <x v="5"/>
    <d v="2017-07-14T00:00:00"/>
    <s v="CW2017'28"/>
    <x v="7"/>
    <x v="2"/>
    <s v="0281904NF"/>
    <s v="4004182504"/>
    <n v="5"/>
    <n v="315"/>
    <n v="318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3"/>
    <d v="2017-07-14T00:00:00"/>
    <s v="CW2017'28"/>
    <x v="7"/>
    <x v="1"/>
    <s v="SL01.594.201"/>
    <s v="6104450989"/>
    <m/>
    <m/>
    <m/>
    <s v="Yellow stain ON eyelet"/>
    <s v=""/>
    <s v=""/>
    <n v="0.5"/>
    <m/>
    <s v=""/>
    <m/>
    <n v="7"/>
    <n v="5"/>
    <n v="0"/>
    <m/>
    <n v="12"/>
    <m/>
    <s v="ASYI/17/0416"/>
    <d v="2017-07-04T00:00:00"/>
    <d v="2017-07-18T00:00:00"/>
    <d v="2017-07-19T00:00:00"/>
    <s v="Rewash"/>
    <s v="Hu"/>
    <s v="Closed"/>
  </r>
  <r>
    <x v="5"/>
    <x v="5"/>
    <d v="2017-07-14T00:00:00"/>
    <s v="CW2017'28"/>
    <x v="7"/>
    <x v="2"/>
    <s v="0281904NF"/>
    <s v="4004182505"/>
    <n v="5"/>
    <n v="315"/>
    <n v="2734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3"/>
    <d v="2017-07-14T00:00:00"/>
    <s v="CW2017'28"/>
    <x v="7"/>
    <x v="1"/>
    <s v="SL01.546.201"/>
    <s v="610445167619"/>
    <m/>
    <m/>
    <m/>
    <s v="Rusty ON eyelets"/>
    <s v=""/>
    <s v=""/>
    <n v="0.5"/>
    <m/>
    <s v=""/>
    <m/>
    <n v="7"/>
    <n v="5"/>
    <n v="0"/>
    <m/>
    <n v="12"/>
    <m/>
    <s v="ASYI/17/0423"/>
    <d v="2017-07-03T00:00:00"/>
    <d v="2017-07-18T00:00:00"/>
    <d v="2017-07-19T00:00:00"/>
    <s v="Rewash"/>
    <s v="Ping"/>
    <s v="Closed"/>
  </r>
  <r>
    <x v="5"/>
    <x v="5"/>
    <d v="2017-07-14T00:00:00"/>
    <s v="CW2017'28"/>
    <x v="7"/>
    <x v="2"/>
    <s v="0281904NF"/>
    <s v="4004152727"/>
    <n v="6"/>
    <n v="315"/>
    <n v="306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4T00:00:00"/>
    <s v="CW2017'28"/>
    <x v="7"/>
    <x v="2"/>
    <s v="0023707ML"/>
    <s v="4004063856"/>
    <n v="4"/>
    <n v="315"/>
    <n v="1781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5"/>
    <x v="5"/>
    <d v="2017-07-14T00:00:00"/>
    <s v="CW2017'28"/>
    <x v="7"/>
    <x v="2"/>
    <s v="0223765JL"/>
    <s v="4004144895"/>
    <n v="6"/>
    <n v="315"/>
    <n v="25660"/>
    <s v=" PPT : Compound"/>
    <n v="0.25"/>
    <m/>
    <m/>
    <n v="0"/>
    <m/>
    <m/>
    <n v="3.5"/>
    <n v="0.43"/>
    <n v="0.38"/>
    <m/>
    <n v="4.3100000000000005"/>
    <m/>
    <m/>
    <m/>
    <m/>
    <m/>
    <m/>
    <m/>
    <m/>
  </r>
  <r>
    <x v="5"/>
    <x v="5"/>
    <d v="2017-07-14T00:00:00"/>
    <s v="CW2017'28"/>
    <x v="7"/>
    <x v="2"/>
    <s v="0281904NF"/>
    <s v="4004149840"/>
    <n v="5"/>
    <n v="315"/>
    <n v="308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4T00:00:00"/>
    <s v="CW2017'28"/>
    <x v="7"/>
    <x v="2"/>
    <s v="0281904NF"/>
    <s v="4004182506"/>
    <n v="5"/>
    <n v="315"/>
    <n v="313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4T00:00:00"/>
    <s v="CW2017'28"/>
    <x v="7"/>
    <x v="2"/>
    <s v="0281904NF"/>
    <s v="4004152726"/>
    <n v="4"/>
    <n v="315"/>
    <n v="3127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6"/>
    <x v="6"/>
    <d v="2017-07-15T00:00:00"/>
    <s v="CW2017'28"/>
    <x v="7"/>
    <x v="2"/>
    <s v="SA2A68SBOA"/>
    <m/>
    <n v="20"/>
    <n v="25"/>
    <n v="25"/>
    <s v="JIGMARK,COATING NG"/>
    <n v="0.74"/>
    <m/>
    <m/>
    <m/>
    <m/>
    <m/>
    <n v="10.36"/>
    <m/>
    <n v="0.18"/>
    <m/>
    <n v="10.54"/>
    <m/>
    <m/>
    <m/>
    <m/>
    <m/>
    <m/>
    <m/>
    <m/>
  </r>
  <r>
    <x v="6"/>
    <x v="6"/>
    <d v="2017-07-15T00:00:00"/>
    <s v="CW2017'28"/>
    <x v="7"/>
    <x v="1"/>
    <s v="340P25SBOA"/>
    <m/>
    <n v="52"/>
    <n v="228"/>
    <n v="228"/>
    <s v="JIGMARK,PINHOLE."/>
    <n v="1.9239999999999999"/>
    <m/>
    <m/>
    <m/>
    <m/>
    <m/>
    <n v="26.936"/>
    <m/>
    <n v="0.46800000000000003"/>
    <m/>
    <n v="27.404"/>
    <m/>
    <m/>
    <m/>
    <m/>
    <m/>
    <m/>
    <m/>
    <m/>
  </r>
  <r>
    <x v="6"/>
    <x v="6"/>
    <d v="2017-07-15T00:00:00"/>
    <s v="CW2017'28"/>
    <x v="7"/>
    <x v="2"/>
    <s v="300A03SEOA"/>
    <s v="20170706"/>
    <n v="1060"/>
    <n v="1200"/>
    <n v="1200"/>
    <s v="JIGMARK"/>
    <n v="39.22"/>
    <m/>
    <m/>
    <m/>
    <m/>
    <m/>
    <n v="549.07999999999993"/>
    <m/>
    <n v="9.5399999999999991"/>
    <m/>
    <n v="558.61999999999989"/>
    <m/>
    <m/>
    <m/>
    <m/>
    <m/>
    <m/>
    <m/>
    <m/>
  </r>
  <r>
    <x v="6"/>
    <x v="6"/>
    <d v="2017-07-15T00:00:00"/>
    <s v="CW2017'28"/>
    <x v="7"/>
    <x v="2"/>
    <s v="235A14SBOA"/>
    <m/>
    <n v="28"/>
    <n v="28"/>
    <n v="28"/>
    <s v="JIGMARK"/>
    <n v="1.036"/>
    <m/>
    <m/>
    <m/>
    <m/>
    <m/>
    <n v="14.504000000000001"/>
    <m/>
    <n v="0.252"/>
    <m/>
    <n v="14.756000000000002"/>
    <m/>
    <m/>
    <m/>
    <m/>
    <m/>
    <m/>
    <m/>
    <m/>
  </r>
  <r>
    <x v="3"/>
    <x v="1"/>
    <d v="2017-07-16T00:00:00"/>
    <s v="CW2017'29"/>
    <x v="7"/>
    <x v="1"/>
    <s v="SL01.822.484"/>
    <s v="610445286375"/>
    <m/>
    <m/>
    <m/>
    <s v="Rusty ON eyelets"/>
    <s v=""/>
    <s v=""/>
    <n v="0.5"/>
    <m/>
    <s v=""/>
    <m/>
    <n v="7"/>
    <n v="5"/>
    <n v="0"/>
    <m/>
    <n v="12"/>
    <m/>
    <s v="ASYI/17/0426"/>
    <d v="2017-07-07T00:00:00"/>
    <d v="2017-07-16T00:00:00"/>
    <d v="2017-07-16T00:00:00"/>
    <s v="Rewash"/>
    <s v="Hu"/>
    <s v="Closed"/>
  </r>
  <r>
    <x v="3"/>
    <x v="1"/>
    <d v="2017-07-16T00:00:00"/>
    <s v="CW2017'29"/>
    <x v="7"/>
    <x v="1"/>
    <s v="SL01.822.484"/>
    <s v="610445286372"/>
    <m/>
    <m/>
    <m/>
    <s v="Rusty ON eyelets"/>
    <s v=""/>
    <s v=""/>
    <n v="0.5"/>
    <m/>
    <s v=""/>
    <m/>
    <n v="7"/>
    <n v="5"/>
    <n v="0"/>
    <m/>
    <n v="12"/>
    <m/>
    <s v="ASYI/17/0425"/>
    <d v="2017-07-07T00:00:00"/>
    <d v="2017-07-16T00:00:00"/>
    <d v="2017-07-16T00:00:00"/>
    <s v="Rewash"/>
    <s v="Wang"/>
    <s v="Closed"/>
  </r>
  <r>
    <x v="3"/>
    <x v="1"/>
    <d v="2017-07-16T00:00:00"/>
    <s v="CW2017'29"/>
    <x v="7"/>
    <x v="1"/>
    <s v="SL01.596.484"/>
    <s v="610445775113"/>
    <m/>
    <m/>
    <m/>
    <s v="Rusty ON eyelets"/>
    <s v=""/>
    <s v=""/>
    <n v="0.5"/>
    <m/>
    <s v=""/>
    <m/>
    <n v="7"/>
    <n v="5"/>
    <n v="0"/>
    <m/>
    <n v="12"/>
    <m/>
    <s v="ASYI/17/0426"/>
    <d v="2017-07-07T00:00:00"/>
    <d v="2017-07-16T00:00:00"/>
    <d v="2017-07-16T00:00:00"/>
    <s v="Rewash"/>
    <s v="Hu"/>
    <s v="Closed"/>
  </r>
  <r>
    <x v="3"/>
    <x v="1"/>
    <d v="2017-07-16T00:00:00"/>
    <s v="CW2017'29"/>
    <x v="7"/>
    <x v="1"/>
    <s v="SL01.589.484"/>
    <s v="610446075537"/>
    <m/>
    <m/>
    <m/>
    <s v="Rusty ON eyelets"/>
    <s v=""/>
    <s v=""/>
    <n v="0.5"/>
    <m/>
    <s v=""/>
    <m/>
    <n v="7"/>
    <n v="5"/>
    <n v="0"/>
    <m/>
    <n v="12"/>
    <m/>
    <s v="ASYI/17/0424"/>
    <d v="2017-07-07T00:00:00"/>
    <d v="2017-07-16T00:00:00"/>
    <d v="2017-07-16T00:00:00"/>
    <s v="Rewash"/>
    <s v="Wang"/>
    <s v="Closed"/>
  </r>
  <r>
    <x v="3"/>
    <x v="1"/>
    <d v="2017-07-16T00:00:00"/>
    <s v="CW2017'29"/>
    <x v="7"/>
    <x v="1"/>
    <s v="SL01.589.484"/>
    <s v="610446075539"/>
    <m/>
    <m/>
    <m/>
    <s v="Rusty ON eyelets"/>
    <s v=""/>
    <s v=""/>
    <n v="0.5"/>
    <m/>
    <s v=""/>
    <m/>
    <n v="7"/>
    <n v="5"/>
    <n v="0"/>
    <m/>
    <n v="12"/>
    <m/>
    <s v="ASYI/17/0424"/>
    <d v="2017-07-07T00:00:00"/>
    <d v="2017-07-16T00:00:00"/>
    <d v="2017-07-16T00:00:00"/>
    <s v="Rewash"/>
    <s v="Wang"/>
    <s v="Closed"/>
  </r>
  <r>
    <x v="3"/>
    <x v="1"/>
    <d v="2017-07-16T00:00:00"/>
    <s v="CW2017'29"/>
    <x v="7"/>
    <x v="1"/>
    <s v="SL01.589.484"/>
    <s v="610446075548"/>
    <m/>
    <m/>
    <m/>
    <s v="Rusty ON eyelets"/>
    <s v=""/>
    <s v=""/>
    <n v="0.5"/>
    <m/>
    <s v=""/>
    <m/>
    <n v="7"/>
    <n v="5"/>
    <n v="0"/>
    <m/>
    <n v="12"/>
    <m/>
    <s v="ASYI/17/0424"/>
    <d v="2017-07-07T00:00:00"/>
    <d v="2017-07-16T00:00:00"/>
    <d v="2017-07-16T00:00:00"/>
    <s v="Rewash"/>
    <s v="Hu"/>
    <s v="Closed"/>
  </r>
  <r>
    <x v="3"/>
    <x v="1"/>
    <d v="2017-07-16T00:00:00"/>
    <s v="CW2017'29"/>
    <x v="7"/>
    <x v="1"/>
    <s v="SL01.589.484"/>
    <s v="610445342865"/>
    <m/>
    <m/>
    <m/>
    <s v="Dented/Slanted pins"/>
    <s v=""/>
    <s v=""/>
    <s v=""/>
    <m/>
    <n v="3"/>
    <m/>
    <n v="42"/>
    <n v="0"/>
    <n v="0"/>
    <m/>
    <n v="42"/>
    <m/>
    <s v="ASYI/17/0420"/>
    <d v="2017-07-06T00:00:00"/>
    <d v="2017-07-16T00:00:00"/>
    <d v="2017-07-16T00:00:00"/>
    <s v="Sort"/>
    <s v="Wang"/>
    <s v="Closed"/>
  </r>
  <r>
    <x v="3"/>
    <x v="1"/>
    <d v="2017-07-16T00:00:00"/>
    <s v="CW2017'29"/>
    <x v="7"/>
    <x v="1"/>
    <s v="SL01.589.484"/>
    <s v="610446075553"/>
    <m/>
    <m/>
    <m/>
    <s v="Rusty ON eyelets"/>
    <s v=""/>
    <s v=""/>
    <n v="0.5"/>
    <m/>
    <s v=""/>
    <m/>
    <n v="7"/>
    <n v="5"/>
    <n v="0"/>
    <m/>
    <n v="12"/>
    <m/>
    <s v="ASYI/17/0424"/>
    <d v="2017-07-07T00:00:00"/>
    <d v="2017-07-16T00:00:00"/>
    <d v="2017-07-16T00:00:00"/>
    <s v="Rewash"/>
    <s v="Hu"/>
    <s v="Closed"/>
  </r>
  <r>
    <x v="3"/>
    <x v="1"/>
    <d v="2017-07-16T00:00:00"/>
    <s v="CW2017'29"/>
    <x v="7"/>
    <x v="1"/>
    <s v="SL01.589.484"/>
    <s v="610446075552"/>
    <m/>
    <m/>
    <m/>
    <s v="Rusty ON eyelets"/>
    <s v=""/>
    <s v=""/>
    <n v="0.5"/>
    <m/>
    <s v=""/>
    <m/>
    <n v="7"/>
    <n v="5"/>
    <n v="0"/>
    <m/>
    <n v="12"/>
    <m/>
    <s v="ASYI/17/0424"/>
    <d v="2017-07-07T00:00:00"/>
    <d v="2017-07-16T00:00:00"/>
    <d v="2017-07-16T00:00:00"/>
    <s v="Rewash"/>
    <s v="Hu"/>
    <s v="Closed"/>
  </r>
  <r>
    <x v="3"/>
    <x v="1"/>
    <d v="2017-07-16T00:00:00"/>
    <s v="CW2017'29"/>
    <x v="7"/>
    <x v="1"/>
    <s v="SL01.596.484"/>
    <s v="610445775112"/>
    <m/>
    <m/>
    <m/>
    <s v="Rusty ON eyelets"/>
    <s v=""/>
    <s v=""/>
    <n v="0.5"/>
    <m/>
    <s v=""/>
    <m/>
    <n v="7"/>
    <n v="5"/>
    <n v="0"/>
    <m/>
    <n v="12"/>
    <m/>
    <s v="ASYI/17/0426"/>
    <d v="2017-07-07T00:00:00"/>
    <d v="2017-07-16T00:00:00"/>
    <d v="2017-07-16T00:00:00"/>
    <s v="Rewash"/>
    <s v="Hu"/>
    <s v="Closed"/>
  </r>
  <r>
    <x v="3"/>
    <x v="1"/>
    <d v="2017-07-16T00:00:00"/>
    <s v="CW2017'29"/>
    <x v="7"/>
    <x v="1"/>
    <s v="SL01.596.484"/>
    <s v="610445775111"/>
    <m/>
    <m/>
    <m/>
    <s v="Rusty ON eyelets"/>
    <s v=""/>
    <s v=""/>
    <n v="0.5"/>
    <m/>
    <s v=""/>
    <m/>
    <n v="7"/>
    <n v="5"/>
    <n v="0"/>
    <m/>
    <n v="12"/>
    <m/>
    <s v="ASYI/17/0426"/>
    <d v="2017-07-07T00:00:00"/>
    <d v="2017-07-16T00:00:00"/>
    <d v="2017-07-16T00:00:00"/>
    <s v="Rewash"/>
    <s v="Wang"/>
    <s v="Closed"/>
  </r>
  <r>
    <x v="3"/>
    <x v="1"/>
    <d v="2017-07-16T00:00:00"/>
    <s v="CW2017'29"/>
    <x v="7"/>
    <x v="1"/>
    <s v="SL01.589.484"/>
    <s v="610445342877"/>
    <m/>
    <m/>
    <m/>
    <s v="Red stain on lead"/>
    <s v=""/>
    <s v=""/>
    <n v="0.5"/>
    <m/>
    <s v=""/>
    <m/>
    <n v="7"/>
    <n v="5"/>
    <n v="0"/>
    <m/>
    <n v="12"/>
    <m/>
    <s v="ASYI/17/0421"/>
    <d v="2017-07-06T00:00:00"/>
    <d v="2017-07-16T00:00:00"/>
    <d v="2017-07-16T00:00:00"/>
    <s v="Rewash"/>
    <s v="Wang"/>
    <s v="Closed"/>
  </r>
  <r>
    <x v="5"/>
    <x v="5"/>
    <d v="2017-07-17T00:00:00"/>
    <s v="CW2017'29"/>
    <x v="7"/>
    <x v="2"/>
    <s v="0262908JL"/>
    <s v="4004086058"/>
    <n v="5"/>
    <n v="200"/>
    <n v="89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7-17T00:00:00"/>
    <s v="CW2017'29"/>
    <x v="7"/>
    <x v="2"/>
    <s v="SL 01.546.301 "/>
    <m/>
    <m/>
    <m/>
    <m/>
    <m/>
    <m/>
    <m/>
    <m/>
    <n v="5"/>
    <m/>
    <m/>
    <n v="70"/>
    <m/>
    <m/>
    <m/>
    <n v="70"/>
    <m/>
    <m/>
    <m/>
    <m/>
    <m/>
    <m/>
    <m/>
    <m/>
  </r>
  <r>
    <x v="5"/>
    <x v="5"/>
    <d v="2017-07-17T00:00:00"/>
    <s v="CW2017'29"/>
    <x v="7"/>
    <x v="2"/>
    <s v="0262908JL"/>
    <s v="4004086091"/>
    <n v="6"/>
    <n v="315"/>
    <n v="163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7-17T00:00:00"/>
    <s v="CW2017'29"/>
    <x v="7"/>
    <x v="2"/>
    <s v="SL 01.594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7-17T00:00:00"/>
    <s v="CW2017'29"/>
    <x v="7"/>
    <x v="2"/>
    <s v="0262908JL"/>
    <s v="4004089572"/>
    <n v="4"/>
    <n v="315"/>
    <n v="172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7-17T00:00:00"/>
    <s v="CW2017'29"/>
    <x v="7"/>
    <x v="2"/>
    <s v="SL 01.546.301 "/>
    <m/>
    <m/>
    <m/>
    <m/>
    <m/>
    <m/>
    <m/>
    <m/>
    <n v="5"/>
    <m/>
    <m/>
    <n v="70"/>
    <m/>
    <m/>
    <m/>
    <n v="70"/>
    <m/>
    <m/>
    <m/>
    <m/>
    <m/>
    <m/>
    <m/>
    <m/>
  </r>
  <r>
    <x v="5"/>
    <x v="5"/>
    <d v="2017-07-17T00:00:00"/>
    <s v="CW2017'29"/>
    <x v="7"/>
    <x v="2"/>
    <s v="0262908JL"/>
    <s v="4004085329"/>
    <n v="7"/>
    <n v="315"/>
    <n v="1478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7-17T00:00:00"/>
    <s v="CW2017'29"/>
    <x v="7"/>
    <x v="2"/>
    <s v="SL 01.594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7-18T00:00:00"/>
    <s v="CW2017'29"/>
    <x v="7"/>
    <x v="2"/>
    <s v="A305000140L"/>
    <s v="4004184809"/>
    <n v="5"/>
    <n v="200"/>
    <n v="76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18T00:00:00"/>
    <s v="CW2017'29"/>
    <x v="7"/>
    <x v="2"/>
    <s v="413615-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18T00:00:00"/>
    <s v="CW2017'29"/>
    <x v="7"/>
    <x v="2"/>
    <s v="0233904JL"/>
    <s v="4004149762"/>
    <n v="5"/>
    <n v="315"/>
    <n v="3188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7-18T00:00:00"/>
    <s v="CW2017'29"/>
    <x v="7"/>
    <x v="2"/>
    <s v="413615-1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18T00:00:00"/>
    <s v="CW2017'29"/>
    <x v="7"/>
    <x v="2"/>
    <s v="0233904JL"/>
    <s v="4004152706"/>
    <n v="5"/>
    <n v="315"/>
    <n v="3005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18T00:00:00"/>
    <s v="CW2017'29"/>
    <x v="7"/>
    <x v="2"/>
    <s v="A305000140L"/>
    <s v="4004183553"/>
    <n v="6"/>
    <n v="200"/>
    <n v="857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8T00:00:00"/>
    <s v="CW2017'29"/>
    <x v="7"/>
    <x v="2"/>
    <s v="A305000140L"/>
    <s v="4004185188"/>
    <n v="4"/>
    <n v="200"/>
    <n v="609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8T00:00:00"/>
    <s v="CW2017'29"/>
    <x v="7"/>
    <x v="2"/>
    <s v="A305000140L"/>
    <s v="4004184150"/>
    <n v="4"/>
    <n v="200"/>
    <n v="665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18T00:00:00"/>
    <s v="CW2017'29"/>
    <x v="7"/>
    <x v="2"/>
    <s v="0233904JL"/>
    <s v="4004182811"/>
    <n v="5"/>
    <n v="315"/>
    <n v="3036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18T00:00:00"/>
    <s v="CW2017'29"/>
    <x v="7"/>
    <x v="2"/>
    <s v="0233904JL"/>
    <s v="4004149764"/>
    <n v="4"/>
    <n v="315"/>
    <n v="3066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18T00:00:00"/>
    <s v="CW2017'29"/>
    <x v="7"/>
    <x v="2"/>
    <s v="0233904JL"/>
    <s v="4004149760"/>
    <n v="5"/>
    <n v="315"/>
    <n v="3034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18T00:00:00"/>
    <s v="CW2017'29"/>
    <x v="7"/>
    <x v="2"/>
    <s v="0233904JL"/>
    <s v="4004149763"/>
    <n v="5"/>
    <n v="315"/>
    <n v="3045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18T00:00:00"/>
    <s v="CW2017'29"/>
    <x v="7"/>
    <x v="2"/>
    <s v="0233904JL"/>
    <s v="4004182487"/>
    <n v="4"/>
    <n v="315"/>
    <n v="3160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18T00:00:00"/>
    <s v="CW2017'29"/>
    <x v="7"/>
    <x v="2"/>
    <s v="0233904JL"/>
    <s v="4004152705"/>
    <n v="6"/>
    <n v="315"/>
    <n v="29060"/>
    <s v=" PPT : Rusty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7-19T00:00:00"/>
    <s v="CW2017'29"/>
    <x v="7"/>
    <x v="1"/>
    <s v="SL01.825.484"/>
    <s v="610445845208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Wang"/>
    <s v="Closed"/>
  </r>
  <r>
    <x v="4"/>
    <x v="4"/>
    <d v="2017-07-19T00:00:00"/>
    <s v="CW2017'29"/>
    <x v="7"/>
    <x v="2"/>
    <s v="701485 B"/>
    <m/>
    <m/>
    <m/>
    <m/>
    <m/>
    <n v="1"/>
    <m/>
    <m/>
    <m/>
    <m/>
    <m/>
    <n v="14"/>
    <m/>
    <m/>
    <m/>
    <n v="14"/>
    <m/>
    <m/>
    <m/>
    <m/>
    <m/>
    <m/>
    <m/>
    <m/>
  </r>
  <r>
    <x v="3"/>
    <x v="1"/>
    <d v="2017-07-19T00:00:00"/>
    <s v="CW2017'29"/>
    <x v="7"/>
    <x v="1"/>
    <s v="SL01.825.484"/>
    <s v="610445845209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Wang"/>
    <s v="Closed"/>
  </r>
  <r>
    <x v="4"/>
    <x v="4"/>
    <d v="2017-07-19T00:00:00"/>
    <s v="CW2017'29"/>
    <x v="7"/>
    <x v="2"/>
    <s v="701485 B"/>
    <m/>
    <m/>
    <m/>
    <m/>
    <m/>
    <n v="1"/>
    <m/>
    <m/>
    <m/>
    <m/>
    <m/>
    <n v="14"/>
    <m/>
    <m/>
    <m/>
    <n v="14"/>
    <m/>
    <m/>
    <m/>
    <m/>
    <m/>
    <m/>
    <m/>
    <m/>
  </r>
  <r>
    <x v="3"/>
    <x v="1"/>
    <d v="2017-07-19T00:00:00"/>
    <s v="CW2017'29"/>
    <x v="7"/>
    <x v="1"/>
    <s v="SL01.825.484"/>
    <s v="610445845205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Hu"/>
    <s v="Closed"/>
  </r>
  <r>
    <x v="3"/>
    <x v="1"/>
    <d v="2017-07-19T00:00:00"/>
    <s v="CW2017'29"/>
    <x v="7"/>
    <x v="1"/>
    <s v="SL01.825.484"/>
    <s v="610445845203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Hu"/>
    <s v="Closed"/>
  </r>
  <r>
    <x v="3"/>
    <x v="1"/>
    <d v="2017-07-19T00:00:00"/>
    <s v="CW2017'29"/>
    <x v="7"/>
    <x v="1"/>
    <s v="SL01.825.484"/>
    <s v="610445845204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Hu"/>
    <s v="Closed"/>
  </r>
  <r>
    <x v="3"/>
    <x v="1"/>
    <d v="2017-07-19T00:00:00"/>
    <s v="CW2017'29"/>
    <x v="7"/>
    <x v="1"/>
    <s v="SL01.825.484"/>
    <s v="610446220302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Wang"/>
    <s v="Closed"/>
  </r>
  <r>
    <x v="4"/>
    <x v="3"/>
    <d v="2017-07-19T00:00:00"/>
    <s v="CW2017'29"/>
    <x v="7"/>
    <x v="1"/>
    <s v="SL01.546.201"/>
    <s v="610446242427"/>
    <m/>
    <m/>
    <n v="20000"/>
    <s v="Rusty ON eyelets"/>
    <s v=""/>
    <s v=""/>
    <n v="0.5"/>
    <m/>
    <s v=""/>
    <m/>
    <n v="7"/>
    <n v="5"/>
    <n v="0"/>
    <m/>
    <n v="12"/>
    <m/>
    <s v="ASYI/17/0438"/>
    <d v="2017-07-03T00:00:00"/>
    <d v="2017-07-21T00:00:00"/>
    <d v="2017-07-22T00:00:00"/>
    <s v="Rewash"/>
    <s v="Sing"/>
    <s v="Closed"/>
  </r>
  <r>
    <x v="3"/>
    <x v="1"/>
    <d v="2017-07-19T00:00:00"/>
    <s v="CW2017'29"/>
    <x v="7"/>
    <x v="1"/>
    <s v="SL01.825.484"/>
    <s v="610445845213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825.484"/>
    <s v="610445845211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825.484"/>
    <s v="610445845212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825.484"/>
    <s v="610445845202"/>
    <m/>
    <m/>
    <m/>
    <s v="Yellow stain ON eyelet"/>
    <s v=""/>
    <s v=""/>
    <n v="0.5"/>
    <m/>
    <s v=""/>
    <m/>
    <n v="7"/>
    <n v="5"/>
    <n v="0"/>
    <m/>
    <n v="12"/>
    <m/>
    <s v="ASYI/17/0433"/>
    <d v="2017-07-16T00:00:00"/>
    <d v="2017-07-19T00:00:00"/>
    <d v="2017-07-20T00:00:00"/>
    <s v="Rewash"/>
    <s v="Hu"/>
    <s v="Closed"/>
  </r>
  <r>
    <x v="3"/>
    <x v="1"/>
    <d v="2017-07-19T00:00:00"/>
    <s v="CW2017'29"/>
    <x v="7"/>
    <x v="1"/>
    <s v="SL01.589.484"/>
    <s v="610446392353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589.484"/>
    <s v="610446392355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589.484"/>
    <s v="610446392350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589.484"/>
    <s v="610446392342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589.484"/>
    <s v="610446392347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589.484"/>
    <s v="610446075571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Hu"/>
    <s v="Closed"/>
  </r>
  <r>
    <x v="3"/>
    <x v="1"/>
    <d v="2017-07-19T00:00:00"/>
    <s v="CW2017'29"/>
    <x v="7"/>
    <x v="1"/>
    <s v="SL01.589.484"/>
    <s v="610446075572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Hu"/>
    <s v="Closed"/>
  </r>
  <r>
    <x v="3"/>
    <x v="1"/>
    <d v="2017-07-19T00:00:00"/>
    <s v="CW2017'29"/>
    <x v="7"/>
    <x v="1"/>
    <s v="SL01.589.484"/>
    <s v="610446075569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Hu"/>
    <s v="Closed"/>
  </r>
  <r>
    <x v="3"/>
    <x v="1"/>
    <d v="2017-07-19T00:00:00"/>
    <s v="CW2017'29"/>
    <x v="7"/>
    <x v="1"/>
    <s v="SL01.589.484"/>
    <s v="610446392356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Wang"/>
    <s v="Closed"/>
  </r>
  <r>
    <x v="3"/>
    <x v="1"/>
    <d v="2017-07-19T00:00:00"/>
    <s v="CW2017'29"/>
    <x v="7"/>
    <x v="1"/>
    <s v="SL01.589.484"/>
    <s v="610446392357"/>
    <m/>
    <m/>
    <m/>
    <s v="Yellow stain ON eyelet"/>
    <s v=""/>
    <s v=""/>
    <n v="0.5"/>
    <m/>
    <s v=""/>
    <m/>
    <n v="7"/>
    <n v="5"/>
    <n v="0"/>
    <m/>
    <n v="12"/>
    <m/>
    <s v="ASYI/17/0432"/>
    <d v="2017-07-16T00:00:00"/>
    <d v="2017-07-19T00:00:00"/>
    <d v="2017-07-20T00:00:00"/>
    <s v="Rewash"/>
    <s v="Wang"/>
    <s v="Closed"/>
  </r>
  <r>
    <x v="5"/>
    <x v="7"/>
    <d v="2017-07-20T00:00:00"/>
    <s v="CW2017'29"/>
    <x v="7"/>
    <x v="2"/>
    <s v="CF-4J410AM01A"/>
    <s v="5000302336"/>
    <n v="54"/>
    <n v="104"/>
    <n v="104"/>
    <s v="Case : Cloudy"/>
    <m/>
    <m/>
    <m/>
    <n v="0.432"/>
    <m/>
    <m/>
    <n v="6.048"/>
    <m/>
    <m/>
    <m/>
    <n v="6.048"/>
    <n v="54"/>
    <m/>
    <m/>
    <m/>
    <m/>
    <m/>
    <m/>
    <m/>
  </r>
  <r>
    <x v="4"/>
    <x v="4"/>
    <d v="2017-07-20T00:00:00"/>
    <s v="CW2017'29"/>
    <x v="7"/>
    <x v="2"/>
    <s v="SL 01.506.301 "/>
    <m/>
    <m/>
    <m/>
    <m/>
    <m/>
    <m/>
    <m/>
    <m/>
    <n v="1"/>
    <m/>
    <m/>
    <n v="14"/>
    <m/>
    <m/>
    <m/>
    <n v="14"/>
    <m/>
    <m/>
    <m/>
    <m/>
    <m/>
    <m/>
    <m/>
    <m/>
  </r>
  <r>
    <x v="3"/>
    <x v="1"/>
    <d v="2017-07-20T00:00:00"/>
    <s v="CW2017'29"/>
    <x v="7"/>
    <x v="1"/>
    <s v="SL01.589.484"/>
    <s v="610446075577"/>
    <m/>
    <m/>
    <m/>
    <s v="White stain"/>
    <s v=""/>
    <s v=""/>
    <n v="0.5"/>
    <m/>
    <s v=""/>
    <m/>
    <n v="7"/>
    <n v="5"/>
    <n v="0"/>
    <m/>
    <n v="12"/>
    <m/>
    <s v="ASYI/17/0437"/>
    <d v="2017-07-17T00:00:00"/>
    <d v="2017-07-20T00:00:00"/>
    <d v="2017-07-21T00:00:00"/>
    <s v="Rewash"/>
    <s v="Hu"/>
    <s v="Closed"/>
  </r>
  <r>
    <x v="4"/>
    <x v="4"/>
    <d v="2017-07-20T00:00:00"/>
    <s v="CW2017'29"/>
    <x v="7"/>
    <x v="2"/>
    <s v="SL 01.506.301 "/>
    <m/>
    <m/>
    <m/>
    <m/>
    <m/>
    <m/>
    <m/>
    <m/>
    <n v="1"/>
    <m/>
    <m/>
    <n v="14"/>
    <m/>
    <m/>
    <m/>
    <n v="14"/>
    <m/>
    <m/>
    <m/>
    <m/>
    <m/>
    <m/>
    <m/>
    <m/>
  </r>
  <r>
    <x v="3"/>
    <x v="1"/>
    <d v="2017-07-20T00:00:00"/>
    <s v="CW2017'29"/>
    <x v="7"/>
    <x v="1"/>
    <s v="SL01.589.484"/>
    <s v="610446075576"/>
    <m/>
    <m/>
    <m/>
    <s v="Rusty ON eyelets"/>
    <s v=""/>
    <s v=""/>
    <n v="0.5"/>
    <m/>
    <s v=""/>
    <m/>
    <n v="7"/>
    <n v="5"/>
    <n v="0"/>
    <m/>
    <n v="12"/>
    <m/>
    <s v="ASYI/17/0437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6075573"/>
    <m/>
    <m/>
    <m/>
    <s v="Rusty ON eyelets"/>
    <s v=""/>
    <s v=""/>
    <n v="0.5"/>
    <m/>
    <s v=""/>
    <m/>
    <n v="7"/>
    <n v="5"/>
    <n v="0"/>
    <m/>
    <n v="12"/>
    <m/>
    <s v="ASYI/17/0437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5342865"/>
    <m/>
    <m/>
    <m/>
    <s v="Rusty ON eyelets"/>
    <s v=""/>
    <s v=""/>
    <n v="0.5"/>
    <m/>
    <s v=""/>
    <m/>
    <n v="7"/>
    <n v="5"/>
    <n v="0"/>
    <m/>
    <n v="12"/>
    <m/>
    <s v="ASYI/17/0437"/>
    <d v="2017-07-17T00:00:00"/>
    <d v="2017-07-20T00:00:00"/>
    <d v="2017-07-21T00:00:00"/>
    <s v="Rewash"/>
    <s v="Wang"/>
    <s v="Closed"/>
  </r>
  <r>
    <x v="3"/>
    <x v="1"/>
    <d v="2017-07-20T00:00:00"/>
    <s v="CW2017'29"/>
    <x v="7"/>
    <x v="1"/>
    <s v="SL01.589.484"/>
    <s v="610446075579"/>
    <m/>
    <m/>
    <n v="11424"/>
    <s v="Rusty ON eyelets"/>
    <s v=""/>
    <s v=""/>
    <n v="0.5"/>
    <m/>
    <s v=""/>
    <m/>
    <n v="7"/>
    <n v="5"/>
    <n v="0"/>
    <m/>
    <n v="12"/>
    <m/>
    <s v="ASYI/17/0437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6075578"/>
    <m/>
    <m/>
    <m/>
    <s v="White stain"/>
    <s v=""/>
    <s v=""/>
    <n v="0.5"/>
    <m/>
    <s v=""/>
    <m/>
    <n v="7"/>
    <n v="5"/>
    <n v="0"/>
    <m/>
    <n v="12"/>
    <m/>
    <s v="ASYI/17/0437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6075541"/>
    <m/>
    <m/>
    <m/>
    <s v="Rusty ON eyelets"/>
    <s v=""/>
    <s v=""/>
    <n v="0.5"/>
    <m/>
    <s v=""/>
    <m/>
    <n v="7"/>
    <n v="5"/>
    <n v="0"/>
    <m/>
    <n v="12"/>
    <m/>
    <s v="SEC/17/0189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6075540"/>
    <m/>
    <m/>
    <m/>
    <s v="Rusty ON eyelets"/>
    <s v=""/>
    <s v=""/>
    <n v="0.5"/>
    <m/>
    <s v=""/>
    <m/>
    <n v="7"/>
    <n v="5"/>
    <n v="0"/>
    <m/>
    <n v="12"/>
    <m/>
    <s v="SEC/17/0189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6075537"/>
    <m/>
    <m/>
    <m/>
    <s v="Rusty ON eyelets"/>
    <s v=""/>
    <s v=""/>
    <n v="0.5"/>
    <m/>
    <s v=""/>
    <m/>
    <n v="7"/>
    <n v="5"/>
    <n v="0"/>
    <m/>
    <n v="12"/>
    <m/>
    <s v="ASYI/17/0424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6075549"/>
    <m/>
    <m/>
    <m/>
    <s v="Yellow stain ON eyelet"/>
    <s v=""/>
    <s v=""/>
    <n v="0.5"/>
    <m/>
    <s v=""/>
    <m/>
    <n v="7"/>
    <n v="5"/>
    <n v="0"/>
    <m/>
    <n v="12"/>
    <m/>
    <s v="ASYI/17/0432"/>
    <d v="2017-07-17T00:00:00"/>
    <d v="2017-07-20T00:00:00"/>
    <d v="2017-07-21T00:00:00"/>
    <s v="Rewash"/>
    <s v="Hu"/>
    <s v="Closed"/>
  </r>
  <r>
    <x v="3"/>
    <x v="1"/>
    <d v="2017-07-20T00:00:00"/>
    <s v="CW2017'29"/>
    <x v="7"/>
    <x v="1"/>
    <s v="SL01.589.484"/>
    <s v="610446075559"/>
    <m/>
    <m/>
    <m/>
    <s v="Rusty ON eyelets"/>
    <s v=""/>
    <s v=""/>
    <n v="0.5"/>
    <m/>
    <s v=""/>
    <m/>
    <n v="7"/>
    <n v="5"/>
    <n v="0"/>
    <m/>
    <n v="12"/>
    <m/>
    <s v="ASYI/17/0437"/>
    <d v="2017-07-17T00:00:00"/>
    <d v="2017-07-20T00:00:00"/>
    <d v="2017-07-21T00:00:00"/>
    <s v="Rewash"/>
    <s v="Wang"/>
    <s v="Closed"/>
  </r>
  <r>
    <x v="3"/>
    <x v="1"/>
    <d v="2017-07-20T00:00:00"/>
    <s v="CW2017'29"/>
    <x v="7"/>
    <x v="1"/>
    <s v="SL01.589.484"/>
    <s v="610446075553"/>
    <m/>
    <m/>
    <m/>
    <s v="Rusty ON eyelets"/>
    <s v=""/>
    <s v=""/>
    <n v="0.5"/>
    <m/>
    <s v=""/>
    <m/>
    <n v="7"/>
    <n v="5"/>
    <n v="0"/>
    <m/>
    <n v="12"/>
    <m/>
    <s v="ASYI/17/0424"/>
    <d v="2017-07-17T00:00:00"/>
    <d v="2017-07-20T00:00:00"/>
    <d v="2017-07-21T00:00:00"/>
    <s v="Rewash"/>
    <s v="Wang"/>
    <s v="Closed"/>
  </r>
  <r>
    <x v="3"/>
    <x v="1"/>
    <d v="2017-07-20T00:00:00"/>
    <s v="CW2017'29"/>
    <x v="7"/>
    <x v="1"/>
    <s v="SL01.589.484"/>
    <s v="610446075552"/>
    <m/>
    <m/>
    <m/>
    <s v="Rusty ON eyelets"/>
    <s v=""/>
    <s v=""/>
    <n v="0.5"/>
    <m/>
    <s v=""/>
    <m/>
    <n v="7"/>
    <n v="5"/>
    <n v="0"/>
    <m/>
    <n v="12"/>
    <m/>
    <s v="ASYI/17/0424"/>
    <d v="2017-07-17T00:00:00"/>
    <d v="2017-07-20T00:00:00"/>
    <d v="2017-07-21T00:00:00"/>
    <s v="Rewash"/>
    <s v="Wang"/>
    <s v="Closed"/>
  </r>
  <r>
    <x v="5"/>
    <x v="5"/>
    <d v="2017-07-21T00:00:00"/>
    <s v="CW2017'29"/>
    <x v="7"/>
    <x v="2"/>
    <s v="0262904PL"/>
    <s v="4004144875"/>
    <n v="4"/>
    <n v="315"/>
    <n v="1301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4"/>
    <x v="4"/>
    <d v="2017-07-21T00:00:00"/>
    <s v="CW2017'29"/>
    <x v="7"/>
    <x v="2"/>
    <s v="SL 01.596.301 "/>
    <m/>
    <m/>
    <m/>
    <m/>
    <m/>
    <m/>
    <m/>
    <m/>
    <n v="3"/>
    <m/>
    <m/>
    <n v="42"/>
    <m/>
    <m/>
    <m/>
    <n v="42"/>
    <m/>
    <m/>
    <m/>
    <m/>
    <m/>
    <m/>
    <m/>
    <m/>
  </r>
  <r>
    <x v="3"/>
    <x v="1"/>
    <d v="2017-07-21T00:00:00"/>
    <s v="CW2017'29"/>
    <x v="7"/>
    <x v="1"/>
    <s v="SL01.825.484"/>
    <s v="610446220304"/>
    <m/>
    <m/>
    <m/>
    <s v="Yellow stain ON eyelet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Hu"/>
    <s v="Closed"/>
  </r>
  <r>
    <x v="5"/>
    <x v="5"/>
    <d v="2017-07-21T00:00:00"/>
    <s v="CW2017'29"/>
    <x v="7"/>
    <x v="2"/>
    <s v="0262904PL"/>
    <s v="4004145520"/>
    <n v="4"/>
    <n v="315"/>
    <n v="1517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4"/>
    <x v="4"/>
    <d v="2017-07-21T00:00:00"/>
    <s v="CW2017'29"/>
    <x v="7"/>
    <x v="2"/>
    <s v="SL 01.594.301 "/>
    <m/>
    <m/>
    <m/>
    <m/>
    <m/>
    <m/>
    <m/>
    <m/>
    <n v="5"/>
    <m/>
    <m/>
    <n v="70"/>
    <m/>
    <m/>
    <m/>
    <n v="70"/>
    <m/>
    <m/>
    <m/>
    <m/>
    <m/>
    <m/>
    <m/>
    <m/>
  </r>
  <r>
    <x v="3"/>
    <x v="1"/>
    <d v="2017-07-21T00:00:00"/>
    <s v="CW2017'29"/>
    <x v="7"/>
    <x v="1"/>
    <s v="SL01.825.484"/>
    <s v="610446220309"/>
    <m/>
    <m/>
    <m/>
    <s v="White stain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Hu"/>
    <s v="Closed"/>
  </r>
  <r>
    <x v="5"/>
    <x v="7"/>
    <d v="2017-07-21T00:00:00"/>
    <s v="CW2017'29"/>
    <x v="7"/>
    <x v="2"/>
    <s v="GB-1B220AGO02A"/>
    <s v="5000299081"/>
    <n v="35"/>
    <n v="60"/>
    <n v="60"/>
    <s v="Case : Burnt"/>
    <n v="0.25"/>
    <m/>
    <m/>
    <n v="0"/>
    <m/>
    <m/>
    <n v="3.5"/>
    <n v="2.8000000000000003"/>
    <n v="53.6"/>
    <m/>
    <n v="59.900000000000006"/>
    <m/>
    <m/>
    <m/>
    <m/>
    <m/>
    <m/>
    <m/>
    <m/>
  </r>
  <r>
    <x v="4"/>
    <x v="4"/>
    <d v="2017-07-21T00:00:00"/>
    <s v="CW2017'29"/>
    <x v="7"/>
    <x v="2"/>
    <s v="SL 01.546.301 "/>
    <m/>
    <m/>
    <m/>
    <m/>
    <m/>
    <m/>
    <m/>
    <m/>
    <n v="2"/>
    <m/>
    <m/>
    <n v="28"/>
    <m/>
    <m/>
    <m/>
    <n v="28"/>
    <m/>
    <m/>
    <m/>
    <m/>
    <m/>
    <m/>
    <m/>
    <m/>
  </r>
  <r>
    <x v="3"/>
    <x v="1"/>
    <d v="2017-07-21T00:00:00"/>
    <s v="CW2017'29"/>
    <x v="7"/>
    <x v="1"/>
    <s v="SL01.825.484"/>
    <s v="610446220303"/>
    <m/>
    <m/>
    <m/>
    <s v="Yellow stain ON eyelet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Hu"/>
    <s v="Closed"/>
  </r>
  <r>
    <x v="4"/>
    <x v="4"/>
    <d v="2017-07-21T00:00:00"/>
    <s v="CW2017'29"/>
    <x v="7"/>
    <x v="2"/>
    <s v="SL 01.589.301"/>
    <m/>
    <m/>
    <m/>
    <m/>
    <m/>
    <m/>
    <m/>
    <m/>
    <n v="4"/>
    <m/>
    <m/>
    <n v="56"/>
    <m/>
    <m/>
    <m/>
    <n v="56"/>
    <m/>
    <m/>
    <m/>
    <m/>
    <m/>
    <m/>
    <m/>
    <m/>
  </r>
  <r>
    <x v="3"/>
    <x v="1"/>
    <d v="2017-07-21T00:00:00"/>
    <s v="CW2017'29"/>
    <x v="7"/>
    <x v="1"/>
    <s v="SL01.825.484"/>
    <s v="610446220311"/>
    <m/>
    <m/>
    <m/>
    <s v="White stain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Hu"/>
    <s v="Closed"/>
  </r>
  <r>
    <x v="4"/>
    <x v="4"/>
    <d v="2017-07-21T00:00:00"/>
    <s v="CW2017'29"/>
    <x v="7"/>
    <x v="2"/>
    <s v="SL 01.596.301 "/>
    <m/>
    <m/>
    <m/>
    <m/>
    <m/>
    <m/>
    <m/>
    <m/>
    <n v="3"/>
    <m/>
    <m/>
    <n v="42"/>
    <m/>
    <m/>
    <m/>
    <n v="42"/>
    <m/>
    <m/>
    <m/>
    <m/>
    <m/>
    <m/>
    <m/>
    <m/>
  </r>
  <r>
    <x v="3"/>
    <x v="1"/>
    <d v="2017-07-21T00:00:00"/>
    <s v="CW2017'29"/>
    <x v="7"/>
    <x v="1"/>
    <s v="SL01.825.484"/>
    <s v="610446220310"/>
    <m/>
    <m/>
    <m/>
    <s v="White stain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Hu"/>
    <s v="Closed"/>
  </r>
  <r>
    <x v="4"/>
    <x v="4"/>
    <d v="2017-07-21T00:00:00"/>
    <s v="CW2017'29"/>
    <x v="7"/>
    <x v="2"/>
    <s v="SL 01.594.301 "/>
    <m/>
    <m/>
    <m/>
    <m/>
    <m/>
    <m/>
    <m/>
    <m/>
    <n v="5"/>
    <m/>
    <m/>
    <n v="70"/>
    <m/>
    <m/>
    <m/>
    <n v="70"/>
    <m/>
    <m/>
    <m/>
    <m/>
    <m/>
    <m/>
    <m/>
    <m/>
  </r>
  <r>
    <x v="3"/>
    <x v="1"/>
    <d v="2017-07-21T00:00:00"/>
    <s v="CW2017'29"/>
    <x v="7"/>
    <x v="1"/>
    <s v="SL01.825.484"/>
    <s v="610446220307"/>
    <m/>
    <m/>
    <m/>
    <s v="White stain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Hu"/>
    <s v="Closed"/>
  </r>
  <r>
    <x v="4"/>
    <x v="4"/>
    <d v="2017-07-21T00:00:00"/>
    <s v="CW2017'29"/>
    <x v="7"/>
    <x v="2"/>
    <s v="SL 01.546.301 "/>
    <m/>
    <m/>
    <m/>
    <m/>
    <m/>
    <m/>
    <m/>
    <m/>
    <n v="2"/>
    <m/>
    <m/>
    <n v="28"/>
    <m/>
    <m/>
    <m/>
    <n v="28"/>
    <m/>
    <m/>
    <m/>
    <m/>
    <m/>
    <m/>
    <m/>
    <m/>
  </r>
  <r>
    <x v="3"/>
    <x v="1"/>
    <d v="2017-07-21T00:00:00"/>
    <s v="CW2017'29"/>
    <x v="7"/>
    <x v="1"/>
    <s v="SL01.594.484"/>
    <s v="610445766821"/>
    <m/>
    <m/>
    <m/>
    <s v="White stain"/>
    <s v=""/>
    <s v=""/>
    <n v="0.5"/>
    <m/>
    <s v=""/>
    <m/>
    <n v="7"/>
    <n v="5"/>
    <n v="0"/>
    <m/>
    <n v="12"/>
    <m/>
    <s v="ASYI/17/0440"/>
    <d v="2017-07-17T00:00:00"/>
    <d v="2017-07-21T00:00:00"/>
    <d v="2017-07-22T00:00:00"/>
    <s v="Rewash"/>
    <s v="Hu"/>
    <s v="Closed"/>
  </r>
  <r>
    <x v="4"/>
    <x v="4"/>
    <d v="2017-07-21T00:00:00"/>
    <s v="CW2017'29"/>
    <x v="7"/>
    <x v="2"/>
    <s v="SL 01.589.301"/>
    <m/>
    <m/>
    <m/>
    <m/>
    <m/>
    <m/>
    <m/>
    <m/>
    <n v="4"/>
    <m/>
    <m/>
    <n v="56"/>
    <m/>
    <m/>
    <m/>
    <n v="56"/>
    <m/>
    <m/>
    <m/>
    <m/>
    <m/>
    <m/>
    <m/>
    <m/>
  </r>
  <r>
    <x v="3"/>
    <x v="1"/>
    <d v="2017-07-21T00:00:00"/>
    <s v="CW2017'29"/>
    <x v="7"/>
    <x v="1"/>
    <s v="SL01.594.484"/>
    <s v="610445766819"/>
    <m/>
    <m/>
    <m/>
    <s v="Rusty ON eyelets"/>
    <s v=""/>
    <s v=""/>
    <n v="0.5"/>
    <m/>
    <s v=""/>
    <m/>
    <n v="7"/>
    <n v="5"/>
    <n v="0"/>
    <m/>
    <n v="12"/>
    <m/>
    <s v="ASYI/17/0440"/>
    <d v="2017-07-17T00:00:00"/>
    <d v="2017-07-21T00:00:00"/>
    <d v="2017-07-22T00:00:00"/>
    <s v="Rewash"/>
    <s v="Hu"/>
    <s v="Closed"/>
  </r>
  <r>
    <x v="3"/>
    <x v="1"/>
    <d v="2017-07-21T00:00:00"/>
    <s v="CW2017'29"/>
    <x v="7"/>
    <x v="1"/>
    <s v="SL01.825.484"/>
    <s v="610446220313"/>
    <m/>
    <m/>
    <m/>
    <s v="Yellow stain ON eyelet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Wang"/>
    <s v="Closed"/>
  </r>
  <r>
    <x v="3"/>
    <x v="1"/>
    <d v="2017-07-21T00:00:00"/>
    <s v="CW2017'29"/>
    <x v="7"/>
    <x v="1"/>
    <s v="SL01.594.484"/>
    <s v="610445766820"/>
    <m/>
    <m/>
    <m/>
    <s v="White stain"/>
    <s v=""/>
    <s v=""/>
    <n v="0.5"/>
    <m/>
    <s v=""/>
    <m/>
    <n v="7"/>
    <n v="5"/>
    <n v="0"/>
    <m/>
    <n v="12"/>
    <m/>
    <s v="ASYI/17/0440"/>
    <d v="2017-07-17T00:00:00"/>
    <d v="2017-07-21T00:00:00"/>
    <d v="2017-07-22T00:00:00"/>
    <s v="Rewash"/>
    <s v="Hu"/>
    <s v="Closed"/>
  </r>
  <r>
    <x v="3"/>
    <x v="1"/>
    <d v="2017-07-21T00:00:00"/>
    <s v="CW2017'29"/>
    <x v="7"/>
    <x v="1"/>
    <s v="SL01.825.484"/>
    <s v="610446220315"/>
    <m/>
    <m/>
    <n v="4341"/>
    <s v="Yellow stain ON eyelet"/>
    <s v=""/>
    <s v=""/>
    <n v="0.5"/>
    <m/>
    <s v=""/>
    <m/>
    <n v="7"/>
    <n v="5"/>
    <n v="0"/>
    <m/>
    <n v="12"/>
    <m/>
    <s v="ASYI/17/0439"/>
    <d v="2017-07-17T00:00:00"/>
    <d v="2017-07-21T00:00:00"/>
    <d v="2017-07-22T00:00:00"/>
    <s v="Rewash"/>
    <s v="Wang"/>
    <s v="Closed"/>
  </r>
  <r>
    <x v="4"/>
    <x v="4"/>
    <d v="2017-07-22T00:00:00"/>
    <s v="CW2017'29"/>
    <x v="7"/>
    <x v="2"/>
    <s v="SL 01.546.301 "/>
    <m/>
    <m/>
    <m/>
    <m/>
    <m/>
    <m/>
    <m/>
    <m/>
    <n v="5"/>
    <m/>
    <m/>
    <n v="70"/>
    <m/>
    <m/>
    <m/>
    <n v="70"/>
    <m/>
    <m/>
    <m/>
    <m/>
    <m/>
    <m/>
    <m/>
    <m/>
  </r>
  <r>
    <x v="4"/>
    <x v="4"/>
    <d v="2017-07-22T00:00:00"/>
    <s v="CW2017'29"/>
    <x v="7"/>
    <x v="2"/>
    <s v="SL 01.546.301 "/>
    <m/>
    <m/>
    <m/>
    <m/>
    <m/>
    <m/>
    <m/>
    <m/>
    <n v="5"/>
    <m/>
    <m/>
    <n v="70"/>
    <m/>
    <m/>
    <m/>
    <n v="70"/>
    <m/>
    <m/>
    <m/>
    <m/>
    <m/>
    <m/>
    <m/>
    <m/>
  </r>
  <r>
    <x v="3"/>
    <x v="1"/>
    <d v="2017-07-24T00:00:00"/>
    <s v="CW2017'30"/>
    <x v="7"/>
    <x v="1"/>
    <s v="SL01.589.484"/>
    <s v="610446501431"/>
    <m/>
    <m/>
    <m/>
    <s v="Discoloration on leads"/>
    <s v=""/>
    <s v=""/>
    <n v="0.5"/>
    <m/>
    <s v=""/>
    <m/>
    <n v="7"/>
    <n v="5"/>
    <n v="0"/>
    <m/>
    <n v="12"/>
    <m/>
    <s v="ASYI/17/0445"/>
    <d v="2017-07-19T00:00:00"/>
    <d v="2017-07-24T00:00:00"/>
    <d v="2017-07-25T00:00:00"/>
    <s v="Rewash"/>
    <s v="Ping"/>
    <s v="Closed"/>
  </r>
  <r>
    <x v="3"/>
    <x v="1"/>
    <d v="2017-07-24T00:00:00"/>
    <s v="CW2017'30"/>
    <x v="7"/>
    <x v="1"/>
    <s v="SL01.594.484"/>
    <s v="610445766813"/>
    <m/>
    <m/>
    <m/>
    <s v="Missing AU "/>
    <s v=""/>
    <n v="0.5"/>
    <s v=""/>
    <m/>
    <s v=""/>
    <m/>
    <n v="7"/>
    <n v="5"/>
    <n v="80.074634640000014"/>
    <m/>
    <n v="92"/>
    <m/>
    <s v="ASYI/17/0435"/>
    <d v="2017-07-16T00:00:00"/>
    <d v="2017-07-24T00:00:00"/>
    <d v="2017-07-25T00:00:00"/>
    <s v="Replate"/>
    <s v="Wang"/>
    <s v="Closed"/>
  </r>
  <r>
    <x v="3"/>
    <x v="1"/>
    <d v="2017-07-24T00:00:00"/>
    <s v="CW2017'30"/>
    <x v="7"/>
    <x v="1"/>
    <s v="SL01.594.484"/>
    <s v="610445766807"/>
    <m/>
    <m/>
    <m/>
    <s v="White stain"/>
    <s v=""/>
    <s v=""/>
    <n v="0.5"/>
    <m/>
    <s v=""/>
    <m/>
    <n v="7"/>
    <n v="5"/>
    <n v="0"/>
    <m/>
    <n v="12"/>
    <m/>
    <s v="ASYI/17/0435"/>
    <d v="2017-07-16T00:00:00"/>
    <d v="2017-07-24T00:00:00"/>
    <d v="2017-07-25T00:00:00"/>
    <s v="Rewash"/>
    <s v="Wang"/>
    <s v="Closed"/>
  </r>
  <r>
    <x v="5"/>
    <x v="5"/>
    <d v="2017-07-25T00:00:00"/>
    <s v="CW2017'30"/>
    <x v="7"/>
    <x v="2"/>
    <s v="03547901F"/>
    <s v="4004107271"/>
    <n v="2"/>
    <n v="200"/>
    <n v="6290"/>
    <s v=" PPT : Bend/Broken"/>
    <m/>
    <m/>
    <m/>
    <n v="0"/>
    <n v="1"/>
    <m/>
    <n v="14"/>
    <m/>
    <m/>
    <m/>
    <n v="14"/>
    <m/>
    <m/>
    <m/>
    <m/>
    <m/>
    <m/>
    <m/>
    <m/>
  </r>
  <r>
    <x v="4"/>
    <x v="4"/>
    <d v="2017-07-25T00:00:00"/>
    <s v="CW2017'30"/>
    <x v="7"/>
    <x v="2"/>
    <s v="SL 01.589.301"/>
    <m/>
    <m/>
    <m/>
    <m/>
    <m/>
    <m/>
    <m/>
    <m/>
    <n v="6"/>
    <m/>
    <m/>
    <n v="84"/>
    <m/>
    <m/>
    <m/>
    <n v="84"/>
    <m/>
    <m/>
    <m/>
    <m/>
    <m/>
    <m/>
    <m/>
    <m/>
  </r>
  <r>
    <x v="5"/>
    <x v="5"/>
    <d v="2017-07-25T00:00:00"/>
    <s v="CW2017'30"/>
    <x v="7"/>
    <x v="2"/>
    <s v="03547901F"/>
    <s v="4004107268"/>
    <n v="4"/>
    <n v="200"/>
    <n v="53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25T00:00:00"/>
    <s v="CW2017'30"/>
    <x v="7"/>
    <x v="2"/>
    <s v="SL 01.589.301"/>
    <m/>
    <m/>
    <m/>
    <m/>
    <m/>
    <m/>
    <m/>
    <m/>
    <n v="6"/>
    <m/>
    <m/>
    <n v="84"/>
    <m/>
    <m/>
    <m/>
    <n v="84"/>
    <m/>
    <m/>
    <m/>
    <m/>
    <m/>
    <m/>
    <m/>
    <m/>
  </r>
  <r>
    <x v="5"/>
    <x v="5"/>
    <d v="2017-07-25T00:00:00"/>
    <s v="CW2017'30"/>
    <x v="7"/>
    <x v="2"/>
    <s v="03547901F"/>
    <s v="4004145293"/>
    <n v="3"/>
    <n v="200"/>
    <n v="584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4"/>
    <x v="4"/>
    <d v="2017-07-26T00:00:00"/>
    <s v="CW2017'30"/>
    <x v="7"/>
    <x v="2"/>
    <s v="104518 D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26T00:00:00"/>
    <s v="CW2017'30"/>
    <x v="7"/>
    <x v="2"/>
    <s v="0390786ML"/>
    <s v="4004101140"/>
    <n v="6"/>
    <n v="500"/>
    <n v="6206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7-26T00:00:00"/>
    <s v="CW2017'30"/>
    <x v="7"/>
    <x v="2"/>
    <s v="104518 D"/>
    <m/>
    <m/>
    <m/>
    <m/>
    <m/>
    <n v="1"/>
    <m/>
    <m/>
    <m/>
    <m/>
    <m/>
    <n v="14"/>
    <m/>
    <m/>
    <m/>
    <n v="14"/>
    <m/>
    <m/>
    <m/>
    <m/>
    <m/>
    <m/>
    <m/>
    <m/>
  </r>
  <r>
    <x v="5"/>
    <x v="5"/>
    <d v="2017-07-26T00:00:00"/>
    <s v="CW2017'30"/>
    <x v="7"/>
    <x v="2"/>
    <s v="0390786ML"/>
    <s v="4004101135"/>
    <n v="5"/>
    <n v="500"/>
    <n v="6495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101136"/>
    <n v="8"/>
    <n v="500"/>
    <n v="6188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5268"/>
    <n v="4"/>
    <n v="500"/>
    <n v="6192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99650"/>
    <n v="5"/>
    <n v="500"/>
    <n v="6426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4861"/>
    <n v="6"/>
    <n v="500"/>
    <n v="6039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4419"/>
    <n v="6"/>
    <n v="500"/>
    <n v="6492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99649"/>
    <n v="6"/>
    <n v="500"/>
    <n v="5921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4859"/>
    <n v="5"/>
    <n v="500"/>
    <n v="6155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101137"/>
    <n v="6"/>
    <n v="500"/>
    <n v="6117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4418"/>
    <n v="7"/>
    <n v="500"/>
    <n v="633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5271"/>
    <n v="7"/>
    <n v="500"/>
    <n v="613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99651"/>
    <n v="6"/>
    <n v="500"/>
    <n v="6082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7-26T00:00:00"/>
    <s v="CW2017'30"/>
    <x v="7"/>
    <x v="2"/>
    <s v="GB-1B220BB001A"/>
    <s v="5000297262"/>
    <n v="92"/>
    <n v="218"/>
    <n v="218"/>
    <s v=" Case : Rough"/>
    <m/>
    <m/>
    <m/>
    <n v="0.73599999999999999"/>
    <m/>
    <m/>
    <n v="10.304"/>
    <m/>
    <m/>
    <m/>
    <n v="10.304"/>
    <n v="92"/>
    <m/>
    <m/>
    <m/>
    <m/>
    <m/>
    <m/>
    <m/>
  </r>
  <r>
    <x v="5"/>
    <x v="7"/>
    <d v="2017-07-26T00:00:00"/>
    <s v="CW2017'30"/>
    <x v="7"/>
    <x v="2"/>
    <s v="GB-1B220BB001A"/>
    <s v="5000297262"/>
    <n v="55"/>
    <n v="218"/>
    <n v="218"/>
    <s v=" Case : Rough"/>
    <n v="0.25"/>
    <m/>
    <m/>
    <n v="0"/>
    <m/>
    <m/>
    <n v="3.5"/>
    <n v="4.4000000000000004"/>
    <n v="84.2"/>
    <m/>
    <n v="92.100000000000009"/>
    <m/>
    <m/>
    <m/>
    <m/>
    <m/>
    <m/>
    <m/>
    <m/>
  </r>
  <r>
    <x v="5"/>
    <x v="7"/>
    <d v="2017-07-26T00:00:00"/>
    <s v="CW2017'30"/>
    <x v="7"/>
    <x v="2"/>
    <s v="GB-1B220BB001A"/>
    <s v="5000297217"/>
    <n v="106"/>
    <n v="106"/>
    <n v="106"/>
    <s v="Case : Burnt"/>
    <m/>
    <m/>
    <m/>
    <n v="0.84799999999999998"/>
    <m/>
    <m/>
    <n v="11.872"/>
    <m/>
    <m/>
    <m/>
    <n v="11.872"/>
    <n v="106"/>
    <m/>
    <m/>
    <m/>
    <m/>
    <m/>
    <m/>
    <m/>
  </r>
  <r>
    <x v="5"/>
    <x v="5"/>
    <d v="2017-07-26T00:00:00"/>
    <s v="CW2017'30"/>
    <x v="7"/>
    <x v="2"/>
    <s v="0390786ML"/>
    <s v="4004074862"/>
    <n v="6"/>
    <n v="500"/>
    <n v="6332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99652"/>
    <n v="6"/>
    <n v="500"/>
    <n v="5926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7-26T00:00:00"/>
    <s v="CW2017'30"/>
    <x v="7"/>
    <x v="2"/>
    <s v="GB-1B250A8002A"/>
    <s v="5000293684"/>
    <n v="53"/>
    <n v="53"/>
    <n v="53"/>
    <s v="Case : Cloudy"/>
    <m/>
    <m/>
    <m/>
    <n v="0.42399999999999999"/>
    <m/>
    <m/>
    <n v="5.9359999999999999"/>
    <m/>
    <m/>
    <m/>
    <n v="5.9359999999999999"/>
    <n v="53"/>
    <m/>
    <m/>
    <m/>
    <m/>
    <m/>
    <m/>
    <m/>
  </r>
  <r>
    <x v="5"/>
    <x v="5"/>
    <d v="2017-07-26T00:00:00"/>
    <s v="CW2017'30"/>
    <x v="7"/>
    <x v="2"/>
    <s v="A2322469410L"/>
    <s v="4004097732"/>
    <n v="3"/>
    <n v="200"/>
    <n v="759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5269"/>
    <n v="6"/>
    <n v="500"/>
    <n v="6514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0390786ML"/>
    <s v="4004075270"/>
    <n v="4"/>
    <n v="500"/>
    <n v="611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7-26T00:00:00"/>
    <s v="CW2017'30"/>
    <x v="7"/>
    <x v="2"/>
    <s v="GB-1B220BB001A"/>
    <s v="5000297217"/>
    <n v="70"/>
    <n v="106"/>
    <n v="106"/>
    <s v=" Case : Rough"/>
    <n v="0.5"/>
    <m/>
    <m/>
    <n v="0"/>
    <m/>
    <m/>
    <n v="7"/>
    <n v="5.6000000000000005"/>
    <n v="107.2"/>
    <m/>
    <n v="119.80000000000001"/>
    <m/>
    <m/>
    <m/>
    <m/>
    <m/>
    <m/>
    <m/>
    <m/>
  </r>
  <r>
    <x v="5"/>
    <x v="5"/>
    <d v="2017-07-26T00:00:00"/>
    <s v="CW2017'30"/>
    <x v="7"/>
    <x v="2"/>
    <s v="0390786ML"/>
    <s v="4004099650"/>
    <n v="8"/>
    <n v="500"/>
    <n v="6174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26T00:00:00"/>
    <s v="CW2017'30"/>
    <x v="7"/>
    <x v="2"/>
    <s v="A2322469410L"/>
    <s v="4004097731"/>
    <n v="2"/>
    <n v="200"/>
    <n v="5880"/>
    <s v=" PPT : Rusty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7-27T00:00:00"/>
    <s v="CW2017'30"/>
    <x v="7"/>
    <x v="1"/>
    <s v="SL01.596.484"/>
    <s v="610448208504"/>
    <m/>
    <m/>
    <m/>
    <s v="Foreign particle &amp; Overetch on leads"/>
    <s v=""/>
    <s v=""/>
    <s v=""/>
    <m/>
    <n v="3"/>
    <m/>
    <n v="42"/>
    <n v="0"/>
    <n v="0"/>
    <m/>
    <n v="42"/>
    <m/>
    <s v="ASYI/17/0460"/>
    <d v="2017-07-26T00:00:00"/>
    <d v="2017-07-29T00:00:00"/>
    <d v="2017-07-30T00:00:00"/>
    <s v="Sort"/>
    <s v="Hu"/>
    <s v="Closed"/>
  </r>
  <r>
    <x v="5"/>
    <x v="7"/>
    <d v="2017-07-27T00:00:00"/>
    <s v="CW2017'30"/>
    <x v="7"/>
    <x v="2"/>
    <s v="GB-1B220BB001A"/>
    <s v="5000297217"/>
    <n v="98"/>
    <n v="106"/>
    <n v="106"/>
    <s v=" Case : Rough"/>
    <m/>
    <m/>
    <m/>
    <n v="0.78400000000000003"/>
    <m/>
    <m/>
    <n v="10.976000000000001"/>
    <m/>
    <m/>
    <m/>
    <n v="10.976000000000001"/>
    <n v="98"/>
    <m/>
    <m/>
    <m/>
    <m/>
    <m/>
    <m/>
    <m/>
  </r>
  <r>
    <x v="4"/>
    <x v="3"/>
    <d v="2017-07-27T00:00:00"/>
    <s v="CW2017'30"/>
    <x v="7"/>
    <x v="1"/>
    <s v="SL01.546.201"/>
    <s v="610447473509"/>
    <m/>
    <m/>
    <m/>
    <s v="Rusty ON eyelets"/>
    <s v=""/>
    <s v=""/>
    <n v="0.5"/>
    <m/>
    <s v=""/>
    <m/>
    <n v="7"/>
    <n v="5"/>
    <n v="0"/>
    <m/>
    <n v="12"/>
    <m/>
    <s v="ASYI/17/0453"/>
    <d v="2017-07-25T00:00:00"/>
    <d v="2017-07-29T00:00:00"/>
    <d v="2017-08-02T00:00:00"/>
    <s v="Rewash"/>
    <s v="Lock"/>
    <s v="Closed"/>
  </r>
  <r>
    <x v="5"/>
    <x v="7"/>
    <d v="2017-07-27T00:00:00"/>
    <s v="CW2017'30"/>
    <x v="7"/>
    <x v="2"/>
    <s v="GB-1B220BB001A"/>
    <s v="5000297217"/>
    <n v="36"/>
    <n v="106"/>
    <n v="106"/>
    <s v="Case : Burnt"/>
    <n v="0.25"/>
    <m/>
    <m/>
    <n v="0"/>
    <m/>
    <m/>
    <n v="3.5"/>
    <n v="2.88"/>
    <n v="55.1"/>
    <m/>
    <n v="61.480000000000004"/>
    <m/>
    <m/>
    <m/>
    <m/>
    <m/>
    <m/>
    <m/>
    <m/>
  </r>
  <r>
    <x v="3"/>
    <x v="1"/>
    <d v="2017-07-27T00:00:00"/>
    <s v="CW2017'30"/>
    <x v="7"/>
    <x v="1"/>
    <s v="SL01.825.484"/>
    <s v="610448210719"/>
    <m/>
    <m/>
    <m/>
    <s v="Au Thickness OOS"/>
    <s v=""/>
    <n v="0.5"/>
    <s v=""/>
    <m/>
    <s v=""/>
    <m/>
    <n v="7"/>
    <n v="5"/>
    <n v="66.728862199999995"/>
    <m/>
    <n v="79"/>
    <m/>
    <s v="ASYI/17/0456"/>
    <d v="2017-07-25T00:00:00"/>
    <d v="2017-07-29T00:00:00"/>
    <d v="2017-07-30T00:00:00"/>
    <s v="Replate"/>
    <s v="Wang"/>
    <s v="Closed"/>
  </r>
  <r>
    <x v="5"/>
    <x v="7"/>
    <d v="2017-07-27T00:00:00"/>
    <s v="CW2017'30"/>
    <x v="7"/>
    <x v="2"/>
    <s v="GB-1B220BB003A"/>
    <s v="5000297307"/>
    <n v="38"/>
    <n v="218"/>
    <n v="218"/>
    <s v=" Case : Rough"/>
    <m/>
    <m/>
    <m/>
    <n v="0.30399999999999999"/>
    <m/>
    <m/>
    <n v="4.2560000000000002"/>
    <m/>
    <m/>
    <m/>
    <n v="4.2560000000000002"/>
    <n v="38"/>
    <m/>
    <m/>
    <m/>
    <m/>
    <m/>
    <m/>
    <m/>
  </r>
  <r>
    <x v="3"/>
    <x v="1"/>
    <d v="2017-07-27T00:00:00"/>
    <s v="CW2017'30"/>
    <x v="7"/>
    <x v="1"/>
    <s v="SL01.596.484"/>
    <s v="610448208501"/>
    <m/>
    <m/>
    <m/>
    <s v="Missing AU "/>
    <s v=""/>
    <s v=""/>
    <s v=""/>
    <m/>
    <n v="3"/>
    <m/>
    <n v="42"/>
    <n v="0"/>
    <n v="0"/>
    <m/>
    <n v="42"/>
    <m/>
    <s v="ASYI/17/0460"/>
    <d v="2017-07-26T00:00:00"/>
    <d v="2017-07-29T00:00:00"/>
    <d v="2017-07-30T00:00:00"/>
    <s v="Sort"/>
    <s v="Hu"/>
    <s v="Closed"/>
  </r>
  <r>
    <x v="3"/>
    <x v="1"/>
    <d v="2017-07-30T00:00:00"/>
    <s v="CW2017'31"/>
    <x v="7"/>
    <x v="1"/>
    <s v="SL01.589.484"/>
    <s v="610448032237"/>
    <m/>
    <m/>
    <m/>
    <s v="Rusty ON eyelets"/>
    <s v=""/>
    <s v=""/>
    <n v="0.5"/>
    <m/>
    <s v=""/>
    <m/>
    <n v="7"/>
    <n v="5"/>
    <n v="0"/>
    <m/>
    <n v="12"/>
    <m/>
    <s v="ASYI/17/0461"/>
    <d v="2017-07-27T00:00:00"/>
    <d v="2017-07-30T00:00:00"/>
    <d v="2017-07-31T00:00:00"/>
    <s v="Rewash"/>
    <s v="Ping"/>
    <s v="Closed"/>
  </r>
  <r>
    <x v="4"/>
    <x v="3"/>
    <d v="2017-07-30T00:00:00"/>
    <s v="CW2017'31"/>
    <x v="7"/>
    <x v="1"/>
    <s v="SL01.594.201"/>
    <s v="610447427718"/>
    <m/>
    <m/>
    <m/>
    <s v="Rusty ON eyelets"/>
    <s v=""/>
    <s v=""/>
    <n v="0.5"/>
    <m/>
    <s v=""/>
    <m/>
    <n v="7"/>
    <n v="5"/>
    <n v="0"/>
    <m/>
    <n v="12"/>
    <m/>
    <s v="ASYI/17/0462"/>
    <d v="2017-07-23T00:00:00"/>
    <d v="2017-07-29T00:00:00"/>
    <d v="2017-08-02T00:00:00"/>
    <s v="Rewash"/>
    <s v="Wee"/>
    <s v="Closed"/>
  </r>
  <r>
    <x v="3"/>
    <x v="1"/>
    <d v="2017-07-30T00:00:00"/>
    <s v="CW2017'31"/>
    <x v="7"/>
    <x v="1"/>
    <s v="SL01.589.484"/>
    <s v="610448032203"/>
    <m/>
    <m/>
    <m/>
    <s v="Rusty ON eyelets"/>
    <s v=""/>
    <s v=""/>
    <n v="0.5"/>
    <m/>
    <s v=""/>
    <m/>
    <n v="7"/>
    <n v="5"/>
    <n v="0"/>
    <m/>
    <n v="12"/>
    <m/>
    <s v="ASYI/17/0461"/>
    <d v="2017-07-26T00:00:00"/>
    <d v="2017-07-29T00:00:00"/>
    <d v="2017-08-02T00:00:00"/>
    <s v="Rewash"/>
    <s v="Wang"/>
    <s v="Closed"/>
  </r>
  <r>
    <x v="3"/>
    <x v="1"/>
    <d v="2017-07-30T00:00:00"/>
    <s v="CW2017'31"/>
    <x v="7"/>
    <x v="1"/>
    <s v="SL01.589.484"/>
    <s v="610448032212"/>
    <m/>
    <m/>
    <m/>
    <s v="Rusty ON eyelets"/>
    <s v=""/>
    <s v=""/>
    <n v="0.5"/>
    <m/>
    <s v=""/>
    <m/>
    <n v="7"/>
    <n v="5"/>
    <n v="0"/>
    <m/>
    <n v="12"/>
    <m/>
    <s v="ASYI/17/0461"/>
    <d v="2017-07-26T00:00:00"/>
    <d v="2017-07-29T00:00:00"/>
    <d v="2017-08-02T00:00:00"/>
    <s v="Rewash"/>
    <s v="Hu"/>
    <s v="Closed"/>
  </r>
  <r>
    <x v="3"/>
    <x v="1"/>
    <d v="2017-07-30T00:00:00"/>
    <s v="CW2017'31"/>
    <x v="7"/>
    <x v="1"/>
    <s v="SL01.589.484"/>
    <s v="610448032231"/>
    <m/>
    <m/>
    <m/>
    <s v="Rusty ON eyelets"/>
    <s v=""/>
    <s v=""/>
    <n v="0.5"/>
    <m/>
    <s v=""/>
    <m/>
    <n v="7"/>
    <n v="5"/>
    <n v="0"/>
    <m/>
    <n v="12"/>
    <m/>
    <s v="ASYI/17/0461"/>
    <d v="2017-07-27T00:00:00"/>
    <d v="2017-07-30T00:00:00"/>
    <d v="2017-07-31T00:00:00"/>
    <s v="Rewash"/>
    <s v="Ping"/>
    <s v="Closed"/>
  </r>
  <r>
    <x v="5"/>
    <x v="5"/>
    <d v="2017-07-31T00:00:00"/>
    <s v="CW2017'31"/>
    <x v="7"/>
    <x v="2"/>
    <s v="0022647LF"/>
    <s v="4004010290"/>
    <n v="4"/>
    <n v="500"/>
    <n v="6090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31T00:00:00"/>
    <s v="CW2017'31"/>
    <x v="7"/>
    <x v="2"/>
    <s v="0243520ML"/>
    <s v="4004183120"/>
    <n v="3"/>
    <n v="315"/>
    <n v="2674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7-31T00:00:00"/>
    <s v="CW2017'31"/>
    <x v="7"/>
    <x v="2"/>
    <s v="0022647LF"/>
    <s v="4004010215"/>
    <n v="5"/>
    <n v="500"/>
    <n v="614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7-31T00:00:00"/>
    <s v="CW2017'31"/>
    <x v="7"/>
    <x v="2"/>
    <s v="A2580000290L"/>
    <s v="4004195501"/>
    <n v="3"/>
    <n v="125"/>
    <n v="2810"/>
    <s v=" PPT : Uneven Plating"/>
    <n v="0.25"/>
    <m/>
    <m/>
    <n v="0"/>
    <m/>
    <m/>
    <n v="3.5"/>
    <n v="0.43"/>
    <n v="0.38"/>
    <m/>
    <n v="4.3100000000000005"/>
    <m/>
    <m/>
    <m/>
    <m/>
    <m/>
    <m/>
    <m/>
    <m/>
  </r>
  <r>
    <x v="5"/>
    <x v="5"/>
    <d v="2017-07-31T00:00:00"/>
    <s v="CW2017'31"/>
    <x v="7"/>
    <x v="2"/>
    <s v="A2580000290L"/>
    <s v="4004195128"/>
    <n v="2"/>
    <n v="200"/>
    <n v="3510"/>
    <s v=" PPT : Uneven Plating"/>
    <n v="0.25"/>
    <m/>
    <m/>
    <n v="0"/>
    <m/>
    <m/>
    <n v="3.5"/>
    <n v="0.43"/>
    <n v="0.38"/>
    <m/>
    <n v="4.3100000000000005"/>
    <m/>
    <m/>
    <m/>
    <m/>
    <m/>
    <m/>
    <m/>
    <m/>
  </r>
  <r>
    <x v="4"/>
    <x v="4"/>
    <d v="2017-08-01T00:00:00"/>
    <s v="CW2017'31"/>
    <x v="8"/>
    <x v="2"/>
    <s v="SL 01.589.301"/>
    <m/>
    <m/>
    <m/>
    <m/>
    <m/>
    <m/>
    <m/>
    <m/>
    <n v="4"/>
    <m/>
    <m/>
    <n v="56"/>
    <m/>
    <m/>
    <m/>
    <n v="56"/>
    <m/>
    <m/>
    <m/>
    <m/>
    <m/>
    <m/>
    <m/>
    <m/>
  </r>
  <r>
    <x v="5"/>
    <x v="5"/>
    <d v="2017-08-02T00:00:00"/>
    <s v="CW2017'31"/>
    <x v="8"/>
    <x v="2"/>
    <s v="A305000240L"/>
    <s v="4004195928"/>
    <n v="5"/>
    <n v="125"/>
    <n v="273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4"/>
    <x v="4"/>
    <d v="2017-08-02T00:00:00"/>
    <s v="CW2017'31"/>
    <x v="8"/>
    <x v="2"/>
    <s v="SL 01.589.302"/>
    <m/>
    <m/>
    <m/>
    <m/>
    <m/>
    <m/>
    <m/>
    <n v="1"/>
    <m/>
    <m/>
    <m/>
    <n v="14"/>
    <m/>
    <m/>
    <m/>
    <n v="14"/>
    <m/>
    <m/>
    <m/>
    <m/>
    <m/>
    <m/>
    <m/>
    <m/>
  </r>
  <r>
    <x v="5"/>
    <x v="5"/>
    <d v="2017-08-02T00:00:00"/>
    <s v="CW2017'31"/>
    <x v="8"/>
    <x v="2"/>
    <s v="A305000240L"/>
    <s v="4004195774"/>
    <n v="5"/>
    <n v="200"/>
    <n v="359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5"/>
    <x v="5"/>
    <d v="2017-08-02T00:00:00"/>
    <s v="CW2017'31"/>
    <x v="8"/>
    <x v="2"/>
    <s v="09625041F"/>
    <s v="4004183504"/>
    <n v="4"/>
    <n v="200"/>
    <n v="9120"/>
    <s v=" PPT : Foreign Material (Ibutsu Fuchku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02T00:00:00"/>
    <s v="CW2017'31"/>
    <x v="8"/>
    <x v="2"/>
    <s v="A305000240L"/>
    <s v="4004195773"/>
    <n v="5"/>
    <n v="200"/>
    <n v="357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5"/>
    <x v="5"/>
    <d v="2017-08-02T00:00:00"/>
    <s v="CW2017'31"/>
    <x v="8"/>
    <x v="2"/>
    <s v="0262904QL"/>
    <s v="4004112736"/>
    <n v="4"/>
    <n v="315"/>
    <n v="1108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8-02T00:00:00"/>
    <s v="CW2017'31"/>
    <x v="8"/>
    <x v="2"/>
    <s v="0262904QL"/>
    <s v="4004147738"/>
    <n v="4"/>
    <n v="315"/>
    <n v="15110"/>
    <s v=" PPT : Foreign Material (Ibutsu Fuchku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02T00:00:00"/>
    <s v="CW2017'31"/>
    <x v="8"/>
    <x v="2"/>
    <s v="A305000240L"/>
    <s v="4004195776"/>
    <n v="5"/>
    <n v="200"/>
    <n v="3201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5"/>
    <x v="5"/>
    <d v="2017-08-02T00:00:00"/>
    <s v="CW2017'31"/>
    <x v="8"/>
    <x v="2"/>
    <s v="A305000240L"/>
    <s v="4004195775"/>
    <n v="5"/>
    <n v="125"/>
    <n v="284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5"/>
    <x v="7"/>
    <d v="2017-08-02T00:00:00"/>
    <s v="CW2017'31"/>
    <x v="8"/>
    <x v="2"/>
    <s v="CF-8J410AJO01A"/>
    <s v="5000302359"/>
    <n v="53"/>
    <n v="212"/>
    <n v="212"/>
    <s v="Case : Peeling/Swell"/>
    <n v="0.25"/>
    <m/>
    <m/>
    <n v="0"/>
    <m/>
    <m/>
    <n v="3.5"/>
    <n v="4.24"/>
    <n v="81.8"/>
    <m/>
    <n v="89.539999999999992"/>
    <m/>
    <m/>
    <m/>
    <m/>
    <m/>
    <m/>
    <m/>
    <m/>
  </r>
  <r>
    <x v="5"/>
    <x v="7"/>
    <d v="2017-08-02T00:00:00"/>
    <s v="CW2017'31"/>
    <x v="8"/>
    <x v="2"/>
    <s v="GB-1B220BB003A"/>
    <s v="5000297361"/>
    <n v="218"/>
    <n v="218"/>
    <n v="218"/>
    <s v=" Case : Rough"/>
    <m/>
    <m/>
    <m/>
    <n v="1.744"/>
    <m/>
    <m/>
    <n v="24.416"/>
    <m/>
    <m/>
    <m/>
    <n v="24.416"/>
    <n v="218"/>
    <m/>
    <m/>
    <m/>
    <m/>
    <m/>
    <m/>
    <m/>
  </r>
  <r>
    <x v="5"/>
    <x v="7"/>
    <d v="2017-08-02T00:00:00"/>
    <s v="CW2017'31"/>
    <x v="8"/>
    <x v="2"/>
    <s v="GB-1B220BB003A"/>
    <s v="5000297316"/>
    <n v="68"/>
    <n v="218"/>
    <n v="218"/>
    <s v=" Case : Rough"/>
    <m/>
    <m/>
    <m/>
    <n v="0.54400000000000004"/>
    <m/>
    <m/>
    <n v="7.6160000000000005"/>
    <m/>
    <m/>
    <m/>
    <n v="7.6160000000000005"/>
    <n v="68"/>
    <m/>
    <m/>
    <m/>
    <m/>
    <m/>
    <m/>
    <m/>
  </r>
  <r>
    <x v="4"/>
    <x v="3"/>
    <d v="2017-08-03T00:00:00"/>
    <s v="CW2017'31"/>
    <x v="8"/>
    <x v="1"/>
    <s v="SL01.546.201"/>
    <s v="61044743545"/>
    <m/>
    <m/>
    <m/>
    <s v="Rusty ON eyelets"/>
    <s v=""/>
    <s v=""/>
    <n v="0.5"/>
    <m/>
    <s v=""/>
    <m/>
    <n v="7"/>
    <n v="5"/>
    <n v="0"/>
    <m/>
    <n v="12"/>
    <m/>
    <s v="ASYI/17/0477"/>
    <d v="2017-08-01T00:00:00"/>
    <d v="2017-08-03T00:00:00"/>
    <d v="2017-08-04T00:00:00"/>
    <s v="Rewash"/>
    <s v="Wee"/>
    <s v="Closed"/>
  </r>
  <r>
    <x v="4"/>
    <x v="4"/>
    <d v="2017-08-03T00:00:00"/>
    <s v="CW2017'31"/>
    <x v="8"/>
    <x v="2"/>
    <s v="SL 01.546.301 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8-03T00:00:00"/>
    <s v="CW2017'31"/>
    <x v="8"/>
    <x v="2"/>
    <s v="0737909KF"/>
    <s v="4004147661"/>
    <n v="4930"/>
    <n v="200"/>
    <n v="4930"/>
    <s v=" PPT : Foreign Material (Ibutsu Fuchku)"/>
    <m/>
    <m/>
    <m/>
    <n v="0"/>
    <m/>
    <m/>
    <n v="0"/>
    <m/>
    <m/>
    <m/>
    <n v="0"/>
    <m/>
    <m/>
    <m/>
    <m/>
    <m/>
    <m/>
    <m/>
    <m/>
  </r>
  <r>
    <x v="4"/>
    <x v="3"/>
    <d v="2017-08-03T00:00:00"/>
    <s v="CW2017'31"/>
    <x v="8"/>
    <x v="1"/>
    <s v="SL01.594.201"/>
    <s v="61047427103"/>
    <m/>
    <m/>
    <m/>
    <s v="Rusty ON eyelets"/>
    <s v=""/>
    <s v=""/>
    <n v="0.5"/>
    <m/>
    <s v=""/>
    <m/>
    <n v="7"/>
    <n v="5"/>
    <n v="0"/>
    <m/>
    <n v="12"/>
    <m/>
    <s v="ASYI/17/0472"/>
    <d v="2017-07-25T00:00:00"/>
    <d v="2017-08-04T00:00:00"/>
    <d v="2017-08-05T00:00:00"/>
    <s v="Rewash"/>
    <s v="Wee"/>
    <s v="Closed"/>
  </r>
  <r>
    <x v="4"/>
    <x v="4"/>
    <d v="2017-08-03T00:00:00"/>
    <s v="CW2017'31"/>
    <x v="8"/>
    <x v="2"/>
    <s v="SL 01.589.301"/>
    <m/>
    <m/>
    <m/>
    <m/>
    <m/>
    <m/>
    <m/>
    <m/>
    <n v="3"/>
    <m/>
    <m/>
    <n v="42"/>
    <m/>
    <m/>
    <m/>
    <n v="42"/>
    <m/>
    <m/>
    <m/>
    <m/>
    <m/>
    <m/>
    <m/>
    <m/>
  </r>
  <r>
    <x v="5"/>
    <x v="5"/>
    <d v="2017-08-03T00:00:00"/>
    <s v="CW2017'31"/>
    <x v="8"/>
    <x v="2"/>
    <s v="0737909KF"/>
    <s v="4004147660"/>
    <n v="4730"/>
    <n v="200"/>
    <n v="4730"/>
    <s v=" PPT : Foreign Material (Ibutsu Fuchku)"/>
    <m/>
    <m/>
    <m/>
    <n v="0"/>
    <m/>
    <m/>
    <n v="0"/>
    <m/>
    <m/>
    <m/>
    <n v="0"/>
    <m/>
    <m/>
    <m/>
    <m/>
    <m/>
    <m/>
    <m/>
    <m/>
  </r>
  <r>
    <x v="4"/>
    <x v="3"/>
    <d v="2017-08-03T00:00:00"/>
    <s v="CW2017'31"/>
    <x v="8"/>
    <x v="1"/>
    <s v="SL01.546.201"/>
    <s v="61044743544"/>
    <m/>
    <m/>
    <m/>
    <s v="Rusty ON eyelets"/>
    <s v=""/>
    <s v=""/>
    <n v="0.5"/>
    <m/>
    <s v=""/>
    <m/>
    <n v="7"/>
    <n v="5"/>
    <n v="0"/>
    <m/>
    <n v="12"/>
    <m/>
    <s v="ASYI/17/0477"/>
    <d v="2017-08-01T00:00:00"/>
    <d v="2017-08-03T00:00:00"/>
    <d v="2017-08-04T00:00:00"/>
    <s v="Rewash"/>
    <s v="Wee"/>
    <s v="Closed"/>
  </r>
  <r>
    <x v="5"/>
    <x v="5"/>
    <d v="2017-08-03T00:00:00"/>
    <s v="CW2017'31"/>
    <x v="8"/>
    <x v="2"/>
    <s v="0737909KF"/>
    <s v="4004147662"/>
    <n v="4380"/>
    <n v="200"/>
    <n v="4380"/>
    <s v=" PPT : Foreign Material (Ibutsu Fuchku)"/>
    <m/>
    <m/>
    <m/>
    <n v="0"/>
    <m/>
    <m/>
    <n v="0"/>
    <m/>
    <m/>
    <m/>
    <n v="0"/>
    <m/>
    <m/>
    <m/>
    <m/>
    <m/>
    <m/>
    <m/>
    <m/>
  </r>
  <r>
    <x v="5"/>
    <x v="5"/>
    <d v="2017-08-03T00:00:00"/>
    <s v="CW2017'31"/>
    <x v="8"/>
    <x v="2"/>
    <s v="0737909KF"/>
    <s v="4004148411"/>
    <n v="4310"/>
    <n v="200"/>
    <n v="4310"/>
    <s v=" PPT : Foreign Material (Ibutsu Fuchku)"/>
    <m/>
    <m/>
    <m/>
    <n v="0"/>
    <m/>
    <m/>
    <n v="0"/>
    <m/>
    <m/>
    <m/>
    <n v="0"/>
    <m/>
    <m/>
    <m/>
    <m/>
    <m/>
    <m/>
    <m/>
    <m/>
  </r>
  <r>
    <x v="5"/>
    <x v="5"/>
    <d v="2017-08-03T00:00:00"/>
    <s v="CW2017'31"/>
    <x v="8"/>
    <x v="2"/>
    <s v="0737909KF"/>
    <s v="4004147652"/>
    <n v="5860"/>
    <n v="200"/>
    <n v="5860"/>
    <s v=" PPT : Foreign Material (Ibutsu Fuchku)"/>
    <m/>
    <m/>
    <m/>
    <n v="0"/>
    <m/>
    <m/>
    <n v="0"/>
    <m/>
    <m/>
    <m/>
    <n v="0"/>
    <m/>
    <m/>
    <m/>
    <m/>
    <m/>
    <m/>
    <m/>
    <m/>
  </r>
  <r>
    <x v="5"/>
    <x v="5"/>
    <d v="2017-08-03T00:00:00"/>
    <s v="CW2017'31"/>
    <x v="8"/>
    <x v="2"/>
    <s v="0737909KF"/>
    <s v="4004147655"/>
    <n v="6540"/>
    <n v="200"/>
    <n v="6540"/>
    <s v=" PPT : Foreign Material (Ibutsu Fuchku)"/>
    <m/>
    <m/>
    <m/>
    <n v="0"/>
    <m/>
    <m/>
    <n v="0"/>
    <m/>
    <m/>
    <m/>
    <n v="0"/>
    <m/>
    <m/>
    <m/>
    <m/>
    <m/>
    <m/>
    <m/>
    <m/>
  </r>
  <r>
    <x v="5"/>
    <x v="7"/>
    <d v="2017-08-03T00:00:00"/>
    <s v="CW2017'31"/>
    <x v="8"/>
    <x v="2"/>
    <s v="GB-1B220BB003A"/>
    <s v="5000297370"/>
    <n v="78"/>
    <n v="218"/>
    <n v="218"/>
    <s v=" Case : Rough"/>
    <m/>
    <m/>
    <m/>
    <n v="0.624"/>
    <m/>
    <m/>
    <n v="8.7360000000000007"/>
    <m/>
    <m/>
    <m/>
    <n v="8.7360000000000007"/>
    <n v="78"/>
    <m/>
    <m/>
    <m/>
    <m/>
    <m/>
    <m/>
    <m/>
  </r>
  <r>
    <x v="5"/>
    <x v="5"/>
    <d v="2017-08-03T00:00:00"/>
    <s v="CW2017'31"/>
    <x v="8"/>
    <x v="2"/>
    <s v="0737909KF"/>
    <s v="4004148737"/>
    <n v="5080"/>
    <n v="200"/>
    <n v="5080"/>
    <s v=" PPT : Foreign Material (Ibutsu Fuchku)"/>
    <m/>
    <m/>
    <m/>
    <n v="0"/>
    <m/>
    <m/>
    <n v="0"/>
    <m/>
    <m/>
    <m/>
    <n v="0"/>
    <m/>
    <m/>
    <m/>
    <m/>
    <m/>
    <m/>
    <m/>
    <m/>
  </r>
  <r>
    <x v="5"/>
    <x v="5"/>
    <d v="2017-08-03T00:00:00"/>
    <s v="CW2017'31"/>
    <x v="8"/>
    <x v="2"/>
    <s v="0737909KF"/>
    <s v="4004147654"/>
    <n v="6750"/>
    <n v="200"/>
    <n v="6750"/>
    <s v=" PPT : Foreign Material (Ibutsu Fuchku)"/>
    <m/>
    <m/>
    <m/>
    <n v="0"/>
    <m/>
    <m/>
    <n v="0"/>
    <m/>
    <m/>
    <m/>
    <n v="0"/>
    <m/>
    <m/>
    <m/>
    <m/>
    <m/>
    <m/>
    <m/>
    <m/>
  </r>
  <r>
    <x v="4"/>
    <x v="4"/>
    <d v="2017-08-04T00:00:00"/>
    <s v="CW2017'31"/>
    <x v="8"/>
    <x v="2"/>
    <s v="413615-1"/>
    <m/>
    <m/>
    <m/>
    <m/>
    <m/>
    <n v="1"/>
    <m/>
    <m/>
    <m/>
    <m/>
    <m/>
    <n v="14"/>
    <m/>
    <m/>
    <m/>
    <n v="14"/>
    <m/>
    <m/>
    <m/>
    <m/>
    <m/>
    <m/>
    <m/>
    <m/>
  </r>
  <r>
    <x v="4"/>
    <x v="3"/>
    <d v="2017-08-04T00:00:00"/>
    <s v="CW2017'31"/>
    <x v="8"/>
    <x v="1"/>
    <s v="SL01.594.201"/>
    <s v="610449016630"/>
    <m/>
    <m/>
    <m/>
    <s v="Rusty ON eyelets"/>
    <s v=""/>
    <s v=""/>
    <n v="0.5"/>
    <m/>
    <s v=""/>
    <m/>
    <n v="7"/>
    <n v="5"/>
    <n v="0"/>
    <m/>
    <n v="12"/>
    <m/>
    <s v="ASYI/17/0478"/>
    <d v="2017-08-02T00:00:00"/>
    <d v="2017-08-04T00:00:00"/>
    <d v="2017-08-05T00:00:00"/>
    <s v="Rewash"/>
    <s v="Wee"/>
    <s v="Closed"/>
  </r>
  <r>
    <x v="4"/>
    <x v="3"/>
    <d v="2017-08-04T00:00:00"/>
    <s v="CW2017'31"/>
    <x v="8"/>
    <x v="1"/>
    <s v="SL01.546.201"/>
    <s v="610447473503"/>
    <m/>
    <m/>
    <m/>
    <s v="Rusty ON eyelets"/>
    <s v=""/>
    <s v=""/>
    <n v="0.5"/>
    <m/>
    <s v=""/>
    <m/>
    <n v="7"/>
    <n v="5"/>
    <n v="0"/>
    <m/>
    <n v="12"/>
    <m/>
    <s v="ASYI/17/0479"/>
    <d v="2017-07-26T00:00:00"/>
    <d v="2017-08-04T00:00:00"/>
    <d v="2017-08-05T00:00:00"/>
    <s v="Rewash"/>
    <s v="Sing"/>
    <s v="Closed"/>
  </r>
  <r>
    <x v="3"/>
    <x v="1"/>
    <d v="2017-08-04T00:00:00"/>
    <s v="CW2017'31"/>
    <x v="8"/>
    <x v="1"/>
    <s v="SL01.589.484"/>
    <s v="610448032270"/>
    <m/>
    <m/>
    <m/>
    <s v="Rusty ON eyelets"/>
    <s v=""/>
    <s v=""/>
    <n v="0.5"/>
    <m/>
    <s v=""/>
    <m/>
    <n v="7"/>
    <n v="5"/>
    <n v="0"/>
    <m/>
    <n v="12"/>
    <m/>
    <s v="ASYI/17/0469"/>
    <d v="2017-07-31T00:00:00"/>
    <d v="2017-08-04T00:00:00"/>
    <d v="2017-08-05T00:00:00"/>
    <s v="Rewash"/>
    <s v="Hu"/>
    <s v="Closed"/>
  </r>
  <r>
    <x v="4"/>
    <x v="3"/>
    <d v="2017-08-04T00:00:00"/>
    <s v="CW2017'31"/>
    <x v="8"/>
    <x v="1"/>
    <s v="SL01.594.201"/>
    <s v="610449016621"/>
    <m/>
    <m/>
    <m/>
    <s v="Rusty ON eyelets"/>
    <s v=""/>
    <s v=""/>
    <n v="0.5"/>
    <m/>
    <s v=""/>
    <m/>
    <n v="7"/>
    <n v="5"/>
    <n v="0"/>
    <m/>
    <n v="12"/>
    <m/>
    <s v="ASYI/17/0478"/>
    <d v="2017-08-02T00:00:00"/>
    <d v="2017-08-04T00:00:00"/>
    <d v="2017-08-05T00:00:00"/>
    <s v="Rewash"/>
    <s v="Yang"/>
    <s v="Closed"/>
  </r>
  <r>
    <x v="5"/>
    <x v="7"/>
    <d v="2017-08-07T00:00:00"/>
    <s v="CW2017'32"/>
    <x v="8"/>
    <x v="2"/>
    <s v="CF-8J410AK001A"/>
    <s v="5000297616"/>
    <n v="22"/>
    <n v="212"/>
    <n v="212"/>
    <s v=" Case : Rough"/>
    <m/>
    <m/>
    <m/>
    <n v="0.17599999999999999"/>
    <m/>
    <m/>
    <n v="2.464"/>
    <m/>
    <m/>
    <m/>
    <n v="2.464"/>
    <n v="22"/>
    <m/>
    <m/>
    <m/>
    <m/>
    <m/>
    <m/>
    <m/>
  </r>
  <r>
    <x v="4"/>
    <x v="4"/>
    <d v="2017-08-07T00:00:00"/>
    <s v="CW2017'32"/>
    <x v="8"/>
    <x v="2"/>
    <s v="SL 01.807.301 "/>
    <m/>
    <m/>
    <m/>
    <m/>
    <m/>
    <m/>
    <m/>
    <m/>
    <n v="2"/>
    <m/>
    <m/>
    <n v="28"/>
    <m/>
    <m/>
    <m/>
    <n v="28"/>
    <m/>
    <m/>
    <m/>
    <m/>
    <m/>
    <m/>
    <m/>
    <m/>
  </r>
  <r>
    <x v="3"/>
    <x v="1"/>
    <d v="2017-08-07T00:00:00"/>
    <s v="CW2017'32"/>
    <x v="8"/>
    <x v="1"/>
    <s v="SL01.589.484"/>
    <s v="610449045039"/>
    <m/>
    <m/>
    <m/>
    <s v="White Stain"/>
    <s v=""/>
    <s v=""/>
    <s v=""/>
    <m/>
    <n v="3"/>
    <m/>
    <n v="42"/>
    <n v="0"/>
    <n v="0"/>
    <m/>
    <n v="42"/>
    <m/>
    <s v="ASYI/17/0484"/>
    <d v="2017-08-04T00:00:00"/>
    <d v="2017-08-07T00:00:00"/>
    <d v="2017-08-08T00:00:00"/>
    <s v="Sort"/>
    <s v="Hu"/>
    <s v="Closed"/>
  </r>
  <r>
    <x v="5"/>
    <x v="7"/>
    <d v="2017-08-07T00:00:00"/>
    <s v="CW2017'32"/>
    <x v="8"/>
    <x v="2"/>
    <s v="GB-1B220BB003A"/>
    <s v="5000297325"/>
    <n v="38"/>
    <n v="218"/>
    <n v="218"/>
    <s v=" Case : Rough"/>
    <m/>
    <m/>
    <m/>
    <n v="0.30399999999999999"/>
    <m/>
    <m/>
    <n v="4.2560000000000002"/>
    <m/>
    <m/>
    <m/>
    <n v="4.2560000000000002"/>
    <n v="38"/>
    <m/>
    <m/>
    <m/>
    <m/>
    <m/>
    <m/>
    <m/>
  </r>
  <r>
    <x v="5"/>
    <x v="7"/>
    <d v="2017-08-07T00:00:00"/>
    <s v="CW2017'32"/>
    <x v="8"/>
    <x v="2"/>
    <s v="GB-1B220BB003A"/>
    <s v="5000297280"/>
    <n v="144"/>
    <n v="218"/>
    <n v="218"/>
    <s v="Case : Cloudy"/>
    <n v="0.5"/>
    <m/>
    <m/>
    <n v="0"/>
    <m/>
    <m/>
    <n v="7"/>
    <n v="11.52"/>
    <n v="220.5"/>
    <m/>
    <n v="239.02"/>
    <m/>
    <m/>
    <m/>
    <m/>
    <m/>
    <m/>
    <m/>
    <m/>
  </r>
  <r>
    <x v="4"/>
    <x v="4"/>
    <d v="2017-08-08T00:00:00"/>
    <s v="CW2017'32"/>
    <x v="8"/>
    <x v="2"/>
    <s v="SL 01.546.301 "/>
    <m/>
    <m/>
    <m/>
    <m/>
    <m/>
    <m/>
    <m/>
    <m/>
    <n v="5"/>
    <m/>
    <m/>
    <n v="70"/>
    <m/>
    <m/>
    <m/>
    <n v="70"/>
    <m/>
    <m/>
    <m/>
    <m/>
    <m/>
    <m/>
    <m/>
    <m/>
  </r>
  <r>
    <x v="4"/>
    <x v="3"/>
    <d v="2017-08-08T00:00:00"/>
    <s v="CW2017'32"/>
    <x v="8"/>
    <x v="1"/>
    <s v="SL01.546.201"/>
    <s v="610449352303"/>
    <m/>
    <m/>
    <m/>
    <s v="Rusty ON eyelets"/>
    <s v=""/>
    <s v=""/>
    <n v="0.5"/>
    <m/>
    <s v=""/>
    <m/>
    <n v="7"/>
    <n v="5"/>
    <n v="0"/>
    <m/>
    <n v="12"/>
    <m/>
    <s v="ASYI/17/0487"/>
    <d v="2017-08-06T00:00:00"/>
    <d v="2017-08-09T00:00:00"/>
    <d v="2017-08-10T00:00:00"/>
    <s v="Rewash"/>
    <s v="Chao"/>
    <s v="Closed"/>
  </r>
  <r>
    <x v="5"/>
    <x v="5"/>
    <d v="2017-08-08T00:00:00"/>
    <s v="CW2017'32"/>
    <x v="8"/>
    <x v="2"/>
    <s v="0022247NF"/>
    <s v="4004070234"/>
    <n v="7"/>
    <n v="500"/>
    <n v="101610"/>
    <s v=" PPT : Uneven Plating"/>
    <n v="0.2"/>
    <m/>
    <m/>
    <n v="0"/>
    <m/>
    <m/>
    <n v="2.8000000000000003"/>
    <n v="0.43"/>
    <n v="0.38"/>
    <m/>
    <n v="3.6100000000000003"/>
    <m/>
    <m/>
    <m/>
    <m/>
    <m/>
    <m/>
    <m/>
    <m/>
  </r>
  <r>
    <x v="4"/>
    <x v="3"/>
    <d v="2017-08-08T00:00:00"/>
    <s v="CW2017'32"/>
    <x v="8"/>
    <x v="1"/>
    <s v="SL01.546.201"/>
    <s v="610449352313"/>
    <m/>
    <m/>
    <m/>
    <s v="Rusty ON eyelets"/>
    <s v=""/>
    <s v=""/>
    <n v="0.5"/>
    <m/>
    <s v=""/>
    <m/>
    <n v="7"/>
    <n v="5"/>
    <n v="0"/>
    <m/>
    <n v="12"/>
    <m/>
    <s v="ASYI/17/0487"/>
    <d v="2017-08-06T00:00:00"/>
    <d v="2017-08-09T00:00:00"/>
    <d v="2017-08-10T00:00:00"/>
    <s v="Rewash"/>
    <s v="Yang"/>
    <s v="Closed"/>
  </r>
  <r>
    <x v="5"/>
    <x v="5"/>
    <d v="2017-08-08T00:00:00"/>
    <s v="CW2017'32"/>
    <x v="8"/>
    <x v="2"/>
    <s v="0022247NF"/>
    <s v="4004009150"/>
    <n v="7"/>
    <n v="500"/>
    <n v="101020"/>
    <s v=" PPT : Uneven Plating"/>
    <n v="0.2"/>
    <m/>
    <m/>
    <n v="0"/>
    <m/>
    <m/>
    <n v="2.8000000000000003"/>
    <n v="0.43"/>
    <n v="0.38"/>
    <m/>
    <n v="3.6100000000000003"/>
    <m/>
    <m/>
    <m/>
    <m/>
    <m/>
    <m/>
    <m/>
    <m/>
  </r>
  <r>
    <x v="4"/>
    <x v="3"/>
    <d v="2017-08-08T00:00:00"/>
    <s v="CW2017'32"/>
    <x v="8"/>
    <x v="1"/>
    <s v="SL01.546.201"/>
    <s v="610449352304"/>
    <m/>
    <m/>
    <m/>
    <s v="Rusty ON eyelets"/>
    <s v=""/>
    <s v=""/>
    <n v="0.5"/>
    <m/>
    <s v=""/>
    <m/>
    <n v="7"/>
    <n v="5"/>
    <n v="0"/>
    <m/>
    <n v="12"/>
    <m/>
    <s v="ASYI/17/0487"/>
    <d v="2017-08-06T00:00:00"/>
    <d v="2017-08-09T00:00:00"/>
    <d v="2017-08-10T00:00:00"/>
    <s v="Rewash"/>
    <s v="Chao"/>
    <s v="Closed"/>
  </r>
  <r>
    <x v="5"/>
    <x v="5"/>
    <d v="2017-08-08T00:00:00"/>
    <s v="CW2017'32"/>
    <x v="8"/>
    <x v="2"/>
    <s v="A462000022L"/>
    <s v="4004152748"/>
    <n v="4"/>
    <n v="200"/>
    <n v="969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5"/>
    <d v="2017-08-08T00:00:00"/>
    <s v="CW2017'32"/>
    <x v="8"/>
    <x v="2"/>
    <s v="0022247NF"/>
    <s v="4004070099"/>
    <n v="7"/>
    <n v="500"/>
    <n v="104360"/>
    <s v=" PPT : Uneven Plating"/>
    <n v="0.2"/>
    <m/>
    <m/>
    <n v="0"/>
    <m/>
    <m/>
    <n v="2.8000000000000003"/>
    <n v="0.43"/>
    <n v="0.38"/>
    <m/>
    <n v="3.6100000000000003"/>
    <m/>
    <m/>
    <m/>
    <m/>
    <m/>
    <m/>
    <m/>
    <m/>
  </r>
  <r>
    <x v="5"/>
    <x v="5"/>
    <d v="2017-08-08T00:00:00"/>
    <s v="CW2017'32"/>
    <x v="8"/>
    <x v="2"/>
    <s v="02235973L"/>
    <s v="4004195875"/>
    <n v="3"/>
    <n v="200"/>
    <n v="486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8-08T00:00:00"/>
    <s v="CW2017'32"/>
    <x v="8"/>
    <x v="2"/>
    <s v="10145263L"/>
    <s v="4004185822"/>
    <n v="3"/>
    <n v="315"/>
    <n v="3071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7"/>
    <d v="2017-08-08T00:00:00"/>
    <s v="CW2017'32"/>
    <x v="8"/>
    <x v="2"/>
    <s v="GB-1B220BB003A"/>
    <s v="5000297334"/>
    <n v="68"/>
    <n v="218"/>
    <n v="218"/>
    <s v=" Case : Rough"/>
    <m/>
    <m/>
    <m/>
    <n v="0.54400000000000004"/>
    <m/>
    <m/>
    <n v="7.6160000000000005"/>
    <m/>
    <m/>
    <m/>
    <n v="7.6160000000000005"/>
    <n v="68"/>
    <m/>
    <m/>
    <m/>
    <m/>
    <m/>
    <m/>
    <m/>
  </r>
  <r>
    <x v="5"/>
    <x v="5"/>
    <d v="2017-08-08T00:00:00"/>
    <s v="CW2017'32"/>
    <x v="8"/>
    <x v="2"/>
    <s v="02235973L"/>
    <s v="4004195876"/>
    <n v="3"/>
    <n v="200"/>
    <n v="502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8-08T00:00:00"/>
    <s v="CW2017'32"/>
    <x v="8"/>
    <x v="2"/>
    <s v="A462000022L"/>
    <s v="4004182999"/>
    <n v="3"/>
    <n v="315"/>
    <n v="1100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5"/>
    <x v="7"/>
    <d v="2017-08-08T00:00:00"/>
    <s v="CW2017'32"/>
    <x v="8"/>
    <x v="2"/>
    <s v="GB-1B220BB003A"/>
    <s v="5000297253"/>
    <n v="38"/>
    <n v="218"/>
    <n v="218"/>
    <s v=" Case : Rough"/>
    <m/>
    <m/>
    <m/>
    <n v="0.30399999999999999"/>
    <m/>
    <m/>
    <n v="4.2560000000000002"/>
    <m/>
    <m/>
    <m/>
    <n v="4.2560000000000002"/>
    <n v="38"/>
    <m/>
    <m/>
    <m/>
    <m/>
    <m/>
    <m/>
    <m/>
  </r>
  <r>
    <x v="5"/>
    <x v="7"/>
    <d v="2017-08-09T00:00:00"/>
    <s v="CW2017'32"/>
    <x v="8"/>
    <x v="2"/>
    <s v="GB-1B220BB003A"/>
    <s v="5000297289"/>
    <n v="218"/>
    <n v="218"/>
    <n v="218"/>
    <s v="Case : Cloudy"/>
    <m/>
    <m/>
    <m/>
    <n v="1.744"/>
    <m/>
    <m/>
    <n v="24.416"/>
    <m/>
    <m/>
    <m/>
    <n v="24.416"/>
    <n v="218"/>
    <m/>
    <m/>
    <m/>
    <m/>
    <m/>
    <m/>
    <m/>
  </r>
  <r>
    <x v="4"/>
    <x v="3"/>
    <d v="2017-08-10T00:00:00"/>
    <s v="CW2017'32"/>
    <x v="8"/>
    <x v="1"/>
    <s v="SL01.546.201"/>
    <s v="610449352303"/>
    <m/>
    <m/>
    <m/>
    <s v="Rusty ON eyelets"/>
    <s v=""/>
    <s v=""/>
    <n v="0.5"/>
    <m/>
    <s v=""/>
    <m/>
    <n v="7"/>
    <n v="5"/>
    <n v="0"/>
    <m/>
    <n v="12"/>
    <m/>
    <s v="ASYI/17/0490"/>
    <d v="2017-08-10T00:00:00"/>
    <d v="2017-08-10T00:00:00"/>
    <d v="2017-08-11T00:00:00"/>
    <s v="Rewash"/>
    <s v="Wee"/>
    <s v="Closed"/>
  </r>
  <r>
    <x v="5"/>
    <x v="7"/>
    <d v="2017-08-10T00:00:00"/>
    <s v="CW2017'32"/>
    <x v="8"/>
    <x v="2"/>
    <s v="GB-1B220BB003A"/>
    <s v="5000297298"/>
    <n v="36"/>
    <n v="218"/>
    <n v="218"/>
    <s v="Case : Burnt"/>
    <n v="0.25"/>
    <m/>
    <m/>
    <n v="0"/>
    <m/>
    <m/>
    <n v="3.5"/>
    <n v="2.88"/>
    <n v="55.1"/>
    <m/>
    <n v="61.480000000000004"/>
    <m/>
    <m/>
    <m/>
    <m/>
    <m/>
    <m/>
    <m/>
    <m/>
  </r>
  <r>
    <x v="5"/>
    <x v="5"/>
    <d v="2017-08-10T00:00:00"/>
    <s v="CW2017'32"/>
    <x v="8"/>
    <x v="2"/>
    <s v="0354788MF"/>
    <s v="4004092194"/>
    <n v="3"/>
    <n v="315"/>
    <n v="1922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10T00:00:00"/>
    <s v="CW2017'32"/>
    <x v="8"/>
    <x v="2"/>
    <s v="02235991L"/>
    <s v="4004103287"/>
    <n v="4"/>
    <n v="315"/>
    <n v="2716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4"/>
    <d v="2017-08-11T00:00:00"/>
    <s v="CW2017'32"/>
    <x v="8"/>
    <x v="2"/>
    <s v="SL 01.546.301 "/>
    <m/>
    <m/>
    <m/>
    <m/>
    <m/>
    <m/>
    <m/>
    <m/>
    <n v="8"/>
    <m/>
    <m/>
    <n v="112"/>
    <m/>
    <m/>
    <m/>
    <n v="112"/>
    <m/>
    <m/>
    <m/>
    <m/>
    <m/>
    <m/>
    <m/>
    <m/>
  </r>
  <r>
    <x v="5"/>
    <x v="5"/>
    <d v="2017-08-11T00:00:00"/>
    <s v="CW2017'32"/>
    <x v="8"/>
    <x v="2"/>
    <s v="0390786ML"/>
    <s v="4004076205"/>
    <n v="5"/>
    <n v="500"/>
    <n v="644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8-11T00:00:00"/>
    <s v="CW2017'32"/>
    <x v="8"/>
    <x v="2"/>
    <s v="413709-1"/>
    <m/>
    <m/>
    <m/>
    <m/>
    <m/>
    <n v="3"/>
    <m/>
    <m/>
    <m/>
    <m/>
    <m/>
    <n v="42"/>
    <m/>
    <m/>
    <m/>
    <n v="42"/>
    <m/>
    <m/>
    <m/>
    <m/>
    <m/>
    <m/>
    <m/>
    <m/>
  </r>
  <r>
    <x v="5"/>
    <x v="5"/>
    <d v="2017-08-11T00:00:00"/>
    <s v="CW2017'32"/>
    <x v="8"/>
    <x v="2"/>
    <s v="0390786ML"/>
    <s v="4004076657"/>
    <n v="4"/>
    <n v="500"/>
    <n v="6093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8-11T00:00:00"/>
    <s v="CW2017'32"/>
    <x v="8"/>
    <x v="2"/>
    <s v="SL 01.596.301"/>
    <m/>
    <m/>
    <m/>
    <m/>
    <m/>
    <m/>
    <m/>
    <m/>
    <n v="2"/>
    <m/>
    <m/>
    <n v="28"/>
    <m/>
    <m/>
    <m/>
    <n v="28"/>
    <m/>
    <m/>
    <m/>
    <m/>
    <m/>
    <m/>
    <m/>
    <m/>
  </r>
  <r>
    <x v="5"/>
    <x v="5"/>
    <d v="2017-08-11T00:00:00"/>
    <s v="CW2017'32"/>
    <x v="8"/>
    <x v="2"/>
    <s v="0390786ML"/>
    <s v="4004076656"/>
    <n v="4"/>
    <n v="500"/>
    <n v="617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6"/>
    <x v="6"/>
    <d v="2017-08-11T00:00:00"/>
    <s v="CW2017'32"/>
    <x v="8"/>
    <x v="2"/>
    <s v="360P10SCOA"/>
    <m/>
    <n v="42"/>
    <n v="68"/>
    <n v="68"/>
    <s v="PINHOLE,JIGMARK"/>
    <n v="1.5539999999999998"/>
    <m/>
    <m/>
    <m/>
    <m/>
    <m/>
    <n v="21.755999999999997"/>
    <m/>
    <n v="0.37799999999999995"/>
    <m/>
    <n v="22.133999999999997"/>
    <m/>
    <m/>
    <m/>
    <m/>
    <m/>
    <m/>
    <m/>
    <m/>
  </r>
  <r>
    <x v="5"/>
    <x v="5"/>
    <d v="2017-08-11T00:00:00"/>
    <s v="CW2017'32"/>
    <x v="8"/>
    <x v="2"/>
    <s v="0390786ML"/>
    <s v="4004104965"/>
    <n v="4"/>
    <n v="500"/>
    <n v="611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077122"/>
    <n v="4"/>
    <n v="500"/>
    <n v="611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7024"/>
    <n v="4"/>
    <n v="500"/>
    <n v="647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076206"/>
    <n v="5"/>
    <n v="500"/>
    <n v="612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7021"/>
    <n v="5"/>
    <n v="500"/>
    <n v="611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077123"/>
    <n v="5"/>
    <n v="500"/>
    <n v="6474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077120"/>
    <n v="6"/>
    <n v="500"/>
    <n v="6526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7025"/>
    <n v="5"/>
    <n v="500"/>
    <n v="671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7020"/>
    <n v="5"/>
    <n v="500"/>
    <n v="612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076208"/>
    <n v="5"/>
    <n v="500"/>
    <n v="612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4964"/>
    <n v="5"/>
    <n v="500"/>
    <n v="6203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4962"/>
    <n v="5"/>
    <n v="500"/>
    <n v="611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7023"/>
    <n v="4"/>
    <n v="500"/>
    <n v="652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076207"/>
    <n v="5"/>
    <n v="500"/>
    <n v="643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8118"/>
    <n v="5"/>
    <n v="500"/>
    <n v="5945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4963"/>
    <n v="5"/>
    <n v="500"/>
    <n v="584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076655"/>
    <n v="5"/>
    <n v="500"/>
    <n v="618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7022"/>
    <n v="5"/>
    <n v="500"/>
    <n v="6336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223797ZL"/>
    <s v="4004184076"/>
    <n v="3"/>
    <n v="315"/>
    <n v="2921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11T00:00:00"/>
    <s v="CW2017'32"/>
    <x v="8"/>
    <x v="2"/>
    <s v="0390786QL"/>
    <s v="4004071449"/>
    <n v="3"/>
    <n v="500"/>
    <n v="6043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8-11T00:00:00"/>
    <s v="CW2017'32"/>
    <x v="8"/>
    <x v="2"/>
    <s v="0282787XF"/>
    <s v="4004145719"/>
    <n v="2"/>
    <n v="315"/>
    <n v="30820"/>
    <s v=" PPT : Plating Chip (Kiriko)"/>
    <m/>
    <m/>
    <n v="0.15"/>
    <n v="0"/>
    <m/>
    <m/>
    <n v="2.1"/>
    <n v="0.21"/>
    <m/>
    <m/>
    <n v="2.31"/>
    <m/>
    <m/>
    <m/>
    <m/>
    <m/>
    <m/>
    <m/>
    <m/>
  </r>
  <r>
    <x v="5"/>
    <x v="7"/>
    <d v="2017-08-11T00:00:00"/>
    <s v="CW2017'32"/>
    <x v="8"/>
    <x v="2"/>
    <s v="CF-4J410AL001A"/>
    <s v="5000297564"/>
    <n v="62"/>
    <n v="212"/>
    <n v="212"/>
    <s v="Case : Cloudy"/>
    <m/>
    <m/>
    <m/>
    <n v="0.496"/>
    <m/>
    <m/>
    <n v="6.944"/>
    <m/>
    <m/>
    <m/>
    <n v="6.944"/>
    <n v="62"/>
    <m/>
    <m/>
    <m/>
    <m/>
    <m/>
    <m/>
    <m/>
  </r>
  <r>
    <x v="5"/>
    <x v="5"/>
    <d v="2017-08-11T00:00:00"/>
    <s v="CW2017'32"/>
    <x v="8"/>
    <x v="2"/>
    <s v="0282787XF"/>
    <s v="4004145721"/>
    <n v="2"/>
    <n v="315"/>
    <n v="34320"/>
    <s v=" PPT : Plating Chip (Kiriko)"/>
    <m/>
    <m/>
    <n v="0.15"/>
    <n v="0"/>
    <m/>
    <m/>
    <n v="2.1"/>
    <n v="0.21"/>
    <m/>
    <m/>
    <n v="2.31"/>
    <m/>
    <m/>
    <m/>
    <m/>
    <m/>
    <m/>
    <m/>
    <m/>
  </r>
  <r>
    <x v="5"/>
    <x v="5"/>
    <d v="2017-08-11T00:00:00"/>
    <s v="CW2017'32"/>
    <x v="8"/>
    <x v="2"/>
    <s v="0390786ML"/>
    <s v="4004076654"/>
    <n v="3"/>
    <n v="500"/>
    <n v="6205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8117"/>
    <n v="4"/>
    <n v="500"/>
    <n v="614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ML"/>
    <s v="4004108119"/>
    <n v="3"/>
    <n v="500"/>
    <n v="640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1T00:00:00"/>
    <s v="CW2017'32"/>
    <x v="8"/>
    <x v="2"/>
    <s v="0390786QL"/>
    <s v="4004084573"/>
    <n v="3"/>
    <n v="500"/>
    <n v="6033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8-11T00:00:00"/>
    <s v="CW2017'32"/>
    <x v="8"/>
    <x v="2"/>
    <s v="0390786QL"/>
    <s v="4004071450"/>
    <n v="3"/>
    <n v="500"/>
    <n v="60480"/>
    <s v=" PPT : Rusty"/>
    <m/>
    <m/>
    <n v="0.15"/>
    <n v="0"/>
    <m/>
    <m/>
    <n v="2.1"/>
    <n v="0.21"/>
    <m/>
    <m/>
    <n v="2.31"/>
    <m/>
    <m/>
    <m/>
    <m/>
    <m/>
    <m/>
    <m/>
    <m/>
  </r>
  <r>
    <x v="3"/>
    <x v="1"/>
    <d v="2017-08-12T00:00:00"/>
    <s v="CW2017'32"/>
    <x v="8"/>
    <x v="1"/>
    <s v="SL01.825.484"/>
    <s v="610449850806"/>
    <m/>
    <m/>
    <m/>
    <s v="Rusty ON eyelets"/>
    <s v=""/>
    <s v=""/>
    <n v="0.5"/>
    <m/>
    <s v=""/>
    <m/>
    <n v="7"/>
    <n v="5"/>
    <n v="0"/>
    <m/>
    <n v="12"/>
    <m/>
    <s v="ASYI/17/0493"/>
    <d v="2017-08-09T00:00:00"/>
    <d v="2017-08-12T00:00:00"/>
    <d v="2017-08-13T00:00:00"/>
    <s v="Rewash"/>
    <s v="Ping"/>
    <s v="Closed"/>
  </r>
  <r>
    <x v="5"/>
    <x v="5"/>
    <d v="2017-08-12T00:00:00"/>
    <s v="CW2017'32"/>
    <x v="8"/>
    <x v="2"/>
    <s v="A410000501L"/>
    <s v="4004083674"/>
    <n v="4"/>
    <n v="315"/>
    <n v="1038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8-12T00:00:00"/>
    <s v="CW2017'32"/>
    <x v="8"/>
    <x v="1"/>
    <s v="SL01.589.484"/>
    <s v="610449651941"/>
    <m/>
    <m/>
    <m/>
    <s v="AU  Length OOS"/>
    <s v=""/>
    <n v="0.5"/>
    <s v=""/>
    <m/>
    <s v=""/>
    <m/>
    <n v="7"/>
    <n v="5"/>
    <n v="83.367747320000007"/>
    <m/>
    <n v="95"/>
    <m/>
    <s v="ASYI/17/0490"/>
    <d v="2017-08-09T00:00:00"/>
    <d v="2017-08-12T00:00:00"/>
    <d v="2017-08-13T00:00:00"/>
    <s v="Replate"/>
    <s v="Hu"/>
    <s v="Closed"/>
  </r>
  <r>
    <x v="5"/>
    <x v="5"/>
    <d v="2017-08-12T00:00:00"/>
    <s v="CW2017'32"/>
    <x v="8"/>
    <x v="2"/>
    <s v="0223752ZL"/>
    <s v="4004149944"/>
    <n v="3"/>
    <n v="315"/>
    <n v="2571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5"/>
    <x v="5"/>
    <d v="2017-08-12T00:00:00"/>
    <s v="CW2017'32"/>
    <x v="8"/>
    <x v="2"/>
    <s v="0223752ZL"/>
    <s v="4004149523"/>
    <n v="3"/>
    <n v="315"/>
    <n v="30530"/>
    <s v=" PPT : Foreign Material (Ibutsu Fuchku)"/>
    <m/>
    <m/>
    <n v="0.15"/>
    <n v="0"/>
    <m/>
    <m/>
    <n v="2.1"/>
    <n v="0.21"/>
    <m/>
    <m/>
    <n v="2.31"/>
    <m/>
    <m/>
    <m/>
    <m/>
    <m/>
    <m/>
    <m/>
    <m/>
  </r>
  <r>
    <x v="5"/>
    <x v="5"/>
    <d v="2017-08-12T00:00:00"/>
    <s v="CW2017'32"/>
    <x v="8"/>
    <x v="2"/>
    <s v="A410000501L"/>
    <s v="4004083672"/>
    <n v="4"/>
    <n v="315"/>
    <n v="110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13T00:00:00"/>
    <s v="CW2017'33"/>
    <x v="8"/>
    <x v="1"/>
    <s v="SL01.546.201"/>
    <s v="610449166508"/>
    <m/>
    <m/>
    <m/>
    <s v="Rusty ON eyelets"/>
    <s v=""/>
    <s v=""/>
    <n v="0.5"/>
    <m/>
    <s v=""/>
    <m/>
    <n v="7"/>
    <n v="5"/>
    <n v="0"/>
    <m/>
    <n v="12"/>
    <m/>
    <s v="ASYI/17/0496"/>
    <d v="2017-08-11T00:00:00"/>
    <d v="2017-08-14T00:00:00"/>
    <d v="2017-08-15T00:00:00"/>
    <s v="Rewash"/>
    <s v="Wee"/>
    <s v="Closed"/>
  </r>
  <r>
    <x v="5"/>
    <x v="7"/>
    <d v="2017-08-14T00:00:00"/>
    <s v="CW2017'33"/>
    <x v="8"/>
    <x v="2"/>
    <s v="GB-1B220BB003A"/>
    <s v="5000297343"/>
    <n v="118"/>
    <n v="218"/>
    <n v="218"/>
    <s v=" Case : Rough"/>
    <m/>
    <m/>
    <m/>
    <n v="0.94399999999999995"/>
    <m/>
    <m/>
    <n v="13.216000000000001"/>
    <m/>
    <m/>
    <m/>
    <n v="13.216000000000001"/>
    <n v="118"/>
    <m/>
    <m/>
    <m/>
    <m/>
    <m/>
    <m/>
    <m/>
  </r>
  <r>
    <x v="4"/>
    <x v="3"/>
    <d v="2017-08-14T00:00:00"/>
    <s v="CW2017'33"/>
    <x v="8"/>
    <x v="1"/>
    <s v="SL01.822.201"/>
    <s v="6104438983"/>
    <m/>
    <m/>
    <m/>
    <s v="Rusty ON eyelets"/>
    <s v=""/>
    <s v=""/>
    <n v="0.5"/>
    <m/>
    <s v=""/>
    <m/>
    <n v="7"/>
    <n v="5"/>
    <n v="0"/>
    <m/>
    <n v="12"/>
    <m/>
    <s v="ASYI/17/0499"/>
    <d v="2017-08-12T00:00:00"/>
    <d v="2017-08-15T00:00:00"/>
    <d v="2017-08-16T00:00:00"/>
    <s v="Rewash"/>
    <s v="Yang"/>
    <s v="Closed"/>
  </r>
  <r>
    <x v="5"/>
    <x v="7"/>
    <d v="2017-08-14T00:00:00"/>
    <s v="CW2017'33"/>
    <x v="8"/>
    <x v="2"/>
    <s v="GB-1B220BB003A"/>
    <s v="5000297379"/>
    <n v="78"/>
    <n v="218"/>
    <n v="218"/>
    <s v=" Case : Rough"/>
    <m/>
    <m/>
    <m/>
    <n v="0.624"/>
    <m/>
    <m/>
    <n v="8.7360000000000007"/>
    <m/>
    <m/>
    <m/>
    <n v="8.7360000000000007"/>
    <n v="78"/>
    <m/>
    <m/>
    <m/>
    <m/>
    <m/>
    <m/>
    <m/>
  </r>
  <r>
    <x v="4"/>
    <x v="3"/>
    <d v="2017-08-14T00:00:00"/>
    <s v="CW2017'33"/>
    <x v="8"/>
    <x v="1"/>
    <s v="SL01.822.201"/>
    <s v="610443898309"/>
    <m/>
    <m/>
    <m/>
    <s v="Rusty ON eyelets"/>
    <s v=""/>
    <s v=""/>
    <n v="0.5"/>
    <m/>
    <s v=""/>
    <m/>
    <n v="7"/>
    <n v="5"/>
    <n v="0"/>
    <m/>
    <n v="12"/>
    <m/>
    <s v="ASYI/17/0499"/>
    <d v="2017-08-12T00:00:00"/>
    <d v="2017-08-15T00:00:00"/>
    <d v="2017-08-16T00:00:00"/>
    <s v="Rewash"/>
    <s v="Wee"/>
    <s v="Closed"/>
  </r>
  <r>
    <x v="5"/>
    <x v="5"/>
    <d v="2017-08-14T00:00:00"/>
    <s v="CW2017'33"/>
    <x v="8"/>
    <x v="2"/>
    <s v="0223904NL"/>
    <s v="4004147985"/>
    <n v="3"/>
    <n v="315"/>
    <n v="2854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8-14T00:00:00"/>
    <s v="CW2017'33"/>
    <x v="8"/>
    <x v="1"/>
    <s v="SL01.589.484"/>
    <s v="610449651968"/>
    <m/>
    <m/>
    <m/>
    <s v="Rusty ON eyelets"/>
    <s v=""/>
    <s v=""/>
    <n v="0.5"/>
    <m/>
    <s v=""/>
    <m/>
    <n v="7"/>
    <n v="5"/>
    <n v="0"/>
    <m/>
    <n v="12"/>
    <m/>
    <s v="ASYI/17/0490"/>
    <d v="2017-08-10T00:00:00"/>
    <d v="2017-08-14T00:00:00"/>
    <d v="2017-08-15T00:00:00"/>
    <s v="Rewash"/>
    <s v="Hu"/>
    <s v="Closed"/>
  </r>
  <r>
    <x v="3"/>
    <x v="1"/>
    <d v="2017-08-14T00:00:00"/>
    <s v="CW2017'33"/>
    <x v="8"/>
    <x v="1"/>
    <s v="SL01.589.484"/>
    <s v="610449651942"/>
    <m/>
    <m/>
    <m/>
    <s v="Foreign particle"/>
    <s v=""/>
    <s v=""/>
    <n v="0.5"/>
    <m/>
    <s v=""/>
    <m/>
    <n v="7"/>
    <n v="5"/>
    <n v="0"/>
    <m/>
    <n v="12"/>
    <m/>
    <s v="ASYI/17/0490"/>
    <d v="2017-08-10T00:00:00"/>
    <d v="2017-08-14T00:00:00"/>
    <d v="2017-08-15T00:00:00"/>
    <s v="Rewash"/>
    <s v="Ping"/>
    <s v="Closed"/>
  </r>
  <r>
    <x v="3"/>
    <x v="1"/>
    <d v="2017-08-14T00:00:00"/>
    <s v="CW2017'33"/>
    <x v="8"/>
    <x v="1"/>
    <s v="SL01.589.484"/>
    <s v="610449651945"/>
    <m/>
    <m/>
    <m/>
    <s v="Foreign particle"/>
    <s v=""/>
    <s v=""/>
    <n v="0.5"/>
    <m/>
    <s v=""/>
    <m/>
    <n v="7"/>
    <n v="5"/>
    <n v="0"/>
    <m/>
    <n v="12"/>
    <m/>
    <s v="ASYI/17/0490"/>
    <d v="2017-08-10T00:00:00"/>
    <d v="2017-08-14T00:00:00"/>
    <d v="2017-08-15T00:00:00"/>
    <s v="Rewash"/>
    <s v="Ping"/>
    <s v="Closed"/>
  </r>
  <r>
    <x v="5"/>
    <x v="5"/>
    <d v="2017-08-15T00:00:00"/>
    <s v="CW2017'33"/>
    <x v="8"/>
    <x v="2"/>
    <s v="03515781F"/>
    <s v="4004025570"/>
    <n v="4"/>
    <n v="200"/>
    <n v="50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5T00:00:00"/>
    <s v="CW2017'33"/>
    <x v="8"/>
    <x v="2"/>
    <s v="03515781F"/>
    <s v="4004025136"/>
    <n v="3"/>
    <n v="200"/>
    <n v="55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5T00:00:00"/>
    <s v="CW2017'33"/>
    <x v="8"/>
    <x v="2"/>
    <s v="0012354RF"/>
    <s v="4004005845"/>
    <n v="5"/>
    <n v="500"/>
    <n v="4600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15T00:00:00"/>
    <s v="CW2017'33"/>
    <x v="8"/>
    <x v="2"/>
    <s v="03515781F"/>
    <s v="4004025571"/>
    <n v="5"/>
    <n v="200"/>
    <n v="47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5T00:00:00"/>
    <s v="CW2017'33"/>
    <x v="8"/>
    <x v="2"/>
    <s v="A415000368L"/>
    <s v="4004184189"/>
    <n v="3"/>
    <n v="200"/>
    <n v="713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8-15T00:00:00"/>
    <s v="CW2017'33"/>
    <x v="8"/>
    <x v="2"/>
    <s v="A415000368L"/>
    <s v="4004184855"/>
    <n v="5"/>
    <n v="200"/>
    <n v="6310"/>
    <s v=" PPT : Brown mark/Stain (S)"/>
    <m/>
    <m/>
    <n v="0.15"/>
    <n v="0"/>
    <m/>
    <m/>
    <n v="2.1"/>
    <n v="0.21"/>
    <m/>
    <m/>
    <n v="2.31"/>
    <m/>
    <m/>
    <m/>
    <m/>
    <m/>
    <m/>
    <m/>
    <m/>
  </r>
  <r>
    <x v="5"/>
    <x v="5"/>
    <d v="2017-08-15T00:00:00"/>
    <s v="CW2017'33"/>
    <x v="8"/>
    <x v="2"/>
    <s v="03515781F"/>
    <s v="4004025135"/>
    <n v="4"/>
    <n v="200"/>
    <n v="54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5T00:00:00"/>
    <s v="CW2017'33"/>
    <x v="8"/>
    <x v="2"/>
    <s v="03515781F"/>
    <s v="4004025145"/>
    <n v="5"/>
    <n v="200"/>
    <n v="505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5T00:00:00"/>
    <s v="CW2017'33"/>
    <x v="8"/>
    <x v="2"/>
    <s v="03515781F"/>
    <s v="4004025143"/>
    <n v="3"/>
    <n v="200"/>
    <n v="48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8-15T00:00:00"/>
    <s v="CW2017'33"/>
    <x v="8"/>
    <x v="2"/>
    <s v="CF-8J410AJ001A"/>
    <s v="5000302359"/>
    <n v="106"/>
    <n v="212"/>
    <n v="212"/>
    <s v="Case : Cloudy"/>
    <n v="0.5"/>
    <m/>
    <m/>
    <n v="0"/>
    <m/>
    <m/>
    <n v="7"/>
    <n v="8.48"/>
    <n v="210"/>
    <m/>
    <n v="225.48"/>
    <m/>
    <m/>
    <m/>
    <m/>
    <m/>
    <m/>
    <m/>
    <m/>
  </r>
  <r>
    <x v="5"/>
    <x v="7"/>
    <d v="2017-08-15T00:00:00"/>
    <s v="CW2017'33"/>
    <x v="8"/>
    <x v="2"/>
    <s v="BK-1F210AJ002A"/>
    <s v="5000305921"/>
    <n v="20"/>
    <n v="106"/>
    <n v="106"/>
    <s v=" Case : Rough"/>
    <n v="0.25"/>
    <m/>
    <m/>
    <n v="0"/>
    <m/>
    <m/>
    <n v="3.5"/>
    <n v="1.6"/>
    <n v="48.6"/>
    <m/>
    <n v="53.7"/>
    <m/>
    <m/>
    <m/>
    <m/>
    <m/>
    <m/>
    <m/>
    <m/>
  </r>
  <r>
    <x v="5"/>
    <x v="7"/>
    <d v="2017-08-15T00:00:00"/>
    <s v="CW2017'33"/>
    <x v="8"/>
    <x v="2"/>
    <s v="BK-1F210AJ002A"/>
    <s v="5000305921"/>
    <n v="106"/>
    <n v="106"/>
    <n v="106"/>
    <s v=" Case : Rough"/>
    <m/>
    <m/>
    <m/>
    <n v="0.84799999999999998"/>
    <m/>
    <m/>
    <n v="11.872"/>
    <m/>
    <m/>
    <m/>
    <n v="11.872"/>
    <n v="106"/>
    <m/>
    <m/>
    <m/>
    <m/>
    <m/>
    <m/>
    <m/>
  </r>
  <r>
    <x v="4"/>
    <x v="3"/>
    <d v="2017-08-16T00:00:00"/>
    <s v="CW2017'33"/>
    <x v="8"/>
    <x v="1"/>
    <s v="SL01.309.221"/>
    <s v="610448433207"/>
    <m/>
    <m/>
    <m/>
    <s v="Rusty &amp; Overetch on eyelet"/>
    <s v=""/>
    <n v="0.5"/>
    <s v=""/>
    <m/>
    <s v=""/>
    <m/>
    <n v="7"/>
    <n v="5"/>
    <n v="0"/>
    <m/>
    <n v="12"/>
    <m/>
    <s v="ASYI/17/0590"/>
    <d v="2017-08-07T00:00:00"/>
    <d v="2017-08-18T00:00:00"/>
    <d v="2017-08-23T00:00:00"/>
    <s v="Replate"/>
    <s v="Ang SH"/>
    <s v="Closed"/>
  </r>
  <r>
    <x v="4"/>
    <x v="4"/>
    <d v="2017-08-16T00:00:00"/>
    <s v="CW2017'33"/>
    <x v="8"/>
    <x v="2"/>
    <s v="413709-1"/>
    <m/>
    <m/>
    <m/>
    <m/>
    <m/>
    <n v="1"/>
    <m/>
    <m/>
    <m/>
    <m/>
    <m/>
    <n v="14"/>
    <m/>
    <m/>
    <m/>
    <n v="14"/>
    <m/>
    <m/>
    <m/>
    <m/>
    <m/>
    <m/>
    <m/>
    <m/>
  </r>
  <r>
    <x v="4"/>
    <x v="3"/>
    <d v="2017-08-16T00:00:00"/>
    <s v="CW2017'33"/>
    <x v="8"/>
    <x v="1"/>
    <s v="SL01.309.221"/>
    <s v="610448433208"/>
    <m/>
    <m/>
    <m/>
    <s v="Rusty &amp; Overetch on eyelet"/>
    <s v=""/>
    <n v="0.5"/>
    <s v=""/>
    <m/>
    <s v=""/>
    <m/>
    <n v="7"/>
    <n v="5"/>
    <n v="0"/>
    <m/>
    <n v="12"/>
    <m/>
    <s v="ASYI/17/0590"/>
    <d v="2017-08-07T00:00:00"/>
    <d v="2017-08-18T00:00:00"/>
    <d v="2017-08-23T00:00:00"/>
    <s v="Replate"/>
    <s v="Ang SH"/>
    <s v="Closed"/>
  </r>
  <r>
    <x v="4"/>
    <x v="4"/>
    <d v="2017-08-16T00:00:00"/>
    <s v="CW2017'33"/>
    <x v="8"/>
    <x v="2"/>
    <s v="SL 01.546.301 "/>
    <m/>
    <m/>
    <m/>
    <m/>
    <m/>
    <m/>
    <m/>
    <m/>
    <n v="3"/>
    <m/>
    <m/>
    <n v="42"/>
    <m/>
    <m/>
    <m/>
    <n v="42"/>
    <m/>
    <m/>
    <m/>
    <m/>
    <m/>
    <m/>
    <m/>
    <m/>
  </r>
  <r>
    <x v="4"/>
    <x v="3"/>
    <d v="2017-08-16T00:00:00"/>
    <s v="CW2017'33"/>
    <x v="8"/>
    <x v="1"/>
    <s v="SL01.594.201"/>
    <s v="610449016502"/>
    <m/>
    <m/>
    <m/>
    <s v="Rusty ON eyelets"/>
    <s v=""/>
    <s v=""/>
    <n v="0.5"/>
    <m/>
    <s v=""/>
    <m/>
    <n v="7"/>
    <n v="5"/>
    <n v="0"/>
    <m/>
    <n v="12"/>
    <m/>
    <s v="ASYI/17/0500"/>
    <d v="2017-08-03T00:00:00"/>
    <d v="2017-08-20T00:00:00"/>
    <d v="2017-08-21T00:00:00"/>
    <s v="Rewash"/>
    <s v="Wee"/>
    <s v="Closed"/>
  </r>
  <r>
    <x v="4"/>
    <x v="4"/>
    <d v="2017-08-16T00:00:00"/>
    <s v="CW2017'33"/>
    <x v="8"/>
    <x v="2"/>
    <s v="SL 01.506.301 "/>
    <m/>
    <m/>
    <m/>
    <m/>
    <m/>
    <m/>
    <m/>
    <m/>
    <n v="2"/>
    <m/>
    <m/>
    <n v="28"/>
    <m/>
    <m/>
    <m/>
    <n v="28"/>
    <m/>
    <m/>
    <m/>
    <m/>
    <m/>
    <m/>
    <m/>
    <m/>
  </r>
  <r>
    <x v="4"/>
    <x v="4"/>
    <d v="2017-08-16T00:00:00"/>
    <s v="CW2017'33"/>
    <x v="8"/>
    <x v="2"/>
    <s v="1708176-02"/>
    <m/>
    <m/>
    <m/>
    <m/>
    <m/>
    <m/>
    <m/>
    <n v="2"/>
    <m/>
    <m/>
    <m/>
    <n v="28"/>
    <m/>
    <m/>
    <m/>
    <n v="28"/>
    <m/>
    <m/>
    <m/>
    <m/>
    <m/>
    <m/>
    <m/>
    <m/>
  </r>
  <r>
    <x v="6"/>
    <x v="6"/>
    <d v="2017-08-17T00:00:00"/>
    <s v="CW2017'33"/>
    <x v="8"/>
    <x v="2"/>
    <s v="360P08SCOA"/>
    <m/>
    <n v="68"/>
    <n v="223"/>
    <n v="223"/>
    <s v="PINHOLE,JIGMARK"/>
    <n v="2.516"/>
    <m/>
    <m/>
    <m/>
    <m/>
    <m/>
    <n v="35.224000000000004"/>
    <m/>
    <n v="0.61199999999999999"/>
    <m/>
    <n v="35.836000000000006"/>
    <m/>
    <m/>
    <m/>
    <m/>
    <m/>
    <m/>
    <m/>
    <m/>
  </r>
  <r>
    <x v="4"/>
    <x v="4"/>
    <d v="2017-08-17T00:00:00"/>
    <s v="CW2017'33"/>
    <x v="8"/>
    <x v="2"/>
    <s v="SL 01.594.301"/>
    <m/>
    <m/>
    <m/>
    <m/>
    <m/>
    <m/>
    <m/>
    <m/>
    <n v="4"/>
    <m/>
    <m/>
    <n v="56"/>
    <m/>
    <m/>
    <m/>
    <n v="56"/>
    <m/>
    <m/>
    <m/>
    <m/>
    <m/>
    <m/>
    <m/>
    <m/>
  </r>
  <r>
    <x v="6"/>
    <x v="6"/>
    <d v="2017-08-17T00:00:00"/>
    <s v="CW2017'33"/>
    <x v="8"/>
    <x v="2"/>
    <s v="BA3A04SBOA"/>
    <m/>
    <n v="112"/>
    <n v="213"/>
    <n v="213"/>
    <s v="PINHOLE,JIGMARK"/>
    <n v="4.1440000000000001"/>
    <m/>
    <m/>
    <m/>
    <m/>
    <m/>
    <n v="58.016000000000005"/>
    <m/>
    <n v="1.008"/>
    <m/>
    <n v="59.024000000000008"/>
    <m/>
    <m/>
    <m/>
    <m/>
    <m/>
    <m/>
    <m/>
    <m/>
  </r>
  <r>
    <x v="4"/>
    <x v="4"/>
    <d v="2017-08-17T00:00:00"/>
    <s v="CW2017'33"/>
    <x v="8"/>
    <x v="2"/>
    <s v="SL 01.511.301 "/>
    <m/>
    <m/>
    <m/>
    <m/>
    <m/>
    <m/>
    <m/>
    <m/>
    <n v="1"/>
    <m/>
    <m/>
    <n v="14"/>
    <m/>
    <m/>
    <m/>
    <n v="14"/>
    <m/>
    <m/>
    <m/>
    <m/>
    <m/>
    <m/>
    <m/>
    <m/>
  </r>
  <r>
    <x v="6"/>
    <x v="6"/>
    <d v="2017-08-17T00:00:00"/>
    <s v="CW2017'33"/>
    <x v="8"/>
    <x v="2"/>
    <s v="BA3A04SBOA"/>
    <m/>
    <n v="98"/>
    <n v="213"/>
    <n v="213"/>
    <s v="PINHOLE,JIGMARK"/>
    <n v="3.6259999999999999"/>
    <m/>
    <m/>
    <m/>
    <m/>
    <m/>
    <n v="50.763999999999996"/>
    <m/>
    <n v="0.8819999999999999"/>
    <m/>
    <n v="51.645999999999994"/>
    <m/>
    <m/>
    <m/>
    <m/>
    <m/>
    <m/>
    <m/>
    <m/>
  </r>
  <r>
    <x v="4"/>
    <x v="4"/>
    <d v="2017-08-17T00:00:00"/>
    <s v="CW2017'33"/>
    <x v="8"/>
    <x v="2"/>
    <s v="T-604457-004"/>
    <m/>
    <m/>
    <m/>
    <m/>
    <m/>
    <m/>
    <m/>
    <n v="3"/>
    <m/>
    <m/>
    <m/>
    <n v="42"/>
    <m/>
    <m/>
    <m/>
    <n v="42"/>
    <m/>
    <m/>
    <m/>
    <m/>
    <m/>
    <m/>
    <m/>
    <m/>
  </r>
  <r>
    <x v="5"/>
    <x v="5"/>
    <d v="2017-08-17T00:00:00"/>
    <s v="CW2017'33"/>
    <x v="8"/>
    <x v="2"/>
    <s v="0262904PL"/>
    <s v="4004149068"/>
    <n v="3"/>
    <n v="315"/>
    <n v="14230"/>
    <s v=" PPT : Plating Chip (Kiriko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17T00:00:00"/>
    <s v="CW2017'33"/>
    <x v="8"/>
    <x v="2"/>
    <s v="0262904PL"/>
    <s v="4004149070"/>
    <n v="3"/>
    <n v="315"/>
    <n v="14480"/>
    <s v=" PPT : Plating Chip (Kiriko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17T00:00:00"/>
    <s v="CW2017'33"/>
    <x v="8"/>
    <x v="2"/>
    <s v="0262904PL"/>
    <s v="4004114378"/>
    <n v="3"/>
    <n v="315"/>
    <n v="18320"/>
    <s v=" PPT : Plating Chip (Kiriko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7"/>
    <d v="2017-08-17T00:00:00"/>
    <s v="CW2017'33"/>
    <x v="8"/>
    <x v="2"/>
    <s v="CF-8J410AJO01A"/>
    <m/>
    <n v="53"/>
    <n v="53"/>
    <n v="53"/>
    <s v=" Case : Rough"/>
    <m/>
    <m/>
    <m/>
    <n v="0.42399999999999999"/>
    <m/>
    <m/>
    <n v="5.9359999999999999"/>
    <m/>
    <m/>
    <m/>
    <n v="5.9359999999999999"/>
    <n v="53"/>
    <m/>
    <m/>
    <m/>
    <m/>
    <m/>
    <m/>
    <m/>
  </r>
  <r>
    <x v="5"/>
    <x v="7"/>
    <d v="2017-08-17T00:00:00"/>
    <s v="CW2017'33"/>
    <x v="8"/>
    <x v="2"/>
    <s v="GB-1B220BB003A"/>
    <s v="5000297397"/>
    <n v="19"/>
    <n v="39"/>
    <n v="39"/>
    <s v="Case : Cloudy"/>
    <m/>
    <m/>
    <m/>
    <n v="0.152"/>
    <m/>
    <m/>
    <n v="2.1280000000000001"/>
    <m/>
    <m/>
    <m/>
    <n v="2.1280000000000001"/>
    <n v="19"/>
    <m/>
    <m/>
    <m/>
    <m/>
    <m/>
    <m/>
    <m/>
  </r>
  <r>
    <x v="5"/>
    <x v="7"/>
    <d v="2017-08-17T00:00:00"/>
    <s v="CW2017'33"/>
    <x v="8"/>
    <x v="2"/>
    <s v="CF-4J410AM001A"/>
    <s v="5000305909"/>
    <n v="27"/>
    <n v="107"/>
    <n v="107"/>
    <s v=" Case : Rough"/>
    <m/>
    <m/>
    <m/>
    <n v="0.216"/>
    <m/>
    <m/>
    <n v="3.024"/>
    <m/>
    <m/>
    <m/>
    <n v="3.024"/>
    <n v="27"/>
    <m/>
    <m/>
    <m/>
    <m/>
    <m/>
    <m/>
    <m/>
  </r>
  <r>
    <x v="4"/>
    <x v="4"/>
    <d v="2017-08-18T00:00:00"/>
    <s v="CW2017'33"/>
    <x v="8"/>
    <x v="2"/>
    <s v="SL 01.594.301"/>
    <m/>
    <m/>
    <m/>
    <m/>
    <m/>
    <m/>
    <m/>
    <m/>
    <n v="10"/>
    <m/>
    <m/>
    <n v="140"/>
    <m/>
    <m/>
    <m/>
    <n v="140"/>
    <m/>
    <m/>
    <m/>
    <m/>
    <m/>
    <m/>
    <m/>
    <m/>
  </r>
  <r>
    <x v="5"/>
    <x v="5"/>
    <d v="2017-08-18T00:00:00"/>
    <s v="CW2017'33"/>
    <x v="8"/>
    <x v="2"/>
    <s v="02715602F"/>
    <s v="4004226272"/>
    <n v="4"/>
    <n v="125"/>
    <n v="228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47901F"/>
    <s v="4004146707"/>
    <n v="3"/>
    <n v="200"/>
    <n v="49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47901F"/>
    <s v="4004146713"/>
    <n v="3"/>
    <n v="200"/>
    <n v="625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281502LF"/>
    <s v="4004226335"/>
    <n v="5"/>
    <n v="315"/>
    <n v="2604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281502LF"/>
    <s v="4004225764"/>
    <n v="5"/>
    <n v="315"/>
    <n v="2966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A580000261L"/>
    <s v="4004183189"/>
    <n v="3"/>
    <n v="200"/>
    <n v="735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281502LF"/>
    <s v="4004225765"/>
    <n v="5"/>
    <n v="315"/>
    <n v="2530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47901F"/>
    <s v="4004146706"/>
    <n v="3"/>
    <n v="200"/>
    <n v="51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1178NF"/>
    <s v="4003580847"/>
    <n v="3"/>
    <n v="315"/>
    <n v="115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1178NF"/>
    <s v="4003580125"/>
    <n v="3"/>
    <n v="315"/>
    <n v="113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1177RF"/>
    <s v="4004185124"/>
    <n v="3"/>
    <n v="315"/>
    <n v="110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47901F"/>
    <s v="4004146712"/>
    <n v="3"/>
    <n v="200"/>
    <n v="61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18T00:00:00"/>
    <s v="CW2017'33"/>
    <x v="8"/>
    <x v="2"/>
    <s v="0351177RF"/>
    <s v="4004184964"/>
    <n v="3"/>
    <n v="315"/>
    <n v="101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19T00:00:00"/>
    <s v="CW2017'33"/>
    <x v="8"/>
    <x v="1"/>
    <s v="SL01.594.201"/>
    <s v="610450003218"/>
    <m/>
    <m/>
    <m/>
    <s v="Rusty ON eyelets"/>
    <s v=""/>
    <s v=""/>
    <n v="0.5"/>
    <m/>
    <s v=""/>
    <m/>
    <n v="7"/>
    <n v="5"/>
    <n v="0"/>
    <m/>
    <n v="12"/>
    <m/>
    <s v="ASYI/17/0508"/>
    <d v="2017-08-17T00:00:00"/>
    <d v="2017-08-20T00:00:00"/>
    <d v="2017-08-21T00:00:00"/>
    <s v="Rewash"/>
    <s v="Wee"/>
    <s v="Closed"/>
  </r>
  <r>
    <x v="4"/>
    <x v="3"/>
    <d v="2017-08-19T00:00:00"/>
    <s v="CW2017'33"/>
    <x v="8"/>
    <x v="1"/>
    <s v="SL01.594.201"/>
    <s v="6104500038"/>
    <m/>
    <m/>
    <m/>
    <s v="Rusty ON eyelets"/>
    <s v=""/>
    <s v=""/>
    <n v="0.5"/>
    <m/>
    <s v=""/>
    <m/>
    <n v="7"/>
    <n v="5"/>
    <n v="0"/>
    <m/>
    <n v="12"/>
    <m/>
    <s v="ASYI/17/0508"/>
    <d v="2017-08-17T00:00:00"/>
    <d v="2017-08-20T00:00:00"/>
    <d v="2017-08-21T00:00:00"/>
    <s v="Rewash"/>
    <s v="Wee"/>
    <s v="Closed"/>
  </r>
  <r>
    <x v="4"/>
    <x v="3"/>
    <d v="2017-08-19T00:00:00"/>
    <s v="CW2017'33"/>
    <x v="8"/>
    <x v="1"/>
    <s v="SL01.594.201"/>
    <s v="610450003801"/>
    <m/>
    <m/>
    <m/>
    <s v="Rusty ON eyelets"/>
    <s v=""/>
    <s v=""/>
    <n v="0.5"/>
    <m/>
    <s v=""/>
    <m/>
    <n v="7"/>
    <n v="5"/>
    <n v="0"/>
    <m/>
    <n v="12"/>
    <m/>
    <s v="ASYI/17/0508"/>
    <d v="2017-08-17T00:00:00"/>
    <d v="2017-08-20T00:00:00"/>
    <d v="2017-08-21T00:00:00"/>
    <s v="Rewash"/>
    <s v="Wee"/>
    <s v="Closed"/>
  </r>
  <r>
    <x v="4"/>
    <x v="3"/>
    <d v="2017-08-20T00:00:00"/>
    <s v="CW2017'34"/>
    <x v="8"/>
    <x v="1"/>
    <s v="SL01.594.201"/>
    <s v="610450003809"/>
    <m/>
    <m/>
    <m/>
    <s v="Rusty ON eyelets"/>
    <s v=""/>
    <s v=""/>
    <n v="0.5"/>
    <m/>
    <s v=""/>
    <m/>
    <n v="7"/>
    <n v="5"/>
    <n v="0"/>
    <m/>
    <n v="12"/>
    <m/>
    <s v="ASYI/17/0510"/>
    <d v="2017-08-18T00:00:00"/>
    <d v="2017-08-20T00:00:00"/>
    <d v="2017-08-21T00:00:00"/>
    <s v="Rewash"/>
    <s v="Wee"/>
    <s v="Closed"/>
  </r>
  <r>
    <x v="4"/>
    <x v="4"/>
    <d v="2017-08-21T00:00:00"/>
    <s v="CW2017'34"/>
    <x v="8"/>
    <x v="2"/>
    <s v="SL 01.589.301"/>
    <m/>
    <m/>
    <m/>
    <m/>
    <m/>
    <m/>
    <m/>
    <m/>
    <n v="16"/>
    <m/>
    <m/>
    <n v="224"/>
    <m/>
    <m/>
    <m/>
    <n v="224"/>
    <m/>
    <m/>
    <m/>
    <m/>
    <m/>
    <m/>
    <m/>
    <m/>
  </r>
  <r>
    <x v="5"/>
    <x v="5"/>
    <d v="2017-08-21T00:00:00"/>
    <s v="CW2017'34"/>
    <x v="8"/>
    <x v="2"/>
    <s v="4147537JL"/>
    <s v="4004226360"/>
    <n v="3"/>
    <n v="315"/>
    <n v="2143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21T00:00:00"/>
    <s v="CW2017'34"/>
    <x v="8"/>
    <x v="1"/>
    <s v="SL01.546.201"/>
    <s v="610450134107"/>
    <m/>
    <m/>
    <m/>
    <s v="Rusty ON eyelets"/>
    <s v=""/>
    <s v=""/>
    <n v="0.5"/>
    <m/>
    <s v=""/>
    <m/>
    <n v="7"/>
    <n v="5"/>
    <n v="0"/>
    <m/>
    <n v="12"/>
    <m/>
    <s v="ASYI/17/0511"/>
    <d v="2017-08-19T00:00:00"/>
    <d v="2017-08-21T00:00:00"/>
    <d v="2017-08-22T00:00:00"/>
    <s v="Rewash"/>
    <s v="Wee"/>
    <s v="Closed"/>
  </r>
  <r>
    <x v="5"/>
    <x v="5"/>
    <d v="2017-08-21T00:00:00"/>
    <s v="CW2017'34"/>
    <x v="8"/>
    <x v="2"/>
    <s v="0962501MF"/>
    <s v="4004228970"/>
    <n v="3"/>
    <n v="125"/>
    <n v="1950"/>
    <s v=" PPT : Brown mark/Stain (S)"/>
    <m/>
    <n v="0.2"/>
    <m/>
    <n v="0"/>
    <m/>
    <m/>
    <n v="2.8000000000000003"/>
    <n v="0.21"/>
    <n v="0.19"/>
    <m/>
    <n v="3.2"/>
    <m/>
    <m/>
    <m/>
    <m/>
    <m/>
    <m/>
    <m/>
    <m/>
  </r>
  <r>
    <x v="4"/>
    <x v="3"/>
    <d v="2017-08-21T00:00:00"/>
    <s v="CW2017'34"/>
    <x v="8"/>
    <x v="1"/>
    <s v="SL01.546.201"/>
    <s v="610450134106"/>
    <m/>
    <m/>
    <m/>
    <s v="Rusty ON eyelets"/>
    <s v=""/>
    <s v=""/>
    <n v="0.5"/>
    <m/>
    <s v=""/>
    <m/>
    <n v="7"/>
    <n v="5"/>
    <n v="0"/>
    <m/>
    <n v="12"/>
    <m/>
    <s v="ASYI/17/0511"/>
    <d v="2017-08-19T00:00:00"/>
    <d v="2017-08-21T00:00:00"/>
    <d v="2017-08-22T00:00:00"/>
    <s v="Rewash"/>
    <s v="Wee"/>
    <s v="Closed"/>
  </r>
  <r>
    <x v="5"/>
    <x v="5"/>
    <d v="2017-08-21T00:00:00"/>
    <s v="CW2017'34"/>
    <x v="8"/>
    <x v="2"/>
    <s v="0243798NL"/>
    <s v="4004229392"/>
    <n v="5"/>
    <n v="315"/>
    <n v="3008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21T00:00:00"/>
    <s v="CW2017'34"/>
    <x v="8"/>
    <x v="1"/>
    <s v="SL01.546.201"/>
    <s v="610450134108"/>
    <m/>
    <m/>
    <m/>
    <s v="Rusty ON eyelets"/>
    <s v=""/>
    <s v=""/>
    <n v="0.5"/>
    <m/>
    <s v=""/>
    <m/>
    <n v="7"/>
    <n v="5"/>
    <n v="0"/>
    <m/>
    <n v="12"/>
    <m/>
    <s v="ASYI/17/0511"/>
    <d v="2017-08-19T00:00:00"/>
    <d v="2017-08-21T00:00:00"/>
    <d v="2017-08-22T00:00:00"/>
    <s v="Rewash"/>
    <s v="Wee"/>
    <s v="Closed"/>
  </r>
  <r>
    <x v="5"/>
    <x v="5"/>
    <d v="2017-08-21T00:00:00"/>
    <s v="CW2017'34"/>
    <x v="8"/>
    <x v="2"/>
    <s v="0243798NL"/>
    <s v="4004229394"/>
    <n v="5"/>
    <n v="315"/>
    <n v="3089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23764KL"/>
    <s v="4004107337"/>
    <n v="3"/>
    <n v="315"/>
    <n v="2833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21T00:00:00"/>
    <s v="CW2017'34"/>
    <x v="8"/>
    <x v="2"/>
    <s v="A415000368L"/>
    <s v="4004185520"/>
    <n v="3"/>
    <n v="315"/>
    <n v="1120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21T00:00:00"/>
    <s v="CW2017'34"/>
    <x v="8"/>
    <x v="2"/>
    <s v="0223934NL"/>
    <s v="4004114300"/>
    <n v="3"/>
    <n v="315"/>
    <n v="2320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21T00:00:00"/>
    <s v="CW2017'34"/>
    <x v="8"/>
    <x v="2"/>
    <s v="0223764KL"/>
    <s v="4004112667"/>
    <n v="3"/>
    <n v="315"/>
    <n v="3347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21T00:00:00"/>
    <s v="CW2017'34"/>
    <x v="8"/>
    <x v="2"/>
    <s v="A579000131F"/>
    <s v="4004227041"/>
    <n v="3"/>
    <n v="315"/>
    <n v="11670"/>
    <s v=" PPT : Rusty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21T00:00:00"/>
    <s v="CW2017'34"/>
    <x v="8"/>
    <x v="2"/>
    <s v="0243798NL"/>
    <s v="4004229228"/>
    <n v="5"/>
    <n v="315"/>
    <n v="292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81502LF"/>
    <s v="4004186087"/>
    <n v="4"/>
    <n v="315"/>
    <n v="2742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81502LF"/>
    <s v="4004185431"/>
    <n v="4"/>
    <n v="315"/>
    <n v="3165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81502LF"/>
    <s v="4004188720"/>
    <n v="4"/>
    <n v="315"/>
    <n v="312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81904NF"/>
    <s v="4004226950"/>
    <n v="4"/>
    <n v="315"/>
    <n v="319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43798NL"/>
    <s v="4004229226"/>
    <n v="5"/>
    <n v="315"/>
    <n v="2980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43798NL"/>
    <s v="4004229227"/>
    <n v="5"/>
    <n v="315"/>
    <n v="28630"/>
    <s v=" PPT : Rusty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1T00:00:00"/>
    <s v="CW2017'34"/>
    <x v="8"/>
    <x v="2"/>
    <s v="0243798NL"/>
    <s v="4004229393"/>
    <n v="5"/>
    <n v="315"/>
    <n v="3012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8-22T00:00:00"/>
    <s v="CW2017'34"/>
    <x v="8"/>
    <x v="2"/>
    <s v="T-604937-002"/>
    <m/>
    <m/>
    <m/>
    <m/>
    <m/>
    <m/>
    <m/>
    <n v="1"/>
    <m/>
    <m/>
    <m/>
    <n v="14"/>
    <m/>
    <m/>
    <m/>
    <n v="14"/>
    <m/>
    <m/>
    <m/>
    <m/>
    <m/>
    <m/>
    <m/>
    <m/>
  </r>
  <r>
    <x v="5"/>
    <x v="5"/>
    <d v="2017-08-22T00:00:00"/>
    <s v="CW2017'34"/>
    <x v="8"/>
    <x v="2"/>
    <s v="0354787LF"/>
    <s v="4004085180"/>
    <n v="3"/>
    <n v="315"/>
    <n v="111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2T00:00:00"/>
    <s v="CW2017'34"/>
    <x v="8"/>
    <x v="2"/>
    <s v="0354787LF"/>
    <s v="4004083337"/>
    <n v="3"/>
    <n v="315"/>
    <n v="1055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2T00:00:00"/>
    <s v="CW2017'34"/>
    <x v="8"/>
    <x v="2"/>
    <s v="0354787LF"/>
    <s v="4004069908"/>
    <n v="3"/>
    <n v="315"/>
    <n v="1074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2T00:00:00"/>
    <s v="CW2017'34"/>
    <x v="8"/>
    <x v="2"/>
    <s v="0354787LF"/>
    <s v="4004083332"/>
    <n v="3"/>
    <n v="315"/>
    <n v="1049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2T00:00:00"/>
    <s v="CW2017'34"/>
    <x v="8"/>
    <x v="2"/>
    <s v="0354787LF"/>
    <s v="4004083338"/>
    <n v="3"/>
    <n v="315"/>
    <n v="111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2T00:00:00"/>
    <s v="CW2017'34"/>
    <x v="8"/>
    <x v="2"/>
    <s v="0354787LF"/>
    <s v="4004083340"/>
    <n v="3"/>
    <n v="315"/>
    <n v="1026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2T00:00:00"/>
    <s v="CW2017'34"/>
    <x v="8"/>
    <x v="2"/>
    <s v="0354787LF"/>
    <s v="4004085177"/>
    <n v="3"/>
    <n v="315"/>
    <n v="1063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2T00:00:00"/>
    <s v="CW2017'34"/>
    <x v="8"/>
    <x v="2"/>
    <s v="0354787LF"/>
    <s v="4004085988"/>
    <n v="3"/>
    <n v="200"/>
    <n v="958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23T00:00:00"/>
    <s v="CW2017'34"/>
    <x v="8"/>
    <x v="1"/>
    <s v="SL01.594.201"/>
    <s v="6104500038"/>
    <m/>
    <m/>
    <m/>
    <s v="Rusty ON eyelets"/>
    <s v=""/>
    <s v=""/>
    <n v="0.5"/>
    <m/>
    <s v=""/>
    <m/>
    <n v="7"/>
    <n v="5"/>
    <n v="0"/>
    <m/>
    <n v="12"/>
    <m/>
    <s v="ASYI/17/0508"/>
    <d v="2017-08-20T00:00:00"/>
    <d v="2017-08-23T00:00:00"/>
    <d v="2017-08-24T00:00:00"/>
    <s v="Rewash"/>
    <s v="Yang"/>
    <s v="Closed"/>
  </r>
  <r>
    <x v="5"/>
    <x v="5"/>
    <d v="2017-08-23T00:00:00"/>
    <s v="CW2017'34"/>
    <x v="8"/>
    <x v="2"/>
    <s v="0243527KL"/>
    <s v="4004228574"/>
    <n v="3"/>
    <n v="315"/>
    <n v="10480"/>
    <s v=" PPT : Rusty"/>
    <m/>
    <m/>
    <n v="0.15"/>
    <n v="0"/>
    <m/>
    <m/>
    <n v="2.1"/>
    <n v="0.21"/>
    <m/>
    <m/>
    <n v="2.31"/>
    <m/>
    <m/>
    <m/>
    <m/>
    <m/>
    <m/>
    <m/>
    <m/>
  </r>
  <r>
    <x v="4"/>
    <x v="3"/>
    <d v="2017-08-23T00:00:00"/>
    <s v="CW2017'34"/>
    <x v="8"/>
    <x v="1"/>
    <s v="SL01.546.201"/>
    <s v="610449166528"/>
    <m/>
    <m/>
    <m/>
    <s v="Rusty ON eyelets"/>
    <s v=""/>
    <s v=""/>
    <n v="0.5"/>
    <m/>
    <s v=""/>
    <m/>
    <n v="7"/>
    <n v="5"/>
    <n v="0"/>
    <m/>
    <n v="12"/>
    <m/>
    <s v="ASYI/17/0513"/>
    <d v="2017-08-20T00:00:00"/>
    <d v="2017-08-23T00:00:00"/>
    <d v="2017-08-24T00:00:00"/>
    <s v="Rewash"/>
    <s v="Bu"/>
    <s v="Closed"/>
  </r>
  <r>
    <x v="5"/>
    <x v="5"/>
    <d v="2017-08-23T00:00:00"/>
    <s v="CW2017'34"/>
    <x v="8"/>
    <x v="2"/>
    <s v="0243527KL"/>
    <s v="4004228572"/>
    <n v="3"/>
    <n v="315"/>
    <n v="14180"/>
    <s v=" PPT : Rusty"/>
    <m/>
    <m/>
    <n v="0.15"/>
    <n v="0"/>
    <m/>
    <m/>
    <n v="2.1"/>
    <n v="0.21"/>
    <m/>
    <m/>
    <n v="2.31"/>
    <m/>
    <m/>
    <m/>
    <m/>
    <m/>
    <m/>
    <m/>
    <m/>
  </r>
  <r>
    <x v="3"/>
    <x v="1"/>
    <d v="2017-08-23T00:00:00"/>
    <s v="CW2017'34"/>
    <x v="8"/>
    <x v="1"/>
    <s v="SL01.825.484"/>
    <s v="610450597448"/>
    <m/>
    <m/>
    <m/>
    <s v="Rusty ON eyelets"/>
    <s v=""/>
    <s v=""/>
    <n v="0.5"/>
    <m/>
    <s v=""/>
    <m/>
    <n v="7"/>
    <n v="5"/>
    <n v="0"/>
    <m/>
    <n v="12"/>
    <m/>
    <s v="ASYI/17/0512"/>
    <d v="2017-08-21T00:00:00"/>
    <d v="2017-08-23T00:00:00"/>
    <d v="2017-08-24T00:00:00"/>
    <s v="Rewash"/>
    <s v="Wang"/>
    <s v="Closed"/>
  </r>
  <r>
    <x v="5"/>
    <x v="5"/>
    <d v="2017-08-23T00:00:00"/>
    <s v="CW2017'34"/>
    <x v="8"/>
    <x v="2"/>
    <s v="0351177QF"/>
    <s v="4004088186"/>
    <n v="3"/>
    <n v="200"/>
    <n v="97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3T00:00:00"/>
    <s v="CW2017'34"/>
    <x v="8"/>
    <x v="2"/>
    <s v="0243527KL"/>
    <s v="4004228573"/>
    <n v="3"/>
    <n v="200"/>
    <n v="987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8-23T00:00:00"/>
    <s v="CW2017'34"/>
    <x v="8"/>
    <x v="2"/>
    <s v="0243527KL"/>
    <s v="4004228322"/>
    <n v="3"/>
    <n v="315"/>
    <n v="1052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8-23T00:00:00"/>
    <s v="CW2017'34"/>
    <x v="8"/>
    <x v="2"/>
    <s v="00277354L"/>
    <s v="4004185234"/>
    <n v="3"/>
    <n v="200"/>
    <n v="413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23T00:00:00"/>
    <s v="CW2017'34"/>
    <x v="8"/>
    <x v="2"/>
    <s v="00272233L"/>
    <s v="4004231663"/>
    <n v="3"/>
    <n v="125"/>
    <n v="157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5"/>
    <x v="5"/>
    <d v="2017-08-23T00:00:00"/>
    <s v="CW2017'34"/>
    <x v="8"/>
    <x v="2"/>
    <s v="0243527KL"/>
    <s v="4004228571"/>
    <n v="3"/>
    <n v="315"/>
    <n v="1088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8-23T00:00:00"/>
    <s v="CW2017'34"/>
    <x v="8"/>
    <x v="2"/>
    <s v="0243527KL"/>
    <s v="4004228321"/>
    <n v="3"/>
    <n v="315"/>
    <n v="14860"/>
    <s v=" PPT : Rusty"/>
    <m/>
    <m/>
    <n v="0.15"/>
    <n v="0"/>
    <m/>
    <m/>
    <n v="2.1"/>
    <n v="0.21"/>
    <m/>
    <m/>
    <n v="2.31"/>
    <m/>
    <m/>
    <m/>
    <m/>
    <m/>
    <m/>
    <m/>
    <m/>
  </r>
  <r>
    <x v="5"/>
    <x v="5"/>
    <d v="2017-08-23T00:00:00"/>
    <s v="CW2017'34"/>
    <x v="8"/>
    <x v="2"/>
    <s v="0351177QF"/>
    <s v="4004092009"/>
    <n v="3"/>
    <n v="315"/>
    <n v="106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3T00:00:00"/>
    <s v="CW2017'34"/>
    <x v="8"/>
    <x v="2"/>
    <s v="0351177QF"/>
    <s v="4004185652"/>
    <n v="3"/>
    <n v="315"/>
    <n v="102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3T00:00:00"/>
    <s v="CW2017'34"/>
    <x v="8"/>
    <x v="2"/>
    <s v="0351177QF"/>
    <s v="4004088187"/>
    <n v="3"/>
    <n v="315"/>
    <n v="111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7"/>
    <d v="2017-08-23T00:00:00"/>
    <s v="CW2017'34"/>
    <x v="8"/>
    <x v="2"/>
    <s v="1B220BB003A"/>
    <s v="5000297388"/>
    <n v="38"/>
    <n v="218"/>
    <n v="218"/>
    <s v="Case : Burnt"/>
    <n v="0.25"/>
    <m/>
    <m/>
    <n v="0"/>
    <m/>
    <m/>
    <n v="3.5"/>
    <n v="3.04"/>
    <n v="58.2"/>
    <m/>
    <n v="64.740000000000009"/>
    <m/>
    <m/>
    <m/>
    <m/>
    <m/>
    <m/>
    <m/>
    <m/>
  </r>
  <r>
    <x v="5"/>
    <x v="5"/>
    <d v="2017-08-23T00:00:00"/>
    <s v="CW2017'34"/>
    <x v="8"/>
    <x v="2"/>
    <s v="0351177QF"/>
    <s v="4004088182"/>
    <n v="3"/>
    <n v="200"/>
    <n v="876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3T00:00:00"/>
    <s v="CW2017'34"/>
    <x v="8"/>
    <x v="2"/>
    <s v="0351177QF"/>
    <s v="4004088142"/>
    <n v="3"/>
    <n v="200"/>
    <n v="943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3T00:00:00"/>
    <s v="CW2017'34"/>
    <x v="8"/>
    <x v="2"/>
    <s v="0351177QF"/>
    <s v="4004088185"/>
    <n v="3"/>
    <n v="315"/>
    <n v="109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3T00:00:00"/>
    <s v="CW2017'34"/>
    <x v="8"/>
    <x v="2"/>
    <s v="0351177QF"/>
    <s v="4004092010"/>
    <n v="3"/>
    <n v="315"/>
    <n v="113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3T00:00:00"/>
    <s v="CW2017'34"/>
    <x v="8"/>
    <x v="2"/>
    <s v="0351177QF"/>
    <s v="4004092011"/>
    <n v="3"/>
    <n v="315"/>
    <n v="102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4"/>
    <d v="2017-08-24T00:00:00"/>
    <s v="CW2017'34"/>
    <x v="8"/>
    <x v="2"/>
    <s v="413615-1"/>
    <m/>
    <m/>
    <m/>
    <m/>
    <m/>
    <n v="1"/>
    <m/>
    <m/>
    <m/>
    <m/>
    <m/>
    <n v="14"/>
    <m/>
    <m/>
    <m/>
    <n v="14"/>
    <m/>
    <m/>
    <m/>
    <m/>
    <m/>
    <m/>
    <m/>
    <m/>
  </r>
  <r>
    <x v="4"/>
    <x v="3"/>
    <d v="2017-08-24T00:00:00"/>
    <s v="CW2017'34"/>
    <x v="8"/>
    <x v="1"/>
    <s v="SL01.822.201"/>
    <s v="610450732506"/>
    <m/>
    <m/>
    <m/>
    <s v="Rusty ON eyelets"/>
    <s v=""/>
    <s v=""/>
    <n v="0.5"/>
    <m/>
    <s v=""/>
    <m/>
    <n v="7"/>
    <n v="5"/>
    <n v="0"/>
    <m/>
    <n v="12"/>
    <m/>
    <s v="ASYI/17/0515"/>
    <d v="2017-08-20T00:00:00"/>
    <d v="2017-08-26T00:00:00"/>
    <d v="2017-08-27T00:00:00"/>
    <s v="Rewash"/>
    <s v="Yang"/>
    <s v="Closed"/>
  </r>
  <r>
    <x v="5"/>
    <x v="5"/>
    <d v="2017-08-24T00:00:00"/>
    <s v="CW2017'34"/>
    <x v="8"/>
    <x v="2"/>
    <s v="0390786ML"/>
    <s v="4004076660"/>
    <n v="5"/>
    <n v="500"/>
    <n v="605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107029"/>
    <n v="5"/>
    <n v="500"/>
    <n v="582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076661"/>
    <n v="5"/>
    <n v="500"/>
    <n v="6068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109796"/>
    <n v="5"/>
    <n v="500"/>
    <n v="6142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108873"/>
    <n v="5"/>
    <n v="500"/>
    <n v="6368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090521"/>
    <n v="5"/>
    <n v="500"/>
    <n v="625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112457"/>
    <n v="5"/>
    <n v="500"/>
    <n v="5973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112455"/>
    <n v="5"/>
    <n v="500"/>
    <n v="634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078432"/>
    <n v="5"/>
    <n v="500"/>
    <n v="6096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077408"/>
    <n v="5"/>
    <n v="500"/>
    <n v="6111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112458"/>
    <n v="5"/>
    <n v="500"/>
    <n v="6107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5"/>
    <x v="5"/>
    <d v="2017-08-24T00:00:00"/>
    <s v="CW2017'34"/>
    <x v="8"/>
    <x v="2"/>
    <s v="0390786ML"/>
    <s v="4004110703"/>
    <n v="5"/>
    <n v="500"/>
    <n v="6303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25T00:00:00"/>
    <s v="CW2017'34"/>
    <x v="8"/>
    <x v="1"/>
    <s v="SL01.822.201"/>
    <s v="610450732510"/>
    <m/>
    <m/>
    <m/>
    <s v="Rusty ON eyelets"/>
    <s v=""/>
    <s v=""/>
    <n v="0.5"/>
    <m/>
    <s v=""/>
    <m/>
    <n v="7"/>
    <n v="5"/>
    <n v="0"/>
    <m/>
    <n v="12"/>
    <m/>
    <s v="ASYI/17/0518"/>
    <d v="2017-08-22T00:00:00"/>
    <d v="2017-08-26T00:00:00"/>
    <d v="2017-08-27T00:00:00"/>
    <s v="Rewash"/>
    <s v="Yang"/>
    <s v="Closed"/>
  </r>
  <r>
    <x v="5"/>
    <x v="5"/>
    <d v="2017-08-25T00:00:00"/>
    <s v="CW2017'34"/>
    <x v="8"/>
    <x v="2"/>
    <s v="10145420L"/>
    <s v="4004228467"/>
    <n v="3"/>
    <n v="125"/>
    <n v="2660"/>
    <s v=" PPT : Brown mark/Stain (S)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3"/>
    <d v="2017-08-25T00:00:00"/>
    <s v="CW2017'34"/>
    <x v="8"/>
    <x v="1"/>
    <s v="SL01.822.201"/>
    <s v="610450732608"/>
    <m/>
    <m/>
    <m/>
    <s v="Rusty ON eyelets"/>
    <s v=""/>
    <s v=""/>
    <n v="0.5"/>
    <m/>
    <s v=""/>
    <m/>
    <n v="7"/>
    <n v="5"/>
    <n v="0"/>
    <m/>
    <n v="12"/>
    <m/>
    <s v="ASYI/17/0518"/>
    <d v="2017-08-22T00:00:00"/>
    <d v="2017-08-26T00:00:00"/>
    <d v="2017-08-27T00:00:00"/>
    <s v="Rewash"/>
    <s v="Bu"/>
    <s v="Closed"/>
  </r>
  <r>
    <x v="5"/>
    <x v="5"/>
    <d v="2017-08-25T00:00:00"/>
    <s v="CW2017'34"/>
    <x v="8"/>
    <x v="2"/>
    <s v="0962501MF"/>
    <s v="4004228464"/>
    <n v="3"/>
    <n v="125"/>
    <n v="1740"/>
    <s v=" PPT : Pin Hole"/>
    <m/>
    <m/>
    <n v="0.2"/>
    <n v="0"/>
    <m/>
    <m/>
    <n v="2.8000000000000003"/>
    <n v="0.21"/>
    <m/>
    <m/>
    <n v="3.0100000000000002"/>
    <m/>
    <m/>
    <m/>
    <m/>
    <m/>
    <m/>
    <m/>
    <m/>
  </r>
  <r>
    <x v="4"/>
    <x v="3"/>
    <d v="2017-08-25T00:00:00"/>
    <s v="CW2017'34"/>
    <x v="8"/>
    <x v="1"/>
    <s v="SL01.822.201"/>
    <s v="610450732708"/>
    <m/>
    <m/>
    <m/>
    <s v="Rusty ON eyelets"/>
    <s v=""/>
    <s v=""/>
    <n v="0.5"/>
    <m/>
    <s v=""/>
    <m/>
    <n v="7"/>
    <n v="5"/>
    <n v="0"/>
    <m/>
    <n v="12"/>
    <m/>
    <s v="ASYI/17/0518"/>
    <d v="2017-08-22T00:00:00"/>
    <d v="2017-08-26T00:00:00"/>
    <d v="2017-08-27T00:00:00"/>
    <s v="Rewash"/>
    <s v="Yang"/>
    <s v="Closed"/>
  </r>
  <r>
    <x v="5"/>
    <x v="5"/>
    <d v="2017-08-25T00:00:00"/>
    <s v="CW2017'34"/>
    <x v="8"/>
    <x v="2"/>
    <s v="0223519JL"/>
    <s v="4004148289"/>
    <n v="3"/>
    <n v="315"/>
    <n v="28600"/>
    <s v=" PPT : Brown mark/Stain (S)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25T00:00:00"/>
    <s v="CW2017'34"/>
    <x v="8"/>
    <x v="1"/>
    <s v="SL01.822.201"/>
    <s v="610450732512"/>
    <m/>
    <m/>
    <m/>
    <s v="Rusty ON eyelets"/>
    <s v=""/>
    <s v=""/>
    <n v="0.5"/>
    <m/>
    <s v=""/>
    <m/>
    <n v="7"/>
    <n v="5"/>
    <n v="0"/>
    <m/>
    <n v="12"/>
    <m/>
    <s v="ASYI/17/0518"/>
    <d v="2017-08-22T00:00:00"/>
    <d v="2017-08-26T00:00:00"/>
    <d v="2017-08-27T00:00:00"/>
    <s v="Rewash"/>
    <s v="Yang"/>
    <s v="Closed"/>
  </r>
  <r>
    <x v="6"/>
    <x v="6"/>
    <d v="2017-08-25T00:00:00"/>
    <s v="CW2017'34"/>
    <x v="8"/>
    <x v="2"/>
    <s v="320P02SGOA"/>
    <m/>
    <n v="38"/>
    <n v="88"/>
    <n v="88"/>
    <s v="PINHOLE,JIGMARK"/>
    <n v="1.4059999999999999"/>
    <m/>
    <m/>
    <m/>
    <m/>
    <m/>
    <n v="19.683999999999997"/>
    <m/>
    <n v="0.34199999999999997"/>
    <m/>
    <n v="20.025999999999996"/>
    <m/>
    <m/>
    <m/>
    <m/>
    <m/>
    <m/>
    <m/>
    <m/>
  </r>
  <r>
    <x v="6"/>
    <x v="6"/>
    <d v="2017-08-25T00:00:00"/>
    <s v="CW2017'34"/>
    <x v="8"/>
    <x v="2"/>
    <s v="320P02SGOA"/>
    <m/>
    <n v="52"/>
    <n v="91"/>
    <n v="91"/>
    <s v="PINHOLE,JIGMARK"/>
    <n v="1.9239999999999999"/>
    <m/>
    <m/>
    <m/>
    <m/>
    <m/>
    <n v="26.936"/>
    <m/>
    <n v="0.46800000000000003"/>
    <m/>
    <n v="27.404"/>
    <m/>
    <m/>
    <m/>
    <m/>
    <m/>
    <m/>
    <m/>
    <m/>
  </r>
  <r>
    <x v="4"/>
    <x v="4"/>
    <d v="2017-08-28T00:00:00"/>
    <s v="CW2017'35"/>
    <x v="8"/>
    <x v="2"/>
    <s v="SL 01.596.301"/>
    <m/>
    <m/>
    <m/>
    <m/>
    <m/>
    <m/>
    <m/>
    <m/>
    <n v="2"/>
    <m/>
    <m/>
    <n v="28"/>
    <m/>
    <m/>
    <m/>
    <n v="28"/>
    <m/>
    <m/>
    <m/>
    <m/>
    <m/>
    <m/>
    <m/>
    <m/>
  </r>
  <r>
    <x v="3"/>
    <x v="1"/>
    <d v="2017-08-28T00:00:00"/>
    <s v="CW2017'35"/>
    <x v="8"/>
    <x v="1"/>
    <s v="SL01.589.484"/>
    <s v="610451322736"/>
    <m/>
    <m/>
    <m/>
    <s v="Black ring on pin"/>
    <s v=""/>
    <s v=""/>
    <n v="0.5"/>
    <m/>
    <s v=""/>
    <m/>
    <n v="7"/>
    <n v="5"/>
    <n v="0"/>
    <m/>
    <n v="12"/>
    <m/>
    <s v="ASYI/17/0525"/>
    <d v="2017-08-25T00:00:00"/>
    <d v="2017-08-28T00:00:00"/>
    <d v="2017-08-29T00:00:00"/>
    <s v="Rewash"/>
    <s v="Wang"/>
    <s v="Closed"/>
  </r>
  <r>
    <x v="5"/>
    <x v="5"/>
    <d v="2017-08-28T00:00:00"/>
    <s v="CW2017'35"/>
    <x v="8"/>
    <x v="2"/>
    <s v="0223929ML"/>
    <s v="4004226732"/>
    <n v="3"/>
    <n v="315"/>
    <n v="31170"/>
    <s v=" PPT : Uneven Plating"/>
    <n v="0.2"/>
    <m/>
    <m/>
    <n v="0"/>
    <m/>
    <m/>
    <n v="2.8000000000000003"/>
    <n v="0.43"/>
    <n v="0.38"/>
    <m/>
    <n v="3.6100000000000003"/>
    <m/>
    <m/>
    <m/>
    <m/>
    <m/>
    <m/>
    <m/>
    <m/>
  </r>
  <r>
    <x v="3"/>
    <x v="1"/>
    <d v="2017-08-28T00:00:00"/>
    <s v="CW2017'35"/>
    <x v="8"/>
    <x v="1"/>
    <s v="SL01.589.484"/>
    <s v="6104511901"/>
    <m/>
    <m/>
    <m/>
    <s v="Dented/Slanted pins"/>
    <s v=""/>
    <s v=""/>
    <s v=""/>
    <m/>
    <n v="3"/>
    <m/>
    <n v="42"/>
    <n v="0"/>
    <n v="0"/>
    <m/>
    <n v="42"/>
    <m/>
    <s v="ASYI/17/0522"/>
    <d v="2017-08-23T00:00:00"/>
    <d v="2017-08-28T00:00:00"/>
    <d v="2017-08-29T00:00:00"/>
    <s v="Sort"/>
    <s v="Ping"/>
    <s v="Closed"/>
  </r>
  <r>
    <x v="5"/>
    <x v="5"/>
    <d v="2017-08-28T00:00:00"/>
    <s v="CW2017'35"/>
    <x v="8"/>
    <x v="2"/>
    <s v="02236070L"/>
    <s v="4004083686"/>
    <n v="3"/>
    <n v="200"/>
    <n v="6510"/>
    <s v=" PPT : Uneven Plating"/>
    <n v="0.2"/>
    <m/>
    <m/>
    <n v="0"/>
    <m/>
    <m/>
    <n v="2.8000000000000003"/>
    <n v="0.43"/>
    <n v="0.38"/>
    <m/>
    <n v="3.6100000000000003"/>
    <m/>
    <m/>
    <m/>
    <m/>
    <m/>
    <m/>
    <m/>
    <m/>
  </r>
  <r>
    <x v="3"/>
    <x v="1"/>
    <d v="2017-08-28T00:00:00"/>
    <s v="CW2017'35"/>
    <x v="8"/>
    <x v="1"/>
    <s v="SL01.589.484"/>
    <s v="610451322722"/>
    <m/>
    <m/>
    <m/>
    <s v="Scratches on leads"/>
    <s v=""/>
    <n v="0.5"/>
    <s v=""/>
    <m/>
    <s v=""/>
    <m/>
    <n v="7"/>
    <n v="5"/>
    <n v="83.367747320000007"/>
    <m/>
    <n v="95"/>
    <m/>
    <s v="ASYI/17/0525"/>
    <d v="2017-08-25T00:00:00"/>
    <d v="2017-08-28T00:00:00"/>
    <d v="2017-08-29T00:00:00"/>
    <s v="Replate"/>
    <s v="Wang"/>
    <s v="Closed"/>
  </r>
  <r>
    <x v="5"/>
    <x v="5"/>
    <d v="2017-08-28T00:00:00"/>
    <s v="CW2017'35"/>
    <x v="8"/>
    <x v="2"/>
    <s v="0223929ML"/>
    <s v="4004227879"/>
    <n v="3"/>
    <n v="315"/>
    <n v="22330"/>
    <s v=" PPT : Uneven Plating"/>
    <n v="0.2"/>
    <m/>
    <m/>
    <n v="0"/>
    <m/>
    <m/>
    <n v="2.8000000000000003"/>
    <n v="0.43"/>
    <n v="0.38"/>
    <m/>
    <n v="3.6100000000000003"/>
    <m/>
    <m/>
    <m/>
    <m/>
    <m/>
    <m/>
    <m/>
    <m/>
  </r>
  <r>
    <x v="3"/>
    <x v="1"/>
    <d v="2017-08-28T00:00:00"/>
    <s v="CW2017'35"/>
    <x v="8"/>
    <x v="1"/>
    <s v="SL01.589.484"/>
    <s v="610451322710"/>
    <m/>
    <m/>
    <m/>
    <s v="Yellow stain ON eyelet"/>
    <s v=""/>
    <s v=""/>
    <n v="0.5"/>
    <m/>
    <s v=""/>
    <m/>
    <n v="7"/>
    <n v="5"/>
    <n v="0"/>
    <m/>
    <n v="12"/>
    <m/>
    <s v="ASYI/17/0525"/>
    <d v="2017-08-25T00:00:00"/>
    <d v="2017-08-28T00:00:00"/>
    <d v="2017-08-29T00:00:00"/>
    <s v="Rewash"/>
    <s v="Ping"/>
    <s v="Closed"/>
  </r>
  <r>
    <x v="5"/>
    <x v="5"/>
    <d v="2017-08-28T00:00:00"/>
    <s v="CW2017'35"/>
    <x v="8"/>
    <x v="2"/>
    <s v="0223929ML"/>
    <s v="4004228909"/>
    <n v="3"/>
    <n v="315"/>
    <n v="29340"/>
    <s v=" PPT : Uneven Plating"/>
    <n v="0.2"/>
    <m/>
    <m/>
    <n v="0"/>
    <m/>
    <m/>
    <n v="2.8000000000000003"/>
    <n v="0.43"/>
    <n v="0.38"/>
    <m/>
    <n v="3.6100000000000003"/>
    <m/>
    <m/>
    <m/>
    <m/>
    <m/>
    <m/>
    <m/>
    <m/>
  </r>
  <r>
    <x v="5"/>
    <x v="5"/>
    <d v="2017-08-28T00:00:00"/>
    <s v="CW2017'35"/>
    <x v="8"/>
    <x v="2"/>
    <s v="0243756KL"/>
    <s v="4004226325"/>
    <n v="4"/>
    <n v="315"/>
    <n v="33220"/>
    <s v=" PPT : Pin Hole"/>
    <n v="0.2"/>
    <m/>
    <m/>
    <n v="0"/>
    <m/>
    <m/>
    <n v="2.8000000000000003"/>
    <n v="0.43"/>
    <n v="0.38"/>
    <m/>
    <n v="3.6100000000000003"/>
    <m/>
    <m/>
    <m/>
    <m/>
    <m/>
    <m/>
    <m/>
    <m/>
  </r>
  <r>
    <x v="5"/>
    <x v="7"/>
    <d v="2017-08-28T00:00:00"/>
    <s v="CW2017'35"/>
    <x v="8"/>
    <x v="2"/>
    <s v="CF-7N01601026Z"/>
    <s v="5000305868"/>
    <n v="20"/>
    <n v="108"/>
    <n v="108"/>
    <s v="Case : Burnt"/>
    <m/>
    <m/>
    <m/>
    <n v="0.16"/>
    <m/>
    <m/>
    <n v="2.2400000000000002"/>
    <m/>
    <m/>
    <m/>
    <n v="2.2400000000000002"/>
    <n v="20"/>
    <m/>
    <m/>
    <m/>
    <m/>
    <m/>
    <m/>
    <m/>
  </r>
  <r>
    <x v="5"/>
    <x v="5"/>
    <d v="2017-08-28T00:00:00"/>
    <s v="CW2017'35"/>
    <x v="8"/>
    <x v="2"/>
    <s v="02236070L"/>
    <s v="4004083687"/>
    <n v="3"/>
    <n v="125"/>
    <n v="3110"/>
    <s v=" PPT : Brown mark/Stain (S)"/>
    <n v="0.2"/>
    <m/>
    <m/>
    <n v="0"/>
    <m/>
    <m/>
    <n v="2.8000000000000003"/>
    <n v="0.43"/>
    <n v="0.38"/>
    <m/>
    <n v="3.6100000000000003"/>
    <m/>
    <m/>
    <m/>
    <m/>
    <m/>
    <m/>
    <m/>
    <m/>
  </r>
  <r>
    <x v="5"/>
    <x v="5"/>
    <d v="2017-08-28T00:00:00"/>
    <s v="CW2017'35"/>
    <x v="8"/>
    <x v="2"/>
    <s v="0243756KL"/>
    <s v="4004226900"/>
    <n v="4"/>
    <n v="315"/>
    <n v="30740"/>
    <s v=" PPT : Pin Hole"/>
    <n v="0.2"/>
    <m/>
    <m/>
    <n v="0"/>
    <m/>
    <m/>
    <n v="2.8000000000000003"/>
    <n v="0.43"/>
    <n v="0.38"/>
    <m/>
    <n v="3.6100000000000003"/>
    <m/>
    <m/>
    <m/>
    <m/>
    <m/>
    <m/>
    <m/>
    <m/>
  </r>
  <r>
    <x v="4"/>
    <x v="4"/>
    <d v="2017-08-29T00:00:00"/>
    <s v="CW2017'35"/>
    <x v="8"/>
    <x v="2"/>
    <s v="413709-1"/>
    <m/>
    <m/>
    <m/>
    <m/>
    <m/>
    <n v="3"/>
    <m/>
    <m/>
    <m/>
    <m/>
    <m/>
    <n v="42"/>
    <m/>
    <m/>
    <m/>
    <n v="42"/>
    <m/>
    <m/>
    <m/>
    <m/>
    <m/>
    <m/>
    <m/>
    <m/>
  </r>
  <r>
    <x v="5"/>
    <x v="5"/>
    <d v="2017-08-30T00:00:00"/>
    <s v="CW2017'35"/>
    <x v="8"/>
    <x v="2"/>
    <s v="02439263L"/>
    <s v="4004232023"/>
    <n v="3"/>
    <n v="125"/>
    <n v="2290"/>
    <s v=" PPT : Foreign Material (Ibutsu Fuchku)"/>
    <m/>
    <m/>
    <n v="0.2"/>
    <n v="0"/>
    <m/>
    <m/>
    <n v="2.8000000000000003"/>
    <n v="0.21"/>
    <m/>
    <m/>
    <n v="3.0100000000000002"/>
    <m/>
    <m/>
    <m/>
    <m/>
    <m/>
    <m/>
    <m/>
    <m/>
  </r>
  <r>
    <x v="6"/>
    <x v="6"/>
    <d v="2017-08-30T00:00:00"/>
    <s v="CW2017'35"/>
    <x v="8"/>
    <x v="2"/>
    <s v="340P25SCOB"/>
    <m/>
    <n v="94"/>
    <n v="118"/>
    <n v="118"/>
    <s v="PINHOLE,JIGMARK"/>
    <n v="3.4780000000000002"/>
    <m/>
    <m/>
    <m/>
    <m/>
    <m/>
    <n v="48.691999999999993"/>
    <m/>
    <n v="0.84599999999999997"/>
    <m/>
    <n v="49.53799999999999"/>
    <m/>
    <m/>
    <m/>
    <m/>
    <m/>
    <m/>
    <m/>
    <m/>
  </r>
  <r>
    <x v="5"/>
    <x v="5"/>
    <d v="2017-08-30T00:00:00"/>
    <s v="CW2017'35"/>
    <x v="8"/>
    <x v="2"/>
    <s v="0027972KL"/>
    <s v="4004149578"/>
    <n v="4"/>
    <n v="200"/>
    <n v="10000"/>
    <s v=" PPT : Foreign Material (Ibutsu Fuchku)"/>
    <m/>
    <m/>
    <n v="0.2"/>
    <n v="0"/>
    <m/>
    <m/>
    <n v="2.8000000000000003"/>
    <n v="0.21"/>
    <m/>
    <m/>
    <n v="3.0100000000000002"/>
    <m/>
    <m/>
    <m/>
    <m/>
    <m/>
    <m/>
    <m/>
    <m/>
  </r>
  <r>
    <x v="6"/>
    <x v="6"/>
    <d v="2017-08-30T00:00:00"/>
    <s v="CW2017'35"/>
    <x v="8"/>
    <x v="2"/>
    <s v="360P10SCOA"/>
    <m/>
    <n v="24"/>
    <n v="65"/>
    <n v="65"/>
    <s v="PINHOLE,JIGMARK"/>
    <n v="0.8879999999999999"/>
    <m/>
    <m/>
    <m/>
    <m/>
    <m/>
    <n v="12.431999999999999"/>
    <m/>
    <n v="0.21599999999999997"/>
    <m/>
    <n v="12.647999999999998"/>
    <m/>
    <m/>
    <m/>
    <m/>
    <m/>
    <m/>
    <m/>
    <m/>
  </r>
  <r>
    <x v="6"/>
    <x v="6"/>
    <d v="2017-08-30T00:00:00"/>
    <s v="CW2017'35"/>
    <x v="8"/>
    <x v="2"/>
    <s v="360P10SCOA"/>
    <m/>
    <n v="118"/>
    <n v="223"/>
    <n v="223"/>
    <s v="PINHOLE,JIGMARK"/>
    <n v="4.3659999999999997"/>
    <m/>
    <m/>
    <m/>
    <m/>
    <m/>
    <n v="61.123999999999995"/>
    <m/>
    <n v="1.0619999999999998"/>
    <m/>
    <n v="62.185999999999993"/>
    <m/>
    <m/>
    <m/>
    <m/>
    <m/>
    <m/>
    <m/>
    <m/>
  </r>
  <r>
    <x v="5"/>
    <x v="5"/>
    <d v="2017-08-31T00:00:00"/>
    <s v="CW2017'35"/>
    <x v="8"/>
    <x v="2"/>
    <s v="0354788MF"/>
    <s v="4004092315"/>
    <n v="3"/>
    <n v="315"/>
    <n v="1936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8-31T00:00:00"/>
    <s v="CW2017'35"/>
    <x v="8"/>
    <x v="1"/>
    <s v="SL01.589.201"/>
    <s v="610451801714"/>
    <m/>
    <m/>
    <m/>
    <s v="Yellow stain ON eyelet"/>
    <s v=""/>
    <s v=""/>
    <n v="0.5"/>
    <m/>
    <s v=""/>
    <m/>
    <n v="7"/>
    <n v="5"/>
    <n v="0"/>
    <m/>
    <n v="12"/>
    <m/>
    <s v="ASYI/17/0531"/>
    <d v="2017-08-28T00:00:00"/>
    <d v="2017-08-31T00:00:00"/>
    <d v="2017-09-01T00:00:00"/>
    <s v="Rewash"/>
    <s v="Wee"/>
    <s v="Closed"/>
  </r>
  <r>
    <x v="5"/>
    <x v="5"/>
    <d v="2017-08-31T00:00:00"/>
    <s v="CW2017'35"/>
    <x v="8"/>
    <x v="2"/>
    <s v="0354788MF"/>
    <s v="4004092352"/>
    <n v="3"/>
    <n v="315"/>
    <n v="19020"/>
    <s v=" PPT : Rusty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8-31T00:00:00"/>
    <s v="CW2017'35"/>
    <x v="8"/>
    <x v="1"/>
    <s v="SL01.589.484"/>
    <s v="610451476226"/>
    <m/>
    <m/>
    <m/>
    <s v="Contamination on lead"/>
    <s v=""/>
    <s v=""/>
    <n v="0.5"/>
    <m/>
    <s v=""/>
    <m/>
    <n v="7"/>
    <n v="5"/>
    <n v="0"/>
    <m/>
    <n v="12"/>
    <m/>
    <s v="ASYI/17/0530"/>
    <d v="2017-08-28T00:00:00"/>
    <d v="2017-08-31T00:00:00"/>
    <d v="2017-09-01T00:00:00"/>
    <s v="Rewash"/>
    <s v="Ping"/>
    <s v="Closed"/>
  </r>
  <r>
    <x v="5"/>
    <x v="5"/>
    <d v="2017-08-31T00:00:00"/>
    <s v="CW2017'35"/>
    <x v="8"/>
    <x v="2"/>
    <s v="0354788MF"/>
    <s v="4004092345"/>
    <n v="3"/>
    <n v="315"/>
    <n v="20170"/>
    <s v=" PPT : Rusty"/>
    <m/>
    <n v="0.15"/>
    <m/>
    <n v="0"/>
    <m/>
    <m/>
    <n v="2.1"/>
    <n v="0.21"/>
    <n v="0.19"/>
    <m/>
    <n v="2.5"/>
    <m/>
    <m/>
    <m/>
    <m/>
    <m/>
    <m/>
    <m/>
    <m/>
  </r>
  <r>
    <x v="3"/>
    <x v="1"/>
    <d v="2017-08-31T00:00:00"/>
    <s v="CW2017'35"/>
    <x v="8"/>
    <x v="1"/>
    <s v="SL01.589.484"/>
    <s v="610451322770"/>
    <m/>
    <m/>
    <m/>
    <s v="Red stain on lead"/>
    <s v=""/>
    <s v=""/>
    <n v="0.5"/>
    <m/>
    <s v=""/>
    <m/>
    <n v="7"/>
    <n v="5"/>
    <n v="0"/>
    <m/>
    <n v="12"/>
    <m/>
    <s v="ASYI/17/0529"/>
    <d v="2017-08-27T00:00:00"/>
    <d v="2017-08-31T00:00:00"/>
    <d v="2017-09-01T00:00:00"/>
    <s v="Rewash"/>
    <s v="Ping"/>
    <s v="Closed"/>
  </r>
  <r>
    <x v="5"/>
    <x v="5"/>
    <d v="2017-08-31T00:00:00"/>
    <s v="CW2017'35"/>
    <x v="8"/>
    <x v="2"/>
    <s v="0354788MF"/>
    <s v="4004092337"/>
    <n v="3"/>
    <n v="315"/>
    <n v="19130"/>
    <s v=" PPT : Rusty"/>
    <m/>
    <n v="0.15"/>
    <m/>
    <n v="0"/>
    <m/>
    <m/>
    <n v="2.1"/>
    <n v="0.21"/>
    <n v="0.19"/>
    <m/>
    <n v="2.5"/>
    <m/>
    <m/>
    <m/>
    <m/>
    <m/>
    <m/>
    <m/>
    <m/>
  </r>
  <r>
    <x v="4"/>
    <x v="3"/>
    <d v="2017-09-04T00:00:00"/>
    <s v="CW2017'36"/>
    <x v="9"/>
    <x v="1"/>
    <s v="SL01.822.201"/>
    <s v="610451213515"/>
    <m/>
    <m/>
    <m/>
    <s v="Rusty ON eyelets"/>
    <s v=""/>
    <s v=""/>
    <n v="0.5"/>
    <m/>
    <s v=""/>
    <m/>
    <n v="7"/>
    <n v="5"/>
    <n v="0"/>
    <m/>
    <n v="12"/>
    <m/>
    <s v="ASYI/17/0536"/>
    <d v="2017-09-02T00:00:00"/>
    <d v="2017-09-04T00:00:00"/>
    <d v="2017-09-05T00:00:00"/>
    <s v="Rewash"/>
    <s v="Chao"/>
    <s v="Closed"/>
  </r>
  <r>
    <x v="5"/>
    <x v="5"/>
    <d v="2017-09-04T00:00:00"/>
    <s v="CW2017'36"/>
    <x v="9"/>
    <x v="2"/>
    <s v="0354787LF"/>
    <s v="4004083334"/>
    <n v="3"/>
    <n v="315"/>
    <n v="11180"/>
    <s v=" PPT : Brown mark/Stain (S)"/>
    <m/>
    <m/>
    <m/>
    <n v="0"/>
    <m/>
    <m/>
    <n v="0"/>
    <m/>
    <m/>
    <m/>
    <n v="0"/>
    <m/>
    <m/>
    <m/>
    <m/>
    <m/>
    <m/>
    <m/>
    <m/>
  </r>
  <r>
    <x v="4"/>
    <x v="3"/>
    <d v="2017-09-04T00:00:00"/>
    <s v="CW2017'36"/>
    <x v="9"/>
    <x v="1"/>
    <s v="SL01.822.201"/>
    <s v="610451213517"/>
    <m/>
    <m/>
    <m/>
    <s v="Rusty ON eyelets"/>
    <s v=""/>
    <s v=""/>
    <n v="0.5"/>
    <m/>
    <s v=""/>
    <m/>
    <n v="7"/>
    <n v="5"/>
    <n v="0"/>
    <m/>
    <n v="12"/>
    <m/>
    <s v="ASYI/17/0536"/>
    <d v="2017-09-02T00:00:00"/>
    <d v="2017-09-04T00:00:00"/>
    <d v="2017-09-05T00:00:00"/>
    <s v="Rewash"/>
    <s v="Chao"/>
    <s v="Closed"/>
  </r>
  <r>
    <x v="5"/>
    <x v="5"/>
    <d v="2017-09-04T00:00:00"/>
    <s v="CW2017'36"/>
    <x v="9"/>
    <x v="2"/>
    <s v="A580000261L"/>
    <s v="4004185078"/>
    <n v="3"/>
    <n v="200"/>
    <n v="9030"/>
    <s v=" PPT : Plating Chip (Kiriko)"/>
    <m/>
    <m/>
    <m/>
    <n v="0"/>
    <m/>
    <m/>
    <n v="0"/>
    <m/>
    <m/>
    <m/>
    <n v="0"/>
    <m/>
    <m/>
    <m/>
    <m/>
    <m/>
    <m/>
    <m/>
    <m/>
  </r>
  <r>
    <x v="4"/>
    <x v="3"/>
    <d v="2017-09-04T00:00:00"/>
    <s v="CW2017'36"/>
    <x v="9"/>
    <x v="1"/>
    <s v="SL01.822.201"/>
    <s v="610451213518"/>
    <m/>
    <m/>
    <m/>
    <s v="Rusty ON eyelets"/>
    <s v=""/>
    <s v=""/>
    <n v="0.5"/>
    <m/>
    <s v=""/>
    <m/>
    <n v="7"/>
    <n v="5"/>
    <n v="0"/>
    <m/>
    <n v="12"/>
    <m/>
    <s v="ASYI/17/0536"/>
    <d v="2017-09-02T00:00:00"/>
    <d v="2017-09-04T00:00:00"/>
    <d v="2017-09-05T00:00:00"/>
    <s v="Rewash"/>
    <s v="Chao"/>
    <s v="Closed"/>
  </r>
  <r>
    <x v="5"/>
    <x v="5"/>
    <d v="2017-09-04T00:00:00"/>
    <s v="CW2017'36"/>
    <x v="9"/>
    <x v="2"/>
    <s v="0354788MF"/>
    <s v="4004092330"/>
    <n v="3"/>
    <n v="315"/>
    <n v="20090"/>
    <s v=" PPT : Brown mark/Stain (S)"/>
    <m/>
    <m/>
    <m/>
    <n v="0"/>
    <m/>
    <m/>
    <n v="0"/>
    <m/>
    <m/>
    <m/>
    <n v="0"/>
    <m/>
    <m/>
    <m/>
    <m/>
    <m/>
    <m/>
    <m/>
    <m/>
  </r>
  <r>
    <x v="4"/>
    <x v="3"/>
    <d v="2017-09-04T00:00:00"/>
    <s v="CW2017'36"/>
    <x v="9"/>
    <x v="1"/>
    <s v="SL01.822.201"/>
    <s v="610451213512"/>
    <m/>
    <m/>
    <m/>
    <s v="Rusty ON eyelets"/>
    <s v=""/>
    <s v=""/>
    <n v="0.5"/>
    <m/>
    <s v=""/>
    <m/>
    <n v="7"/>
    <n v="5"/>
    <n v="0"/>
    <m/>
    <n v="12"/>
    <m/>
    <s v="ASYI/17/0536"/>
    <d v="2017-09-02T00:00:00"/>
    <d v="2017-09-04T00:00:00"/>
    <d v="2017-09-05T00:00:00"/>
    <s v="Rewash"/>
    <s v="Chao"/>
    <s v="Closed"/>
  </r>
  <r>
    <x v="5"/>
    <x v="5"/>
    <d v="2017-09-04T00:00:00"/>
    <s v="CW2017'36"/>
    <x v="9"/>
    <x v="2"/>
    <s v="0354787LF"/>
    <s v="4004083330"/>
    <n v="3"/>
    <n v="315"/>
    <n v="1024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0263904ML"/>
    <s v="4004184430"/>
    <n v="5"/>
    <n v="315"/>
    <n v="29910"/>
    <s v=" PPT : Plating Chip (Kiriko)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0263904ML"/>
    <s v="4004184835"/>
    <n v="5"/>
    <n v="315"/>
    <n v="27660"/>
    <s v=" PPT : Plating Chip (Kiriko)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A580000261L"/>
    <s v="4004183527"/>
    <n v="3"/>
    <n v="200"/>
    <n v="8430"/>
    <s v=" PPT : Uneven Plating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02435691L"/>
    <s v="4004228170"/>
    <n v="3"/>
    <n v="315"/>
    <n v="32010"/>
    <s v=" PPT : Plating Chip (Kiriko)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0354788MF"/>
    <s v="4004092336"/>
    <n v="3"/>
    <n v="315"/>
    <n v="2005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0354788MF"/>
    <s v="4004092342"/>
    <n v="3"/>
    <n v="315"/>
    <n v="2005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0354788MF"/>
    <s v="4004092329"/>
    <n v="3"/>
    <n v="315"/>
    <n v="1960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4T00:00:00"/>
    <s v="CW2017'36"/>
    <x v="9"/>
    <x v="2"/>
    <s v="0354788MF"/>
    <s v="4004092351"/>
    <n v="3"/>
    <n v="315"/>
    <n v="20910"/>
    <s v=" PPT : Brown mark/Stain (S)"/>
    <m/>
    <m/>
    <m/>
    <n v="0"/>
    <m/>
    <m/>
    <n v="0"/>
    <m/>
    <m/>
    <m/>
    <n v="0"/>
    <m/>
    <m/>
    <m/>
    <m/>
    <m/>
    <m/>
    <m/>
    <m/>
  </r>
  <r>
    <x v="4"/>
    <x v="3"/>
    <d v="2017-09-05T00:00:00"/>
    <s v="CW2017'36"/>
    <x v="9"/>
    <x v="1"/>
    <s v="SL01.546.201"/>
    <s v="610451796903"/>
    <m/>
    <m/>
    <m/>
    <s v="Rusty ON eyelets"/>
    <s v=""/>
    <s v=""/>
    <n v="0.5"/>
    <m/>
    <s v=""/>
    <m/>
    <n v="7"/>
    <n v="5"/>
    <n v="0"/>
    <m/>
    <n v="12"/>
    <m/>
    <s v="ASYI/17/0537"/>
    <d v="2017-09-03T00:00:00"/>
    <d v="2017-09-05T00:00:00"/>
    <d v="2017-09-06T00:00:00"/>
    <s v="Rewash"/>
    <s v="Yang"/>
    <s v="Closed"/>
  </r>
  <r>
    <x v="5"/>
    <x v="5"/>
    <d v="2017-09-05T00:00:00"/>
    <s v="CW2017'36"/>
    <x v="9"/>
    <x v="2"/>
    <s v="0022647NF"/>
    <s v="4004085072"/>
    <n v="6"/>
    <n v="500"/>
    <n v="10146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022647NF"/>
    <s v="4004071732"/>
    <n v="6"/>
    <n v="500"/>
    <n v="10224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022647NF"/>
    <s v="4004072049"/>
    <n v="6"/>
    <n v="500"/>
    <n v="10026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262904PL"/>
    <s v="4004152792"/>
    <n v="4"/>
    <n v="315"/>
    <n v="12130"/>
    <s v=" PPT : Black mark (B)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2819252F"/>
    <s v="4004229520"/>
    <n v="3"/>
    <n v="125"/>
    <n v="2520"/>
    <s v=" PPT : Rusty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2819252F"/>
    <s v="4004231809"/>
    <n v="3"/>
    <n v="125"/>
    <n v="2170"/>
    <s v=" PPT : Rusty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262904PL"/>
    <s v="4004152789"/>
    <n v="4"/>
    <n v="315"/>
    <n v="12000"/>
    <s v=" PPT : Black mark (B)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022647NF"/>
    <s v="4004071406"/>
    <n v="6"/>
    <n v="500"/>
    <n v="10106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022647NF"/>
    <s v="4004083034"/>
    <n v="6"/>
    <n v="500"/>
    <n v="9921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5T00:00:00"/>
    <s v="CW2017'36"/>
    <x v="9"/>
    <x v="2"/>
    <s v="0022647NF"/>
    <s v="4004071226"/>
    <n v="6"/>
    <n v="500"/>
    <n v="9473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031"/>
    <n v="3"/>
    <n v="200"/>
    <n v="522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430"/>
    <n v="3"/>
    <n v="200"/>
    <n v="511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426"/>
    <n v="3"/>
    <n v="200"/>
    <n v="473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425"/>
    <n v="3"/>
    <n v="200"/>
    <n v="518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223752ZL"/>
    <s v="4004184533"/>
    <n v="3"/>
    <n v="315"/>
    <n v="28320"/>
    <s v=" PPT : Rusty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223752ZL"/>
    <s v="4004183551"/>
    <n v="3"/>
    <n v="315"/>
    <n v="27500"/>
    <s v=" PPT : Rusty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030"/>
    <n v="3"/>
    <n v="200"/>
    <n v="491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434"/>
    <n v="3"/>
    <n v="200"/>
    <n v="551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423"/>
    <n v="3"/>
    <n v="200"/>
    <n v="454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838"/>
    <n v="3"/>
    <n v="200"/>
    <n v="538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6T00:00:00"/>
    <s v="CW2017'36"/>
    <x v="9"/>
    <x v="2"/>
    <s v="03515783F"/>
    <s v="4004027436"/>
    <n v="3"/>
    <n v="200"/>
    <n v="482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7T00:00:00"/>
    <s v="CW2017'36"/>
    <x v="9"/>
    <x v="2"/>
    <s v="0022647LF"/>
    <s v="4004072624"/>
    <n v="5"/>
    <n v="500"/>
    <n v="6641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7T00:00:00"/>
    <s v="CW2017'36"/>
    <x v="9"/>
    <x v="2"/>
    <s v="0022647LF"/>
    <s v="4004085897"/>
    <n v="5"/>
    <n v="500"/>
    <n v="6475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7T00:00:00"/>
    <s v="CW2017'36"/>
    <x v="9"/>
    <x v="2"/>
    <s v="0022647LF"/>
    <s v="4004072069"/>
    <n v="4"/>
    <n v="500"/>
    <n v="6107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7T00:00:00"/>
    <s v="CW2017'36"/>
    <x v="9"/>
    <x v="2"/>
    <s v="0022647LF"/>
    <s v="4004072629"/>
    <n v="4"/>
    <n v="500"/>
    <n v="6512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7T00:00:00"/>
    <s v="CW2017'36"/>
    <x v="9"/>
    <x v="2"/>
    <s v="0022647LF"/>
    <s v="4004085899"/>
    <n v="4"/>
    <n v="500"/>
    <n v="59500"/>
    <s v=" PPT : Brown mark/Stain (S)"/>
    <m/>
    <m/>
    <m/>
    <n v="0"/>
    <m/>
    <m/>
    <n v="0"/>
    <m/>
    <m/>
    <m/>
    <n v="0"/>
    <m/>
    <m/>
    <m/>
    <m/>
    <m/>
    <m/>
    <m/>
    <m/>
  </r>
  <r>
    <x v="5"/>
    <x v="5"/>
    <d v="2017-09-07T00:00:00"/>
    <s v="CW2017'36"/>
    <x v="9"/>
    <x v="2"/>
    <s v="0262908JL"/>
    <s v="4004114312"/>
    <n v="3"/>
    <n v="315"/>
    <n v="15020"/>
    <s v=" PPT : Brown mark/Stain (B)"/>
    <m/>
    <m/>
    <m/>
    <n v="0"/>
    <m/>
    <m/>
    <n v="0"/>
    <m/>
    <m/>
    <m/>
    <n v="0"/>
    <m/>
    <m/>
    <m/>
    <m/>
    <m/>
    <m/>
    <m/>
    <m/>
  </r>
  <r>
    <x v="3"/>
    <x v="1"/>
    <d v="2017-09-08T00:00:00"/>
    <s v="CW2017'36"/>
    <x v="9"/>
    <x v="1"/>
    <s v="SL01.596.484"/>
    <s v="610452444213"/>
    <m/>
    <m/>
    <m/>
    <s v="Over-etch on Eyelet"/>
    <s v=""/>
    <s v=""/>
    <s v=""/>
    <m/>
    <n v="3"/>
    <m/>
    <n v="42"/>
    <n v="0"/>
    <n v="0"/>
    <m/>
    <n v="42"/>
    <m/>
    <s v="ASYI/17/0542"/>
    <d v="2017-09-06T00:00:00"/>
    <d v="2017-09-10T00:00:00"/>
    <d v="2017-09-11T00:00:00"/>
    <s v="Sort"/>
    <s v="Ping"/>
    <s v="Closed"/>
  </r>
  <r>
    <x v="3"/>
    <x v="1"/>
    <d v="2017-09-10T00:00:00"/>
    <s v="CW2017'37"/>
    <x v="9"/>
    <x v="1"/>
    <s v="SL01.825.484"/>
    <s v="610452565119"/>
    <m/>
    <m/>
    <m/>
    <s v="Over-etch on Eyelet"/>
    <s v=""/>
    <s v=""/>
    <s v=""/>
    <m/>
    <n v="3"/>
    <m/>
    <n v="42"/>
    <n v="0"/>
    <n v="0"/>
    <m/>
    <n v="42"/>
    <m/>
    <s v="ASYI/17/0544"/>
    <d v="2017-09-07T00:00:00"/>
    <d v="2017-09-10T00:00:00"/>
    <d v="2017-09-11T00:00:00"/>
    <s v="Sort"/>
    <s v="Wang"/>
    <s v="Closed"/>
  </r>
  <r>
    <x v="4"/>
    <x v="3"/>
    <d v="2017-09-12T00:00:00"/>
    <s v="CW2017'37"/>
    <x v="9"/>
    <x v="1"/>
    <s v="SL01.825.201"/>
    <s v="610453174701"/>
    <m/>
    <m/>
    <m/>
    <s v="Yellow stain ON eyelet"/>
    <s v=""/>
    <s v=""/>
    <n v="0.5"/>
    <m/>
    <s v=""/>
    <m/>
    <n v="7"/>
    <n v="5"/>
    <n v="0"/>
    <m/>
    <n v="12"/>
    <m/>
    <s v="ASYI/17/0550"/>
    <d v="2017-09-08T00:00:00"/>
    <d v="2017-09-18T00:00:00"/>
    <d v="2017-09-19T00:00:00"/>
    <s v="Rewash"/>
    <s v="Yan"/>
    <s v="Closed"/>
  </r>
  <r>
    <x v="3"/>
    <x v="1"/>
    <d v="2017-09-12T00:00:00"/>
    <s v="CW2017'37"/>
    <x v="9"/>
    <x v="1"/>
    <s v="SL01.589.484"/>
    <s v="610452714921"/>
    <m/>
    <m/>
    <m/>
    <s v="Rusty on leads"/>
    <s v=""/>
    <s v=""/>
    <n v="0.5"/>
    <m/>
    <s v=""/>
    <m/>
    <n v="7"/>
    <n v="5"/>
    <n v="0"/>
    <m/>
    <n v="12"/>
    <m/>
    <s v="ASYI/17/0548"/>
    <d v="2017-09-07T00:00:00"/>
    <d v="2017-09-12T00:00:00"/>
    <d v="2017-09-13T00:00:00"/>
    <s v="Rewash"/>
    <s v="Wang"/>
    <s v="Closed"/>
  </r>
  <r>
    <x v="4"/>
    <x v="3"/>
    <d v="2017-09-16T00:00:00"/>
    <s v="CW2017'37"/>
    <x v="9"/>
    <x v="1"/>
    <s v="SL01.594.201"/>
    <s v="610452730208"/>
    <m/>
    <m/>
    <m/>
    <s v="Rusty ON eyelets"/>
    <s v=""/>
    <s v=""/>
    <n v="0.5"/>
    <m/>
    <s v=""/>
    <m/>
    <n v="7"/>
    <n v="5"/>
    <n v="0"/>
    <m/>
    <n v="12"/>
    <m/>
    <s v="ASYI/17/0563"/>
    <d v="2017-09-14T00:00:00"/>
    <d v="2017-09-18T00:00:00"/>
    <d v="2017-09-19T00:00:00"/>
    <s v="Rewash"/>
    <s v="Wu"/>
    <s v="Closed"/>
  </r>
  <r>
    <x v="6"/>
    <x v="6"/>
    <d v="2017-09-18T00:00:00"/>
    <s v="CW2017'38"/>
    <x v="9"/>
    <x v="1"/>
    <s v="360P06SBOA"/>
    <m/>
    <n v="43"/>
    <n v="43"/>
    <n v="43"/>
    <s v="JIG MARK"/>
    <n v="1.591"/>
    <m/>
    <m/>
    <m/>
    <m/>
    <m/>
    <n v="22.274000000000001"/>
    <m/>
    <n v="0.38700000000000001"/>
    <m/>
    <n v="22.661000000000001"/>
    <m/>
    <m/>
    <m/>
    <m/>
    <m/>
    <m/>
    <m/>
    <m/>
  </r>
  <r>
    <x v="6"/>
    <x v="6"/>
    <d v="2017-09-18T00:00:00"/>
    <s v="CW2017'38"/>
    <x v="9"/>
    <x v="1"/>
    <s v="BA3A04SBOA"/>
    <m/>
    <n v="11"/>
    <n v="11"/>
    <n v="11"/>
    <s v="JIG MARK"/>
    <n v="0.40699999999999997"/>
    <m/>
    <m/>
    <m/>
    <m/>
    <m/>
    <n v="5.6979999999999995"/>
    <m/>
    <n v="9.8999999999999991E-2"/>
    <m/>
    <n v="5.7969999999999997"/>
    <m/>
    <m/>
    <m/>
    <m/>
    <m/>
    <m/>
    <m/>
    <m/>
  </r>
  <r>
    <x v="6"/>
    <x v="6"/>
    <d v="2017-09-18T00:00:00"/>
    <s v="CW2017'38"/>
    <x v="9"/>
    <x v="1"/>
    <s v="250A03SCOAIH"/>
    <m/>
    <n v="14"/>
    <n v="14"/>
    <n v="14"/>
    <s v="JIG MARK"/>
    <n v="0.51800000000000002"/>
    <m/>
    <m/>
    <m/>
    <m/>
    <m/>
    <n v="7.2520000000000007"/>
    <m/>
    <n v="0.126"/>
    <m/>
    <n v="7.378000000000001"/>
    <m/>
    <m/>
    <m/>
    <m/>
    <m/>
    <m/>
    <m/>
    <m/>
  </r>
  <r>
    <x v="6"/>
    <x v="6"/>
    <d v="2017-09-18T00:00:00"/>
    <s v="CW2017'38"/>
    <x v="9"/>
    <x v="1"/>
    <s v="195A08SBOA"/>
    <m/>
    <n v="6"/>
    <n v="6"/>
    <n v="6"/>
    <s v="PIN HOLE"/>
    <n v="0.222"/>
    <m/>
    <m/>
    <m/>
    <m/>
    <m/>
    <n v="3.1079999999999997"/>
    <m/>
    <n v="5.3999999999999992E-2"/>
    <m/>
    <n v="3.1619999999999995"/>
    <m/>
    <m/>
    <m/>
    <m/>
    <m/>
    <m/>
    <m/>
    <m/>
  </r>
  <r>
    <x v="6"/>
    <x v="6"/>
    <d v="2017-09-18T00:00:00"/>
    <s v="CW2017'38"/>
    <x v="9"/>
    <x v="1"/>
    <s v="BA3A20SBOA"/>
    <m/>
    <n v="19"/>
    <n v="19"/>
    <n v="19"/>
    <s v="JIG MARK"/>
    <n v="0.70299999999999996"/>
    <m/>
    <m/>
    <m/>
    <m/>
    <m/>
    <n v="9.8419999999999987"/>
    <m/>
    <n v="0.17100000000000001"/>
    <m/>
    <n v="10.012999999999998"/>
    <m/>
    <m/>
    <m/>
    <m/>
    <m/>
    <m/>
    <m/>
    <m/>
  </r>
  <r>
    <x v="6"/>
    <x v="6"/>
    <d v="2017-09-18T00:00:00"/>
    <s v="CW2017'38"/>
    <x v="9"/>
    <x v="1"/>
    <s v="SA2A68SBOA"/>
    <m/>
    <n v="88"/>
    <n v="88"/>
    <n v="88"/>
    <s v="JIG MARK"/>
    <n v="3.2559999999999998"/>
    <m/>
    <m/>
    <m/>
    <m/>
    <m/>
    <n v="45.583999999999996"/>
    <m/>
    <n v="0.79200000000000004"/>
    <m/>
    <n v="46.375999999999998"/>
    <m/>
    <m/>
    <m/>
    <m/>
    <m/>
    <m/>
    <m/>
    <m/>
  </r>
  <r>
    <x v="6"/>
    <x v="6"/>
    <d v="2017-09-18T00:00:00"/>
    <s v="CW2017'38"/>
    <x v="9"/>
    <x v="1"/>
    <s v="KO3A48SBOA"/>
    <m/>
    <n v="8"/>
    <n v="8"/>
    <n v="8"/>
    <s v="JIG MARK"/>
    <n v="0.29599999999999999"/>
    <m/>
    <m/>
    <m/>
    <m/>
    <m/>
    <n v="4.1440000000000001"/>
    <m/>
    <n v="7.1999999999999995E-2"/>
    <m/>
    <n v="4.2160000000000002"/>
    <m/>
    <m/>
    <m/>
    <m/>
    <m/>
    <m/>
    <m/>
    <m/>
  </r>
  <r>
    <x v="5"/>
    <x v="7"/>
    <d v="2017-09-19T00:00:00"/>
    <s v="CW2017'38"/>
    <x v="9"/>
    <x v="2"/>
    <s v="1B220APO02A"/>
    <s v="5000311085"/>
    <n v="13"/>
    <n v="13"/>
    <n v="13"/>
    <s v="Case : Thickness Low"/>
    <m/>
    <m/>
    <m/>
    <n v="0"/>
    <m/>
    <m/>
    <n v="0"/>
    <m/>
    <m/>
    <m/>
    <n v="0"/>
    <m/>
    <m/>
    <m/>
    <m/>
    <m/>
    <m/>
    <m/>
    <m/>
  </r>
  <r>
    <x v="5"/>
    <x v="7"/>
    <d v="2017-09-19T00:00:00"/>
    <s v="CW2017'38"/>
    <x v="9"/>
    <x v="2"/>
    <s v="1B220BB001A"/>
    <s v="5000309098"/>
    <n v="36"/>
    <n v="20"/>
    <n v="145"/>
    <s v=" Case : Rough"/>
    <m/>
    <m/>
    <m/>
    <n v="0"/>
    <m/>
    <m/>
    <n v="0"/>
    <m/>
    <m/>
    <m/>
    <n v="0"/>
    <m/>
    <m/>
    <m/>
    <m/>
    <m/>
    <m/>
    <m/>
    <m/>
  </r>
  <r>
    <x v="5"/>
    <x v="7"/>
    <d v="2017-09-19T00:00:00"/>
    <s v="CW2017'38"/>
    <x v="9"/>
    <x v="2"/>
    <s v="1B220BB001A"/>
    <s v="5000309098"/>
    <n v="32"/>
    <n v="20"/>
    <n v="145"/>
    <s v=" Case : Rough"/>
    <m/>
    <m/>
    <m/>
    <n v="0"/>
    <m/>
    <m/>
    <n v="0"/>
    <m/>
    <m/>
    <m/>
    <n v="0"/>
    <m/>
    <m/>
    <m/>
    <m/>
    <m/>
    <m/>
    <m/>
    <m/>
  </r>
  <r>
    <x v="5"/>
    <x v="7"/>
    <d v="2017-09-19T00:00:00"/>
    <s v="CW2017'38"/>
    <x v="9"/>
    <x v="2"/>
    <s v="1B220APO02A"/>
    <s v="5000311077"/>
    <n v="7"/>
    <n v="7"/>
    <n v="7"/>
    <s v="Case : Thickness Low"/>
    <m/>
    <m/>
    <m/>
    <n v="0"/>
    <m/>
    <m/>
    <n v="0"/>
    <m/>
    <m/>
    <m/>
    <n v="0"/>
    <m/>
    <m/>
    <m/>
    <m/>
    <m/>
    <m/>
    <m/>
    <m/>
  </r>
  <r>
    <x v="6"/>
    <x v="6"/>
    <d v="2017-09-24T00:00:00"/>
    <s v="CW2017'39"/>
    <x v="9"/>
    <x v="1"/>
    <s v="235A14SBOA"/>
    <m/>
    <n v="123"/>
    <n v="123"/>
    <n v="123"/>
    <s v="JIG MARK"/>
    <n v="4.5510000000000002"/>
    <m/>
    <m/>
    <m/>
    <m/>
    <m/>
    <n v="63.713999999999999"/>
    <m/>
    <n v="1.107"/>
    <m/>
    <n v="64.820999999999998"/>
    <m/>
    <m/>
    <m/>
    <m/>
    <m/>
    <m/>
    <m/>
    <m/>
  </r>
  <r>
    <x v="6"/>
    <x v="6"/>
    <d v="2017-09-27T00:00:00"/>
    <s v="CW2017'39"/>
    <x v="9"/>
    <x v="1"/>
    <s v="360P06SBOA"/>
    <m/>
    <n v="71"/>
    <n v="71"/>
    <n v="71"/>
    <s v="JIG MARK"/>
    <n v="2.6269999999999998"/>
    <m/>
    <m/>
    <m/>
    <m/>
    <m/>
    <n v="36.777999999999999"/>
    <m/>
    <n v="0.6389999999999999"/>
    <m/>
    <n v="37.41700000000000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6" minRefreshableVersion="3" createdVersion="6" showError="1" errorCaption="-" missingCaption="-" compact="0" indent="0" compactData="0" showDrill="1" multipleFieldFilters="0">
  <location ref="B3:O49" firstHeaderRow="0" firstDataRow="1" firstDataCol="4"/>
  <pivotFields count="31">
    <pivotField axis="axisRow" compact="0" defaultSubtotal="0" outline="0" subtotalTop="0" showAll="0">
      <items count="9">
        <item x="4"/>
        <item x="0"/>
        <item x="3"/>
        <item m="1" x="8"/>
        <item x="2"/>
        <item m="1" x="7"/>
        <item x="5"/>
        <item x="6"/>
        <item x="1"/>
      </items>
    </pivotField>
    <pivotField axis="axisRow" compact="0" defaultSubtotal="0" outline="0" subtotalTop="0" showAll="0">
      <items count="8">
        <item x="4"/>
        <item x="6"/>
        <item x="7"/>
        <item x="3"/>
        <item x="1"/>
        <item x="2"/>
        <item x="5"/>
        <item x="0"/>
      </items>
    </pivotField>
    <pivotField compact="0" defaultSubtotal="0" outline="0" subtotalTop="0" showAll="0"/>
    <pivotField compact="0" defaultSubtotal="0" outline="0" subtotalTop="0" showAll="0"/>
    <pivotField axis="axisRow" compact="0" sortType="ascending" defaultSubtotal="0" outline="0" subtotalTop="0" showAll="0">
      <items count="12">
        <item x="0"/>
        <item m="1" x="11"/>
        <item x="1"/>
        <item x="2"/>
        <item x="3"/>
        <item x="4"/>
        <item x="5"/>
        <item x="6"/>
        <item x="7"/>
        <item x="8"/>
        <item x="9"/>
        <item m="1" x="10"/>
      </items>
    </pivotField>
    <pivotField axis="axisRow" compact="0" sortType="descending" defaultSubtotal="0" outline="0" subtotalTop="0" showAll="0">
      <items count="3">
        <item x="0"/>
        <item x="2"/>
        <item x="1"/>
      </items>
    </pivotField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compact="0" defaultSubtotal="0" outline="0" subtotalTop="0" numFmtId="179" showAll="0"/>
    <pivotField compact="0" defaultSubtotal="0" outline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</pivotFields>
  <rowFields count="4">
    <field x="4"/>
    <field x="0"/>
    <field x="1"/>
    <field x="5"/>
  </rowFields>
  <rowItems count="46">
    <i>
      <x/>
      <x v="1"/>
      <x v="7"/>
      <x/>
    </i>
    <i r="1">
      <x v="4"/>
      <x v="7"/>
      <x/>
    </i>
    <i r="1">
      <x v="8"/>
      <x v="7"/>
      <x/>
    </i>
    <i>
      <x v="2"/>
      <x/>
      <x v="3"/>
      <x v="2"/>
    </i>
    <i r="2">
      <x v="5"/>
      <x v="2"/>
    </i>
    <i r="1">
      <x v="2"/>
      <x v="4"/>
      <x v="2"/>
    </i>
    <i>
      <x v="3"/>
      <x/>
      <x v="3"/>
      <x v="2"/>
    </i>
    <i r="1">
      <x v="2"/>
      <x v="4"/>
      <x v="2"/>
    </i>
    <i>
      <x v="4"/>
      <x/>
      <x v="3"/>
      <x v="2"/>
    </i>
    <i r="1">
      <x v="2"/>
      <x v="4"/>
      <x v="2"/>
    </i>
    <i>
      <x v="5"/>
      <x/>
      <x/>
      <x v="1"/>
    </i>
    <i r="2">
      <x v="3"/>
      <x v="2"/>
    </i>
    <i r="1">
      <x v="2"/>
      <x v="4"/>
      <x v="2"/>
    </i>
    <i>
      <x v="6"/>
      <x/>
      <x/>
      <x v="1"/>
    </i>
    <i r="2">
      <x v="3"/>
      <x v="2"/>
    </i>
    <i r="2">
      <x v="5"/>
      <x v="2"/>
    </i>
    <i r="1">
      <x v="2"/>
      <x v="4"/>
      <x v="2"/>
    </i>
    <i r="1">
      <x v="6"/>
      <x v="2"/>
      <x v="1"/>
    </i>
    <i r="2">
      <x v="6"/>
      <x v="1"/>
    </i>
    <i r="1">
      <x v="7"/>
      <x v="1"/>
      <x v="1"/>
    </i>
    <i r="3">
      <x v="2"/>
    </i>
    <i>
      <x v="7"/>
      <x/>
      <x/>
      <x v="1"/>
    </i>
    <i r="2">
      <x v="3"/>
      <x v="2"/>
    </i>
    <i r="1">
      <x v="2"/>
      <x v="4"/>
      <x v="2"/>
    </i>
    <i r="1">
      <x v="6"/>
      <x v="2"/>
      <x v="1"/>
    </i>
    <i r="2">
      <x v="6"/>
      <x v="1"/>
    </i>
    <i r="1">
      <x v="7"/>
      <x v="1"/>
      <x v="1"/>
    </i>
    <i>
      <x v="8"/>
      <x/>
      <x/>
      <x v="1"/>
    </i>
    <i r="2">
      <x v="3"/>
      <x v="2"/>
    </i>
    <i r="1">
      <x v="2"/>
      <x v="4"/>
      <x v="2"/>
    </i>
    <i r="1">
      <x v="6"/>
      <x v="2"/>
      <x v="1"/>
    </i>
    <i r="2">
      <x v="6"/>
      <x v="1"/>
    </i>
    <i r="1">
      <x v="7"/>
      <x v="1"/>
      <x v="1"/>
    </i>
    <i r="3">
      <x v="2"/>
    </i>
    <i>
      <x v="9"/>
      <x/>
      <x/>
      <x v="1"/>
    </i>
    <i r="2">
      <x v="3"/>
      <x v="2"/>
    </i>
    <i r="1">
      <x v="2"/>
      <x v="4"/>
      <x v="2"/>
    </i>
    <i r="1">
      <x v="6"/>
      <x v="2"/>
      <x v="1"/>
    </i>
    <i r="2">
      <x v="6"/>
      <x v="1"/>
    </i>
    <i r="1">
      <x v="7"/>
      <x v="1"/>
      <x v="1"/>
    </i>
    <i>
      <x v="10"/>
      <x/>
      <x v="3"/>
      <x v="2"/>
    </i>
    <i r="1">
      <x v="2"/>
      <x v="4"/>
      <x v="2"/>
    </i>
    <i r="1">
      <x v="6"/>
      <x v="2"/>
      <x v="1"/>
    </i>
    <i r="2">
      <x v="6"/>
      <x v="1"/>
    </i>
    <i r="1">
      <x v="7"/>
      <x v="1"/>
      <x v="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ReWork" fld="12" baseField="0" baseItem="0"/>
    <dataField name="RePlate" fld="13" baseField="0" baseItem="0"/>
    <dataField name="ReWash" fld="14" baseField="0" baseItem="0"/>
    <dataField name="Other" fld="15" baseField="0" baseItem="0"/>
    <dataField name="Sort" fld="16" baseField="0" baseItem="0"/>
    <dataField name="Scrap" fld="17" subtotal="count" baseField="0" baseItem="0"/>
    <dataField name="Labour Cost" fld="18" baseField="0" baseItem="0" numFmtId="192"/>
    <dataField name="Process Cost" fld="19" baseField="0" baseItem="0" numFmtId="192"/>
    <dataField name="Material Cost" fld="20" baseField="0" baseItem="0" numFmtId="192"/>
    <dataField name="Part Cost" fld="21" baseField="0" baseItem="0" numFmtId="192"/>
  </dataFields>
  <formats count="18">
    <format dxfId="0">
      <pivotArea dataOnly="0" outline="0" fieldPosition="0">
        <references count="1">
          <reference field="4" count="0" defaultSubtotal="1"/>
        </references>
      </pivotArea>
    </format>
    <format dxfId="1">
      <pivotArea dataOnly="0" grandRow="1" outline="0" fieldPosition="0"/>
    </format>
    <format dxfId="2">
      <pivotArea dataOnly="0" grandRow="1" outline="0" fieldPosition="0"/>
    </format>
    <format dxfId="3">
      <pivotArea outline="0" collapsedLevelsAreSubtotals="1" fieldPosition="0"/>
    </format>
    <format dxfId="4">
      <pivotArea dataOnly="0" labelOnly="1" outline="0" fieldPosition="0">
        <references count="1">
          <reference field="4294967294" count="4">
            <x v="6"/>
            <x v="7"/>
            <x v="8"/>
            <x v="9"/>
          </reference>
        </references>
      </pivotArea>
    </format>
    <format dxfId="5">
      <pivotArea dataOnly="0" outline="0" fieldPosition="0">
        <references count="1">
          <reference field="4294967294" count="1">
            <x v="6"/>
          </reference>
        </references>
      </pivotArea>
    </format>
    <format dxfId="6">
      <pivotArea dataOnly="0" outline="0" fieldPosition="0">
        <references count="1">
          <reference field="5" count="1">
            <x v="2"/>
          </reference>
        </references>
      </pivotArea>
    </format>
    <format dxfId="7">
      <pivotArea dataOnly="0" outline="0" fieldPosition="0">
        <references count="1">
          <reference field="5" count="1">
            <x v="2"/>
          </reference>
        </references>
      </pivotArea>
    </format>
    <format dxfId="8">
      <pivotArea dataOnly="0" outline="0" fieldPosition="0">
        <references count="1">
          <reference field="5" count="1">
            <x v="2"/>
          </reference>
        </references>
      </pivotArea>
    </format>
    <format dxfId="9">
      <pivotArea field="4" type="button" dataOnly="0" labelOnly="1" outline="0" fieldPosition="0"/>
    </format>
    <format dxfId="10">
      <pivotArea field="0" type="button" dataOnly="0" labelOnly="1" outline="0" fieldPosition="0"/>
    </format>
    <format dxfId="11">
      <pivotArea field="5" type="button" dataOnly="0" labelOnly="1" outline="0" fieldPosition="0"/>
    </format>
    <format dxfId="12">
      <pivotArea dataOnly="0" labelOnly="1" outline="0" fieldPosition="0">
        <references count="1">
          <reference field="4294967294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3">
      <pivotArea dataOnly="0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4">
      <pivotArea dataOnly="0" outline="0" fieldPosition="0">
        <references count="1">
          <reference field="4294967294" count="1">
            <x v="5"/>
          </reference>
        </references>
      </pivotArea>
    </format>
    <format dxfId="15">
      <pivotArea dataOnly="0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6">
      <pivotArea dataOnly="0" outline="0" fieldPosition="0">
        <references count="1">
          <reference field="4294967294" count="4">
            <x v="6"/>
            <x v="7"/>
            <x v="8"/>
            <x v="9"/>
          </reference>
        </references>
      </pivotArea>
    </format>
    <format dxfId="17">
      <pivotArea dataOnly="0" outline="0" fieldPosition="0">
        <references count="1">
          <reference field="0" count="0" sumSubtotal="1"/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6" minRefreshableVersion="3" createdVersion="6" showError="1" errorCaption="-" missingCaption="-" compact="0" indent="0" compactData="0" showDrill="1" multipleFieldFilters="0">
  <location ref="B3:N42" firstHeaderRow="0" firstDataRow="1" firstDataCol="3"/>
  <pivotFields count="31">
    <pivotField axis="axisRow" compact="0" defaultSubtotal="0" outline="0" subtotalTop="0" showAll="0">
      <items count="9">
        <item x="4"/>
        <item x="0"/>
        <item x="3"/>
        <item m="1" x="8"/>
        <item x="2"/>
        <item m="1" x="7"/>
        <item x="5"/>
        <item x="6"/>
        <item x="1"/>
      </items>
    </pivotField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axis="axisRow" compact="0" sortType="ascending" defaultSubtotal="0" outline="0" subtotalTop="0" showAll="0">
      <items count="12">
        <item x="0"/>
        <item m="1" x="11"/>
        <item x="1"/>
        <item x="2"/>
        <item x="3"/>
        <item x="4"/>
        <item x="5"/>
        <item x="6"/>
        <item x="7"/>
        <item x="8"/>
        <item x="9"/>
        <item m="1" x="10"/>
      </items>
    </pivotField>
    <pivotField axis="axisRow" compact="0" sortType="descending" defaultSubtotal="0" outline="0" subtotalTop="0" showAll="0">
      <items count="3">
        <item x="0"/>
        <item x="2"/>
        <item x="1"/>
      </items>
    </pivotField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dataField="1" compact="0" defaultSubtotal="0" outline="0" subtotalTop="0" showAll="0"/>
    <pivotField compact="0" defaultSubtotal="0" outline="0" subtotalTop="0" numFmtId="179" showAll="0"/>
    <pivotField compact="0" defaultSubtotal="0" outline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  <pivotField compact="0" defaultSubtotal="0" outline="0" subtotalTop="0" showAll="0"/>
  </pivotFields>
  <rowFields count="3">
    <field x="4"/>
    <field x="0"/>
    <field x="5"/>
  </rowFields>
  <rowItems count="39">
    <i>
      <x/>
      <x v="1"/>
      <x/>
    </i>
    <i r="1">
      <x v="4"/>
      <x/>
    </i>
    <i r="1">
      <x v="8"/>
      <x/>
    </i>
    <i>
      <x v="2"/>
      <x/>
      <x v="2"/>
    </i>
    <i r="1">
      <x v="2"/>
      <x v="2"/>
    </i>
    <i>
      <x v="3"/>
      <x/>
      <x v="2"/>
    </i>
    <i r="1">
      <x v="2"/>
      <x v="2"/>
    </i>
    <i>
      <x v="4"/>
      <x/>
      <x v="2"/>
    </i>
    <i r="1">
      <x v="2"/>
      <x v="2"/>
    </i>
    <i>
      <x v="5"/>
      <x/>
      <x v="1"/>
    </i>
    <i r="2">
      <x v="2"/>
    </i>
    <i r="1">
      <x v="2"/>
      <x v="2"/>
    </i>
    <i>
      <x v="6"/>
      <x/>
      <x v="1"/>
    </i>
    <i r="2">
      <x v="2"/>
    </i>
    <i r="1">
      <x v="2"/>
      <x v="2"/>
    </i>
    <i r="1">
      <x v="6"/>
      <x v="1"/>
    </i>
    <i r="1">
      <x v="7"/>
      <x v="1"/>
    </i>
    <i r="2">
      <x v="2"/>
    </i>
    <i>
      <x v="7"/>
      <x/>
      <x v="1"/>
    </i>
    <i r="2">
      <x v="2"/>
    </i>
    <i r="1">
      <x v="2"/>
      <x v="2"/>
    </i>
    <i r="1">
      <x v="6"/>
      <x v="1"/>
    </i>
    <i r="1">
      <x v="7"/>
      <x v="1"/>
    </i>
    <i>
      <x v="8"/>
      <x/>
      <x v="1"/>
    </i>
    <i r="2">
      <x v="2"/>
    </i>
    <i r="1">
      <x v="2"/>
      <x v="2"/>
    </i>
    <i r="1">
      <x v="6"/>
      <x v="1"/>
    </i>
    <i r="1">
      <x v="7"/>
      <x v="1"/>
    </i>
    <i r="2">
      <x v="2"/>
    </i>
    <i>
      <x v="9"/>
      <x/>
      <x v="1"/>
    </i>
    <i r="2">
      <x v="2"/>
    </i>
    <i r="1">
      <x v="2"/>
      <x v="2"/>
    </i>
    <i r="1">
      <x v="6"/>
      <x v="1"/>
    </i>
    <i r="1">
      <x v="7"/>
      <x v="1"/>
    </i>
    <i>
      <x v="10"/>
      <x/>
      <x v="2"/>
    </i>
    <i r="1">
      <x v="2"/>
      <x v="2"/>
    </i>
    <i r="1">
      <x v="6"/>
      <x v="1"/>
    </i>
    <i r="1">
      <x v="7"/>
      <x v="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ReWork" fld="12" baseField="0" baseItem="0"/>
    <dataField name="RePlate" fld="13" baseField="0" baseItem="0"/>
    <dataField name="ReWash" fld="14" baseField="0" baseItem="0"/>
    <dataField name="Other" fld="15" baseField="0" baseItem="0"/>
    <dataField name="Sort" fld="16" baseField="0" baseItem="0"/>
    <dataField name="Scrap" fld="17" subtotal="count" baseField="0" baseItem="0"/>
    <dataField name="Labour Cost" fld="18" baseField="0" baseItem="0" numFmtId="192"/>
    <dataField name="Process Cost" fld="19" baseField="0" baseItem="0" numFmtId="192"/>
    <dataField name="Material Cost" fld="20" baseField="0" baseItem="0" numFmtId="192"/>
    <dataField name="Part Cost" fld="21" baseField="0" baseItem="0" numFmtId="192"/>
  </dataFields>
  <formats count="18">
    <format dxfId="18">
      <pivotArea dataOnly="0" outline="0" fieldPosition="0">
        <references count="1">
          <reference field="4" count="0" defaultSubtotal="1"/>
        </references>
      </pivotArea>
    </format>
    <format dxfId="19">
      <pivotArea dataOnly="0" grandRow="1" outline="0" fieldPosition="0"/>
    </format>
    <format dxfId="20">
      <pivotArea dataOnly="0" grandRow="1" outline="0" fieldPosition="0"/>
    </format>
    <format dxfId="21">
      <pivotArea outline="0" collapsedLevelsAreSubtotals="1" fieldPosition="0"/>
    </format>
    <format dxfId="22">
      <pivotArea dataOnly="0" labelOnly="1" outline="0" fieldPosition="0">
        <references count="1">
          <reference field="4294967294" count="4">
            <x v="6"/>
            <x v="7"/>
            <x v="8"/>
            <x v="9"/>
          </reference>
        </references>
      </pivotArea>
    </format>
    <format dxfId="23">
      <pivotArea dataOnly="0" outline="0" fieldPosition="0">
        <references count="1">
          <reference field="4294967294" count="1">
            <x v="6"/>
          </reference>
        </references>
      </pivotArea>
    </format>
    <format dxfId="24">
      <pivotArea dataOnly="0" outline="0" fieldPosition="0">
        <references count="1">
          <reference field="5" count="1">
            <x v="2"/>
          </reference>
        </references>
      </pivotArea>
    </format>
    <format dxfId="25">
      <pivotArea dataOnly="0" outline="0" fieldPosition="0">
        <references count="1">
          <reference field="5" count="1">
            <x v="2"/>
          </reference>
        </references>
      </pivotArea>
    </format>
    <format dxfId="26">
      <pivotArea dataOnly="0" outline="0" fieldPosition="0">
        <references count="1">
          <reference field="5" count="1">
            <x v="2"/>
          </reference>
        </references>
      </pivotArea>
    </format>
    <format dxfId="27">
      <pivotArea field="4" type="button" dataOnly="0" labelOnly="1" outline="0" fieldPosition="0"/>
    </format>
    <format dxfId="28">
      <pivotArea field="0" type="button" dataOnly="0" labelOnly="1" outline="0" fieldPosition="0"/>
    </format>
    <format dxfId="29">
      <pivotArea field="5" type="button" dataOnly="0" labelOnly="1" outline="0" fieldPosition="0"/>
    </format>
    <format dxfId="30">
      <pivotArea dataOnly="0" labelOnly="1" outline="0" fieldPosition="0">
        <references count="1">
          <reference field="4294967294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31">
      <pivotArea dataOnly="0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2">
      <pivotArea dataOnly="0" outline="0" fieldPosition="0">
        <references count="1">
          <reference field="4294967294" count="1">
            <x v="5"/>
          </reference>
        </references>
      </pivotArea>
    </format>
    <format dxfId="33">
      <pivotArea dataOnly="0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4">
      <pivotArea dataOnly="0" outline="0" fieldPosition="0">
        <references count="1">
          <reference field="4294967294" count="4">
            <x v="6"/>
            <x v="7"/>
            <x v="8"/>
            <x v="9"/>
          </reference>
        </references>
      </pivotArea>
    </format>
    <format dxfId="35">
      <pivotArea dataOnly="0" outline="0" fieldPosition="0">
        <references count="1">
          <reference field="0" count="0" sumSubtotal="1"/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>
  <queryTableRefresh preserveSortFilterLayout="0" nextId="32">
    <queryTableFields count="31">
      <queryTableField id="1" name="Dept" tableColumnId="1"/>
      <queryTableField id="2" name="Section" tableColumnId="2"/>
      <queryTableField id="3" name="Date" tableColumnId="3"/>
      <queryTableField id="4" name="CW" tableColumnId="4"/>
      <queryTableField id="5" name="Month" tableColumnId="5"/>
      <queryTableField id="6" name="Source" tableColumnId="6"/>
      <queryTableField id="7" name="Model" tableColumnId="7"/>
      <queryTableField id="8" name="Lot Number" tableColumnId="8"/>
      <queryTableField id="9" name="Affected Qty" tableColumnId="9"/>
      <queryTableField id="10" name="Inspected Qty" tableColumnId="10"/>
      <queryTableField id="11" name="Lot Qty" tableColumnId="11"/>
      <queryTableField id="12" name="Defect / Problem" tableColumnId="12"/>
      <queryTableField id="13" name="ReWork&#10;(Man Hour)" tableColumnId="13"/>
      <queryTableField id="14" name="RePlate&#10;(Man Hour)" tableColumnId="14"/>
      <queryTableField id="15" name="ReWash&#10;(Man Hour)" tableColumnId="15"/>
      <queryTableField id="16" name="Other&#10;(Man Hour)" tableColumnId="16"/>
      <queryTableField id="17" name="Sort&#10;(Man Hour)" tableColumnId="17"/>
      <queryTableField id="18" name="Scrap&#10;(Lot)" tableColumnId="18"/>
      <queryTableField id="19" name="Labour" tableColumnId="19"/>
      <queryTableField id="20" name="Process" tableColumnId="20"/>
      <queryTableField id="21" name="Material" tableColumnId="21"/>
      <queryTableField id="22" name="Part" tableColumnId="22"/>
      <queryTableField id="23" name="Total" tableColumnId="23"/>
      <queryTableField id="24" name="Affected Qty (need buffing only)" tableColumnId="24"/>
      <queryTableField id="25" name="Schott Rej No." tableColumnId="25"/>
      <queryTableField id="26" name="Production Date" tableColumnId="26"/>
      <queryTableField id="27" name="Disposition Date" tableColumnId="27"/>
      <queryTableField id="28" name="Due Date" tableColumnId="28"/>
      <queryTableField id="29" name="Disposition" tableColumnId="29"/>
      <queryTableField id="30" name="PIC" tableColumnId="30"/>
      <queryTableField id="31" name="Lot Statu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1" name="Combined_Table" displayName="Combined_Table" ref="A1:AE1239" tableType="queryTable" totalsRowShown="0">
  <autoFilter ref="A1:AE1239"/>
  <sortState ref="A1:AE1239">
    <sortCondition ref="C1:C485"/>
  </sortState>
  <tableColumns count="31">
    <tableColumn id="1" name="Dept" uniqueName="1" queryTableFieldId="1"/>
    <tableColumn id="2" name="Section" uniqueName="2" queryTableFieldId="2"/>
    <tableColumn id="3" name="Date" uniqueName="3" queryTableFieldId="3"/>
    <tableColumn id="4" name="CW" uniqueName="4" queryTableFieldId="4"/>
    <tableColumn id="5" name="Month" uniqueName="5" queryTableFieldId="5"/>
    <tableColumn id="6" name="Source" uniqueName="6" queryTableFieldId="6"/>
    <tableColumn id="7" name="Model" uniqueName="7" queryTableFieldId="7"/>
    <tableColumn id="8" name="Lot Number" uniqueName="8" queryTableFieldId="8"/>
    <tableColumn id="9" name="Affected Qty" uniqueName="9" queryTableFieldId="9"/>
    <tableColumn id="10" name="Inspected Qty" uniqueName="10" queryTableFieldId="10"/>
    <tableColumn id="11" name="Lot Qty" uniqueName="11" queryTableFieldId="11"/>
    <tableColumn id="12" name="Defect / Problem" uniqueName="12" queryTableFieldId="12"/>
    <tableColumn id="13" name="ReWork_x000a_(Man Hour)" uniqueName="13" queryTableFieldId="13"/>
    <tableColumn id="14" name="RePlate_x000a_(Man Hour)" uniqueName="14" queryTableFieldId="14"/>
    <tableColumn id="15" name="ReWash_x000a_(Man Hour)" uniqueName="15" queryTableFieldId="15"/>
    <tableColumn id="16" name="Other_x000a_(Man Hour)" uniqueName="16" queryTableFieldId="16"/>
    <tableColumn id="17" name="Sort_x000a_(Man Hour)" uniqueName="17" queryTableFieldId="17"/>
    <tableColumn id="18" name="Scrap_x000a_(Lot)" uniqueName="18" queryTableFieldId="18"/>
    <tableColumn id="19" name="Labour" uniqueName="19" queryTableFieldId="19"/>
    <tableColumn id="20" name="Process" uniqueName="20" queryTableFieldId="20"/>
    <tableColumn id="21" name="Material" uniqueName="21" queryTableFieldId="21"/>
    <tableColumn id="22" name="Part" uniqueName="22" queryTableFieldId="22"/>
    <tableColumn id="23" name="Total" uniqueName="23" queryTableFieldId="23"/>
    <tableColumn id="24" name="Affected Qty (need buffing only)" uniqueName="24" queryTableFieldId="24"/>
    <tableColumn id="25" name="Schott Rej No." uniqueName="25" queryTableFieldId="25"/>
    <tableColumn id="26" name="Production Date" uniqueName="26" queryTableFieldId="26"/>
    <tableColumn id="27" name="Disposition Date" uniqueName="27" queryTableFieldId="27"/>
    <tableColumn id="28" name="Due Date" uniqueName="28" queryTableFieldId="28"/>
    <tableColumn id="29" name="Disposition" uniqueName="29" queryTableFieldId="29"/>
    <tableColumn id="30" name="PIC" uniqueName="30" queryTableFieldId="30"/>
    <tableColumn id="31" name="Lot Status" uniqueName="31" queryTableFieldId="3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sep3fs2\P3-Projects\Sales%20By%20Department\FY17\Department%20Sales\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599993896298105"/>
  </sheetPr>
  <dimension ref="A1:D88"/>
  <sheetViews>
    <sheetView showGridLines="0" zoomScale="85" zoomScaleNormal="85" workbookViewId="0">
      <pane ySplit="3" topLeftCell="A4" activePane="bottomLeft" state="frozen"/>
      <selection/>
      <selection pane="bottomLeft" activeCell="C7" sqref="C7"/>
    </sheetView>
  </sheetViews>
  <sheetFormatPr defaultColWidth="9" defaultRowHeight="21" customHeight="1" outlineLevelCol="3"/>
  <cols>
    <col min="1" max="1" width="11.8518518518519" style="568" customWidth="1"/>
    <col min="2" max="2" width="20.1388888888889" style="569" customWidth="1"/>
    <col min="3" max="4" width="64.1388888888889" style="570" customWidth="1"/>
    <col min="5" max="16384" width="9.13888888888889" style="571"/>
  </cols>
  <sheetData>
    <row r="1" customHeight="1" spans="1:1">
      <c r="A1" s="572" t="s">
        <v>0</v>
      </c>
    </row>
    <row r="2" ht="7.5" customHeight="1" spans="1:1">
      <c r="A2" s="564"/>
    </row>
    <row r="3" s="564" customFormat="1" customHeight="1" spans="1:4">
      <c r="A3" s="573" t="s">
        <v>1</v>
      </c>
      <c r="B3" s="264" t="s">
        <v>2</v>
      </c>
      <c r="C3" s="265" t="s">
        <v>3</v>
      </c>
      <c r="D3" s="265" t="s">
        <v>4</v>
      </c>
    </row>
    <row r="4" customHeight="1" spans="1:4">
      <c r="A4" s="574" t="s">
        <v>5</v>
      </c>
      <c r="B4" s="575">
        <v>42857</v>
      </c>
      <c r="C4" s="576" t="s">
        <v>6</v>
      </c>
      <c r="D4" s="576"/>
    </row>
    <row r="5" ht="28.8" spans="1:4">
      <c r="A5" s="574" t="s">
        <v>7</v>
      </c>
      <c r="B5" s="575">
        <v>42858</v>
      </c>
      <c r="C5" s="576" t="s">
        <v>8</v>
      </c>
      <c r="D5" s="576"/>
    </row>
    <row r="6" customHeight="1" spans="1:4">
      <c r="A6" s="578" t="s">
        <v>9</v>
      </c>
      <c r="B6" s="575"/>
      <c r="C6" s="576"/>
      <c r="D6" s="576"/>
    </row>
    <row r="7" ht="28.8" spans="1:4">
      <c r="A7" s="574"/>
      <c r="B7" s="575">
        <v>42914</v>
      </c>
      <c r="C7" s="576" t="s">
        <v>10</v>
      </c>
      <c r="D7" s="576"/>
    </row>
    <row r="8" customHeight="1" spans="1:4">
      <c r="A8" s="574"/>
      <c r="B8" s="575">
        <v>42948</v>
      </c>
      <c r="C8" s="576" t="s">
        <v>11</v>
      </c>
      <c r="D8" s="576"/>
    </row>
    <row r="9" customHeight="1" spans="1:4">
      <c r="A9" s="574"/>
      <c r="B9" s="575"/>
      <c r="C9" s="576"/>
      <c r="D9" s="576"/>
    </row>
    <row r="10" customHeight="1" spans="1:4">
      <c r="A10" s="574"/>
      <c r="B10" s="575"/>
      <c r="C10" s="576"/>
      <c r="D10" s="576"/>
    </row>
    <row r="11" customHeight="1" spans="1:4">
      <c r="A11" s="574"/>
      <c r="B11" s="575"/>
      <c r="C11" s="576"/>
      <c r="D11" s="576"/>
    </row>
    <row r="12" customHeight="1" spans="1:4">
      <c r="A12" s="574"/>
      <c r="B12" s="575"/>
      <c r="C12" s="576"/>
      <c r="D12" s="576"/>
    </row>
    <row r="13" customHeight="1" spans="1:4">
      <c r="A13" s="574"/>
      <c r="B13" s="575"/>
      <c r="C13" s="576"/>
      <c r="D13" s="576"/>
    </row>
    <row r="14" customHeight="1" spans="1:4">
      <c r="A14" s="574"/>
      <c r="B14" s="575"/>
      <c r="C14" s="576"/>
      <c r="D14" s="576"/>
    </row>
    <row r="15" customHeight="1" spans="1:4">
      <c r="A15" s="574"/>
      <c r="B15" s="575"/>
      <c r="C15" s="576"/>
      <c r="D15" s="576"/>
    </row>
    <row r="16" customHeight="1" spans="1:4">
      <c r="A16" s="574"/>
      <c r="B16" s="575"/>
      <c r="C16" s="576"/>
      <c r="D16" s="576"/>
    </row>
    <row r="17" customHeight="1" spans="1:4">
      <c r="A17" s="574"/>
      <c r="B17" s="575"/>
      <c r="C17" s="576"/>
      <c r="D17" s="576"/>
    </row>
    <row r="18" customHeight="1" spans="1:4">
      <c r="A18" s="574"/>
      <c r="B18" s="575"/>
      <c r="C18" s="576"/>
      <c r="D18" s="576"/>
    </row>
    <row r="19" customHeight="1" spans="1:4">
      <c r="A19" s="574"/>
      <c r="B19" s="575"/>
      <c r="C19" s="576"/>
      <c r="D19" s="576"/>
    </row>
    <row r="20" customHeight="1" spans="1:4">
      <c r="A20" s="574"/>
      <c r="B20" s="575"/>
      <c r="C20" s="576"/>
      <c r="D20" s="576"/>
    </row>
    <row r="21" customHeight="1" spans="1:4">
      <c r="A21" s="574"/>
      <c r="B21" s="575"/>
      <c r="C21" s="576"/>
      <c r="D21" s="576"/>
    </row>
    <row r="22" customHeight="1" spans="1:4">
      <c r="A22" s="574"/>
      <c r="B22" s="575"/>
      <c r="C22" s="576"/>
      <c r="D22" s="576"/>
    </row>
    <row r="23" customHeight="1" spans="1:4">
      <c r="A23" s="574"/>
      <c r="B23" s="575"/>
      <c r="C23" s="576"/>
      <c r="D23" s="576"/>
    </row>
    <row r="24" customHeight="1" spans="1:4">
      <c r="A24" s="574"/>
      <c r="B24" s="575"/>
      <c r="C24" s="576"/>
      <c r="D24" s="576"/>
    </row>
    <row r="25" customHeight="1" spans="1:4">
      <c r="A25" s="574"/>
      <c r="B25" s="575"/>
      <c r="C25" s="576"/>
      <c r="D25" s="576"/>
    </row>
    <row r="26" customHeight="1" spans="1:4">
      <c r="A26" s="574"/>
      <c r="B26" s="575"/>
      <c r="C26" s="576"/>
      <c r="D26" s="576"/>
    </row>
    <row r="27" customHeight="1" spans="1:4">
      <c r="A27" s="574"/>
      <c r="B27" s="575"/>
      <c r="C27" s="576"/>
      <c r="D27" s="576"/>
    </row>
    <row r="28" customHeight="1" spans="1:4">
      <c r="A28" s="574"/>
      <c r="B28" s="575"/>
      <c r="C28" s="576"/>
      <c r="D28" s="576"/>
    </row>
    <row r="29" customHeight="1" spans="1:4">
      <c r="A29" s="574"/>
      <c r="B29" s="575"/>
      <c r="C29" s="576"/>
      <c r="D29" s="576"/>
    </row>
    <row r="30" customHeight="1" spans="1:4">
      <c r="A30" s="574"/>
      <c r="B30" s="575"/>
      <c r="C30" s="576"/>
      <c r="D30" s="576"/>
    </row>
    <row r="31" customHeight="1" spans="1:4">
      <c r="A31" s="574"/>
      <c r="B31" s="575"/>
      <c r="C31" s="576"/>
      <c r="D31" s="576"/>
    </row>
    <row r="32" customHeight="1" spans="1:4">
      <c r="A32" s="574"/>
      <c r="B32" s="575"/>
      <c r="C32" s="576"/>
      <c r="D32" s="576"/>
    </row>
    <row r="33" customHeight="1" spans="1:4">
      <c r="A33" s="574"/>
      <c r="B33" s="575"/>
      <c r="C33" s="576"/>
      <c r="D33" s="576"/>
    </row>
    <row r="34" customHeight="1" spans="1:4">
      <c r="A34" s="574"/>
      <c r="B34" s="575"/>
      <c r="C34" s="576"/>
      <c r="D34" s="576"/>
    </row>
    <row r="35" customHeight="1" spans="1:4">
      <c r="A35" s="574"/>
      <c r="B35" s="575"/>
      <c r="C35" s="576"/>
      <c r="D35" s="576"/>
    </row>
    <row r="36" customHeight="1" spans="1:4">
      <c r="A36" s="574"/>
      <c r="B36" s="575"/>
      <c r="C36" s="576"/>
      <c r="D36" s="576"/>
    </row>
    <row r="37" customHeight="1" spans="1:4">
      <c r="A37" s="574"/>
      <c r="B37" s="575"/>
      <c r="C37" s="576"/>
      <c r="D37" s="576"/>
    </row>
    <row r="38" customHeight="1" spans="1:4">
      <c r="A38" s="574"/>
      <c r="B38" s="575"/>
      <c r="C38" s="576"/>
      <c r="D38" s="576"/>
    </row>
    <row r="39" customHeight="1" spans="1:4">
      <c r="A39" s="574"/>
      <c r="B39" s="575"/>
      <c r="C39" s="576"/>
      <c r="D39" s="576"/>
    </row>
    <row r="40" customHeight="1" spans="1:4">
      <c r="A40" s="574"/>
      <c r="B40" s="575"/>
      <c r="C40" s="576"/>
      <c r="D40" s="576"/>
    </row>
    <row r="41" customHeight="1" spans="1:4">
      <c r="A41" s="574"/>
      <c r="B41" s="575"/>
      <c r="C41" s="576"/>
      <c r="D41" s="576"/>
    </row>
    <row r="42" customHeight="1" spans="1:4">
      <c r="A42" s="574"/>
      <c r="B42" s="575"/>
      <c r="C42" s="576"/>
      <c r="D42" s="576"/>
    </row>
    <row r="43" customHeight="1" spans="1:4">
      <c r="A43" s="574"/>
      <c r="B43" s="575"/>
      <c r="C43" s="576"/>
      <c r="D43" s="576"/>
    </row>
    <row r="44" customHeight="1" spans="1:4">
      <c r="A44" s="574"/>
      <c r="B44" s="575"/>
      <c r="C44" s="576"/>
      <c r="D44" s="576"/>
    </row>
    <row r="45" customHeight="1" spans="1:4">
      <c r="A45" s="574"/>
      <c r="B45" s="575"/>
      <c r="C45" s="576"/>
      <c r="D45" s="576"/>
    </row>
    <row r="46" customHeight="1" spans="1:4">
      <c r="A46" s="574"/>
      <c r="B46" s="575"/>
      <c r="C46" s="576"/>
      <c r="D46" s="576"/>
    </row>
    <row r="47" customHeight="1" spans="1:4">
      <c r="A47" s="574"/>
      <c r="B47" s="575"/>
      <c r="C47" s="576"/>
      <c r="D47" s="576"/>
    </row>
    <row r="48" customHeight="1" spans="1:4">
      <c r="A48" s="574"/>
      <c r="B48" s="575"/>
      <c r="C48" s="576"/>
      <c r="D48" s="576"/>
    </row>
    <row r="49" customHeight="1" spans="1:4">
      <c r="A49" s="574"/>
      <c r="B49" s="575"/>
      <c r="C49" s="576"/>
      <c r="D49" s="576"/>
    </row>
    <row r="50" customHeight="1" spans="1:4">
      <c r="A50" s="574"/>
      <c r="B50" s="575"/>
      <c r="C50" s="576"/>
      <c r="D50" s="576"/>
    </row>
    <row r="51" customHeight="1" spans="1:4">
      <c r="A51" s="574"/>
      <c r="B51" s="575"/>
      <c r="C51" s="576"/>
      <c r="D51" s="576"/>
    </row>
    <row r="52" customHeight="1" spans="1:4">
      <c r="A52" s="574"/>
      <c r="B52" s="575"/>
      <c r="C52" s="576"/>
      <c r="D52" s="576"/>
    </row>
    <row r="53" customHeight="1" spans="1:4">
      <c r="A53" s="574"/>
      <c r="B53" s="575"/>
      <c r="C53" s="576"/>
      <c r="D53" s="576"/>
    </row>
    <row r="54" customHeight="1" spans="1:4">
      <c r="A54" s="574"/>
      <c r="B54" s="575"/>
      <c r="C54" s="576"/>
      <c r="D54" s="576"/>
    </row>
    <row r="55" customHeight="1" spans="1:4">
      <c r="A55" s="574"/>
      <c r="B55" s="575"/>
      <c r="C55" s="576"/>
      <c r="D55" s="576"/>
    </row>
    <row r="56" customHeight="1" spans="1:4">
      <c r="A56" s="574"/>
      <c r="B56" s="575"/>
      <c r="C56" s="576"/>
      <c r="D56" s="576"/>
    </row>
    <row r="57" customHeight="1" spans="1:4">
      <c r="A57" s="574"/>
      <c r="B57" s="575"/>
      <c r="C57" s="576"/>
      <c r="D57" s="576"/>
    </row>
    <row r="58" customHeight="1" spans="1:4">
      <c r="A58" s="574"/>
      <c r="B58" s="575"/>
      <c r="C58" s="576"/>
      <c r="D58" s="576"/>
    </row>
    <row r="59" customHeight="1" spans="1:4">
      <c r="A59" s="574"/>
      <c r="B59" s="575"/>
      <c r="C59" s="576"/>
      <c r="D59" s="576"/>
    </row>
    <row r="60" customHeight="1" spans="1:4">
      <c r="A60" s="574"/>
      <c r="B60" s="575"/>
      <c r="C60" s="576"/>
      <c r="D60" s="576"/>
    </row>
    <row r="61" customHeight="1" spans="1:4">
      <c r="A61" s="574"/>
      <c r="B61" s="575"/>
      <c r="C61" s="576"/>
      <c r="D61" s="576"/>
    </row>
    <row r="62" customHeight="1" spans="1:4">
      <c r="A62" s="574"/>
      <c r="B62" s="575"/>
      <c r="C62" s="576"/>
      <c r="D62" s="576"/>
    </row>
    <row r="63" customHeight="1" spans="1:4">
      <c r="A63" s="574"/>
      <c r="B63" s="575"/>
      <c r="C63" s="576"/>
      <c r="D63" s="576"/>
    </row>
    <row r="64" customHeight="1" spans="1:4">
      <c r="A64" s="574"/>
      <c r="B64" s="575"/>
      <c r="C64" s="576"/>
      <c r="D64" s="576"/>
    </row>
    <row r="65" customHeight="1" spans="1:4">
      <c r="A65" s="574"/>
      <c r="B65" s="575"/>
      <c r="C65" s="576"/>
      <c r="D65" s="576"/>
    </row>
    <row r="66" customHeight="1" spans="1:4">
      <c r="A66" s="574"/>
      <c r="B66" s="575"/>
      <c r="C66" s="576"/>
      <c r="D66" s="576"/>
    </row>
    <row r="67" customHeight="1" spans="1:4">
      <c r="A67" s="574"/>
      <c r="B67" s="575"/>
      <c r="C67" s="576"/>
      <c r="D67" s="576"/>
    </row>
    <row r="68" customHeight="1" spans="1:4">
      <c r="A68" s="574"/>
      <c r="B68" s="575"/>
      <c r="C68" s="576"/>
      <c r="D68" s="576"/>
    </row>
    <row r="69" customHeight="1" spans="1:4">
      <c r="A69" s="574"/>
      <c r="B69" s="575"/>
      <c r="C69" s="576"/>
      <c r="D69" s="576"/>
    </row>
    <row r="70" customHeight="1" spans="1:4">
      <c r="A70" s="574"/>
      <c r="B70" s="575"/>
      <c r="C70" s="576"/>
      <c r="D70" s="576"/>
    </row>
    <row r="71" customHeight="1" spans="1:4">
      <c r="A71" s="574"/>
      <c r="B71" s="575"/>
      <c r="C71" s="576"/>
      <c r="D71" s="576"/>
    </row>
    <row r="72" customHeight="1" spans="1:4">
      <c r="A72" s="574"/>
      <c r="B72" s="575"/>
      <c r="C72" s="576"/>
      <c r="D72" s="576"/>
    </row>
    <row r="73" customHeight="1" spans="1:4">
      <c r="A73" s="574"/>
      <c r="B73" s="575"/>
      <c r="C73" s="576"/>
      <c r="D73" s="576"/>
    </row>
    <row r="74" customHeight="1" spans="1:4">
      <c r="A74" s="574"/>
      <c r="B74" s="575"/>
      <c r="C74" s="576"/>
      <c r="D74" s="576"/>
    </row>
    <row r="75" customHeight="1" spans="1:4">
      <c r="A75" s="574"/>
      <c r="B75" s="575"/>
      <c r="C75" s="576"/>
      <c r="D75" s="576"/>
    </row>
    <row r="76" customHeight="1" spans="1:4">
      <c r="A76" s="574"/>
      <c r="B76" s="575"/>
      <c r="C76" s="576"/>
      <c r="D76" s="576"/>
    </row>
    <row r="77" customHeight="1" spans="1:4">
      <c r="A77" s="574"/>
      <c r="B77" s="575"/>
      <c r="C77" s="576"/>
      <c r="D77" s="576"/>
    </row>
    <row r="78" customHeight="1" spans="1:4">
      <c r="A78" s="574"/>
      <c r="B78" s="575"/>
      <c r="C78" s="576"/>
      <c r="D78" s="576"/>
    </row>
    <row r="79" customHeight="1" spans="1:4">
      <c r="A79" s="574"/>
      <c r="B79" s="575"/>
      <c r="C79" s="576"/>
      <c r="D79" s="576"/>
    </row>
    <row r="80" customHeight="1" spans="1:4">
      <c r="A80" s="574"/>
      <c r="B80" s="575"/>
      <c r="C80" s="576"/>
      <c r="D80" s="576"/>
    </row>
    <row r="81" customHeight="1" spans="1:4">
      <c r="A81" s="574"/>
      <c r="B81" s="575"/>
      <c r="C81" s="576"/>
      <c r="D81" s="576"/>
    </row>
    <row r="82" customHeight="1" spans="1:4">
      <c r="A82" s="574"/>
      <c r="B82" s="575"/>
      <c r="C82" s="576"/>
      <c r="D82" s="576"/>
    </row>
    <row r="83" customHeight="1" spans="1:4">
      <c r="A83" s="574"/>
      <c r="B83" s="575"/>
      <c r="C83" s="576"/>
      <c r="D83" s="576"/>
    </row>
    <row r="84" customHeight="1" spans="1:4">
      <c r="A84" s="574"/>
      <c r="B84" s="575"/>
      <c r="C84" s="576"/>
      <c r="D84" s="576"/>
    </row>
    <row r="85" customHeight="1" spans="1:4">
      <c r="A85" s="574"/>
      <c r="B85" s="575"/>
      <c r="C85" s="576"/>
      <c r="D85" s="576"/>
    </row>
    <row r="86" customHeight="1" spans="1:4">
      <c r="A86" s="574"/>
      <c r="B86" s="575"/>
      <c r="C86" s="576"/>
      <c r="D86" s="576"/>
    </row>
    <row r="87" customHeight="1" spans="1:4">
      <c r="A87" s="574"/>
      <c r="B87" s="575"/>
      <c r="C87" s="576"/>
      <c r="D87" s="576"/>
    </row>
    <row r="88" customHeight="1" spans="1:4">
      <c r="A88" s="574"/>
      <c r="B88" s="575"/>
      <c r="C88" s="576"/>
      <c r="D88" s="57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AE1239"/>
  <sheetViews>
    <sheetView showGridLines="0" zoomScale="70" zoomScaleNormal="70" workbookViewId="0">
      <pane ySplit="1" topLeftCell="A44" activePane="bottomLeft" state="frozen"/>
      <selection/>
      <selection pane="bottomLeft" activeCell="A1" sqref="A1"/>
    </sheetView>
  </sheetViews>
  <sheetFormatPr defaultColWidth="9" defaultRowHeight="14.4"/>
  <cols>
    <col min="1" max="1" width="13.5740740740741" style="564" customWidth="1"/>
    <col min="2" max="2" width="17.1388888888889" style="564" customWidth="1"/>
    <col min="3" max="3" width="13.5740740740741" style="564" customWidth="1"/>
    <col min="4" max="4" width="12" style="564" customWidth="1"/>
    <col min="5" max="5" width="15.287037037037" style="564" customWidth="1"/>
    <col min="6" max="6" width="16.4259259259259" style="564" customWidth="1"/>
    <col min="7" max="7" width="21" style="564" customWidth="1"/>
    <col min="8" max="8" width="21.1388888888889" style="564" customWidth="1"/>
    <col min="9" max="9" width="22.5740740740741" style="564" customWidth="1"/>
    <col min="10" max="10" width="24.287037037037" style="564" customWidth="1"/>
    <col min="11" max="11" width="16.4259259259259" style="564" customWidth="1"/>
    <col min="12" max="12" width="43.1388888888889" style="564" customWidth="1"/>
    <col min="13" max="17" width="20.5740740740741" style="564" customWidth="1"/>
    <col min="18" max="18" width="15" style="564" customWidth="1"/>
    <col min="19" max="19" width="16.287037037037" style="564" customWidth="1"/>
    <col min="20" max="20" width="17.4259259259259" style="564" customWidth="1"/>
    <col min="21" max="21" width="17.287037037037" style="564" customWidth="1"/>
    <col min="22" max="22" width="13" style="564" customWidth="1"/>
    <col min="23" max="23" width="14" style="564" customWidth="1"/>
    <col min="24" max="24" width="45.4259259259259" style="564" customWidth="1"/>
    <col min="25" max="25" width="24.8518518518519" style="564" customWidth="1"/>
    <col min="26" max="27" width="26.8518518518519" style="564" customWidth="1"/>
    <col min="28" max="28" width="18.712962962963" style="564" customWidth="1"/>
    <col min="29" max="29" width="20.712962962963" style="564" customWidth="1"/>
    <col min="30" max="30" width="13.4259259259259" style="564" customWidth="1"/>
    <col min="31" max="31" width="20" style="564" customWidth="1"/>
    <col min="32" max="16384" width="9.13888888888889" style="564"/>
  </cols>
  <sheetData>
    <row r="1" s="563" customFormat="1" ht="28.8" spans="1:31">
      <c r="A1" s="565" t="s">
        <v>12</v>
      </c>
      <c r="B1" s="565" t="s">
        <v>13</v>
      </c>
      <c r="C1" s="565" t="s">
        <v>2</v>
      </c>
      <c r="D1" s="565" t="s">
        <v>14</v>
      </c>
      <c r="E1" s="565" t="s">
        <v>15</v>
      </c>
      <c r="F1" s="565" t="s">
        <v>16</v>
      </c>
      <c r="G1" s="565" t="s">
        <v>17</v>
      </c>
      <c r="H1" s="565" t="s">
        <v>18</v>
      </c>
      <c r="I1" s="565" t="s">
        <v>19</v>
      </c>
      <c r="J1" s="565" t="s">
        <v>20</v>
      </c>
      <c r="K1" s="565" t="s">
        <v>21</v>
      </c>
      <c r="L1" s="565" t="s">
        <v>22</v>
      </c>
      <c r="M1" s="565" t="s">
        <v>23</v>
      </c>
      <c r="N1" s="565" t="s">
        <v>24</v>
      </c>
      <c r="O1" s="565" t="s">
        <v>25</v>
      </c>
      <c r="P1" s="565" t="s">
        <v>26</v>
      </c>
      <c r="Q1" s="565" t="s">
        <v>27</v>
      </c>
      <c r="R1" s="565" t="s">
        <v>28</v>
      </c>
      <c r="S1" s="565" t="s">
        <v>29</v>
      </c>
      <c r="T1" s="565" t="s">
        <v>30</v>
      </c>
      <c r="U1" s="565" t="s">
        <v>31</v>
      </c>
      <c r="V1" s="565" t="s">
        <v>32</v>
      </c>
      <c r="W1" s="565" t="s">
        <v>33</v>
      </c>
      <c r="X1" s="565" t="s">
        <v>34</v>
      </c>
      <c r="Y1" s="565" t="s">
        <v>35</v>
      </c>
      <c r="Z1" s="565" t="s">
        <v>36</v>
      </c>
      <c r="AA1" s="565" t="s">
        <v>37</v>
      </c>
      <c r="AB1" s="565" t="s">
        <v>38</v>
      </c>
      <c r="AC1" s="565" t="s">
        <v>39</v>
      </c>
      <c r="AD1" s="565" t="s">
        <v>40</v>
      </c>
      <c r="AE1" s="565" t="s">
        <v>41</v>
      </c>
    </row>
    <row r="2" spans="1:31">
      <c r="A2" s="566" t="s">
        <v>42</v>
      </c>
      <c r="B2" s="566"/>
      <c r="C2" s="567"/>
      <c r="D2" s="566" t="s">
        <v>43</v>
      </c>
      <c r="E2" s="566" t="s">
        <v>43</v>
      </c>
      <c r="F2" s="566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66"/>
      <c r="R2" s="566"/>
      <c r="S2" s="566">
        <v>0</v>
      </c>
      <c r="T2" s="566"/>
      <c r="U2" s="566"/>
      <c r="V2" s="566"/>
      <c r="W2" s="566">
        <v>0</v>
      </c>
      <c r="X2" s="566"/>
      <c r="Y2" s="566"/>
      <c r="Z2" s="567"/>
      <c r="AA2" s="567"/>
      <c r="AB2" s="567"/>
      <c r="AC2" s="566"/>
      <c r="AD2" s="566"/>
      <c r="AE2" s="566"/>
    </row>
    <row r="3" spans="1:31">
      <c r="A3" s="566" t="s">
        <v>44</v>
      </c>
      <c r="B3" s="566"/>
      <c r="C3" s="567"/>
      <c r="D3" s="566" t="s">
        <v>43</v>
      </c>
      <c r="E3" s="566" t="s">
        <v>43</v>
      </c>
      <c r="F3" s="566"/>
      <c r="G3" s="566"/>
      <c r="H3" s="566"/>
      <c r="I3" s="566"/>
      <c r="J3" s="566"/>
      <c r="K3" s="566"/>
      <c r="L3" s="566"/>
      <c r="M3" s="566"/>
      <c r="N3" s="566"/>
      <c r="O3" s="566"/>
      <c r="P3" s="566"/>
      <c r="Q3" s="566"/>
      <c r="R3" s="566"/>
      <c r="S3" s="566">
        <v>0</v>
      </c>
      <c r="T3" s="566"/>
      <c r="U3" s="566"/>
      <c r="V3" s="566"/>
      <c r="W3" s="566">
        <v>0</v>
      </c>
      <c r="X3" s="566"/>
      <c r="Y3" s="566"/>
      <c r="Z3" s="567"/>
      <c r="AA3" s="567"/>
      <c r="AB3" s="567"/>
      <c r="AC3" s="566"/>
      <c r="AD3" s="566"/>
      <c r="AE3" s="566"/>
    </row>
    <row r="4" spans="1:31">
      <c r="A4" s="566" t="s">
        <v>45</v>
      </c>
      <c r="B4" s="566"/>
      <c r="C4" s="567"/>
      <c r="D4" s="566" t="s">
        <v>43</v>
      </c>
      <c r="E4" s="566" t="s">
        <v>43</v>
      </c>
      <c r="F4" s="566"/>
      <c r="G4" s="566"/>
      <c r="H4" s="566"/>
      <c r="I4" s="566"/>
      <c r="J4" s="566"/>
      <c r="K4" s="566"/>
      <c r="L4" s="566"/>
      <c r="M4" s="566"/>
      <c r="N4" s="566"/>
      <c r="O4" s="566"/>
      <c r="P4" s="566"/>
      <c r="Q4" s="566"/>
      <c r="R4" s="566"/>
      <c r="S4" s="566">
        <v>0</v>
      </c>
      <c r="T4" s="566"/>
      <c r="U4" s="566"/>
      <c r="V4" s="566"/>
      <c r="W4" s="566">
        <v>0</v>
      </c>
      <c r="X4" s="566"/>
      <c r="Y4" s="566"/>
      <c r="Z4" s="567"/>
      <c r="AA4" s="567"/>
      <c r="AB4" s="567"/>
      <c r="AC4" s="566"/>
      <c r="AD4" s="566"/>
      <c r="AE4" s="566"/>
    </row>
    <row r="5" spans="1:31">
      <c r="A5" s="566" t="s">
        <v>46</v>
      </c>
      <c r="B5" s="566" t="s">
        <v>46</v>
      </c>
      <c r="C5" s="567">
        <v>42736</v>
      </c>
      <c r="D5" s="566" t="s">
        <v>47</v>
      </c>
      <c r="E5" s="566" t="s">
        <v>48</v>
      </c>
      <c r="F5" s="566" t="s">
        <v>49</v>
      </c>
      <c r="G5" s="566" t="s">
        <v>50</v>
      </c>
      <c r="H5" s="566" t="s">
        <v>51</v>
      </c>
      <c r="I5" s="566"/>
      <c r="J5" s="566"/>
      <c r="K5" s="566">
        <v>11000</v>
      </c>
      <c r="L5" s="566" t="s">
        <v>52</v>
      </c>
      <c r="M5" s="566" t="s">
        <v>43</v>
      </c>
      <c r="N5" s="566" t="s">
        <v>43</v>
      </c>
      <c r="O5" s="566">
        <v>0.5</v>
      </c>
      <c r="P5" s="566"/>
      <c r="Q5" s="566" t="s">
        <v>43</v>
      </c>
      <c r="R5" s="566"/>
      <c r="S5" s="566">
        <v>7</v>
      </c>
      <c r="T5" s="566">
        <v>5</v>
      </c>
      <c r="U5" s="566">
        <v>0</v>
      </c>
      <c r="V5" s="566"/>
      <c r="W5" s="566">
        <v>12</v>
      </c>
      <c r="X5" s="566"/>
      <c r="Y5" s="566" t="s">
        <v>53</v>
      </c>
      <c r="Z5" s="567">
        <v>42735</v>
      </c>
      <c r="AA5" s="567">
        <v>42740</v>
      </c>
      <c r="AB5" s="567">
        <v>42741</v>
      </c>
      <c r="AC5" s="566" t="s">
        <v>54</v>
      </c>
      <c r="AD5" s="566" t="s">
        <v>55</v>
      </c>
      <c r="AE5" s="566" t="s">
        <v>56</v>
      </c>
    </row>
    <row r="6" spans="1:31">
      <c r="A6" s="566" t="s">
        <v>46</v>
      </c>
      <c r="B6" s="566" t="s">
        <v>46</v>
      </c>
      <c r="C6" s="567">
        <v>42736</v>
      </c>
      <c r="D6" s="566" t="s">
        <v>47</v>
      </c>
      <c r="E6" s="566" t="s">
        <v>48</v>
      </c>
      <c r="F6" s="566" t="s">
        <v>49</v>
      </c>
      <c r="G6" s="566" t="s">
        <v>57</v>
      </c>
      <c r="H6" s="566" t="s">
        <v>58</v>
      </c>
      <c r="I6" s="566"/>
      <c r="J6" s="566"/>
      <c r="K6" s="566">
        <v>11000</v>
      </c>
      <c r="L6" s="566" t="s">
        <v>59</v>
      </c>
      <c r="M6" s="566" t="s">
        <v>43</v>
      </c>
      <c r="N6" s="566" t="s">
        <v>43</v>
      </c>
      <c r="O6" s="566">
        <v>0.5</v>
      </c>
      <c r="P6" s="566"/>
      <c r="Q6" s="566" t="s">
        <v>43</v>
      </c>
      <c r="R6" s="566"/>
      <c r="S6" s="566">
        <v>7</v>
      </c>
      <c r="T6" s="566">
        <v>5</v>
      </c>
      <c r="U6" s="566">
        <v>0</v>
      </c>
      <c r="V6" s="566"/>
      <c r="W6" s="566">
        <v>12</v>
      </c>
      <c r="X6" s="566"/>
      <c r="Y6" s="566" t="s">
        <v>60</v>
      </c>
      <c r="Z6" s="567">
        <v>42734</v>
      </c>
      <c r="AA6" s="567">
        <v>42739</v>
      </c>
      <c r="AB6" s="567">
        <v>42740</v>
      </c>
      <c r="AC6" s="566" t="s">
        <v>54</v>
      </c>
      <c r="AD6" s="566" t="s">
        <v>61</v>
      </c>
      <c r="AE6" s="566" t="s">
        <v>56</v>
      </c>
    </row>
    <row r="7" spans="1:31">
      <c r="A7" s="566" t="s">
        <v>46</v>
      </c>
      <c r="B7" s="566" t="s">
        <v>46</v>
      </c>
      <c r="C7" s="567">
        <v>42736</v>
      </c>
      <c r="D7" s="566" t="s">
        <v>47</v>
      </c>
      <c r="E7" s="566" t="s">
        <v>48</v>
      </c>
      <c r="F7" s="566" t="s">
        <v>49</v>
      </c>
      <c r="G7" s="566" t="s">
        <v>62</v>
      </c>
      <c r="H7" s="566" t="s">
        <v>63</v>
      </c>
      <c r="I7" s="566"/>
      <c r="J7" s="566"/>
      <c r="K7" s="566">
        <v>13000</v>
      </c>
      <c r="L7" s="566" t="s">
        <v>52</v>
      </c>
      <c r="M7" s="566" t="s">
        <v>43</v>
      </c>
      <c r="N7" s="566" t="s">
        <v>43</v>
      </c>
      <c r="O7" s="566">
        <v>0.5</v>
      </c>
      <c r="P7" s="566"/>
      <c r="Q7" s="566" t="s">
        <v>43</v>
      </c>
      <c r="R7" s="566"/>
      <c r="S7" s="566">
        <v>7</v>
      </c>
      <c r="T7" s="566">
        <v>5</v>
      </c>
      <c r="U7" s="566">
        <v>0</v>
      </c>
      <c r="V7" s="566"/>
      <c r="W7" s="566">
        <v>12</v>
      </c>
      <c r="X7" s="566"/>
      <c r="Y7" s="566" t="s">
        <v>64</v>
      </c>
      <c r="Z7" s="567">
        <v>42733</v>
      </c>
      <c r="AA7" s="567">
        <v>42739</v>
      </c>
      <c r="AB7" s="567">
        <v>42740</v>
      </c>
      <c r="AC7" s="566" t="s">
        <v>54</v>
      </c>
      <c r="AD7" s="566" t="s">
        <v>61</v>
      </c>
      <c r="AE7" s="566" t="s">
        <v>56</v>
      </c>
    </row>
    <row r="8" spans="1:31">
      <c r="A8" s="566" t="s">
        <v>46</v>
      </c>
      <c r="B8" s="566" t="s">
        <v>46</v>
      </c>
      <c r="C8" s="567">
        <v>42736</v>
      </c>
      <c r="D8" s="566" t="s">
        <v>47</v>
      </c>
      <c r="E8" s="566" t="s">
        <v>48</v>
      </c>
      <c r="F8" s="566" t="s">
        <v>49</v>
      </c>
      <c r="G8" s="566" t="s">
        <v>65</v>
      </c>
      <c r="H8" s="566" t="s">
        <v>66</v>
      </c>
      <c r="I8" s="566"/>
      <c r="J8" s="566"/>
      <c r="K8" s="566">
        <v>11000</v>
      </c>
      <c r="L8" s="566" t="s">
        <v>59</v>
      </c>
      <c r="M8" s="566" t="s">
        <v>43</v>
      </c>
      <c r="N8" s="566" t="s">
        <v>43</v>
      </c>
      <c r="O8" s="566">
        <v>0.5</v>
      </c>
      <c r="P8" s="566"/>
      <c r="Q8" s="566" t="s">
        <v>43</v>
      </c>
      <c r="R8" s="566"/>
      <c r="S8" s="566">
        <v>7</v>
      </c>
      <c r="T8" s="566">
        <v>5</v>
      </c>
      <c r="U8" s="566">
        <v>0</v>
      </c>
      <c r="V8" s="566"/>
      <c r="W8" s="566">
        <v>12</v>
      </c>
      <c r="X8" s="566"/>
      <c r="Y8" s="566" t="s">
        <v>67</v>
      </c>
      <c r="Z8" s="567">
        <v>42733</v>
      </c>
      <c r="AA8" s="567">
        <v>42740</v>
      </c>
      <c r="AB8" s="567">
        <v>42741</v>
      </c>
      <c r="AC8" s="566" t="s">
        <v>54</v>
      </c>
      <c r="AD8" s="566" t="s">
        <v>55</v>
      </c>
      <c r="AE8" s="566" t="s">
        <v>56</v>
      </c>
    </row>
    <row r="9" spans="1:31">
      <c r="A9" s="566" t="s">
        <v>46</v>
      </c>
      <c r="B9" s="566" t="s">
        <v>46</v>
      </c>
      <c r="C9" s="567">
        <v>42736</v>
      </c>
      <c r="D9" s="566" t="s">
        <v>47</v>
      </c>
      <c r="E9" s="566" t="s">
        <v>48</v>
      </c>
      <c r="F9" s="566" t="s">
        <v>49</v>
      </c>
      <c r="G9" s="566" t="s">
        <v>57</v>
      </c>
      <c r="H9" s="566" t="s">
        <v>68</v>
      </c>
      <c r="I9" s="566"/>
      <c r="J9" s="566"/>
      <c r="K9" s="566">
        <v>11000</v>
      </c>
      <c r="L9" s="566" t="s">
        <v>59</v>
      </c>
      <c r="M9" s="566" t="s">
        <v>43</v>
      </c>
      <c r="N9" s="566" t="s">
        <v>43</v>
      </c>
      <c r="O9" s="566">
        <v>0.5</v>
      </c>
      <c r="P9" s="566"/>
      <c r="Q9" s="566" t="s">
        <v>43</v>
      </c>
      <c r="R9" s="566"/>
      <c r="S9" s="566">
        <v>7</v>
      </c>
      <c r="T9" s="566">
        <v>5</v>
      </c>
      <c r="U9" s="566">
        <v>0</v>
      </c>
      <c r="V9" s="566"/>
      <c r="W9" s="566">
        <v>12</v>
      </c>
      <c r="X9" s="566"/>
      <c r="Y9" s="566" t="s">
        <v>60</v>
      </c>
      <c r="Z9" s="567">
        <v>42734</v>
      </c>
      <c r="AA9" s="567">
        <v>42739</v>
      </c>
      <c r="AB9" s="567">
        <v>42740</v>
      </c>
      <c r="AC9" s="566" t="s">
        <v>54</v>
      </c>
      <c r="AD9" s="566" t="s">
        <v>61</v>
      </c>
      <c r="AE9" s="566" t="s">
        <v>56</v>
      </c>
    </row>
    <row r="10" spans="1:31">
      <c r="A10" s="566" t="s">
        <v>46</v>
      </c>
      <c r="B10" s="566" t="s">
        <v>46</v>
      </c>
      <c r="C10" s="567">
        <v>42736</v>
      </c>
      <c r="D10" s="566" t="s">
        <v>47</v>
      </c>
      <c r="E10" s="566" t="s">
        <v>48</v>
      </c>
      <c r="F10" s="566" t="s">
        <v>49</v>
      </c>
      <c r="G10" s="566" t="s">
        <v>57</v>
      </c>
      <c r="H10" s="566" t="s">
        <v>69</v>
      </c>
      <c r="I10" s="566"/>
      <c r="J10" s="566"/>
      <c r="K10" s="566">
        <v>11000</v>
      </c>
      <c r="L10" s="566" t="s">
        <v>59</v>
      </c>
      <c r="M10" s="566" t="s">
        <v>43</v>
      </c>
      <c r="N10" s="566" t="s">
        <v>43</v>
      </c>
      <c r="O10" s="566">
        <v>0.5</v>
      </c>
      <c r="P10" s="566"/>
      <c r="Q10" s="566" t="s">
        <v>43</v>
      </c>
      <c r="R10" s="566"/>
      <c r="S10" s="566">
        <v>7</v>
      </c>
      <c r="T10" s="566">
        <v>5</v>
      </c>
      <c r="U10" s="566">
        <v>0</v>
      </c>
      <c r="V10" s="566"/>
      <c r="W10" s="566">
        <v>12</v>
      </c>
      <c r="X10" s="566"/>
      <c r="Y10" s="566" t="s">
        <v>60</v>
      </c>
      <c r="Z10" s="567">
        <v>42734</v>
      </c>
      <c r="AA10" s="567">
        <v>42739</v>
      </c>
      <c r="AB10" s="567">
        <v>42740</v>
      </c>
      <c r="AC10" s="566" t="s">
        <v>54</v>
      </c>
      <c r="AD10" s="566" t="s">
        <v>61</v>
      </c>
      <c r="AE10" s="566" t="s">
        <v>56</v>
      </c>
    </row>
    <row r="11" spans="1:31">
      <c r="A11" s="566" t="s">
        <v>46</v>
      </c>
      <c r="B11" s="566" t="s">
        <v>46</v>
      </c>
      <c r="C11" s="567">
        <v>42736</v>
      </c>
      <c r="D11" s="566" t="s">
        <v>47</v>
      </c>
      <c r="E11" s="566" t="s">
        <v>48</v>
      </c>
      <c r="F11" s="566" t="s">
        <v>49</v>
      </c>
      <c r="G11" s="566" t="s">
        <v>57</v>
      </c>
      <c r="H11" s="566" t="s">
        <v>70</v>
      </c>
      <c r="I11" s="566"/>
      <c r="J11" s="566"/>
      <c r="K11" s="566">
        <v>11000</v>
      </c>
      <c r="L11" s="566" t="s">
        <v>59</v>
      </c>
      <c r="M11" s="566" t="s">
        <v>43</v>
      </c>
      <c r="N11" s="566" t="s">
        <v>43</v>
      </c>
      <c r="O11" s="566">
        <v>0.5</v>
      </c>
      <c r="P11" s="566"/>
      <c r="Q11" s="566" t="s">
        <v>43</v>
      </c>
      <c r="R11" s="566"/>
      <c r="S11" s="566">
        <v>7</v>
      </c>
      <c r="T11" s="566">
        <v>5</v>
      </c>
      <c r="U11" s="566">
        <v>0</v>
      </c>
      <c r="V11" s="566"/>
      <c r="W11" s="566">
        <v>12</v>
      </c>
      <c r="X11" s="566"/>
      <c r="Y11" s="566" t="s">
        <v>60</v>
      </c>
      <c r="Z11" s="567">
        <v>42734</v>
      </c>
      <c r="AA11" s="567">
        <v>42739</v>
      </c>
      <c r="AB11" s="567">
        <v>42740</v>
      </c>
      <c r="AC11" s="566" t="s">
        <v>54</v>
      </c>
      <c r="AD11" s="566" t="s">
        <v>61</v>
      </c>
      <c r="AE11" s="566" t="s">
        <v>56</v>
      </c>
    </row>
    <row r="12" spans="1:31">
      <c r="A12" s="566" t="s">
        <v>46</v>
      </c>
      <c r="B12" s="566" t="s">
        <v>46</v>
      </c>
      <c r="C12" s="567">
        <v>42736</v>
      </c>
      <c r="D12" s="566" t="s">
        <v>47</v>
      </c>
      <c r="E12" s="566" t="s">
        <v>48</v>
      </c>
      <c r="F12" s="566" t="s">
        <v>49</v>
      </c>
      <c r="G12" s="566" t="s">
        <v>57</v>
      </c>
      <c r="H12" s="566" t="s">
        <v>71</v>
      </c>
      <c r="I12" s="566"/>
      <c r="J12" s="566"/>
      <c r="K12" s="566">
        <v>11000</v>
      </c>
      <c r="L12" s="566" t="s">
        <v>59</v>
      </c>
      <c r="M12" s="566" t="s">
        <v>43</v>
      </c>
      <c r="N12" s="566" t="s">
        <v>43</v>
      </c>
      <c r="O12" s="566">
        <v>0.5</v>
      </c>
      <c r="P12" s="566"/>
      <c r="Q12" s="566" t="s">
        <v>43</v>
      </c>
      <c r="R12" s="566"/>
      <c r="S12" s="566">
        <v>7</v>
      </c>
      <c r="T12" s="566">
        <v>5</v>
      </c>
      <c r="U12" s="566">
        <v>0</v>
      </c>
      <c r="V12" s="566"/>
      <c r="W12" s="566">
        <v>12</v>
      </c>
      <c r="X12" s="566"/>
      <c r="Y12" s="566" t="s">
        <v>60</v>
      </c>
      <c r="Z12" s="567">
        <v>42734</v>
      </c>
      <c r="AA12" s="567">
        <v>42739</v>
      </c>
      <c r="AB12" s="567">
        <v>42740</v>
      </c>
      <c r="AC12" s="566" t="s">
        <v>54</v>
      </c>
      <c r="AD12" s="566" t="s">
        <v>61</v>
      </c>
      <c r="AE12" s="566" t="s">
        <v>56</v>
      </c>
    </row>
    <row r="13" spans="1:31">
      <c r="A13" s="566" t="s">
        <v>46</v>
      </c>
      <c r="B13" s="566" t="s">
        <v>46</v>
      </c>
      <c r="C13" s="567">
        <v>42738</v>
      </c>
      <c r="D13" s="566" t="s">
        <v>47</v>
      </c>
      <c r="E13" s="566" t="s">
        <v>48</v>
      </c>
      <c r="F13" s="566" t="s">
        <v>49</v>
      </c>
      <c r="G13" s="566" t="s">
        <v>57</v>
      </c>
      <c r="H13" s="566" t="s">
        <v>72</v>
      </c>
      <c r="I13" s="566"/>
      <c r="J13" s="566"/>
      <c r="K13" s="566">
        <v>11000</v>
      </c>
      <c r="L13" s="566" t="s">
        <v>59</v>
      </c>
      <c r="M13" s="566" t="s">
        <v>43</v>
      </c>
      <c r="N13" s="566" t="s">
        <v>43</v>
      </c>
      <c r="O13" s="566">
        <v>0.5</v>
      </c>
      <c r="P13" s="566"/>
      <c r="Q13" s="566" t="s">
        <v>43</v>
      </c>
      <c r="R13" s="566"/>
      <c r="S13" s="566">
        <v>7</v>
      </c>
      <c r="T13" s="566">
        <v>5</v>
      </c>
      <c r="U13" s="566">
        <v>0</v>
      </c>
      <c r="V13" s="566"/>
      <c r="W13" s="566">
        <v>12</v>
      </c>
      <c r="X13" s="566"/>
      <c r="Y13" s="566" t="s">
        <v>73</v>
      </c>
      <c r="Z13" s="567">
        <v>42735</v>
      </c>
      <c r="AA13" s="567">
        <v>42739</v>
      </c>
      <c r="AB13" s="567">
        <v>42740</v>
      </c>
      <c r="AC13" s="566" t="s">
        <v>54</v>
      </c>
      <c r="AD13" s="566" t="s">
        <v>61</v>
      </c>
      <c r="AE13" s="566" t="s">
        <v>56</v>
      </c>
    </row>
    <row r="14" spans="1:31">
      <c r="A14" s="566" t="s">
        <v>46</v>
      </c>
      <c r="B14" s="566" t="s">
        <v>46</v>
      </c>
      <c r="C14" s="567">
        <v>42738</v>
      </c>
      <c r="D14" s="566" t="s">
        <v>47</v>
      </c>
      <c r="E14" s="566" t="s">
        <v>48</v>
      </c>
      <c r="F14" s="566" t="s">
        <v>49</v>
      </c>
      <c r="G14" s="566" t="s">
        <v>57</v>
      </c>
      <c r="H14" s="566" t="s">
        <v>74</v>
      </c>
      <c r="I14" s="566"/>
      <c r="J14" s="566"/>
      <c r="K14" s="566">
        <v>11000</v>
      </c>
      <c r="L14" s="566" t="s">
        <v>75</v>
      </c>
      <c r="M14" s="566" t="s">
        <v>43</v>
      </c>
      <c r="N14" s="566" t="s">
        <v>43</v>
      </c>
      <c r="O14" s="566">
        <v>0.5</v>
      </c>
      <c r="P14" s="566"/>
      <c r="Q14" s="566" t="s">
        <v>43</v>
      </c>
      <c r="R14" s="566"/>
      <c r="S14" s="566">
        <v>7</v>
      </c>
      <c r="T14" s="566">
        <v>5</v>
      </c>
      <c r="U14" s="566">
        <v>0</v>
      </c>
      <c r="V14" s="566"/>
      <c r="W14" s="566">
        <v>12</v>
      </c>
      <c r="X14" s="566"/>
      <c r="Y14" s="566" t="s">
        <v>73</v>
      </c>
      <c r="Z14" s="567">
        <v>42735</v>
      </c>
      <c r="AA14" s="567">
        <v>42739</v>
      </c>
      <c r="AB14" s="567">
        <v>42740</v>
      </c>
      <c r="AC14" s="566" t="s">
        <v>54</v>
      </c>
      <c r="AD14" s="566" t="s">
        <v>61</v>
      </c>
      <c r="AE14" s="566" t="s">
        <v>56</v>
      </c>
    </row>
    <row r="15" spans="1:31">
      <c r="A15" s="566" t="s">
        <v>46</v>
      </c>
      <c r="B15" s="566" t="s">
        <v>46</v>
      </c>
      <c r="C15" s="567">
        <v>42738</v>
      </c>
      <c r="D15" s="566" t="s">
        <v>47</v>
      </c>
      <c r="E15" s="566" t="s">
        <v>48</v>
      </c>
      <c r="F15" s="566" t="s">
        <v>49</v>
      </c>
      <c r="G15" s="566" t="s">
        <v>62</v>
      </c>
      <c r="H15" s="566" t="s">
        <v>76</v>
      </c>
      <c r="I15" s="566"/>
      <c r="J15" s="566"/>
      <c r="K15" s="566">
        <v>13000</v>
      </c>
      <c r="L15" s="566" t="s">
        <v>75</v>
      </c>
      <c r="M15" s="566" t="s">
        <v>43</v>
      </c>
      <c r="N15" s="566" t="s">
        <v>43</v>
      </c>
      <c r="O15" s="566">
        <v>0.5</v>
      </c>
      <c r="P15" s="566"/>
      <c r="Q15" s="566" t="s">
        <v>43</v>
      </c>
      <c r="R15" s="566"/>
      <c r="S15" s="566">
        <v>7</v>
      </c>
      <c r="T15" s="566">
        <v>5</v>
      </c>
      <c r="U15" s="566">
        <v>0</v>
      </c>
      <c r="V15" s="566"/>
      <c r="W15" s="566">
        <v>12</v>
      </c>
      <c r="X15" s="566"/>
      <c r="Y15" s="566" t="s">
        <v>77</v>
      </c>
      <c r="Z15" s="567">
        <v>42734</v>
      </c>
      <c r="AA15" s="567">
        <v>42739</v>
      </c>
      <c r="AB15" s="567">
        <v>42740</v>
      </c>
      <c r="AC15" s="566" t="s">
        <v>54</v>
      </c>
      <c r="AD15" s="566" t="s">
        <v>55</v>
      </c>
      <c r="AE15" s="566" t="s">
        <v>56</v>
      </c>
    </row>
    <row r="16" spans="1:31">
      <c r="A16" s="566" t="s">
        <v>46</v>
      </c>
      <c r="B16" s="566" t="s">
        <v>46</v>
      </c>
      <c r="C16" s="567">
        <v>42738</v>
      </c>
      <c r="D16" s="566" t="s">
        <v>47</v>
      </c>
      <c r="E16" s="566" t="s">
        <v>48</v>
      </c>
      <c r="F16" s="566" t="s">
        <v>49</v>
      </c>
      <c r="G16" s="566" t="s">
        <v>57</v>
      </c>
      <c r="H16" s="566" t="s">
        <v>78</v>
      </c>
      <c r="I16" s="566"/>
      <c r="J16" s="566"/>
      <c r="K16" s="566">
        <v>11000</v>
      </c>
      <c r="L16" s="566" t="s">
        <v>75</v>
      </c>
      <c r="M16" s="566" t="s">
        <v>43</v>
      </c>
      <c r="N16" s="566" t="s">
        <v>43</v>
      </c>
      <c r="O16" s="566">
        <v>0.5</v>
      </c>
      <c r="P16" s="566"/>
      <c r="Q16" s="566" t="s">
        <v>43</v>
      </c>
      <c r="R16" s="566"/>
      <c r="S16" s="566">
        <v>7</v>
      </c>
      <c r="T16" s="566">
        <v>5</v>
      </c>
      <c r="U16" s="566">
        <v>0</v>
      </c>
      <c r="V16" s="566"/>
      <c r="W16" s="566">
        <v>12</v>
      </c>
      <c r="X16" s="566"/>
      <c r="Y16" s="566" t="s">
        <v>73</v>
      </c>
      <c r="Z16" s="567">
        <v>42735</v>
      </c>
      <c r="AA16" s="567">
        <v>42739</v>
      </c>
      <c r="AB16" s="567">
        <v>42740</v>
      </c>
      <c r="AC16" s="566" t="s">
        <v>54</v>
      </c>
      <c r="AD16" s="566" t="s">
        <v>55</v>
      </c>
      <c r="AE16" s="566" t="s">
        <v>56</v>
      </c>
    </row>
    <row r="17" spans="1:31">
      <c r="A17" s="566" t="s">
        <v>46</v>
      </c>
      <c r="B17" s="566" t="s">
        <v>46</v>
      </c>
      <c r="C17" s="567">
        <v>42738</v>
      </c>
      <c r="D17" s="566" t="s">
        <v>47</v>
      </c>
      <c r="E17" s="566" t="s">
        <v>48</v>
      </c>
      <c r="F17" s="566" t="s">
        <v>49</v>
      </c>
      <c r="G17" s="566" t="s">
        <v>57</v>
      </c>
      <c r="H17" s="566" t="s">
        <v>79</v>
      </c>
      <c r="I17" s="566"/>
      <c r="J17" s="566"/>
      <c r="K17" s="566">
        <v>11000</v>
      </c>
      <c r="L17" s="566" t="s">
        <v>59</v>
      </c>
      <c r="M17" s="566" t="s">
        <v>43</v>
      </c>
      <c r="N17" s="566" t="s">
        <v>43</v>
      </c>
      <c r="O17" s="566">
        <v>0.5</v>
      </c>
      <c r="P17" s="566"/>
      <c r="Q17" s="566" t="s">
        <v>43</v>
      </c>
      <c r="R17" s="566"/>
      <c r="S17" s="566">
        <v>7</v>
      </c>
      <c r="T17" s="566">
        <v>5</v>
      </c>
      <c r="U17" s="566">
        <v>0</v>
      </c>
      <c r="V17" s="566"/>
      <c r="W17" s="566">
        <v>12</v>
      </c>
      <c r="X17" s="566"/>
      <c r="Y17" s="566" t="s">
        <v>73</v>
      </c>
      <c r="Z17" s="567">
        <v>42735</v>
      </c>
      <c r="AA17" s="567">
        <v>42739</v>
      </c>
      <c r="AB17" s="567">
        <v>42740</v>
      </c>
      <c r="AC17" s="566" t="s">
        <v>54</v>
      </c>
      <c r="AD17" s="566" t="s">
        <v>61</v>
      </c>
      <c r="AE17" s="566" t="s">
        <v>56</v>
      </c>
    </row>
    <row r="18" spans="1:31">
      <c r="A18" s="566" t="s">
        <v>46</v>
      </c>
      <c r="B18" s="566" t="s">
        <v>46</v>
      </c>
      <c r="C18" s="567">
        <v>42738</v>
      </c>
      <c r="D18" s="566" t="s">
        <v>47</v>
      </c>
      <c r="E18" s="566" t="s">
        <v>48</v>
      </c>
      <c r="F18" s="566" t="s">
        <v>49</v>
      </c>
      <c r="G18" s="566" t="s">
        <v>57</v>
      </c>
      <c r="H18" s="566" t="s">
        <v>80</v>
      </c>
      <c r="I18" s="566"/>
      <c r="J18" s="566"/>
      <c r="K18" s="566">
        <v>11000</v>
      </c>
      <c r="L18" s="566" t="s">
        <v>75</v>
      </c>
      <c r="M18" s="566" t="s">
        <v>43</v>
      </c>
      <c r="N18" s="566" t="s">
        <v>43</v>
      </c>
      <c r="O18" s="566">
        <v>0.5</v>
      </c>
      <c r="P18" s="566"/>
      <c r="Q18" s="566" t="s">
        <v>43</v>
      </c>
      <c r="R18" s="566"/>
      <c r="S18" s="566">
        <v>7</v>
      </c>
      <c r="T18" s="566">
        <v>5</v>
      </c>
      <c r="U18" s="566">
        <v>0</v>
      </c>
      <c r="V18" s="566"/>
      <c r="W18" s="566">
        <v>12</v>
      </c>
      <c r="X18" s="566"/>
      <c r="Y18" s="566" t="s">
        <v>73</v>
      </c>
      <c r="Z18" s="567">
        <v>42735</v>
      </c>
      <c r="AA18" s="567">
        <v>42739</v>
      </c>
      <c r="AB18" s="567">
        <v>42740</v>
      </c>
      <c r="AC18" s="566" t="s">
        <v>54</v>
      </c>
      <c r="AD18" s="566" t="s">
        <v>61</v>
      </c>
      <c r="AE18" s="566" t="s">
        <v>56</v>
      </c>
    </row>
    <row r="19" spans="1:31">
      <c r="A19" s="566" t="s">
        <v>46</v>
      </c>
      <c r="B19" s="566" t="s">
        <v>46</v>
      </c>
      <c r="C19" s="567">
        <v>42738</v>
      </c>
      <c r="D19" s="566" t="s">
        <v>47</v>
      </c>
      <c r="E19" s="566" t="s">
        <v>48</v>
      </c>
      <c r="F19" s="566" t="s">
        <v>49</v>
      </c>
      <c r="G19" s="566" t="s">
        <v>57</v>
      </c>
      <c r="H19" s="566" t="s">
        <v>81</v>
      </c>
      <c r="I19" s="566"/>
      <c r="J19" s="566"/>
      <c r="K19" s="566">
        <v>11000</v>
      </c>
      <c r="L19" s="566" t="s">
        <v>59</v>
      </c>
      <c r="M19" s="566" t="s">
        <v>43</v>
      </c>
      <c r="N19" s="566" t="s">
        <v>43</v>
      </c>
      <c r="O19" s="566">
        <v>0.5</v>
      </c>
      <c r="P19" s="566"/>
      <c r="Q19" s="566" t="s">
        <v>43</v>
      </c>
      <c r="R19" s="566"/>
      <c r="S19" s="566">
        <v>7</v>
      </c>
      <c r="T19" s="566">
        <v>5</v>
      </c>
      <c r="U19" s="566">
        <v>0</v>
      </c>
      <c r="V19" s="566"/>
      <c r="W19" s="566">
        <v>12</v>
      </c>
      <c r="X19" s="566"/>
      <c r="Y19" s="566" t="s">
        <v>73</v>
      </c>
      <c r="Z19" s="567">
        <v>42735</v>
      </c>
      <c r="AA19" s="567">
        <v>42739</v>
      </c>
      <c r="AB19" s="567">
        <v>42740</v>
      </c>
      <c r="AC19" s="566" t="s">
        <v>54</v>
      </c>
      <c r="AD19" s="566" t="s">
        <v>61</v>
      </c>
      <c r="AE19" s="566" t="s">
        <v>56</v>
      </c>
    </row>
    <row r="20" spans="1:31">
      <c r="A20" s="566" t="s">
        <v>46</v>
      </c>
      <c r="B20" s="566" t="s">
        <v>46</v>
      </c>
      <c r="C20" s="567">
        <v>42738</v>
      </c>
      <c r="D20" s="566" t="s">
        <v>47</v>
      </c>
      <c r="E20" s="566" t="s">
        <v>48</v>
      </c>
      <c r="F20" s="566" t="s">
        <v>49</v>
      </c>
      <c r="G20" s="566" t="s">
        <v>57</v>
      </c>
      <c r="H20" s="566" t="s">
        <v>82</v>
      </c>
      <c r="I20" s="566"/>
      <c r="J20" s="566"/>
      <c r="K20" s="566">
        <v>11000</v>
      </c>
      <c r="L20" s="566" t="s">
        <v>59</v>
      </c>
      <c r="M20" s="566" t="s">
        <v>43</v>
      </c>
      <c r="N20" s="566" t="s">
        <v>43</v>
      </c>
      <c r="O20" s="566">
        <v>0.5</v>
      </c>
      <c r="P20" s="566"/>
      <c r="Q20" s="566" t="s">
        <v>43</v>
      </c>
      <c r="R20" s="566"/>
      <c r="S20" s="566">
        <v>7</v>
      </c>
      <c r="T20" s="566">
        <v>5</v>
      </c>
      <c r="U20" s="566">
        <v>0</v>
      </c>
      <c r="V20" s="566"/>
      <c r="W20" s="566">
        <v>12</v>
      </c>
      <c r="X20" s="566"/>
      <c r="Y20" s="566" t="s">
        <v>73</v>
      </c>
      <c r="Z20" s="567">
        <v>42735</v>
      </c>
      <c r="AA20" s="567">
        <v>42739</v>
      </c>
      <c r="AB20" s="567">
        <v>42740</v>
      </c>
      <c r="AC20" s="566" t="s">
        <v>54</v>
      </c>
      <c r="AD20" s="566" t="s">
        <v>61</v>
      </c>
      <c r="AE20" s="566" t="s">
        <v>56</v>
      </c>
    </row>
    <row r="21" spans="1:31">
      <c r="A21" s="566" t="s">
        <v>46</v>
      </c>
      <c r="B21" s="566" t="s">
        <v>46</v>
      </c>
      <c r="C21" s="567">
        <v>42739</v>
      </c>
      <c r="D21" s="566" t="s">
        <v>47</v>
      </c>
      <c r="E21" s="566" t="s">
        <v>48</v>
      </c>
      <c r="F21" s="566" t="s">
        <v>49</v>
      </c>
      <c r="G21" s="566" t="s">
        <v>65</v>
      </c>
      <c r="H21" s="566" t="s">
        <v>83</v>
      </c>
      <c r="I21" s="566"/>
      <c r="J21" s="566"/>
      <c r="K21" s="566">
        <v>11000</v>
      </c>
      <c r="L21" s="566" t="s">
        <v>75</v>
      </c>
      <c r="M21" s="566" t="s">
        <v>43</v>
      </c>
      <c r="N21" s="566" t="s">
        <v>43</v>
      </c>
      <c r="O21" s="566">
        <v>0.5</v>
      </c>
      <c r="P21" s="566"/>
      <c r="Q21" s="566" t="s">
        <v>43</v>
      </c>
      <c r="R21" s="566"/>
      <c r="S21" s="566">
        <v>7</v>
      </c>
      <c r="T21" s="566">
        <v>5</v>
      </c>
      <c r="U21" s="566">
        <v>0</v>
      </c>
      <c r="V21" s="566"/>
      <c r="W21" s="566">
        <v>12</v>
      </c>
      <c r="X21" s="566"/>
      <c r="Y21" s="566" t="s">
        <v>84</v>
      </c>
      <c r="Z21" s="567">
        <v>42733</v>
      </c>
      <c r="AA21" s="567">
        <v>42739</v>
      </c>
      <c r="AB21" s="567">
        <v>42740</v>
      </c>
      <c r="AC21" s="566" t="s">
        <v>54</v>
      </c>
      <c r="AD21" s="566" t="s">
        <v>85</v>
      </c>
      <c r="AE21" s="566" t="s">
        <v>56</v>
      </c>
    </row>
    <row r="22" spans="1:31">
      <c r="A22" s="566" t="s">
        <v>46</v>
      </c>
      <c r="B22" s="566" t="s">
        <v>46</v>
      </c>
      <c r="C22" s="567">
        <v>42739</v>
      </c>
      <c r="D22" s="566" t="s">
        <v>47</v>
      </c>
      <c r="E22" s="566" t="s">
        <v>48</v>
      </c>
      <c r="F22" s="566" t="s">
        <v>49</v>
      </c>
      <c r="G22" s="566" t="s">
        <v>57</v>
      </c>
      <c r="H22" s="566" t="s">
        <v>86</v>
      </c>
      <c r="I22" s="566"/>
      <c r="J22" s="566"/>
      <c r="K22" s="566">
        <v>11000</v>
      </c>
      <c r="L22" s="566" t="s">
        <v>75</v>
      </c>
      <c r="M22" s="566" t="s">
        <v>43</v>
      </c>
      <c r="N22" s="566" t="s">
        <v>43</v>
      </c>
      <c r="O22" s="566">
        <v>0.5</v>
      </c>
      <c r="P22" s="566"/>
      <c r="Q22" s="566" t="s">
        <v>43</v>
      </c>
      <c r="R22" s="566"/>
      <c r="S22" s="566">
        <v>7</v>
      </c>
      <c r="T22" s="566">
        <v>5</v>
      </c>
      <c r="U22" s="566">
        <v>0</v>
      </c>
      <c r="V22" s="566"/>
      <c r="W22" s="566">
        <v>12</v>
      </c>
      <c r="X22" s="566"/>
      <c r="Y22" s="566" t="s">
        <v>87</v>
      </c>
      <c r="Z22" s="567">
        <v>42737</v>
      </c>
      <c r="AA22" s="567">
        <v>42739</v>
      </c>
      <c r="AB22" s="567">
        <v>42740</v>
      </c>
      <c r="AC22" s="566" t="s">
        <v>54</v>
      </c>
      <c r="AD22" s="566" t="s">
        <v>55</v>
      </c>
      <c r="AE22" s="566" t="s">
        <v>56</v>
      </c>
    </row>
    <row r="23" spans="1:31">
      <c r="A23" s="566" t="s">
        <v>46</v>
      </c>
      <c r="B23" s="566" t="s">
        <v>46</v>
      </c>
      <c r="C23" s="567">
        <v>42739</v>
      </c>
      <c r="D23" s="566" t="s">
        <v>47</v>
      </c>
      <c r="E23" s="566" t="s">
        <v>48</v>
      </c>
      <c r="F23" s="566" t="s">
        <v>49</v>
      </c>
      <c r="G23" s="566" t="s">
        <v>62</v>
      </c>
      <c r="H23" s="566" t="s">
        <v>88</v>
      </c>
      <c r="I23" s="566"/>
      <c r="J23" s="566"/>
      <c r="K23" s="566">
        <v>11000</v>
      </c>
      <c r="L23" s="566" t="s">
        <v>59</v>
      </c>
      <c r="M23" s="566" t="s">
        <v>43</v>
      </c>
      <c r="N23" s="566" t="s">
        <v>43</v>
      </c>
      <c r="O23" s="566">
        <v>0.5</v>
      </c>
      <c r="P23" s="566"/>
      <c r="Q23" s="566" t="s">
        <v>43</v>
      </c>
      <c r="R23" s="566"/>
      <c r="S23" s="566">
        <v>7</v>
      </c>
      <c r="T23" s="566">
        <v>5</v>
      </c>
      <c r="U23" s="566">
        <v>0</v>
      </c>
      <c r="V23" s="566"/>
      <c r="W23" s="566">
        <v>12</v>
      </c>
      <c r="X23" s="566"/>
      <c r="Y23" s="566" t="s">
        <v>89</v>
      </c>
      <c r="Z23" s="567">
        <v>42737</v>
      </c>
      <c r="AA23" s="567">
        <v>42739</v>
      </c>
      <c r="AB23" s="567">
        <v>42740</v>
      </c>
      <c r="AC23" s="566" t="s">
        <v>54</v>
      </c>
      <c r="AD23" s="566" t="s">
        <v>85</v>
      </c>
      <c r="AE23" s="566" t="s">
        <v>56</v>
      </c>
    </row>
    <row r="24" spans="1:31">
      <c r="A24" s="566" t="s">
        <v>46</v>
      </c>
      <c r="B24" s="566" t="s">
        <v>46</v>
      </c>
      <c r="C24" s="567">
        <v>42739</v>
      </c>
      <c r="D24" s="566" t="s">
        <v>47</v>
      </c>
      <c r="E24" s="566" t="s">
        <v>48</v>
      </c>
      <c r="F24" s="566" t="s">
        <v>49</v>
      </c>
      <c r="G24" s="566" t="s">
        <v>65</v>
      </c>
      <c r="H24" s="566" t="s">
        <v>90</v>
      </c>
      <c r="I24" s="566"/>
      <c r="J24" s="566"/>
      <c r="K24" s="566">
        <v>11000</v>
      </c>
      <c r="L24" s="566" t="s">
        <v>75</v>
      </c>
      <c r="M24" s="566" t="s">
        <v>43</v>
      </c>
      <c r="N24" s="566" t="s">
        <v>43</v>
      </c>
      <c r="O24" s="566">
        <v>0.5</v>
      </c>
      <c r="P24" s="566"/>
      <c r="Q24" s="566" t="s">
        <v>43</v>
      </c>
      <c r="R24" s="566"/>
      <c r="S24" s="566">
        <v>7</v>
      </c>
      <c r="T24" s="566">
        <v>5</v>
      </c>
      <c r="U24" s="566">
        <v>0</v>
      </c>
      <c r="V24" s="566"/>
      <c r="W24" s="566">
        <v>12</v>
      </c>
      <c r="X24" s="566"/>
      <c r="Y24" s="566" t="s">
        <v>91</v>
      </c>
      <c r="Z24" s="567">
        <v>42733</v>
      </c>
      <c r="AA24" s="567">
        <v>42739</v>
      </c>
      <c r="AB24" s="567">
        <v>42740</v>
      </c>
      <c r="AC24" s="566" t="s">
        <v>54</v>
      </c>
      <c r="AD24" s="566" t="s">
        <v>61</v>
      </c>
      <c r="AE24" s="566" t="s">
        <v>56</v>
      </c>
    </row>
    <row r="25" spans="1:31">
      <c r="A25" s="566" t="s">
        <v>46</v>
      </c>
      <c r="B25" s="566" t="s">
        <v>46</v>
      </c>
      <c r="C25" s="567">
        <v>42739</v>
      </c>
      <c r="D25" s="566" t="s">
        <v>47</v>
      </c>
      <c r="E25" s="566" t="s">
        <v>48</v>
      </c>
      <c r="F25" s="566" t="s">
        <v>49</v>
      </c>
      <c r="G25" s="566" t="s">
        <v>92</v>
      </c>
      <c r="H25" s="566" t="s">
        <v>93</v>
      </c>
      <c r="I25" s="566"/>
      <c r="J25" s="566"/>
      <c r="K25" s="566">
        <v>11000</v>
      </c>
      <c r="L25" s="566" t="s">
        <v>75</v>
      </c>
      <c r="M25" s="566" t="s">
        <v>43</v>
      </c>
      <c r="N25" s="566" t="s">
        <v>43</v>
      </c>
      <c r="O25" s="566">
        <v>0.5</v>
      </c>
      <c r="P25" s="566"/>
      <c r="Q25" s="566" t="s">
        <v>43</v>
      </c>
      <c r="R25" s="566"/>
      <c r="S25" s="566">
        <v>7</v>
      </c>
      <c r="T25" s="566">
        <v>5</v>
      </c>
      <c r="U25" s="566">
        <v>0</v>
      </c>
      <c r="V25" s="566"/>
      <c r="W25" s="566">
        <v>12</v>
      </c>
      <c r="X25" s="566"/>
      <c r="Y25" s="566" t="s">
        <v>94</v>
      </c>
      <c r="Z25" s="567">
        <v>42736</v>
      </c>
      <c r="AA25" s="567">
        <v>42739</v>
      </c>
      <c r="AB25" s="567">
        <v>42740</v>
      </c>
      <c r="AC25" s="566" t="s">
        <v>54</v>
      </c>
      <c r="AD25" s="566" t="s">
        <v>55</v>
      </c>
      <c r="AE25" s="566" t="s">
        <v>56</v>
      </c>
    </row>
    <row r="26" spans="1:31">
      <c r="A26" s="566" t="s">
        <v>46</v>
      </c>
      <c r="B26" s="566" t="s">
        <v>46</v>
      </c>
      <c r="C26" s="567">
        <v>42739</v>
      </c>
      <c r="D26" s="566" t="s">
        <v>47</v>
      </c>
      <c r="E26" s="566" t="s">
        <v>48</v>
      </c>
      <c r="F26" s="566" t="s">
        <v>49</v>
      </c>
      <c r="G26" s="566" t="s">
        <v>57</v>
      </c>
      <c r="H26" s="566" t="s">
        <v>95</v>
      </c>
      <c r="I26" s="566"/>
      <c r="J26" s="566"/>
      <c r="K26" s="566">
        <v>11000</v>
      </c>
      <c r="L26" s="566" t="s">
        <v>75</v>
      </c>
      <c r="M26" s="566" t="s">
        <v>43</v>
      </c>
      <c r="N26" s="566" t="s">
        <v>43</v>
      </c>
      <c r="O26" s="566">
        <v>0.5</v>
      </c>
      <c r="P26" s="566"/>
      <c r="Q26" s="566" t="s">
        <v>43</v>
      </c>
      <c r="R26" s="566"/>
      <c r="S26" s="566">
        <v>7</v>
      </c>
      <c r="T26" s="566">
        <v>5</v>
      </c>
      <c r="U26" s="566">
        <v>0</v>
      </c>
      <c r="V26" s="566"/>
      <c r="W26" s="566">
        <v>12</v>
      </c>
      <c r="X26" s="566"/>
      <c r="Y26" s="566" t="s">
        <v>96</v>
      </c>
      <c r="Z26" s="567">
        <v>42737</v>
      </c>
      <c r="AA26" s="567">
        <v>42739</v>
      </c>
      <c r="AB26" s="567">
        <v>42740</v>
      </c>
      <c r="AC26" s="566" t="s">
        <v>54</v>
      </c>
      <c r="AD26" s="566" t="s">
        <v>85</v>
      </c>
      <c r="AE26" s="566" t="s">
        <v>56</v>
      </c>
    </row>
    <row r="27" spans="1:31">
      <c r="A27" s="566" t="s">
        <v>46</v>
      </c>
      <c r="B27" s="566" t="s">
        <v>46</v>
      </c>
      <c r="C27" s="567">
        <v>42739</v>
      </c>
      <c r="D27" s="566" t="s">
        <v>47</v>
      </c>
      <c r="E27" s="566" t="s">
        <v>48</v>
      </c>
      <c r="F27" s="566" t="s">
        <v>49</v>
      </c>
      <c r="G27" s="566" t="s">
        <v>57</v>
      </c>
      <c r="H27" s="566" t="s">
        <v>97</v>
      </c>
      <c r="I27" s="566"/>
      <c r="J27" s="566"/>
      <c r="K27" s="566">
        <v>11000</v>
      </c>
      <c r="L27" s="566" t="s">
        <v>75</v>
      </c>
      <c r="M27" s="566" t="s">
        <v>43</v>
      </c>
      <c r="N27" s="566" t="s">
        <v>43</v>
      </c>
      <c r="O27" s="566">
        <v>0.5</v>
      </c>
      <c r="P27" s="566"/>
      <c r="Q27" s="566" t="s">
        <v>43</v>
      </c>
      <c r="R27" s="566"/>
      <c r="S27" s="566">
        <v>7</v>
      </c>
      <c r="T27" s="566">
        <v>5</v>
      </c>
      <c r="U27" s="566">
        <v>0</v>
      </c>
      <c r="V27" s="566"/>
      <c r="W27" s="566">
        <v>12</v>
      </c>
      <c r="X27" s="566"/>
      <c r="Y27" s="566" t="s">
        <v>73</v>
      </c>
      <c r="Z27" s="567">
        <v>42737</v>
      </c>
      <c r="AA27" s="567">
        <v>42739</v>
      </c>
      <c r="AB27" s="567">
        <v>42740</v>
      </c>
      <c r="AC27" s="566" t="s">
        <v>54</v>
      </c>
      <c r="AD27" s="566" t="s">
        <v>55</v>
      </c>
      <c r="AE27" s="566" t="s">
        <v>56</v>
      </c>
    </row>
    <row r="28" spans="1:31">
      <c r="A28" s="566" t="s">
        <v>46</v>
      </c>
      <c r="B28" s="566" t="s">
        <v>46</v>
      </c>
      <c r="C28" s="567">
        <v>42739</v>
      </c>
      <c r="D28" s="566" t="s">
        <v>47</v>
      </c>
      <c r="E28" s="566" t="s">
        <v>48</v>
      </c>
      <c r="F28" s="566" t="s">
        <v>49</v>
      </c>
      <c r="G28" s="566" t="s">
        <v>57</v>
      </c>
      <c r="H28" s="566" t="s">
        <v>98</v>
      </c>
      <c r="I28" s="566"/>
      <c r="J28" s="566"/>
      <c r="K28" s="566">
        <v>4547</v>
      </c>
      <c r="L28" s="566" t="s">
        <v>75</v>
      </c>
      <c r="M28" s="566" t="s">
        <v>43</v>
      </c>
      <c r="N28" s="566" t="s">
        <v>43</v>
      </c>
      <c r="O28" s="566">
        <v>0.5</v>
      </c>
      <c r="P28" s="566"/>
      <c r="Q28" s="566" t="s">
        <v>43</v>
      </c>
      <c r="R28" s="566"/>
      <c r="S28" s="566">
        <v>7</v>
      </c>
      <c r="T28" s="566">
        <v>5</v>
      </c>
      <c r="U28" s="566">
        <v>0</v>
      </c>
      <c r="V28" s="566"/>
      <c r="W28" s="566">
        <v>12</v>
      </c>
      <c r="X28" s="566"/>
      <c r="Y28" s="566" t="s">
        <v>99</v>
      </c>
      <c r="Z28" s="567">
        <v>42737</v>
      </c>
      <c r="AA28" s="567">
        <v>42739</v>
      </c>
      <c r="AB28" s="567">
        <v>42740</v>
      </c>
      <c r="AC28" s="566" t="s">
        <v>54</v>
      </c>
      <c r="AD28" s="566" t="s">
        <v>85</v>
      </c>
      <c r="AE28" s="566" t="s">
        <v>56</v>
      </c>
    </row>
    <row r="29" spans="1:31">
      <c r="A29" s="566" t="s">
        <v>46</v>
      </c>
      <c r="B29" s="566" t="s">
        <v>46</v>
      </c>
      <c r="C29" s="567">
        <v>42739</v>
      </c>
      <c r="D29" s="566" t="s">
        <v>47</v>
      </c>
      <c r="E29" s="566" t="s">
        <v>48</v>
      </c>
      <c r="F29" s="566" t="s">
        <v>49</v>
      </c>
      <c r="G29" s="566" t="s">
        <v>57</v>
      </c>
      <c r="H29" s="566" t="s">
        <v>100</v>
      </c>
      <c r="I29" s="566"/>
      <c r="J29" s="566"/>
      <c r="K29" s="566">
        <v>11000</v>
      </c>
      <c r="L29" s="566" t="s">
        <v>59</v>
      </c>
      <c r="M29" s="566" t="s">
        <v>43</v>
      </c>
      <c r="N29" s="566" t="s">
        <v>43</v>
      </c>
      <c r="O29" s="566">
        <v>0.5</v>
      </c>
      <c r="P29" s="566"/>
      <c r="Q29" s="566" t="s">
        <v>43</v>
      </c>
      <c r="R29" s="566"/>
      <c r="S29" s="566">
        <v>7</v>
      </c>
      <c r="T29" s="566">
        <v>5</v>
      </c>
      <c r="U29" s="566">
        <v>0</v>
      </c>
      <c r="V29" s="566"/>
      <c r="W29" s="566">
        <v>12</v>
      </c>
      <c r="X29" s="566"/>
      <c r="Y29" s="566" t="s">
        <v>101</v>
      </c>
      <c r="Z29" s="567">
        <v>42737</v>
      </c>
      <c r="AA29" s="567">
        <v>42739</v>
      </c>
      <c r="AB29" s="567">
        <v>42740</v>
      </c>
      <c r="AC29" s="566" t="s">
        <v>54</v>
      </c>
      <c r="AD29" s="566" t="s">
        <v>85</v>
      </c>
      <c r="AE29" s="566" t="s">
        <v>56</v>
      </c>
    </row>
    <row r="30" spans="1:31">
      <c r="A30" s="566" t="s">
        <v>46</v>
      </c>
      <c r="B30" s="566" t="s">
        <v>46</v>
      </c>
      <c r="C30" s="567">
        <v>42739</v>
      </c>
      <c r="D30" s="566" t="s">
        <v>47</v>
      </c>
      <c r="E30" s="566" t="s">
        <v>48</v>
      </c>
      <c r="F30" s="566" t="s">
        <v>49</v>
      </c>
      <c r="G30" s="566" t="s">
        <v>57</v>
      </c>
      <c r="H30" s="566" t="s">
        <v>102</v>
      </c>
      <c r="I30" s="566"/>
      <c r="J30" s="566"/>
      <c r="K30" s="566">
        <v>11000</v>
      </c>
      <c r="L30" s="566" t="s">
        <v>75</v>
      </c>
      <c r="M30" s="566" t="s">
        <v>43</v>
      </c>
      <c r="N30" s="566" t="s">
        <v>43</v>
      </c>
      <c r="O30" s="566">
        <v>0.5</v>
      </c>
      <c r="P30" s="566"/>
      <c r="Q30" s="566" t="s">
        <v>43</v>
      </c>
      <c r="R30" s="566"/>
      <c r="S30" s="566">
        <v>7</v>
      </c>
      <c r="T30" s="566">
        <v>5</v>
      </c>
      <c r="U30" s="566">
        <v>0</v>
      </c>
      <c r="V30" s="566"/>
      <c r="W30" s="566">
        <v>12</v>
      </c>
      <c r="X30" s="566"/>
      <c r="Y30" s="566" t="s">
        <v>103</v>
      </c>
      <c r="Z30" s="567">
        <v>42737</v>
      </c>
      <c r="AA30" s="567">
        <v>42739</v>
      </c>
      <c r="AB30" s="567">
        <v>42740</v>
      </c>
      <c r="AC30" s="566" t="s">
        <v>54</v>
      </c>
      <c r="AD30" s="566" t="s">
        <v>85</v>
      </c>
      <c r="AE30" s="566" t="s">
        <v>56</v>
      </c>
    </row>
    <row r="31" spans="1:31">
      <c r="A31" s="566" t="s">
        <v>46</v>
      </c>
      <c r="B31" s="566" t="s">
        <v>46</v>
      </c>
      <c r="C31" s="567">
        <v>42742</v>
      </c>
      <c r="D31" s="566" t="s">
        <v>47</v>
      </c>
      <c r="E31" s="566" t="s">
        <v>48</v>
      </c>
      <c r="F31" s="566" t="s">
        <v>49</v>
      </c>
      <c r="G31" s="566" t="s">
        <v>62</v>
      </c>
      <c r="H31" s="566" t="s">
        <v>104</v>
      </c>
      <c r="I31" s="566"/>
      <c r="J31" s="566"/>
      <c r="K31" s="566">
        <v>13000</v>
      </c>
      <c r="L31" s="566" t="s">
        <v>105</v>
      </c>
      <c r="M31" s="566" t="s">
        <v>43</v>
      </c>
      <c r="N31" s="566">
        <v>0.5</v>
      </c>
      <c r="O31" s="566" t="s">
        <v>43</v>
      </c>
      <c r="P31" s="566"/>
      <c r="Q31" s="566" t="s">
        <v>43</v>
      </c>
      <c r="R31" s="566"/>
      <c r="S31" s="566">
        <v>7</v>
      </c>
      <c r="T31" s="566">
        <v>5</v>
      </c>
      <c r="U31" s="566">
        <v>83.36774732</v>
      </c>
      <c r="V31" s="566"/>
      <c r="W31" s="566">
        <v>95</v>
      </c>
      <c r="X31" s="566"/>
      <c r="Y31" s="566" t="s">
        <v>91</v>
      </c>
      <c r="Z31" s="567">
        <v>42738</v>
      </c>
      <c r="AA31" s="567">
        <v>42745</v>
      </c>
      <c r="AB31" s="567">
        <v>42746</v>
      </c>
      <c r="AC31" s="566" t="s">
        <v>106</v>
      </c>
      <c r="AD31" s="566" t="s">
        <v>85</v>
      </c>
      <c r="AE31" s="566" t="s">
        <v>56</v>
      </c>
    </row>
    <row r="32" spans="1:31">
      <c r="A32" s="566" t="s">
        <v>46</v>
      </c>
      <c r="B32" s="566" t="s">
        <v>46</v>
      </c>
      <c r="C32" s="567">
        <v>42742</v>
      </c>
      <c r="D32" s="566" t="s">
        <v>47</v>
      </c>
      <c r="E32" s="566" t="s">
        <v>48</v>
      </c>
      <c r="F32" s="566" t="s">
        <v>49</v>
      </c>
      <c r="G32" s="566" t="s">
        <v>57</v>
      </c>
      <c r="H32" s="566" t="s">
        <v>107</v>
      </c>
      <c r="I32" s="566"/>
      <c r="J32" s="566"/>
      <c r="K32" s="566">
        <v>4891</v>
      </c>
      <c r="L32" s="566" t="s">
        <v>75</v>
      </c>
      <c r="M32" s="566" t="s">
        <v>43</v>
      </c>
      <c r="N32" s="566" t="s">
        <v>43</v>
      </c>
      <c r="O32" s="566">
        <v>0.5</v>
      </c>
      <c r="P32" s="566"/>
      <c r="Q32" s="566" t="s">
        <v>43</v>
      </c>
      <c r="R32" s="566"/>
      <c r="S32" s="566">
        <v>7</v>
      </c>
      <c r="T32" s="566">
        <v>5</v>
      </c>
      <c r="U32" s="566">
        <v>0</v>
      </c>
      <c r="V32" s="566"/>
      <c r="W32" s="566">
        <v>12</v>
      </c>
      <c r="X32" s="566"/>
      <c r="Y32" s="566" t="s">
        <v>94</v>
      </c>
      <c r="Z32" s="567">
        <v>42737</v>
      </c>
      <c r="AA32" s="567">
        <v>42745</v>
      </c>
      <c r="AB32" s="567">
        <v>42746</v>
      </c>
      <c r="AC32" s="566" t="s">
        <v>54</v>
      </c>
      <c r="AD32" s="566" t="s">
        <v>85</v>
      </c>
      <c r="AE32" s="566" t="s">
        <v>56</v>
      </c>
    </row>
    <row r="33" spans="1:31">
      <c r="A33" s="566" t="s">
        <v>46</v>
      </c>
      <c r="B33" s="566" t="s">
        <v>46</v>
      </c>
      <c r="C33" s="567">
        <v>42742</v>
      </c>
      <c r="D33" s="566" t="s">
        <v>47</v>
      </c>
      <c r="E33" s="566" t="s">
        <v>48</v>
      </c>
      <c r="F33" s="566" t="s">
        <v>49</v>
      </c>
      <c r="G33" s="566" t="s">
        <v>62</v>
      </c>
      <c r="H33" s="566" t="s">
        <v>108</v>
      </c>
      <c r="I33" s="566"/>
      <c r="J33" s="566"/>
      <c r="K33" s="566">
        <v>13000</v>
      </c>
      <c r="L33" s="566" t="s">
        <v>105</v>
      </c>
      <c r="M33" s="566" t="s">
        <v>43</v>
      </c>
      <c r="N33" s="566">
        <v>0.5</v>
      </c>
      <c r="O33" s="566" t="s">
        <v>43</v>
      </c>
      <c r="P33" s="566"/>
      <c r="Q33" s="566" t="s">
        <v>43</v>
      </c>
      <c r="R33" s="566"/>
      <c r="S33" s="566">
        <v>7</v>
      </c>
      <c r="T33" s="566">
        <v>5</v>
      </c>
      <c r="U33" s="566">
        <v>83.36774732</v>
      </c>
      <c r="V33" s="566"/>
      <c r="W33" s="566">
        <v>95</v>
      </c>
      <c r="X33" s="566"/>
      <c r="Y33" s="566" t="s">
        <v>91</v>
      </c>
      <c r="Z33" s="567">
        <v>42738</v>
      </c>
      <c r="AA33" s="567">
        <v>42745</v>
      </c>
      <c r="AB33" s="567">
        <v>42746</v>
      </c>
      <c r="AC33" s="566" t="s">
        <v>106</v>
      </c>
      <c r="AD33" s="566" t="s">
        <v>85</v>
      </c>
      <c r="AE33" s="566" t="s">
        <v>56</v>
      </c>
    </row>
    <row r="34" spans="1:31">
      <c r="A34" s="566" t="s">
        <v>46</v>
      </c>
      <c r="B34" s="566" t="s">
        <v>46</v>
      </c>
      <c r="C34" s="567">
        <v>42742</v>
      </c>
      <c r="D34" s="566" t="s">
        <v>47</v>
      </c>
      <c r="E34" s="566" t="s">
        <v>48</v>
      </c>
      <c r="F34" s="566" t="s">
        <v>49</v>
      </c>
      <c r="G34" s="566" t="s">
        <v>92</v>
      </c>
      <c r="H34" s="566" t="s">
        <v>109</v>
      </c>
      <c r="I34" s="566"/>
      <c r="J34" s="566"/>
      <c r="K34" s="566">
        <v>11000</v>
      </c>
      <c r="L34" s="566" t="s">
        <v>110</v>
      </c>
      <c r="M34" s="566" t="s">
        <v>43</v>
      </c>
      <c r="N34" s="566">
        <v>0.5</v>
      </c>
      <c r="O34" s="566" t="s">
        <v>43</v>
      </c>
      <c r="P34" s="566"/>
      <c r="Q34" s="566" t="s">
        <v>43</v>
      </c>
      <c r="R34" s="566"/>
      <c r="S34" s="566">
        <v>7</v>
      </c>
      <c r="T34" s="566">
        <v>5</v>
      </c>
      <c r="U34" s="566">
        <v>66.7288622</v>
      </c>
      <c r="V34" s="566"/>
      <c r="W34" s="566">
        <v>79</v>
      </c>
      <c r="X34" s="566"/>
      <c r="Y34" s="566" t="s">
        <v>111</v>
      </c>
      <c r="Z34" s="567">
        <v>42739</v>
      </c>
      <c r="AA34" s="567">
        <v>42745</v>
      </c>
      <c r="AB34" s="567">
        <v>42746</v>
      </c>
      <c r="AC34" s="566" t="s">
        <v>106</v>
      </c>
      <c r="AD34" s="566" t="s">
        <v>61</v>
      </c>
      <c r="AE34" s="566" t="s">
        <v>56</v>
      </c>
    </row>
    <row r="35" spans="1:31">
      <c r="A35" s="566" t="s">
        <v>46</v>
      </c>
      <c r="B35" s="566" t="s">
        <v>46</v>
      </c>
      <c r="C35" s="567">
        <v>42742</v>
      </c>
      <c r="D35" s="566" t="s">
        <v>47</v>
      </c>
      <c r="E35" s="566" t="s">
        <v>48</v>
      </c>
      <c r="F35" s="566" t="s">
        <v>49</v>
      </c>
      <c r="G35" s="566" t="s">
        <v>92</v>
      </c>
      <c r="H35" s="566" t="s">
        <v>112</v>
      </c>
      <c r="I35" s="566"/>
      <c r="J35" s="566"/>
      <c r="K35" s="566">
        <v>11000</v>
      </c>
      <c r="L35" s="566" t="s">
        <v>75</v>
      </c>
      <c r="M35" s="566" t="s">
        <v>43</v>
      </c>
      <c r="N35" s="566" t="s">
        <v>43</v>
      </c>
      <c r="O35" s="566">
        <v>0.5</v>
      </c>
      <c r="P35" s="566"/>
      <c r="Q35" s="566" t="s">
        <v>43</v>
      </c>
      <c r="R35" s="566"/>
      <c r="S35" s="566">
        <v>7</v>
      </c>
      <c r="T35" s="566">
        <v>5</v>
      </c>
      <c r="U35" s="566">
        <v>0</v>
      </c>
      <c r="V35" s="566"/>
      <c r="W35" s="566">
        <v>12</v>
      </c>
      <c r="X35" s="566"/>
      <c r="Y35" s="566" t="s">
        <v>111</v>
      </c>
      <c r="Z35" s="567">
        <v>42738</v>
      </c>
      <c r="AA35" s="567">
        <v>42745</v>
      </c>
      <c r="AB35" s="567">
        <v>42746</v>
      </c>
      <c r="AC35" s="566" t="s">
        <v>54</v>
      </c>
      <c r="AD35" s="566" t="s">
        <v>85</v>
      </c>
      <c r="AE35" s="566" t="s">
        <v>56</v>
      </c>
    </row>
    <row r="36" spans="1:31">
      <c r="A36" s="566" t="s">
        <v>46</v>
      </c>
      <c r="B36" s="566" t="s">
        <v>46</v>
      </c>
      <c r="C36" s="567">
        <v>42742</v>
      </c>
      <c r="D36" s="566" t="s">
        <v>47</v>
      </c>
      <c r="E36" s="566" t="s">
        <v>48</v>
      </c>
      <c r="F36" s="566" t="s">
        <v>49</v>
      </c>
      <c r="G36" s="566" t="s">
        <v>57</v>
      </c>
      <c r="H36" s="566" t="s">
        <v>113</v>
      </c>
      <c r="I36" s="566"/>
      <c r="J36" s="566"/>
      <c r="K36" s="566">
        <v>11000</v>
      </c>
      <c r="L36" s="566" t="s">
        <v>59</v>
      </c>
      <c r="M36" s="566" t="s">
        <v>43</v>
      </c>
      <c r="N36" s="566" t="s">
        <v>43</v>
      </c>
      <c r="O36" s="566">
        <v>0.5</v>
      </c>
      <c r="P36" s="566"/>
      <c r="Q36" s="566" t="s">
        <v>43</v>
      </c>
      <c r="R36" s="566"/>
      <c r="S36" s="566">
        <v>7</v>
      </c>
      <c r="T36" s="566">
        <v>5</v>
      </c>
      <c r="U36" s="566">
        <v>0</v>
      </c>
      <c r="V36" s="566"/>
      <c r="W36" s="566">
        <v>12</v>
      </c>
      <c r="X36" s="566"/>
      <c r="Y36" s="566" t="s">
        <v>114</v>
      </c>
      <c r="Z36" s="567">
        <v>42737</v>
      </c>
      <c r="AA36" s="567">
        <v>42745</v>
      </c>
      <c r="AB36" s="567">
        <v>42746</v>
      </c>
      <c r="AC36" s="566" t="s">
        <v>54</v>
      </c>
      <c r="AD36" s="566" t="s">
        <v>55</v>
      </c>
      <c r="AE36" s="566" t="s">
        <v>56</v>
      </c>
    </row>
    <row r="37" spans="1:31">
      <c r="A37" s="566" t="s">
        <v>46</v>
      </c>
      <c r="B37" s="566" t="s">
        <v>46</v>
      </c>
      <c r="C37" s="567">
        <v>42742</v>
      </c>
      <c r="D37" s="566" t="s">
        <v>47</v>
      </c>
      <c r="E37" s="566" t="s">
        <v>48</v>
      </c>
      <c r="F37" s="566" t="s">
        <v>49</v>
      </c>
      <c r="G37" s="566" t="s">
        <v>57</v>
      </c>
      <c r="H37" s="566" t="s">
        <v>115</v>
      </c>
      <c r="I37" s="566"/>
      <c r="J37" s="566"/>
      <c r="K37" s="566">
        <v>11000</v>
      </c>
      <c r="L37" s="566" t="s">
        <v>59</v>
      </c>
      <c r="M37" s="566" t="s">
        <v>43</v>
      </c>
      <c r="N37" s="566" t="s">
        <v>43</v>
      </c>
      <c r="O37" s="566">
        <v>0.5</v>
      </c>
      <c r="P37" s="566"/>
      <c r="Q37" s="566" t="s">
        <v>43</v>
      </c>
      <c r="R37" s="566"/>
      <c r="S37" s="566">
        <v>7</v>
      </c>
      <c r="T37" s="566">
        <v>5</v>
      </c>
      <c r="U37" s="566">
        <v>0</v>
      </c>
      <c r="V37" s="566"/>
      <c r="W37" s="566">
        <v>12</v>
      </c>
      <c r="X37" s="566"/>
      <c r="Y37" s="566" t="s">
        <v>114</v>
      </c>
      <c r="Z37" s="567">
        <v>42735</v>
      </c>
      <c r="AA37" s="567">
        <v>42745</v>
      </c>
      <c r="AB37" s="567">
        <v>42746</v>
      </c>
      <c r="AC37" s="566" t="s">
        <v>54</v>
      </c>
      <c r="AD37" s="566" t="s">
        <v>85</v>
      </c>
      <c r="AE37" s="566" t="s">
        <v>56</v>
      </c>
    </row>
    <row r="38" spans="1:31">
      <c r="A38" s="566" t="s">
        <v>46</v>
      </c>
      <c r="B38" s="566" t="s">
        <v>46</v>
      </c>
      <c r="C38" s="567">
        <v>42742</v>
      </c>
      <c r="D38" s="566" t="s">
        <v>47</v>
      </c>
      <c r="E38" s="566" t="s">
        <v>48</v>
      </c>
      <c r="F38" s="566" t="s">
        <v>49</v>
      </c>
      <c r="G38" s="566" t="s">
        <v>57</v>
      </c>
      <c r="H38" s="566" t="s">
        <v>80</v>
      </c>
      <c r="I38" s="566"/>
      <c r="J38" s="566"/>
      <c r="K38" s="566">
        <v>11000</v>
      </c>
      <c r="L38" s="566" t="s">
        <v>59</v>
      </c>
      <c r="M38" s="566" t="s">
        <v>43</v>
      </c>
      <c r="N38" s="566" t="s">
        <v>43</v>
      </c>
      <c r="O38" s="566">
        <v>0.5</v>
      </c>
      <c r="P38" s="566"/>
      <c r="Q38" s="566" t="s">
        <v>43</v>
      </c>
      <c r="R38" s="566"/>
      <c r="S38" s="566">
        <v>7</v>
      </c>
      <c r="T38" s="566">
        <v>5</v>
      </c>
      <c r="U38" s="566">
        <v>0</v>
      </c>
      <c r="V38" s="566"/>
      <c r="W38" s="566">
        <v>12</v>
      </c>
      <c r="X38" s="566"/>
      <c r="Y38" s="566" t="s">
        <v>114</v>
      </c>
      <c r="Z38" s="567">
        <v>42735</v>
      </c>
      <c r="AA38" s="567">
        <v>42743</v>
      </c>
      <c r="AB38" s="567">
        <v>42744</v>
      </c>
      <c r="AC38" s="566" t="s">
        <v>54</v>
      </c>
      <c r="AD38" s="566" t="s">
        <v>61</v>
      </c>
      <c r="AE38" s="566" t="s">
        <v>56</v>
      </c>
    </row>
    <row r="39" spans="1:31">
      <c r="A39" s="566" t="s">
        <v>46</v>
      </c>
      <c r="B39" s="566" t="s">
        <v>46</v>
      </c>
      <c r="C39" s="567">
        <v>42742</v>
      </c>
      <c r="D39" s="566" t="s">
        <v>47</v>
      </c>
      <c r="E39" s="566" t="s">
        <v>48</v>
      </c>
      <c r="F39" s="566" t="s">
        <v>49</v>
      </c>
      <c r="G39" s="566" t="s">
        <v>57</v>
      </c>
      <c r="H39" s="566" t="s">
        <v>116</v>
      </c>
      <c r="I39" s="566"/>
      <c r="J39" s="566"/>
      <c r="K39" s="566">
        <v>11000</v>
      </c>
      <c r="L39" s="566" t="s">
        <v>59</v>
      </c>
      <c r="M39" s="566" t="s">
        <v>43</v>
      </c>
      <c r="N39" s="566" t="s">
        <v>43</v>
      </c>
      <c r="O39" s="566">
        <v>0.5</v>
      </c>
      <c r="P39" s="566"/>
      <c r="Q39" s="566" t="s">
        <v>43</v>
      </c>
      <c r="R39" s="566"/>
      <c r="S39" s="566">
        <v>7</v>
      </c>
      <c r="T39" s="566">
        <v>5</v>
      </c>
      <c r="U39" s="566">
        <v>0</v>
      </c>
      <c r="V39" s="566"/>
      <c r="W39" s="566">
        <v>12</v>
      </c>
      <c r="X39" s="566"/>
      <c r="Y39" s="566" t="s">
        <v>114</v>
      </c>
      <c r="Z39" s="567">
        <v>42735</v>
      </c>
      <c r="AA39" s="567">
        <v>42745</v>
      </c>
      <c r="AB39" s="567">
        <v>42746</v>
      </c>
      <c r="AC39" s="566" t="s">
        <v>54</v>
      </c>
      <c r="AD39" s="566" t="s">
        <v>85</v>
      </c>
      <c r="AE39" s="566" t="s">
        <v>56</v>
      </c>
    </row>
    <row r="40" spans="1:31">
      <c r="A40" s="566" t="s">
        <v>46</v>
      </c>
      <c r="B40" s="566" t="s">
        <v>46</v>
      </c>
      <c r="C40" s="567">
        <v>42742</v>
      </c>
      <c r="D40" s="566" t="s">
        <v>47</v>
      </c>
      <c r="E40" s="566" t="s">
        <v>48</v>
      </c>
      <c r="F40" s="566" t="s">
        <v>49</v>
      </c>
      <c r="G40" s="566" t="s">
        <v>57</v>
      </c>
      <c r="H40" s="566" t="s">
        <v>117</v>
      </c>
      <c r="I40" s="566"/>
      <c r="J40" s="566"/>
      <c r="K40" s="566">
        <v>11000</v>
      </c>
      <c r="L40" s="566" t="s">
        <v>59</v>
      </c>
      <c r="M40" s="566" t="s">
        <v>43</v>
      </c>
      <c r="N40" s="566" t="s">
        <v>43</v>
      </c>
      <c r="O40" s="566">
        <v>0.5</v>
      </c>
      <c r="P40" s="566"/>
      <c r="Q40" s="566" t="s">
        <v>43</v>
      </c>
      <c r="R40" s="566"/>
      <c r="S40" s="566">
        <v>7</v>
      </c>
      <c r="T40" s="566">
        <v>5</v>
      </c>
      <c r="U40" s="566">
        <v>0</v>
      </c>
      <c r="V40" s="566"/>
      <c r="W40" s="566">
        <v>12</v>
      </c>
      <c r="X40" s="566"/>
      <c r="Y40" s="566" t="s">
        <v>114</v>
      </c>
      <c r="Z40" s="567">
        <v>42736</v>
      </c>
      <c r="AA40" s="567">
        <v>42745</v>
      </c>
      <c r="AB40" s="567">
        <v>42746</v>
      </c>
      <c r="AC40" s="566" t="s">
        <v>54</v>
      </c>
      <c r="AD40" s="566" t="s">
        <v>85</v>
      </c>
      <c r="AE40" s="566" t="s">
        <v>56</v>
      </c>
    </row>
    <row r="41" spans="1:31">
      <c r="A41" s="566" t="s">
        <v>46</v>
      </c>
      <c r="B41" s="566" t="s">
        <v>46</v>
      </c>
      <c r="C41" s="567">
        <v>42742</v>
      </c>
      <c r="D41" s="566" t="s">
        <v>47</v>
      </c>
      <c r="E41" s="566" t="s">
        <v>48</v>
      </c>
      <c r="F41" s="566" t="s">
        <v>49</v>
      </c>
      <c r="G41" s="566" t="s">
        <v>57</v>
      </c>
      <c r="H41" s="566" t="s">
        <v>118</v>
      </c>
      <c r="I41" s="566"/>
      <c r="J41" s="566"/>
      <c r="K41" s="566">
        <v>11000</v>
      </c>
      <c r="L41" s="566" t="s">
        <v>59</v>
      </c>
      <c r="M41" s="566" t="s">
        <v>43</v>
      </c>
      <c r="N41" s="566" t="s">
        <v>43</v>
      </c>
      <c r="O41" s="566">
        <v>0.5</v>
      </c>
      <c r="P41" s="566"/>
      <c r="Q41" s="566" t="s">
        <v>43</v>
      </c>
      <c r="R41" s="566"/>
      <c r="S41" s="566">
        <v>7</v>
      </c>
      <c r="T41" s="566">
        <v>5</v>
      </c>
      <c r="U41" s="566">
        <v>0</v>
      </c>
      <c r="V41" s="566"/>
      <c r="W41" s="566">
        <v>12</v>
      </c>
      <c r="X41" s="566"/>
      <c r="Y41" s="566" t="s">
        <v>114</v>
      </c>
      <c r="Z41" s="567">
        <v>42736</v>
      </c>
      <c r="AA41" s="567">
        <v>42745</v>
      </c>
      <c r="AB41" s="567">
        <v>42746</v>
      </c>
      <c r="AC41" s="566" t="s">
        <v>54</v>
      </c>
      <c r="AD41" s="566" t="s">
        <v>55</v>
      </c>
      <c r="AE41" s="566" t="s">
        <v>56</v>
      </c>
    </row>
    <row r="42" spans="1:31">
      <c r="A42" s="566" t="s">
        <v>46</v>
      </c>
      <c r="B42" s="566" t="s">
        <v>46</v>
      </c>
      <c r="C42" s="567">
        <v>42743</v>
      </c>
      <c r="D42" s="566" t="s">
        <v>119</v>
      </c>
      <c r="E42" s="566" t="s">
        <v>48</v>
      </c>
      <c r="F42" s="566" t="s">
        <v>49</v>
      </c>
      <c r="G42" s="566" t="s">
        <v>57</v>
      </c>
      <c r="H42" s="566" t="s">
        <v>120</v>
      </c>
      <c r="I42" s="566"/>
      <c r="J42" s="566"/>
      <c r="K42" s="566">
        <v>11000</v>
      </c>
      <c r="L42" s="566" t="s">
        <v>59</v>
      </c>
      <c r="M42" s="566" t="s">
        <v>43</v>
      </c>
      <c r="N42" s="566" t="s">
        <v>43</v>
      </c>
      <c r="O42" s="566">
        <v>0.5</v>
      </c>
      <c r="P42" s="566"/>
      <c r="Q42" s="566" t="s">
        <v>43</v>
      </c>
      <c r="R42" s="566"/>
      <c r="S42" s="566">
        <v>7</v>
      </c>
      <c r="T42" s="566">
        <v>5</v>
      </c>
      <c r="U42" s="566">
        <v>0</v>
      </c>
      <c r="V42" s="566"/>
      <c r="W42" s="566">
        <v>12</v>
      </c>
      <c r="X42" s="566"/>
      <c r="Y42" s="566" t="s">
        <v>121</v>
      </c>
      <c r="Z42" s="567">
        <v>42740</v>
      </c>
      <c r="AA42" s="567">
        <v>42745</v>
      </c>
      <c r="AB42" s="567">
        <v>42746</v>
      </c>
      <c r="AC42" s="566" t="s">
        <v>54</v>
      </c>
      <c r="AD42" s="566" t="s">
        <v>61</v>
      </c>
      <c r="AE42" s="566" t="s">
        <v>56</v>
      </c>
    </row>
    <row r="43" spans="1:31">
      <c r="A43" s="566" t="s">
        <v>46</v>
      </c>
      <c r="B43" s="566" t="s">
        <v>46</v>
      </c>
      <c r="C43" s="567">
        <v>42743</v>
      </c>
      <c r="D43" s="566" t="s">
        <v>119</v>
      </c>
      <c r="E43" s="566" t="s">
        <v>48</v>
      </c>
      <c r="F43" s="566" t="s">
        <v>49</v>
      </c>
      <c r="G43" s="566" t="s">
        <v>57</v>
      </c>
      <c r="H43" s="566" t="s">
        <v>122</v>
      </c>
      <c r="I43" s="566"/>
      <c r="J43" s="566"/>
      <c r="K43" s="566">
        <v>11000</v>
      </c>
      <c r="L43" s="566" t="s">
        <v>59</v>
      </c>
      <c r="M43" s="566" t="s">
        <v>43</v>
      </c>
      <c r="N43" s="566" t="s">
        <v>43</v>
      </c>
      <c r="O43" s="566">
        <v>0.5</v>
      </c>
      <c r="P43" s="566"/>
      <c r="Q43" s="566" t="s">
        <v>43</v>
      </c>
      <c r="R43" s="566"/>
      <c r="S43" s="566">
        <v>7</v>
      </c>
      <c r="T43" s="566">
        <v>5</v>
      </c>
      <c r="U43" s="566">
        <v>0</v>
      </c>
      <c r="V43" s="566"/>
      <c r="W43" s="566">
        <v>12</v>
      </c>
      <c r="X43" s="566"/>
      <c r="Y43" s="566" t="s">
        <v>121</v>
      </c>
      <c r="Z43" s="567">
        <v>42740</v>
      </c>
      <c r="AA43" s="567">
        <v>42745</v>
      </c>
      <c r="AB43" s="567">
        <v>42746</v>
      </c>
      <c r="AC43" s="566" t="s">
        <v>54</v>
      </c>
      <c r="AD43" s="566" t="s">
        <v>61</v>
      </c>
      <c r="AE43" s="566" t="s">
        <v>56</v>
      </c>
    </row>
    <row r="44" spans="1:31">
      <c r="A44" s="566" t="s">
        <v>46</v>
      </c>
      <c r="B44" s="566" t="s">
        <v>46</v>
      </c>
      <c r="C44" s="567">
        <v>42743</v>
      </c>
      <c r="D44" s="566" t="s">
        <v>119</v>
      </c>
      <c r="E44" s="566" t="s">
        <v>48</v>
      </c>
      <c r="F44" s="566" t="s">
        <v>49</v>
      </c>
      <c r="G44" s="566" t="s">
        <v>57</v>
      </c>
      <c r="H44" s="566" t="s">
        <v>123</v>
      </c>
      <c r="I44" s="566"/>
      <c r="J44" s="566"/>
      <c r="K44" s="566">
        <v>11000</v>
      </c>
      <c r="L44" s="566" t="s">
        <v>59</v>
      </c>
      <c r="M44" s="566" t="s">
        <v>43</v>
      </c>
      <c r="N44" s="566" t="s">
        <v>43</v>
      </c>
      <c r="O44" s="566">
        <v>0.5</v>
      </c>
      <c r="P44" s="566"/>
      <c r="Q44" s="566" t="s">
        <v>43</v>
      </c>
      <c r="R44" s="566"/>
      <c r="S44" s="566">
        <v>7</v>
      </c>
      <c r="T44" s="566">
        <v>5</v>
      </c>
      <c r="U44" s="566">
        <v>0</v>
      </c>
      <c r="V44" s="566"/>
      <c r="W44" s="566">
        <v>12</v>
      </c>
      <c r="X44" s="566"/>
      <c r="Y44" s="566" t="s">
        <v>121</v>
      </c>
      <c r="Z44" s="567">
        <v>42740</v>
      </c>
      <c r="AA44" s="567">
        <v>42745</v>
      </c>
      <c r="AB44" s="567">
        <v>42746</v>
      </c>
      <c r="AC44" s="566" t="s">
        <v>54</v>
      </c>
      <c r="AD44" s="566" t="s">
        <v>61</v>
      </c>
      <c r="AE44" s="566" t="s">
        <v>56</v>
      </c>
    </row>
    <row r="45" spans="1:31">
      <c r="A45" s="566" t="s">
        <v>46</v>
      </c>
      <c r="B45" s="566" t="s">
        <v>46</v>
      </c>
      <c r="C45" s="567">
        <v>42743</v>
      </c>
      <c r="D45" s="566" t="s">
        <v>119</v>
      </c>
      <c r="E45" s="566" t="s">
        <v>48</v>
      </c>
      <c r="F45" s="566" t="s">
        <v>49</v>
      </c>
      <c r="G45" s="566" t="s">
        <v>57</v>
      </c>
      <c r="H45" s="566" t="s">
        <v>124</v>
      </c>
      <c r="I45" s="566"/>
      <c r="J45" s="566"/>
      <c r="K45" s="566">
        <v>11000</v>
      </c>
      <c r="L45" s="566" t="s">
        <v>59</v>
      </c>
      <c r="M45" s="566" t="s">
        <v>43</v>
      </c>
      <c r="N45" s="566" t="s">
        <v>43</v>
      </c>
      <c r="O45" s="566">
        <v>0.5</v>
      </c>
      <c r="P45" s="566"/>
      <c r="Q45" s="566" t="s">
        <v>43</v>
      </c>
      <c r="R45" s="566"/>
      <c r="S45" s="566">
        <v>7</v>
      </c>
      <c r="T45" s="566">
        <v>5</v>
      </c>
      <c r="U45" s="566">
        <v>0</v>
      </c>
      <c r="V45" s="566"/>
      <c r="W45" s="566">
        <v>12</v>
      </c>
      <c r="X45" s="566"/>
      <c r="Y45" s="566" t="s">
        <v>121</v>
      </c>
      <c r="Z45" s="567">
        <v>42740</v>
      </c>
      <c r="AA45" s="567">
        <v>42745</v>
      </c>
      <c r="AB45" s="567">
        <v>42746</v>
      </c>
      <c r="AC45" s="566" t="s">
        <v>54</v>
      </c>
      <c r="AD45" s="566" t="s">
        <v>61</v>
      </c>
      <c r="AE45" s="566" t="s">
        <v>56</v>
      </c>
    </row>
    <row r="46" spans="1:31">
      <c r="A46" s="566" t="s">
        <v>46</v>
      </c>
      <c r="B46" s="566" t="s">
        <v>46</v>
      </c>
      <c r="C46" s="567">
        <v>42743</v>
      </c>
      <c r="D46" s="566" t="s">
        <v>119</v>
      </c>
      <c r="E46" s="566" t="s">
        <v>48</v>
      </c>
      <c r="F46" s="566" t="s">
        <v>49</v>
      </c>
      <c r="G46" s="566" t="s">
        <v>57</v>
      </c>
      <c r="H46" s="566" t="s">
        <v>125</v>
      </c>
      <c r="I46" s="566"/>
      <c r="J46" s="566"/>
      <c r="K46" s="566">
        <v>11000</v>
      </c>
      <c r="L46" s="566" t="s">
        <v>59</v>
      </c>
      <c r="M46" s="566" t="s">
        <v>43</v>
      </c>
      <c r="N46" s="566" t="s">
        <v>43</v>
      </c>
      <c r="O46" s="566">
        <v>0.5</v>
      </c>
      <c r="P46" s="566"/>
      <c r="Q46" s="566" t="s">
        <v>43</v>
      </c>
      <c r="R46" s="566"/>
      <c r="S46" s="566">
        <v>7</v>
      </c>
      <c r="T46" s="566">
        <v>5</v>
      </c>
      <c r="U46" s="566">
        <v>0</v>
      </c>
      <c r="V46" s="566"/>
      <c r="W46" s="566">
        <v>12</v>
      </c>
      <c r="X46" s="566"/>
      <c r="Y46" s="566" t="s">
        <v>121</v>
      </c>
      <c r="Z46" s="567">
        <v>42740</v>
      </c>
      <c r="AA46" s="567">
        <v>42743</v>
      </c>
      <c r="AB46" s="567">
        <v>42744</v>
      </c>
      <c r="AC46" s="566" t="s">
        <v>54</v>
      </c>
      <c r="AD46" s="566" t="s">
        <v>61</v>
      </c>
      <c r="AE46" s="566" t="s">
        <v>56</v>
      </c>
    </row>
    <row r="47" spans="1:31">
      <c r="A47" s="566" t="s">
        <v>46</v>
      </c>
      <c r="B47" s="566" t="s">
        <v>46</v>
      </c>
      <c r="C47" s="567">
        <v>42743</v>
      </c>
      <c r="D47" s="566" t="s">
        <v>119</v>
      </c>
      <c r="E47" s="566" t="s">
        <v>48</v>
      </c>
      <c r="F47" s="566" t="s">
        <v>49</v>
      </c>
      <c r="G47" s="566" t="s">
        <v>57</v>
      </c>
      <c r="H47" s="566" t="s">
        <v>126</v>
      </c>
      <c r="I47" s="566"/>
      <c r="J47" s="566"/>
      <c r="K47" s="566">
        <v>11000</v>
      </c>
      <c r="L47" s="566" t="s">
        <v>59</v>
      </c>
      <c r="M47" s="566" t="s">
        <v>43</v>
      </c>
      <c r="N47" s="566" t="s">
        <v>43</v>
      </c>
      <c r="O47" s="566">
        <v>0.5</v>
      </c>
      <c r="P47" s="566"/>
      <c r="Q47" s="566" t="s">
        <v>43</v>
      </c>
      <c r="R47" s="566"/>
      <c r="S47" s="566">
        <v>7</v>
      </c>
      <c r="T47" s="566">
        <v>5</v>
      </c>
      <c r="U47" s="566">
        <v>0</v>
      </c>
      <c r="V47" s="566"/>
      <c r="W47" s="566">
        <v>12</v>
      </c>
      <c r="X47" s="566"/>
      <c r="Y47" s="566" t="s">
        <v>121</v>
      </c>
      <c r="Z47" s="567">
        <v>42740</v>
      </c>
      <c r="AA47" s="567">
        <v>42745</v>
      </c>
      <c r="AB47" s="567">
        <v>42746</v>
      </c>
      <c r="AC47" s="566" t="s">
        <v>54</v>
      </c>
      <c r="AD47" s="566" t="s">
        <v>61</v>
      </c>
      <c r="AE47" s="566" t="s">
        <v>56</v>
      </c>
    </row>
    <row r="48" spans="1:31">
      <c r="A48" s="566" t="s">
        <v>46</v>
      </c>
      <c r="B48" s="566" t="s">
        <v>46</v>
      </c>
      <c r="C48" s="567">
        <v>42743</v>
      </c>
      <c r="D48" s="566" t="s">
        <v>119</v>
      </c>
      <c r="E48" s="566" t="s">
        <v>48</v>
      </c>
      <c r="F48" s="566" t="s">
        <v>49</v>
      </c>
      <c r="G48" s="566" t="s">
        <v>57</v>
      </c>
      <c r="H48" s="566" t="s">
        <v>127</v>
      </c>
      <c r="I48" s="566"/>
      <c r="J48" s="566"/>
      <c r="K48" s="566">
        <v>11000</v>
      </c>
      <c r="L48" s="566" t="s">
        <v>59</v>
      </c>
      <c r="M48" s="566" t="s">
        <v>43</v>
      </c>
      <c r="N48" s="566" t="s">
        <v>43</v>
      </c>
      <c r="O48" s="566">
        <v>0.5</v>
      </c>
      <c r="P48" s="566"/>
      <c r="Q48" s="566" t="s">
        <v>43</v>
      </c>
      <c r="R48" s="566"/>
      <c r="S48" s="566">
        <v>7</v>
      </c>
      <c r="T48" s="566">
        <v>5</v>
      </c>
      <c r="U48" s="566">
        <v>0</v>
      </c>
      <c r="V48" s="566"/>
      <c r="W48" s="566">
        <v>12</v>
      </c>
      <c r="X48" s="566"/>
      <c r="Y48" s="566" t="s">
        <v>121</v>
      </c>
      <c r="Z48" s="567">
        <v>42740</v>
      </c>
      <c r="AA48" s="567">
        <v>42745</v>
      </c>
      <c r="AB48" s="567">
        <v>42746</v>
      </c>
      <c r="AC48" s="566" t="s">
        <v>54</v>
      </c>
      <c r="AD48" s="566" t="s">
        <v>61</v>
      </c>
      <c r="AE48" s="566" t="s">
        <v>56</v>
      </c>
    </row>
    <row r="49" spans="1:31">
      <c r="A49" s="566" t="s">
        <v>46</v>
      </c>
      <c r="B49" s="566" t="s">
        <v>46</v>
      </c>
      <c r="C49" s="567">
        <v>42743</v>
      </c>
      <c r="D49" s="566" t="s">
        <v>119</v>
      </c>
      <c r="E49" s="566" t="s">
        <v>48</v>
      </c>
      <c r="F49" s="566" t="s">
        <v>49</v>
      </c>
      <c r="G49" s="566" t="s">
        <v>57</v>
      </c>
      <c r="H49" s="566" t="s">
        <v>128</v>
      </c>
      <c r="I49" s="566"/>
      <c r="J49" s="566"/>
      <c r="K49" s="566">
        <v>11000</v>
      </c>
      <c r="L49" s="566" t="s">
        <v>59</v>
      </c>
      <c r="M49" s="566" t="s">
        <v>43</v>
      </c>
      <c r="N49" s="566" t="s">
        <v>43</v>
      </c>
      <c r="O49" s="566">
        <v>0.5</v>
      </c>
      <c r="P49" s="566"/>
      <c r="Q49" s="566" t="s">
        <v>43</v>
      </c>
      <c r="R49" s="566"/>
      <c r="S49" s="566">
        <v>7</v>
      </c>
      <c r="T49" s="566">
        <v>5</v>
      </c>
      <c r="U49" s="566">
        <v>0</v>
      </c>
      <c r="V49" s="566"/>
      <c r="W49" s="566">
        <v>12</v>
      </c>
      <c r="X49" s="566"/>
      <c r="Y49" s="566" t="s">
        <v>121</v>
      </c>
      <c r="Z49" s="567">
        <v>42740</v>
      </c>
      <c r="AA49" s="567">
        <v>42745</v>
      </c>
      <c r="AB49" s="567">
        <v>42746</v>
      </c>
      <c r="AC49" s="566" t="s">
        <v>54</v>
      </c>
      <c r="AD49" s="566" t="s">
        <v>61</v>
      </c>
      <c r="AE49" s="566" t="s">
        <v>56</v>
      </c>
    </row>
    <row r="50" spans="1:31">
      <c r="A50" s="566" t="s">
        <v>46</v>
      </c>
      <c r="B50" s="566" t="s">
        <v>46</v>
      </c>
      <c r="C50" s="567">
        <v>42744</v>
      </c>
      <c r="D50" s="566" t="s">
        <v>119</v>
      </c>
      <c r="E50" s="566" t="s">
        <v>48</v>
      </c>
      <c r="F50" s="566" t="s">
        <v>49</v>
      </c>
      <c r="G50" s="566" t="s">
        <v>57</v>
      </c>
      <c r="H50" s="566" t="s">
        <v>129</v>
      </c>
      <c r="I50" s="566"/>
      <c r="J50" s="566"/>
      <c r="K50" s="566">
        <v>11000</v>
      </c>
      <c r="L50" s="566" t="s">
        <v>130</v>
      </c>
      <c r="M50" s="566" t="s">
        <v>43</v>
      </c>
      <c r="N50" s="566" t="s">
        <v>43</v>
      </c>
      <c r="O50" s="566">
        <v>0.5</v>
      </c>
      <c r="P50" s="566"/>
      <c r="Q50" s="566" t="s">
        <v>43</v>
      </c>
      <c r="R50" s="566"/>
      <c r="S50" s="566">
        <v>7</v>
      </c>
      <c r="T50" s="566">
        <v>5</v>
      </c>
      <c r="U50" s="566">
        <v>0</v>
      </c>
      <c r="V50" s="566"/>
      <c r="W50" s="566">
        <v>12</v>
      </c>
      <c r="X50" s="566"/>
      <c r="Y50" s="566" t="s">
        <v>131</v>
      </c>
      <c r="Z50" s="567">
        <v>42741</v>
      </c>
      <c r="AA50" s="567">
        <v>42748</v>
      </c>
      <c r="AB50" s="567">
        <v>42749</v>
      </c>
      <c r="AC50" s="566" t="s">
        <v>54</v>
      </c>
      <c r="AD50" s="566" t="s">
        <v>61</v>
      </c>
      <c r="AE50" s="566" t="s">
        <v>56</v>
      </c>
    </row>
    <row r="51" spans="1:31">
      <c r="A51" s="566" t="s">
        <v>46</v>
      </c>
      <c r="B51" s="566" t="s">
        <v>46</v>
      </c>
      <c r="C51" s="567">
        <v>42744</v>
      </c>
      <c r="D51" s="566" t="s">
        <v>119</v>
      </c>
      <c r="E51" s="566" t="s">
        <v>48</v>
      </c>
      <c r="F51" s="566" t="s">
        <v>49</v>
      </c>
      <c r="G51" s="566" t="s">
        <v>132</v>
      </c>
      <c r="H51" s="566" t="s">
        <v>133</v>
      </c>
      <c r="I51" s="566"/>
      <c r="J51" s="566"/>
      <c r="K51" s="566">
        <v>11000</v>
      </c>
      <c r="L51" s="566" t="s">
        <v>134</v>
      </c>
      <c r="M51" s="566" t="s">
        <v>43</v>
      </c>
      <c r="N51" s="566" t="s">
        <v>43</v>
      </c>
      <c r="O51" s="566">
        <v>0.5</v>
      </c>
      <c r="P51" s="566"/>
      <c r="Q51" s="566" t="s">
        <v>43</v>
      </c>
      <c r="R51" s="566"/>
      <c r="S51" s="566">
        <v>7</v>
      </c>
      <c r="T51" s="566">
        <v>5</v>
      </c>
      <c r="U51" s="566">
        <v>0</v>
      </c>
      <c r="V51" s="566"/>
      <c r="W51" s="566">
        <v>12</v>
      </c>
      <c r="X51" s="566"/>
      <c r="Y51" s="566" t="s">
        <v>135</v>
      </c>
      <c r="Z51" s="567">
        <v>42741</v>
      </c>
      <c r="AA51" s="567">
        <v>42746</v>
      </c>
      <c r="AB51" s="567">
        <v>42747</v>
      </c>
      <c r="AC51" s="566" t="s">
        <v>54</v>
      </c>
      <c r="AD51" s="566" t="s">
        <v>61</v>
      </c>
      <c r="AE51" s="566" t="s">
        <v>56</v>
      </c>
    </row>
    <row r="52" spans="1:31">
      <c r="A52" s="566" t="s">
        <v>46</v>
      </c>
      <c r="B52" s="566" t="s">
        <v>46</v>
      </c>
      <c r="C52" s="567">
        <v>42745</v>
      </c>
      <c r="D52" s="566" t="s">
        <v>119</v>
      </c>
      <c r="E52" s="566" t="s">
        <v>48</v>
      </c>
      <c r="F52" s="566" t="s">
        <v>49</v>
      </c>
      <c r="G52" s="566" t="s">
        <v>57</v>
      </c>
      <c r="H52" s="566" t="s">
        <v>98</v>
      </c>
      <c r="I52" s="566"/>
      <c r="J52" s="566"/>
      <c r="K52" s="566">
        <v>4.547</v>
      </c>
      <c r="L52" s="566" t="s">
        <v>75</v>
      </c>
      <c r="M52" s="566" t="s">
        <v>43</v>
      </c>
      <c r="N52" s="566" t="s">
        <v>43</v>
      </c>
      <c r="O52" s="566">
        <v>0.5</v>
      </c>
      <c r="P52" s="566"/>
      <c r="Q52" s="566" t="s">
        <v>43</v>
      </c>
      <c r="R52" s="566"/>
      <c r="S52" s="566">
        <v>7</v>
      </c>
      <c r="T52" s="566">
        <v>5</v>
      </c>
      <c r="U52" s="566">
        <v>0</v>
      </c>
      <c r="V52" s="566"/>
      <c r="W52" s="566">
        <v>12</v>
      </c>
      <c r="X52" s="566"/>
      <c r="Y52" s="566" t="s">
        <v>136</v>
      </c>
      <c r="Z52" s="567">
        <v>42737</v>
      </c>
      <c r="AA52" s="567">
        <v>42748</v>
      </c>
      <c r="AB52" s="567">
        <v>42749</v>
      </c>
      <c r="AC52" s="566" t="s">
        <v>54</v>
      </c>
      <c r="AD52" s="566" t="s">
        <v>85</v>
      </c>
      <c r="AE52" s="566" t="s">
        <v>56</v>
      </c>
    </row>
    <row r="53" spans="1:31">
      <c r="A53" s="566" t="s">
        <v>46</v>
      </c>
      <c r="B53" s="566" t="s">
        <v>46</v>
      </c>
      <c r="C53" s="567">
        <v>42745</v>
      </c>
      <c r="D53" s="566" t="s">
        <v>119</v>
      </c>
      <c r="E53" s="566" t="s">
        <v>48</v>
      </c>
      <c r="F53" s="566" t="s">
        <v>49</v>
      </c>
      <c r="G53" s="566" t="s">
        <v>62</v>
      </c>
      <c r="H53" s="566" t="s">
        <v>137</v>
      </c>
      <c r="I53" s="566"/>
      <c r="J53" s="566"/>
      <c r="K53" s="566">
        <v>13000</v>
      </c>
      <c r="L53" s="566" t="s">
        <v>52</v>
      </c>
      <c r="M53" s="566" t="s">
        <v>43</v>
      </c>
      <c r="N53" s="566" t="s">
        <v>43</v>
      </c>
      <c r="O53" s="566">
        <v>0.5</v>
      </c>
      <c r="P53" s="566"/>
      <c r="Q53" s="566" t="s">
        <v>43</v>
      </c>
      <c r="R53" s="566"/>
      <c r="S53" s="566">
        <v>7</v>
      </c>
      <c r="T53" s="566">
        <v>5</v>
      </c>
      <c r="U53" s="566">
        <v>0</v>
      </c>
      <c r="V53" s="566"/>
      <c r="W53" s="566">
        <v>12</v>
      </c>
      <c r="X53" s="566"/>
      <c r="Y53" s="566" t="s">
        <v>138</v>
      </c>
      <c r="Z53" s="567">
        <v>42743</v>
      </c>
      <c r="AA53" s="567">
        <v>42746</v>
      </c>
      <c r="AB53" s="567">
        <v>42747</v>
      </c>
      <c r="AC53" s="566" t="s">
        <v>54</v>
      </c>
      <c r="AD53" s="566" t="s">
        <v>61</v>
      </c>
      <c r="AE53" s="566" t="s">
        <v>56</v>
      </c>
    </row>
    <row r="54" spans="1:31">
      <c r="A54" s="566" t="s">
        <v>46</v>
      </c>
      <c r="B54" s="566" t="s">
        <v>46</v>
      </c>
      <c r="C54" s="567">
        <v>42745</v>
      </c>
      <c r="D54" s="566" t="s">
        <v>119</v>
      </c>
      <c r="E54" s="566" t="s">
        <v>48</v>
      </c>
      <c r="F54" s="566" t="s">
        <v>49</v>
      </c>
      <c r="G54" s="566" t="s">
        <v>62</v>
      </c>
      <c r="H54" s="566" t="s">
        <v>139</v>
      </c>
      <c r="I54" s="566"/>
      <c r="J54" s="566"/>
      <c r="K54" s="566">
        <v>13000</v>
      </c>
      <c r="L54" s="566" t="s">
        <v>140</v>
      </c>
      <c r="M54" s="566" t="s">
        <v>43</v>
      </c>
      <c r="N54" s="566" t="s">
        <v>43</v>
      </c>
      <c r="O54" s="566" t="s">
        <v>43</v>
      </c>
      <c r="P54" s="566"/>
      <c r="Q54" s="566">
        <v>3</v>
      </c>
      <c r="R54" s="566"/>
      <c r="S54" s="566">
        <v>42</v>
      </c>
      <c r="T54" s="566">
        <v>0</v>
      </c>
      <c r="U54" s="566">
        <v>0</v>
      </c>
      <c r="V54" s="566"/>
      <c r="W54" s="566">
        <v>42</v>
      </c>
      <c r="X54" s="566"/>
      <c r="Y54" s="566" t="s">
        <v>141</v>
      </c>
      <c r="Z54" s="567">
        <v>42745</v>
      </c>
      <c r="AA54" s="567">
        <v>42750</v>
      </c>
      <c r="AB54" s="567">
        <v>42751</v>
      </c>
      <c r="AC54" s="566" t="s">
        <v>142</v>
      </c>
      <c r="AD54" s="566" t="s">
        <v>55</v>
      </c>
      <c r="AE54" s="566" t="s">
        <v>56</v>
      </c>
    </row>
    <row r="55" spans="1:31">
      <c r="A55" s="566" t="s">
        <v>46</v>
      </c>
      <c r="B55" s="566" t="s">
        <v>46</v>
      </c>
      <c r="C55" s="567">
        <v>42745</v>
      </c>
      <c r="D55" s="566" t="s">
        <v>119</v>
      </c>
      <c r="E55" s="566" t="s">
        <v>48</v>
      </c>
      <c r="F55" s="566" t="s">
        <v>49</v>
      </c>
      <c r="G55" s="566" t="s">
        <v>57</v>
      </c>
      <c r="H55" s="566" t="s">
        <v>97</v>
      </c>
      <c r="I55" s="566"/>
      <c r="J55" s="566"/>
      <c r="K55" s="566">
        <v>11000</v>
      </c>
      <c r="L55" s="566" t="s">
        <v>75</v>
      </c>
      <c r="M55" s="566" t="s">
        <v>43</v>
      </c>
      <c r="N55" s="566" t="s">
        <v>43</v>
      </c>
      <c r="O55" s="566">
        <v>0.5</v>
      </c>
      <c r="P55" s="566"/>
      <c r="Q55" s="566" t="s">
        <v>43</v>
      </c>
      <c r="R55" s="566"/>
      <c r="S55" s="566">
        <v>7</v>
      </c>
      <c r="T55" s="566">
        <v>5</v>
      </c>
      <c r="U55" s="566">
        <v>0</v>
      </c>
      <c r="V55" s="566"/>
      <c r="W55" s="566">
        <v>12</v>
      </c>
      <c r="X55" s="566"/>
      <c r="Y55" s="566" t="s">
        <v>136</v>
      </c>
      <c r="Z55" s="567">
        <v>42737</v>
      </c>
      <c r="AA55" s="567">
        <v>42748</v>
      </c>
      <c r="AB55" s="567">
        <v>42749</v>
      </c>
      <c r="AC55" s="566" t="s">
        <v>54</v>
      </c>
      <c r="AD55" s="566" t="s">
        <v>55</v>
      </c>
      <c r="AE55" s="566" t="s">
        <v>56</v>
      </c>
    </row>
    <row r="56" spans="1:31">
      <c r="A56" s="566" t="s">
        <v>46</v>
      </c>
      <c r="B56" s="566" t="s">
        <v>46</v>
      </c>
      <c r="C56" s="567">
        <v>42745</v>
      </c>
      <c r="D56" s="566" t="s">
        <v>119</v>
      </c>
      <c r="E56" s="566" t="s">
        <v>48</v>
      </c>
      <c r="F56" s="566" t="s">
        <v>49</v>
      </c>
      <c r="G56" s="566" t="s">
        <v>57</v>
      </c>
      <c r="H56" s="566" t="s">
        <v>143</v>
      </c>
      <c r="I56" s="566"/>
      <c r="J56" s="566"/>
      <c r="K56" s="566">
        <v>11000</v>
      </c>
      <c r="L56" s="566" t="s">
        <v>130</v>
      </c>
      <c r="M56" s="566" t="s">
        <v>43</v>
      </c>
      <c r="N56" s="566" t="s">
        <v>43</v>
      </c>
      <c r="O56" s="566">
        <v>0.5</v>
      </c>
      <c r="P56" s="566"/>
      <c r="Q56" s="566" t="s">
        <v>43</v>
      </c>
      <c r="R56" s="566"/>
      <c r="S56" s="566">
        <v>7</v>
      </c>
      <c r="T56" s="566">
        <v>5</v>
      </c>
      <c r="U56" s="566">
        <v>0</v>
      </c>
      <c r="V56" s="566"/>
      <c r="W56" s="566">
        <v>12</v>
      </c>
      <c r="X56" s="566"/>
      <c r="Y56" s="566" t="s">
        <v>144</v>
      </c>
      <c r="Z56" s="567">
        <v>42743</v>
      </c>
      <c r="AA56" s="567">
        <v>42751</v>
      </c>
      <c r="AB56" s="567">
        <v>42752</v>
      </c>
      <c r="AC56" s="566" t="s">
        <v>54</v>
      </c>
      <c r="AD56" s="566" t="s">
        <v>55</v>
      </c>
      <c r="AE56" s="566" t="s">
        <v>56</v>
      </c>
    </row>
    <row r="57" spans="1:31">
      <c r="A57" s="566" t="s">
        <v>46</v>
      </c>
      <c r="B57" s="566" t="s">
        <v>46</v>
      </c>
      <c r="C57" s="567">
        <v>42745</v>
      </c>
      <c r="D57" s="566" t="s">
        <v>119</v>
      </c>
      <c r="E57" s="566" t="s">
        <v>48</v>
      </c>
      <c r="F57" s="566" t="s">
        <v>49</v>
      </c>
      <c r="G57" s="566" t="s">
        <v>57</v>
      </c>
      <c r="H57" s="566" t="s">
        <v>145</v>
      </c>
      <c r="I57" s="566"/>
      <c r="J57" s="566"/>
      <c r="K57" s="566">
        <v>11000</v>
      </c>
      <c r="L57" s="566" t="s">
        <v>75</v>
      </c>
      <c r="M57" s="566" t="s">
        <v>43</v>
      </c>
      <c r="N57" s="566" t="s">
        <v>43</v>
      </c>
      <c r="O57" s="566">
        <v>0.5</v>
      </c>
      <c r="P57" s="566"/>
      <c r="Q57" s="566" t="s">
        <v>43</v>
      </c>
      <c r="R57" s="566"/>
      <c r="S57" s="566">
        <v>7</v>
      </c>
      <c r="T57" s="566">
        <v>5</v>
      </c>
      <c r="U57" s="566">
        <v>0</v>
      </c>
      <c r="V57" s="566"/>
      <c r="W57" s="566">
        <v>12</v>
      </c>
      <c r="X57" s="566"/>
      <c r="Y57" s="566" t="s">
        <v>146</v>
      </c>
      <c r="Z57" s="567">
        <v>42742</v>
      </c>
      <c r="AA57" s="567">
        <v>42748</v>
      </c>
      <c r="AB57" s="567">
        <v>42749</v>
      </c>
      <c r="AC57" s="566" t="s">
        <v>54</v>
      </c>
      <c r="AD57" s="566" t="s">
        <v>55</v>
      </c>
      <c r="AE57" s="566" t="s">
        <v>56</v>
      </c>
    </row>
    <row r="58" spans="1:31">
      <c r="A58" s="566" t="s">
        <v>46</v>
      </c>
      <c r="B58" s="566" t="s">
        <v>46</v>
      </c>
      <c r="C58" s="567">
        <v>42745</v>
      </c>
      <c r="D58" s="566" t="s">
        <v>119</v>
      </c>
      <c r="E58" s="566" t="s">
        <v>48</v>
      </c>
      <c r="F58" s="566" t="s">
        <v>49</v>
      </c>
      <c r="G58" s="566" t="s">
        <v>57</v>
      </c>
      <c r="H58" s="566" t="s">
        <v>95</v>
      </c>
      <c r="I58" s="566"/>
      <c r="J58" s="566"/>
      <c r="K58" s="566">
        <v>11000</v>
      </c>
      <c r="L58" s="566" t="s">
        <v>75</v>
      </c>
      <c r="M58" s="566" t="s">
        <v>43</v>
      </c>
      <c r="N58" s="566" t="s">
        <v>43</v>
      </c>
      <c r="O58" s="566">
        <v>0.5</v>
      </c>
      <c r="P58" s="566"/>
      <c r="Q58" s="566" t="s">
        <v>43</v>
      </c>
      <c r="R58" s="566"/>
      <c r="S58" s="566">
        <v>7</v>
      </c>
      <c r="T58" s="566">
        <v>5</v>
      </c>
      <c r="U58" s="566">
        <v>0</v>
      </c>
      <c r="V58" s="566"/>
      <c r="W58" s="566">
        <v>12</v>
      </c>
      <c r="X58" s="566"/>
      <c r="Y58" s="566" t="s">
        <v>136</v>
      </c>
      <c r="Z58" s="567">
        <v>42737</v>
      </c>
      <c r="AA58" s="567">
        <v>42748</v>
      </c>
      <c r="AB58" s="567">
        <v>42749</v>
      </c>
      <c r="AC58" s="566" t="s">
        <v>54</v>
      </c>
      <c r="AD58" s="566" t="s">
        <v>85</v>
      </c>
      <c r="AE58" s="566" t="s">
        <v>56</v>
      </c>
    </row>
    <row r="59" spans="1:31">
      <c r="A59" s="566" t="s">
        <v>147</v>
      </c>
      <c r="B59" s="566" t="s">
        <v>148</v>
      </c>
      <c r="C59" s="567">
        <v>42746</v>
      </c>
      <c r="D59" s="566" t="s">
        <v>119</v>
      </c>
      <c r="E59" s="566" t="s">
        <v>48</v>
      </c>
      <c r="F59" s="566" t="s">
        <v>49</v>
      </c>
      <c r="G59" s="566" t="s">
        <v>149</v>
      </c>
      <c r="H59" s="566" t="s">
        <v>150</v>
      </c>
      <c r="I59" s="566"/>
      <c r="J59" s="566"/>
      <c r="K59" s="566"/>
      <c r="L59" s="566" t="s">
        <v>151</v>
      </c>
      <c r="M59" s="566">
        <v>1.5</v>
      </c>
      <c r="N59" s="566" t="s">
        <v>43</v>
      </c>
      <c r="O59" s="566" t="s">
        <v>43</v>
      </c>
      <c r="P59" s="566"/>
      <c r="Q59" s="566" t="s">
        <v>43</v>
      </c>
      <c r="R59" s="566"/>
      <c r="S59" s="566">
        <v>21</v>
      </c>
      <c r="T59" s="566">
        <v>5</v>
      </c>
      <c r="U59" s="566">
        <v>100</v>
      </c>
      <c r="V59" s="566"/>
      <c r="W59" s="566">
        <v>126</v>
      </c>
      <c r="X59" s="566"/>
      <c r="Y59" s="566" t="s">
        <v>152</v>
      </c>
      <c r="Z59" s="567"/>
      <c r="AA59" s="567">
        <v>42747</v>
      </c>
      <c r="AB59" s="567">
        <v>42753</v>
      </c>
      <c r="AC59" s="566" t="s">
        <v>153</v>
      </c>
      <c r="AD59" s="566" t="s">
        <v>154</v>
      </c>
      <c r="AE59" s="566" t="s">
        <v>56</v>
      </c>
    </row>
    <row r="60" spans="1:31">
      <c r="A60" s="566" t="s">
        <v>46</v>
      </c>
      <c r="B60" s="566" t="s">
        <v>46</v>
      </c>
      <c r="C60" s="567">
        <v>42750</v>
      </c>
      <c r="D60" s="566" t="s">
        <v>155</v>
      </c>
      <c r="E60" s="566" t="s">
        <v>48</v>
      </c>
      <c r="F60" s="566" t="s">
        <v>49</v>
      </c>
      <c r="G60" s="566" t="s">
        <v>62</v>
      </c>
      <c r="H60" s="566" t="s">
        <v>156</v>
      </c>
      <c r="I60" s="566"/>
      <c r="J60" s="566"/>
      <c r="K60" s="566">
        <v>13000</v>
      </c>
      <c r="L60" s="566" t="s">
        <v>130</v>
      </c>
      <c r="M60" s="566" t="s">
        <v>43</v>
      </c>
      <c r="N60" s="566">
        <v>0.5</v>
      </c>
      <c r="O60" s="566" t="s">
        <v>43</v>
      </c>
      <c r="P60" s="566"/>
      <c r="Q60" s="566" t="s">
        <v>43</v>
      </c>
      <c r="R60" s="566"/>
      <c r="S60" s="566">
        <v>7</v>
      </c>
      <c r="T60" s="566">
        <v>5</v>
      </c>
      <c r="U60" s="566">
        <v>83.36774732</v>
      </c>
      <c r="V60" s="566"/>
      <c r="W60" s="566">
        <v>95</v>
      </c>
      <c r="X60" s="566"/>
      <c r="Y60" s="566" t="s">
        <v>157</v>
      </c>
      <c r="Z60" s="567">
        <v>42747</v>
      </c>
      <c r="AA60" s="567">
        <v>42748</v>
      </c>
      <c r="AB60" s="567">
        <v>42749</v>
      </c>
      <c r="AC60" s="566" t="s">
        <v>106</v>
      </c>
      <c r="AD60" s="566" t="s">
        <v>55</v>
      </c>
      <c r="AE60" s="566" t="s">
        <v>56</v>
      </c>
    </row>
    <row r="61" spans="1:31">
      <c r="A61" s="566" t="s">
        <v>46</v>
      </c>
      <c r="B61" s="566" t="s">
        <v>46</v>
      </c>
      <c r="C61" s="567">
        <v>42750</v>
      </c>
      <c r="D61" s="566" t="s">
        <v>155</v>
      </c>
      <c r="E61" s="566" t="s">
        <v>48</v>
      </c>
      <c r="F61" s="566" t="s">
        <v>49</v>
      </c>
      <c r="G61" s="566" t="s">
        <v>57</v>
      </c>
      <c r="H61" s="566" t="s">
        <v>158</v>
      </c>
      <c r="I61" s="566"/>
      <c r="J61" s="566"/>
      <c r="K61" s="566">
        <v>11000</v>
      </c>
      <c r="L61" s="566" t="s">
        <v>159</v>
      </c>
      <c r="M61" s="566" t="s">
        <v>43</v>
      </c>
      <c r="N61" s="566" t="s">
        <v>43</v>
      </c>
      <c r="O61" s="566">
        <v>0.5</v>
      </c>
      <c r="P61" s="566"/>
      <c r="Q61" s="566" t="s">
        <v>43</v>
      </c>
      <c r="R61" s="566"/>
      <c r="S61" s="566">
        <v>7</v>
      </c>
      <c r="T61" s="566">
        <v>5</v>
      </c>
      <c r="U61" s="566">
        <v>0</v>
      </c>
      <c r="V61" s="566"/>
      <c r="W61" s="566">
        <v>12</v>
      </c>
      <c r="X61" s="566"/>
      <c r="Y61" s="566" t="s">
        <v>160</v>
      </c>
      <c r="Z61" s="567">
        <v>42748</v>
      </c>
      <c r="AA61" s="567">
        <v>42751</v>
      </c>
      <c r="AB61" s="567">
        <v>42752</v>
      </c>
      <c r="AC61" s="566" t="s">
        <v>54</v>
      </c>
      <c r="AD61" s="566" t="s">
        <v>61</v>
      </c>
      <c r="AE61" s="566" t="s">
        <v>56</v>
      </c>
    </row>
    <row r="62" spans="1:31">
      <c r="A62" s="566" t="s">
        <v>147</v>
      </c>
      <c r="B62" s="566" t="s">
        <v>161</v>
      </c>
      <c r="C62" s="567">
        <v>42751</v>
      </c>
      <c r="D62" s="566" t="s">
        <v>155</v>
      </c>
      <c r="E62" s="566" t="s">
        <v>48</v>
      </c>
      <c r="F62" s="566" t="s">
        <v>49</v>
      </c>
      <c r="G62" s="566" t="s">
        <v>162</v>
      </c>
      <c r="H62" s="566" t="s">
        <v>163</v>
      </c>
      <c r="I62" s="566"/>
      <c r="J62" s="566"/>
      <c r="K62" s="566">
        <v>20000</v>
      </c>
      <c r="L62" s="566" t="s">
        <v>164</v>
      </c>
      <c r="M62" s="566" t="s">
        <v>43</v>
      </c>
      <c r="N62" s="566" t="s">
        <v>43</v>
      </c>
      <c r="O62" s="566">
        <v>0.5</v>
      </c>
      <c r="P62" s="566"/>
      <c r="Q62" s="566" t="s">
        <v>43</v>
      </c>
      <c r="R62" s="566"/>
      <c r="S62" s="566">
        <v>7</v>
      </c>
      <c r="T62" s="566">
        <v>5</v>
      </c>
      <c r="U62" s="566">
        <v>0</v>
      </c>
      <c r="V62" s="566"/>
      <c r="W62" s="566">
        <v>12</v>
      </c>
      <c r="X62" s="566"/>
      <c r="Y62" s="566" t="s">
        <v>165</v>
      </c>
      <c r="Z62" s="567">
        <v>42749</v>
      </c>
      <c r="AA62" s="567">
        <v>42754</v>
      </c>
      <c r="AB62" s="567">
        <v>42755</v>
      </c>
      <c r="AC62" s="566" t="s">
        <v>54</v>
      </c>
      <c r="AD62" s="566" t="s">
        <v>166</v>
      </c>
      <c r="AE62" s="566" t="s">
        <v>56</v>
      </c>
    </row>
    <row r="63" spans="1:31">
      <c r="A63" s="566" t="s">
        <v>147</v>
      </c>
      <c r="B63" s="566" t="s">
        <v>161</v>
      </c>
      <c r="C63" s="567">
        <v>42751</v>
      </c>
      <c r="D63" s="566" t="s">
        <v>155</v>
      </c>
      <c r="E63" s="566" t="s">
        <v>48</v>
      </c>
      <c r="F63" s="566" t="s">
        <v>49</v>
      </c>
      <c r="G63" s="566" t="s">
        <v>162</v>
      </c>
      <c r="H63" s="566" t="s">
        <v>167</v>
      </c>
      <c r="I63" s="566"/>
      <c r="J63" s="566"/>
      <c r="K63" s="566">
        <v>20000</v>
      </c>
      <c r="L63" s="566" t="s">
        <v>164</v>
      </c>
      <c r="M63" s="566" t="s">
        <v>43</v>
      </c>
      <c r="N63" s="566" t="s">
        <v>43</v>
      </c>
      <c r="O63" s="566">
        <v>0.5</v>
      </c>
      <c r="P63" s="566"/>
      <c r="Q63" s="566" t="s">
        <v>43</v>
      </c>
      <c r="R63" s="566"/>
      <c r="S63" s="566">
        <v>7</v>
      </c>
      <c r="T63" s="566">
        <v>5</v>
      </c>
      <c r="U63" s="566">
        <v>0</v>
      </c>
      <c r="V63" s="566"/>
      <c r="W63" s="566">
        <v>12</v>
      </c>
      <c r="X63" s="566"/>
      <c r="Y63" s="566" t="s">
        <v>165</v>
      </c>
      <c r="Z63" s="567">
        <v>42752</v>
      </c>
      <c r="AA63" s="567">
        <v>42754</v>
      </c>
      <c r="AB63" s="567">
        <v>42755</v>
      </c>
      <c r="AC63" s="566" t="s">
        <v>54</v>
      </c>
      <c r="AD63" s="566" t="s">
        <v>166</v>
      </c>
      <c r="AE63" s="566" t="s">
        <v>56</v>
      </c>
    </row>
    <row r="64" spans="1:31">
      <c r="A64" s="566" t="s">
        <v>46</v>
      </c>
      <c r="B64" s="566" t="s">
        <v>46</v>
      </c>
      <c r="C64" s="567">
        <v>42751</v>
      </c>
      <c r="D64" s="566" t="s">
        <v>155</v>
      </c>
      <c r="E64" s="566" t="s">
        <v>48</v>
      </c>
      <c r="F64" s="566" t="s">
        <v>49</v>
      </c>
      <c r="G64" s="566" t="s">
        <v>62</v>
      </c>
      <c r="H64" s="566" t="s">
        <v>168</v>
      </c>
      <c r="I64" s="566"/>
      <c r="J64" s="566"/>
      <c r="K64" s="566">
        <v>13000</v>
      </c>
      <c r="L64" s="566" t="s">
        <v>75</v>
      </c>
      <c r="M64" s="566" t="s">
        <v>43</v>
      </c>
      <c r="N64" s="566" t="s">
        <v>43</v>
      </c>
      <c r="O64" s="566">
        <v>0.5</v>
      </c>
      <c r="P64" s="566"/>
      <c r="Q64" s="566" t="s">
        <v>43</v>
      </c>
      <c r="R64" s="566"/>
      <c r="S64" s="566">
        <v>7</v>
      </c>
      <c r="T64" s="566">
        <v>5</v>
      </c>
      <c r="U64" s="566">
        <v>0</v>
      </c>
      <c r="V64" s="566"/>
      <c r="W64" s="566">
        <v>12</v>
      </c>
      <c r="X64" s="566"/>
      <c r="Y64" s="566" t="s">
        <v>169</v>
      </c>
      <c r="Z64" s="567">
        <v>42748</v>
      </c>
      <c r="AA64" s="567">
        <v>42754</v>
      </c>
      <c r="AB64" s="567">
        <v>42755</v>
      </c>
      <c r="AC64" s="566" t="s">
        <v>54</v>
      </c>
      <c r="AD64" s="566" t="s">
        <v>61</v>
      </c>
      <c r="AE64" s="566" t="s">
        <v>56</v>
      </c>
    </row>
    <row r="65" spans="1:31">
      <c r="A65" s="566" t="s">
        <v>46</v>
      </c>
      <c r="B65" s="566" t="s">
        <v>46</v>
      </c>
      <c r="C65" s="567">
        <v>42751</v>
      </c>
      <c r="D65" s="566" t="s">
        <v>155</v>
      </c>
      <c r="E65" s="566" t="s">
        <v>48</v>
      </c>
      <c r="F65" s="566" t="s">
        <v>49</v>
      </c>
      <c r="G65" s="566" t="s">
        <v>62</v>
      </c>
      <c r="H65" s="566" t="s">
        <v>170</v>
      </c>
      <c r="I65" s="566"/>
      <c r="J65" s="566"/>
      <c r="K65" s="566">
        <v>13000</v>
      </c>
      <c r="L65" s="566" t="s">
        <v>52</v>
      </c>
      <c r="M65" s="566" t="s">
        <v>43</v>
      </c>
      <c r="N65" s="566" t="s">
        <v>43</v>
      </c>
      <c r="O65" s="566">
        <v>0.5</v>
      </c>
      <c r="P65" s="566"/>
      <c r="Q65" s="566" t="s">
        <v>43</v>
      </c>
      <c r="R65" s="566"/>
      <c r="S65" s="566">
        <v>7</v>
      </c>
      <c r="T65" s="566">
        <v>5</v>
      </c>
      <c r="U65" s="566">
        <v>0</v>
      </c>
      <c r="V65" s="566"/>
      <c r="W65" s="566">
        <v>12</v>
      </c>
      <c r="X65" s="566"/>
      <c r="Y65" s="566" t="s">
        <v>169</v>
      </c>
      <c r="Z65" s="567">
        <v>42748</v>
      </c>
      <c r="AA65" s="567">
        <v>42754</v>
      </c>
      <c r="AB65" s="567">
        <v>42755</v>
      </c>
      <c r="AC65" s="566" t="s">
        <v>54</v>
      </c>
      <c r="AD65" s="566" t="s">
        <v>61</v>
      </c>
      <c r="AE65" s="566" t="s">
        <v>56</v>
      </c>
    </row>
    <row r="66" spans="1:31">
      <c r="A66" s="566" t="s">
        <v>46</v>
      </c>
      <c r="B66" s="566" t="s">
        <v>46</v>
      </c>
      <c r="C66" s="567">
        <v>42753</v>
      </c>
      <c r="D66" s="566" t="s">
        <v>155</v>
      </c>
      <c r="E66" s="566" t="s">
        <v>48</v>
      </c>
      <c r="F66" s="566" t="s">
        <v>49</v>
      </c>
      <c r="G66" s="566" t="s">
        <v>57</v>
      </c>
      <c r="H66" s="566" t="s">
        <v>171</v>
      </c>
      <c r="I66" s="566"/>
      <c r="J66" s="566"/>
      <c r="K66" s="566">
        <v>11000</v>
      </c>
      <c r="L66" s="566" t="s">
        <v>172</v>
      </c>
      <c r="M66" s="566" t="s">
        <v>43</v>
      </c>
      <c r="N66" s="566" t="s">
        <v>43</v>
      </c>
      <c r="O66" s="566" t="s">
        <v>43</v>
      </c>
      <c r="P66" s="566"/>
      <c r="Q66" s="566">
        <v>3</v>
      </c>
      <c r="R66" s="566"/>
      <c r="S66" s="566">
        <v>42</v>
      </c>
      <c r="T66" s="566">
        <v>0</v>
      </c>
      <c r="U66" s="566">
        <v>0</v>
      </c>
      <c r="V66" s="566"/>
      <c r="W66" s="566">
        <v>42</v>
      </c>
      <c r="X66" s="566"/>
      <c r="Y66" s="566" t="s">
        <v>173</v>
      </c>
      <c r="Z66" s="567">
        <v>42751</v>
      </c>
      <c r="AA66" s="567">
        <v>42756</v>
      </c>
      <c r="AB66" s="567">
        <v>42757</v>
      </c>
      <c r="AC66" s="566" t="s">
        <v>142</v>
      </c>
      <c r="AD66" s="566" t="s">
        <v>61</v>
      </c>
      <c r="AE66" s="566" t="s">
        <v>56</v>
      </c>
    </row>
    <row r="67" spans="1:31">
      <c r="A67" s="566" t="s">
        <v>46</v>
      </c>
      <c r="B67" s="566" t="s">
        <v>46</v>
      </c>
      <c r="C67" s="567">
        <v>42753</v>
      </c>
      <c r="D67" s="566" t="s">
        <v>155</v>
      </c>
      <c r="E67" s="566" t="s">
        <v>48</v>
      </c>
      <c r="F67" s="566" t="s">
        <v>49</v>
      </c>
      <c r="G67" s="566" t="s">
        <v>57</v>
      </c>
      <c r="H67" s="566" t="s">
        <v>174</v>
      </c>
      <c r="I67" s="566"/>
      <c r="J67" s="566"/>
      <c r="K67" s="566">
        <v>11000</v>
      </c>
      <c r="L67" s="566" t="s">
        <v>175</v>
      </c>
      <c r="M67" s="566" t="s">
        <v>43</v>
      </c>
      <c r="N67" s="566" t="s">
        <v>43</v>
      </c>
      <c r="O67" s="566">
        <v>0.5</v>
      </c>
      <c r="P67" s="566"/>
      <c r="Q67" s="566" t="s">
        <v>43</v>
      </c>
      <c r="R67" s="566"/>
      <c r="S67" s="566">
        <v>7</v>
      </c>
      <c r="T67" s="566">
        <v>5</v>
      </c>
      <c r="U67" s="566">
        <v>0</v>
      </c>
      <c r="V67" s="566"/>
      <c r="W67" s="566">
        <v>12</v>
      </c>
      <c r="X67" s="566"/>
      <c r="Y67" s="566" t="s">
        <v>176</v>
      </c>
      <c r="Z67" s="567">
        <v>42750</v>
      </c>
      <c r="AA67" s="567">
        <v>42756</v>
      </c>
      <c r="AB67" s="567">
        <v>42757</v>
      </c>
      <c r="AC67" s="566" t="s">
        <v>54</v>
      </c>
      <c r="AD67" s="566" t="s">
        <v>85</v>
      </c>
      <c r="AE67" s="566" t="s">
        <v>56</v>
      </c>
    </row>
    <row r="68" spans="1:31">
      <c r="A68" s="566" t="s">
        <v>147</v>
      </c>
      <c r="B68" s="566" t="s">
        <v>161</v>
      </c>
      <c r="C68" s="567">
        <v>42754</v>
      </c>
      <c r="D68" s="566" t="s">
        <v>155</v>
      </c>
      <c r="E68" s="566" t="s">
        <v>48</v>
      </c>
      <c r="F68" s="566" t="s">
        <v>49</v>
      </c>
      <c r="G68" s="566" t="s">
        <v>162</v>
      </c>
      <c r="H68" s="566" t="s">
        <v>177</v>
      </c>
      <c r="I68" s="566"/>
      <c r="J68" s="566"/>
      <c r="K68" s="566">
        <v>20000</v>
      </c>
      <c r="L68" s="566" t="s">
        <v>164</v>
      </c>
      <c r="M68" s="566" t="s">
        <v>43</v>
      </c>
      <c r="N68" s="566" t="s">
        <v>43</v>
      </c>
      <c r="O68" s="566">
        <v>0.5</v>
      </c>
      <c r="P68" s="566"/>
      <c r="Q68" s="566" t="s">
        <v>43</v>
      </c>
      <c r="R68" s="566"/>
      <c r="S68" s="566">
        <v>7</v>
      </c>
      <c r="T68" s="566">
        <v>5</v>
      </c>
      <c r="U68" s="566">
        <v>0</v>
      </c>
      <c r="V68" s="566"/>
      <c r="W68" s="566">
        <v>12</v>
      </c>
      <c r="X68" s="566"/>
      <c r="Y68" s="566" t="s">
        <v>178</v>
      </c>
      <c r="Z68" s="567">
        <v>42752</v>
      </c>
      <c r="AA68" s="567">
        <v>42758</v>
      </c>
      <c r="AB68" s="567">
        <v>42759</v>
      </c>
      <c r="AC68" s="566" t="s">
        <v>54</v>
      </c>
      <c r="AD68" s="566" t="s">
        <v>166</v>
      </c>
      <c r="AE68" s="566" t="s">
        <v>56</v>
      </c>
    </row>
    <row r="69" spans="1:31">
      <c r="A69" s="566" t="s">
        <v>147</v>
      </c>
      <c r="B69" s="566" t="s">
        <v>161</v>
      </c>
      <c r="C69" s="567">
        <v>42754</v>
      </c>
      <c r="D69" s="566" t="s">
        <v>155</v>
      </c>
      <c r="E69" s="566" t="s">
        <v>48</v>
      </c>
      <c r="F69" s="566" t="s">
        <v>49</v>
      </c>
      <c r="G69" s="566" t="s">
        <v>162</v>
      </c>
      <c r="H69" s="566" t="s">
        <v>179</v>
      </c>
      <c r="I69" s="566"/>
      <c r="J69" s="566"/>
      <c r="K69" s="566">
        <v>20000</v>
      </c>
      <c r="L69" s="566" t="s">
        <v>164</v>
      </c>
      <c r="M69" s="566" t="s">
        <v>43</v>
      </c>
      <c r="N69" s="566" t="s">
        <v>43</v>
      </c>
      <c r="O69" s="566">
        <v>0.5</v>
      </c>
      <c r="P69" s="566"/>
      <c r="Q69" s="566" t="s">
        <v>43</v>
      </c>
      <c r="R69" s="566"/>
      <c r="S69" s="566">
        <v>7</v>
      </c>
      <c r="T69" s="566">
        <v>5</v>
      </c>
      <c r="U69" s="566">
        <v>0</v>
      </c>
      <c r="V69" s="566"/>
      <c r="W69" s="566">
        <v>12</v>
      </c>
      <c r="X69" s="566"/>
      <c r="Y69" s="566" t="s">
        <v>178</v>
      </c>
      <c r="Z69" s="567">
        <v>42752</v>
      </c>
      <c r="AA69" s="567">
        <v>42758</v>
      </c>
      <c r="AB69" s="567">
        <v>42759</v>
      </c>
      <c r="AC69" s="566" t="s">
        <v>54</v>
      </c>
      <c r="AD69" s="566" t="s">
        <v>166</v>
      </c>
      <c r="AE69" s="566" t="s">
        <v>56</v>
      </c>
    </row>
    <row r="70" spans="1:31">
      <c r="A70" s="566" t="s">
        <v>147</v>
      </c>
      <c r="B70" s="566" t="s">
        <v>161</v>
      </c>
      <c r="C70" s="567">
        <v>42754</v>
      </c>
      <c r="D70" s="566" t="s">
        <v>155</v>
      </c>
      <c r="E70" s="566" t="s">
        <v>48</v>
      </c>
      <c r="F70" s="566" t="s">
        <v>49</v>
      </c>
      <c r="G70" s="566" t="s">
        <v>162</v>
      </c>
      <c r="H70" s="566" t="s">
        <v>180</v>
      </c>
      <c r="I70" s="566"/>
      <c r="J70" s="566"/>
      <c r="K70" s="566">
        <v>20000</v>
      </c>
      <c r="L70" s="566" t="s">
        <v>164</v>
      </c>
      <c r="M70" s="566" t="s">
        <v>43</v>
      </c>
      <c r="N70" s="566" t="s">
        <v>43</v>
      </c>
      <c r="O70" s="566">
        <v>0.5</v>
      </c>
      <c r="P70" s="566"/>
      <c r="Q70" s="566" t="s">
        <v>43</v>
      </c>
      <c r="R70" s="566"/>
      <c r="S70" s="566">
        <v>7</v>
      </c>
      <c r="T70" s="566">
        <v>5</v>
      </c>
      <c r="U70" s="566">
        <v>0</v>
      </c>
      <c r="V70" s="566"/>
      <c r="W70" s="566">
        <v>12</v>
      </c>
      <c r="X70" s="566"/>
      <c r="Y70" s="566" t="s">
        <v>181</v>
      </c>
      <c r="Z70" s="567">
        <v>42752</v>
      </c>
      <c r="AA70" s="567">
        <v>42758</v>
      </c>
      <c r="AB70" s="567">
        <v>42759</v>
      </c>
      <c r="AC70" s="566" t="s">
        <v>54</v>
      </c>
      <c r="AD70" s="566" t="s">
        <v>166</v>
      </c>
      <c r="AE70" s="566" t="s">
        <v>56</v>
      </c>
    </row>
    <row r="71" spans="1:31">
      <c r="A71" s="566" t="s">
        <v>147</v>
      </c>
      <c r="B71" s="566" t="s">
        <v>161</v>
      </c>
      <c r="C71" s="567">
        <v>42754</v>
      </c>
      <c r="D71" s="566" t="s">
        <v>155</v>
      </c>
      <c r="E71" s="566" t="s">
        <v>48</v>
      </c>
      <c r="F71" s="566" t="s">
        <v>49</v>
      </c>
      <c r="G71" s="566" t="s">
        <v>162</v>
      </c>
      <c r="H71" s="566" t="s">
        <v>182</v>
      </c>
      <c r="I71" s="566"/>
      <c r="J71" s="566"/>
      <c r="K71" s="566">
        <v>20000</v>
      </c>
      <c r="L71" s="566" t="s">
        <v>164</v>
      </c>
      <c r="M71" s="566" t="s">
        <v>43</v>
      </c>
      <c r="N71" s="566" t="s">
        <v>43</v>
      </c>
      <c r="O71" s="566">
        <v>0.5</v>
      </c>
      <c r="P71" s="566"/>
      <c r="Q71" s="566" t="s">
        <v>43</v>
      </c>
      <c r="R71" s="566"/>
      <c r="S71" s="566">
        <v>7</v>
      </c>
      <c r="T71" s="566">
        <v>5</v>
      </c>
      <c r="U71" s="566">
        <v>0</v>
      </c>
      <c r="V71" s="566"/>
      <c r="W71" s="566">
        <v>12</v>
      </c>
      <c r="X71" s="566"/>
      <c r="Y71" s="566" t="s">
        <v>178</v>
      </c>
      <c r="Z71" s="567">
        <v>42752</v>
      </c>
      <c r="AA71" s="567">
        <v>42758</v>
      </c>
      <c r="AB71" s="567">
        <v>42759</v>
      </c>
      <c r="AC71" s="566" t="s">
        <v>54</v>
      </c>
      <c r="AD71" s="566" t="s">
        <v>166</v>
      </c>
      <c r="AE71" s="566" t="s">
        <v>56</v>
      </c>
    </row>
    <row r="72" spans="1:31">
      <c r="A72" s="566" t="s">
        <v>46</v>
      </c>
      <c r="B72" s="566" t="s">
        <v>46</v>
      </c>
      <c r="C72" s="567">
        <v>42757</v>
      </c>
      <c r="D72" s="566" t="s">
        <v>183</v>
      </c>
      <c r="E72" s="566" t="s">
        <v>48</v>
      </c>
      <c r="F72" s="566" t="s">
        <v>49</v>
      </c>
      <c r="G72" s="566" t="s">
        <v>132</v>
      </c>
      <c r="H72" s="566" t="s">
        <v>184</v>
      </c>
      <c r="I72" s="566"/>
      <c r="J72" s="566"/>
      <c r="K72" s="566">
        <v>11000</v>
      </c>
      <c r="L72" s="566" t="s">
        <v>59</v>
      </c>
      <c r="M72" s="566" t="s">
        <v>43</v>
      </c>
      <c r="N72" s="566" t="s">
        <v>43</v>
      </c>
      <c r="O72" s="566">
        <v>0.5</v>
      </c>
      <c r="P72" s="566"/>
      <c r="Q72" s="566" t="s">
        <v>43</v>
      </c>
      <c r="R72" s="566"/>
      <c r="S72" s="566">
        <v>7</v>
      </c>
      <c r="T72" s="566">
        <v>5</v>
      </c>
      <c r="U72" s="566">
        <v>0</v>
      </c>
      <c r="V72" s="566"/>
      <c r="W72" s="566">
        <v>12</v>
      </c>
      <c r="X72" s="566"/>
      <c r="Y72" s="566" t="s">
        <v>185</v>
      </c>
      <c r="Z72" s="567">
        <v>42755</v>
      </c>
      <c r="AA72" s="567">
        <v>42761</v>
      </c>
      <c r="AB72" s="567">
        <v>42762</v>
      </c>
      <c r="AC72" s="566" t="s">
        <v>54</v>
      </c>
      <c r="AD72" s="566" t="s">
        <v>55</v>
      </c>
      <c r="AE72" s="566" t="s">
        <v>56</v>
      </c>
    </row>
    <row r="73" spans="1:31">
      <c r="A73" s="566" t="s">
        <v>46</v>
      </c>
      <c r="B73" s="566" t="s">
        <v>46</v>
      </c>
      <c r="C73" s="567">
        <v>42757</v>
      </c>
      <c r="D73" s="566" t="s">
        <v>183</v>
      </c>
      <c r="E73" s="566" t="s">
        <v>48</v>
      </c>
      <c r="F73" s="566" t="s">
        <v>49</v>
      </c>
      <c r="G73" s="566" t="s">
        <v>132</v>
      </c>
      <c r="H73" s="566" t="s">
        <v>186</v>
      </c>
      <c r="I73" s="566"/>
      <c r="J73" s="566"/>
      <c r="K73" s="566">
        <v>11000</v>
      </c>
      <c r="L73" s="566" t="s">
        <v>59</v>
      </c>
      <c r="M73" s="566" t="s">
        <v>43</v>
      </c>
      <c r="N73" s="566" t="s">
        <v>43</v>
      </c>
      <c r="O73" s="566">
        <v>0.5</v>
      </c>
      <c r="P73" s="566"/>
      <c r="Q73" s="566" t="s">
        <v>43</v>
      </c>
      <c r="R73" s="566"/>
      <c r="S73" s="566">
        <v>7</v>
      </c>
      <c r="T73" s="566">
        <v>5</v>
      </c>
      <c r="U73" s="566">
        <v>0</v>
      </c>
      <c r="V73" s="566"/>
      <c r="W73" s="566">
        <v>12</v>
      </c>
      <c r="X73" s="566"/>
      <c r="Y73" s="566" t="s">
        <v>185</v>
      </c>
      <c r="Z73" s="567">
        <v>42755</v>
      </c>
      <c r="AA73" s="567">
        <v>42761</v>
      </c>
      <c r="AB73" s="567">
        <v>42762</v>
      </c>
      <c r="AC73" s="566" t="s">
        <v>54</v>
      </c>
      <c r="AD73" s="566" t="s">
        <v>55</v>
      </c>
      <c r="AE73" s="566" t="s">
        <v>56</v>
      </c>
    </row>
    <row r="74" spans="1:31">
      <c r="A74" s="566" t="s">
        <v>46</v>
      </c>
      <c r="B74" s="566" t="s">
        <v>46</v>
      </c>
      <c r="C74" s="567">
        <v>42757</v>
      </c>
      <c r="D74" s="566" t="s">
        <v>183</v>
      </c>
      <c r="E74" s="566" t="s">
        <v>48</v>
      </c>
      <c r="F74" s="566" t="s">
        <v>49</v>
      </c>
      <c r="G74" s="566" t="s">
        <v>132</v>
      </c>
      <c r="H74" s="566" t="s">
        <v>187</v>
      </c>
      <c r="I74" s="566"/>
      <c r="J74" s="566"/>
      <c r="K74" s="566">
        <v>11000</v>
      </c>
      <c r="L74" s="566" t="s">
        <v>59</v>
      </c>
      <c r="M74" s="566" t="s">
        <v>43</v>
      </c>
      <c r="N74" s="566" t="s">
        <v>43</v>
      </c>
      <c r="O74" s="566">
        <v>0.5</v>
      </c>
      <c r="P74" s="566"/>
      <c r="Q74" s="566" t="s">
        <v>43</v>
      </c>
      <c r="R74" s="566"/>
      <c r="S74" s="566">
        <v>7</v>
      </c>
      <c r="T74" s="566">
        <v>5</v>
      </c>
      <c r="U74" s="566">
        <v>0</v>
      </c>
      <c r="V74" s="566"/>
      <c r="W74" s="566">
        <v>12</v>
      </c>
      <c r="X74" s="566"/>
      <c r="Y74" s="566" t="s">
        <v>185</v>
      </c>
      <c r="Z74" s="567">
        <v>42755</v>
      </c>
      <c r="AA74" s="567">
        <v>42761</v>
      </c>
      <c r="AB74" s="567">
        <v>42762</v>
      </c>
      <c r="AC74" s="566" t="s">
        <v>54</v>
      </c>
      <c r="AD74" s="566" t="s">
        <v>55</v>
      </c>
      <c r="AE74" s="566" t="s">
        <v>56</v>
      </c>
    </row>
    <row r="75" spans="1:31">
      <c r="A75" s="566" t="s">
        <v>46</v>
      </c>
      <c r="B75" s="566" t="s">
        <v>46</v>
      </c>
      <c r="C75" s="567">
        <v>42757</v>
      </c>
      <c r="D75" s="566" t="s">
        <v>183</v>
      </c>
      <c r="E75" s="566" t="s">
        <v>48</v>
      </c>
      <c r="F75" s="566" t="s">
        <v>49</v>
      </c>
      <c r="G75" s="566" t="s">
        <v>132</v>
      </c>
      <c r="H75" s="566" t="s">
        <v>188</v>
      </c>
      <c r="I75" s="566"/>
      <c r="J75" s="566"/>
      <c r="K75" s="566">
        <v>11000</v>
      </c>
      <c r="L75" s="566" t="s">
        <v>59</v>
      </c>
      <c r="M75" s="566" t="s">
        <v>43</v>
      </c>
      <c r="N75" s="566" t="s">
        <v>43</v>
      </c>
      <c r="O75" s="566">
        <v>0.5</v>
      </c>
      <c r="P75" s="566"/>
      <c r="Q75" s="566" t="s">
        <v>43</v>
      </c>
      <c r="R75" s="566"/>
      <c r="S75" s="566">
        <v>7</v>
      </c>
      <c r="T75" s="566">
        <v>5</v>
      </c>
      <c r="U75" s="566">
        <v>0</v>
      </c>
      <c r="V75" s="566"/>
      <c r="W75" s="566">
        <v>12</v>
      </c>
      <c r="X75" s="566"/>
      <c r="Y75" s="566" t="s">
        <v>185</v>
      </c>
      <c r="Z75" s="567">
        <v>42755</v>
      </c>
      <c r="AA75" s="567">
        <v>42761</v>
      </c>
      <c r="AB75" s="567">
        <v>42762</v>
      </c>
      <c r="AC75" s="566" t="s">
        <v>54</v>
      </c>
      <c r="AD75" s="566" t="s">
        <v>55</v>
      </c>
      <c r="AE75" s="566" t="s">
        <v>56</v>
      </c>
    </row>
    <row r="76" spans="1:31">
      <c r="A76" s="566" t="s">
        <v>46</v>
      </c>
      <c r="B76" s="566" t="s">
        <v>46</v>
      </c>
      <c r="C76" s="567">
        <v>42757</v>
      </c>
      <c r="D76" s="566" t="s">
        <v>183</v>
      </c>
      <c r="E76" s="566" t="s">
        <v>48</v>
      </c>
      <c r="F76" s="566" t="s">
        <v>49</v>
      </c>
      <c r="G76" s="566" t="s">
        <v>132</v>
      </c>
      <c r="H76" s="566" t="s">
        <v>189</v>
      </c>
      <c r="I76" s="566"/>
      <c r="J76" s="566"/>
      <c r="K76" s="566">
        <v>11000</v>
      </c>
      <c r="L76" s="566" t="s">
        <v>190</v>
      </c>
      <c r="M76" s="566" t="s">
        <v>43</v>
      </c>
      <c r="N76" s="566" t="s">
        <v>43</v>
      </c>
      <c r="O76" s="566">
        <v>0.5</v>
      </c>
      <c r="P76" s="566"/>
      <c r="Q76" s="566" t="s">
        <v>43</v>
      </c>
      <c r="R76" s="566"/>
      <c r="S76" s="566">
        <v>7</v>
      </c>
      <c r="T76" s="566">
        <v>5</v>
      </c>
      <c r="U76" s="566">
        <v>0</v>
      </c>
      <c r="V76" s="566"/>
      <c r="W76" s="566">
        <v>12</v>
      </c>
      <c r="X76" s="566"/>
      <c r="Y76" s="566" t="s">
        <v>185</v>
      </c>
      <c r="Z76" s="567">
        <v>42755</v>
      </c>
      <c r="AA76" s="567">
        <v>42761</v>
      </c>
      <c r="AB76" s="567">
        <v>42762</v>
      </c>
      <c r="AC76" s="566" t="s">
        <v>54</v>
      </c>
      <c r="AD76" s="566" t="s">
        <v>55</v>
      </c>
      <c r="AE76" s="566" t="s">
        <v>56</v>
      </c>
    </row>
    <row r="77" spans="1:31">
      <c r="A77" s="566" t="s">
        <v>46</v>
      </c>
      <c r="B77" s="566" t="s">
        <v>46</v>
      </c>
      <c r="C77" s="567">
        <v>42758</v>
      </c>
      <c r="D77" s="566" t="s">
        <v>183</v>
      </c>
      <c r="E77" s="566" t="s">
        <v>48</v>
      </c>
      <c r="F77" s="566" t="s">
        <v>49</v>
      </c>
      <c r="G77" s="566" t="s">
        <v>191</v>
      </c>
      <c r="H77" s="566" t="s">
        <v>192</v>
      </c>
      <c r="I77" s="566"/>
      <c r="J77" s="566"/>
      <c r="K77" s="566">
        <v>11000</v>
      </c>
      <c r="L77" s="566" t="s">
        <v>193</v>
      </c>
      <c r="M77" s="566" t="s">
        <v>43</v>
      </c>
      <c r="N77" s="566" t="s">
        <v>43</v>
      </c>
      <c r="O77" s="566">
        <v>0.5</v>
      </c>
      <c r="P77" s="566"/>
      <c r="Q77" s="566" t="s">
        <v>43</v>
      </c>
      <c r="R77" s="566"/>
      <c r="S77" s="566">
        <v>7</v>
      </c>
      <c r="T77" s="566">
        <v>5</v>
      </c>
      <c r="U77" s="566">
        <v>0</v>
      </c>
      <c r="V77" s="566"/>
      <c r="W77" s="566">
        <v>12</v>
      </c>
      <c r="X77" s="566"/>
      <c r="Y77" s="566" t="s">
        <v>194</v>
      </c>
      <c r="Z77" s="567">
        <v>42756</v>
      </c>
      <c r="AA77" s="567">
        <v>42759</v>
      </c>
      <c r="AB77" s="567">
        <v>42760</v>
      </c>
      <c r="AC77" s="566" t="s">
        <v>54</v>
      </c>
      <c r="AD77" s="566" t="s">
        <v>55</v>
      </c>
      <c r="AE77" s="566" t="s">
        <v>56</v>
      </c>
    </row>
    <row r="78" spans="1:31">
      <c r="A78" s="566" t="s">
        <v>46</v>
      </c>
      <c r="B78" s="566" t="s">
        <v>46</v>
      </c>
      <c r="C78" s="567">
        <v>42758</v>
      </c>
      <c r="D78" s="566" t="s">
        <v>183</v>
      </c>
      <c r="E78" s="566" t="s">
        <v>48</v>
      </c>
      <c r="F78" s="566" t="s">
        <v>49</v>
      </c>
      <c r="G78" s="566" t="s">
        <v>191</v>
      </c>
      <c r="H78" s="566" t="s">
        <v>192</v>
      </c>
      <c r="I78" s="566"/>
      <c r="J78" s="566"/>
      <c r="K78" s="566">
        <v>13000</v>
      </c>
      <c r="L78" s="566" t="s">
        <v>193</v>
      </c>
      <c r="M78" s="566" t="s">
        <v>43</v>
      </c>
      <c r="N78" s="566" t="s">
        <v>43</v>
      </c>
      <c r="O78" s="566">
        <v>0.5</v>
      </c>
      <c r="P78" s="566"/>
      <c r="Q78" s="566" t="s">
        <v>43</v>
      </c>
      <c r="R78" s="566"/>
      <c r="S78" s="566">
        <v>7</v>
      </c>
      <c r="T78" s="566">
        <v>5</v>
      </c>
      <c r="U78" s="566">
        <v>0</v>
      </c>
      <c r="V78" s="566"/>
      <c r="W78" s="566">
        <v>12</v>
      </c>
      <c r="X78" s="566"/>
      <c r="Y78" s="566" t="s">
        <v>194</v>
      </c>
      <c r="Z78" s="567">
        <v>42756</v>
      </c>
      <c r="AA78" s="567">
        <v>42759</v>
      </c>
      <c r="AB78" s="567">
        <v>42760</v>
      </c>
      <c r="AC78" s="566" t="s">
        <v>54</v>
      </c>
      <c r="AD78" s="566" t="s">
        <v>55</v>
      </c>
      <c r="AE78" s="566" t="s">
        <v>56</v>
      </c>
    </row>
    <row r="79" spans="1:31">
      <c r="A79" s="566" t="s">
        <v>147</v>
      </c>
      <c r="B79" s="566" t="s">
        <v>161</v>
      </c>
      <c r="C79" s="567">
        <v>42761</v>
      </c>
      <c r="D79" s="566" t="s">
        <v>183</v>
      </c>
      <c r="E79" s="566" t="s">
        <v>48</v>
      </c>
      <c r="F79" s="566" t="s">
        <v>49</v>
      </c>
      <c r="G79" s="566" t="s">
        <v>195</v>
      </c>
      <c r="H79" s="566" t="s">
        <v>196</v>
      </c>
      <c r="I79" s="566"/>
      <c r="J79" s="566"/>
      <c r="K79" s="566">
        <v>20000</v>
      </c>
      <c r="L79" s="566" t="s">
        <v>197</v>
      </c>
      <c r="M79" s="566" t="s">
        <v>43</v>
      </c>
      <c r="N79" s="566" t="s">
        <v>43</v>
      </c>
      <c r="O79" s="566" t="s">
        <v>43</v>
      </c>
      <c r="P79" s="566"/>
      <c r="Q79" s="566">
        <v>3</v>
      </c>
      <c r="R79" s="566"/>
      <c r="S79" s="566">
        <v>42</v>
      </c>
      <c r="T79" s="566">
        <v>0</v>
      </c>
      <c r="U79" s="566">
        <v>0</v>
      </c>
      <c r="V79" s="566"/>
      <c r="W79" s="566">
        <v>42</v>
      </c>
      <c r="X79" s="566"/>
      <c r="Y79" s="566" t="s">
        <v>198</v>
      </c>
      <c r="Z79" s="567">
        <v>42765</v>
      </c>
      <c r="AA79" s="567">
        <v>42786</v>
      </c>
      <c r="AB79" s="567">
        <v>42787</v>
      </c>
      <c r="AC79" s="566" t="s">
        <v>142</v>
      </c>
      <c r="AD79" s="566" t="s">
        <v>199</v>
      </c>
      <c r="AE79" s="566" t="s">
        <v>56</v>
      </c>
    </row>
    <row r="80" spans="1:31">
      <c r="A80" s="566" t="s">
        <v>46</v>
      </c>
      <c r="B80" s="566" t="s">
        <v>46</v>
      </c>
      <c r="C80" s="567">
        <v>42766</v>
      </c>
      <c r="D80" s="566" t="s">
        <v>200</v>
      </c>
      <c r="E80" s="566" t="s">
        <v>48</v>
      </c>
      <c r="F80" s="566" t="s">
        <v>49</v>
      </c>
      <c r="G80" s="566" t="s">
        <v>92</v>
      </c>
      <c r="H80" s="566" t="s">
        <v>201</v>
      </c>
      <c r="I80" s="566"/>
      <c r="J80" s="566"/>
      <c r="K80" s="566">
        <v>11000</v>
      </c>
      <c r="L80" s="566" t="s">
        <v>202</v>
      </c>
      <c r="M80" s="566" t="s">
        <v>43</v>
      </c>
      <c r="N80" s="566">
        <v>0.5</v>
      </c>
      <c r="O80" s="566" t="s">
        <v>43</v>
      </c>
      <c r="P80" s="566"/>
      <c r="Q80" s="566" t="s">
        <v>43</v>
      </c>
      <c r="R80" s="566"/>
      <c r="S80" s="566">
        <v>7</v>
      </c>
      <c r="T80" s="566">
        <v>5</v>
      </c>
      <c r="U80" s="566">
        <v>66.7288622</v>
      </c>
      <c r="V80" s="566"/>
      <c r="W80" s="566">
        <v>79</v>
      </c>
      <c r="X80" s="566"/>
      <c r="Y80" s="566" t="s">
        <v>203</v>
      </c>
      <c r="Z80" s="567">
        <v>42760</v>
      </c>
      <c r="AA80" s="567">
        <v>42768</v>
      </c>
      <c r="AB80" s="567">
        <v>42769</v>
      </c>
      <c r="AC80" s="566" t="s">
        <v>106</v>
      </c>
      <c r="AD80" s="566" t="s">
        <v>61</v>
      </c>
      <c r="AE80" s="566" t="s">
        <v>56</v>
      </c>
    </row>
    <row r="81" spans="1:31">
      <c r="A81" s="566" t="s">
        <v>147</v>
      </c>
      <c r="B81" s="566" t="s">
        <v>161</v>
      </c>
      <c r="C81" s="567">
        <v>42766</v>
      </c>
      <c r="D81" s="566" t="s">
        <v>200</v>
      </c>
      <c r="E81" s="566" t="s">
        <v>48</v>
      </c>
      <c r="F81" s="566" t="s">
        <v>49</v>
      </c>
      <c r="G81" s="566" t="s">
        <v>162</v>
      </c>
      <c r="H81" s="566" t="s">
        <v>204</v>
      </c>
      <c r="I81" s="566"/>
      <c r="J81" s="566"/>
      <c r="K81" s="566">
        <v>20000</v>
      </c>
      <c r="L81" s="566" t="s">
        <v>205</v>
      </c>
      <c r="M81" s="566" t="s">
        <v>43</v>
      </c>
      <c r="N81" s="566" t="s">
        <v>43</v>
      </c>
      <c r="O81" s="566" t="s">
        <v>43</v>
      </c>
      <c r="P81" s="566"/>
      <c r="Q81" s="566">
        <v>3</v>
      </c>
      <c r="R81" s="566"/>
      <c r="S81" s="566">
        <v>42</v>
      </c>
      <c r="T81" s="566">
        <v>0</v>
      </c>
      <c r="U81" s="566">
        <v>0</v>
      </c>
      <c r="V81" s="566"/>
      <c r="W81" s="566">
        <v>42</v>
      </c>
      <c r="X81" s="566"/>
      <c r="Y81" s="566" t="s">
        <v>206</v>
      </c>
      <c r="Z81" s="567">
        <v>42760</v>
      </c>
      <c r="AA81" s="567">
        <v>42772</v>
      </c>
      <c r="AB81" s="567">
        <v>42773</v>
      </c>
      <c r="AC81" s="566" t="s">
        <v>142</v>
      </c>
      <c r="AD81" s="566" t="s">
        <v>166</v>
      </c>
      <c r="AE81" s="566" t="s">
        <v>56</v>
      </c>
    </row>
    <row r="82" spans="1:31">
      <c r="A82" s="566" t="s">
        <v>46</v>
      </c>
      <c r="B82" s="566" t="s">
        <v>46</v>
      </c>
      <c r="C82" s="567">
        <v>42766</v>
      </c>
      <c r="D82" s="566" t="s">
        <v>200</v>
      </c>
      <c r="E82" s="566" t="s">
        <v>48</v>
      </c>
      <c r="F82" s="566" t="s">
        <v>49</v>
      </c>
      <c r="G82" s="566" t="s">
        <v>92</v>
      </c>
      <c r="H82" s="566" t="s">
        <v>207</v>
      </c>
      <c r="I82" s="566"/>
      <c r="J82" s="566"/>
      <c r="K82" s="566">
        <v>11000</v>
      </c>
      <c r="L82" s="566" t="s">
        <v>208</v>
      </c>
      <c r="M82" s="566" t="s">
        <v>43</v>
      </c>
      <c r="N82" s="566" t="s">
        <v>43</v>
      </c>
      <c r="O82" s="566">
        <v>0.5</v>
      </c>
      <c r="P82" s="566"/>
      <c r="Q82" s="566" t="s">
        <v>43</v>
      </c>
      <c r="R82" s="566"/>
      <c r="S82" s="566">
        <v>7</v>
      </c>
      <c r="T82" s="566">
        <v>5</v>
      </c>
      <c r="U82" s="566">
        <v>0</v>
      </c>
      <c r="V82" s="566"/>
      <c r="W82" s="566">
        <v>12</v>
      </c>
      <c r="X82" s="566"/>
      <c r="Y82" s="566" t="s">
        <v>209</v>
      </c>
      <c r="Z82" s="567">
        <v>42759</v>
      </c>
      <c r="AA82" s="567">
        <v>42769</v>
      </c>
      <c r="AB82" s="567">
        <v>42770</v>
      </c>
      <c r="AC82" s="566" t="s">
        <v>54</v>
      </c>
      <c r="AD82" s="566" t="s">
        <v>85</v>
      </c>
      <c r="AE82" s="566" t="s">
        <v>56</v>
      </c>
    </row>
    <row r="83" spans="1:31">
      <c r="A83" s="566" t="s">
        <v>46</v>
      </c>
      <c r="B83" s="566" t="s">
        <v>46</v>
      </c>
      <c r="C83" s="567">
        <v>42766</v>
      </c>
      <c r="D83" s="566" t="s">
        <v>200</v>
      </c>
      <c r="E83" s="566" t="s">
        <v>48</v>
      </c>
      <c r="F83" s="566" t="s">
        <v>49</v>
      </c>
      <c r="G83" s="566" t="s">
        <v>92</v>
      </c>
      <c r="H83" s="566" t="s">
        <v>210</v>
      </c>
      <c r="I83" s="566"/>
      <c r="J83" s="566"/>
      <c r="K83" s="566">
        <v>11000</v>
      </c>
      <c r="L83" s="566" t="s">
        <v>208</v>
      </c>
      <c r="M83" s="566" t="s">
        <v>43</v>
      </c>
      <c r="N83" s="566" t="s">
        <v>43</v>
      </c>
      <c r="O83" s="566">
        <v>0.5</v>
      </c>
      <c r="P83" s="566"/>
      <c r="Q83" s="566" t="s">
        <v>43</v>
      </c>
      <c r="R83" s="566"/>
      <c r="S83" s="566">
        <v>7</v>
      </c>
      <c r="T83" s="566">
        <v>5</v>
      </c>
      <c r="U83" s="566">
        <v>0</v>
      </c>
      <c r="V83" s="566"/>
      <c r="W83" s="566">
        <v>12</v>
      </c>
      <c r="X83" s="566"/>
      <c r="Y83" s="566" t="s">
        <v>209</v>
      </c>
      <c r="Z83" s="567">
        <v>42759</v>
      </c>
      <c r="AA83" s="567">
        <v>42769</v>
      </c>
      <c r="AB83" s="567">
        <v>42770</v>
      </c>
      <c r="AC83" s="566" t="s">
        <v>54</v>
      </c>
      <c r="AD83" s="566" t="s">
        <v>85</v>
      </c>
      <c r="AE83" s="566" t="s">
        <v>56</v>
      </c>
    </row>
    <row r="84" spans="1:31">
      <c r="A84" s="566" t="s">
        <v>147</v>
      </c>
      <c r="B84" s="566" t="s">
        <v>161</v>
      </c>
      <c r="C84" s="567">
        <v>42767</v>
      </c>
      <c r="D84" s="566" t="s">
        <v>200</v>
      </c>
      <c r="E84" s="566" t="s">
        <v>211</v>
      </c>
      <c r="F84" s="566" t="s">
        <v>49</v>
      </c>
      <c r="G84" s="566" t="s">
        <v>212</v>
      </c>
      <c r="H84" s="566" t="s">
        <v>213</v>
      </c>
      <c r="I84" s="566"/>
      <c r="J84" s="566"/>
      <c r="K84" s="566">
        <v>20000</v>
      </c>
      <c r="L84" s="566" t="s">
        <v>52</v>
      </c>
      <c r="M84" s="566" t="s">
        <v>43</v>
      </c>
      <c r="N84" s="566" t="s">
        <v>43</v>
      </c>
      <c r="O84" s="566">
        <v>0.5</v>
      </c>
      <c r="P84" s="566"/>
      <c r="Q84" s="566" t="s">
        <v>43</v>
      </c>
      <c r="R84" s="566"/>
      <c r="S84" s="566">
        <v>7</v>
      </c>
      <c r="T84" s="566">
        <v>5</v>
      </c>
      <c r="U84" s="566">
        <v>0</v>
      </c>
      <c r="V84" s="566"/>
      <c r="W84" s="566">
        <v>12</v>
      </c>
      <c r="X84" s="566"/>
      <c r="Y84" s="566" t="s">
        <v>214</v>
      </c>
      <c r="Z84" s="567">
        <v>42765</v>
      </c>
      <c r="AA84" s="567">
        <v>42772</v>
      </c>
      <c r="AB84" s="567">
        <v>42773</v>
      </c>
      <c r="AC84" s="566" t="s">
        <v>54</v>
      </c>
      <c r="AD84" s="566" t="s">
        <v>199</v>
      </c>
      <c r="AE84" s="566" t="s">
        <v>56</v>
      </c>
    </row>
    <row r="85" spans="1:31">
      <c r="A85" s="566" t="s">
        <v>147</v>
      </c>
      <c r="B85" s="566" t="s">
        <v>161</v>
      </c>
      <c r="C85" s="567">
        <v>42767</v>
      </c>
      <c r="D85" s="566" t="s">
        <v>200</v>
      </c>
      <c r="E85" s="566" t="s">
        <v>211</v>
      </c>
      <c r="F85" s="566" t="s">
        <v>49</v>
      </c>
      <c r="G85" s="566" t="s">
        <v>212</v>
      </c>
      <c r="H85" s="566" t="s">
        <v>215</v>
      </c>
      <c r="I85" s="566"/>
      <c r="J85" s="566"/>
      <c r="K85" s="566">
        <v>20000</v>
      </c>
      <c r="L85" s="566" t="s">
        <v>52</v>
      </c>
      <c r="M85" s="566" t="s">
        <v>43</v>
      </c>
      <c r="N85" s="566" t="s">
        <v>43</v>
      </c>
      <c r="O85" s="566">
        <v>0.5</v>
      </c>
      <c r="P85" s="566"/>
      <c r="Q85" s="566" t="s">
        <v>43</v>
      </c>
      <c r="R85" s="566"/>
      <c r="S85" s="566">
        <v>7</v>
      </c>
      <c r="T85" s="566">
        <v>5</v>
      </c>
      <c r="U85" s="566">
        <v>0</v>
      </c>
      <c r="V85" s="566"/>
      <c r="W85" s="566">
        <v>12</v>
      </c>
      <c r="X85" s="566"/>
      <c r="Y85" s="566" t="s">
        <v>214</v>
      </c>
      <c r="Z85" s="567">
        <v>42765</v>
      </c>
      <c r="AA85" s="567">
        <v>42772</v>
      </c>
      <c r="AB85" s="567">
        <v>42773</v>
      </c>
      <c r="AC85" s="566" t="s">
        <v>54</v>
      </c>
      <c r="AD85" s="566" t="s">
        <v>199</v>
      </c>
      <c r="AE85" s="566" t="s">
        <v>56</v>
      </c>
    </row>
    <row r="86" spans="1:31">
      <c r="A86" s="566" t="s">
        <v>147</v>
      </c>
      <c r="B86" s="566" t="s">
        <v>161</v>
      </c>
      <c r="C86" s="567">
        <v>42773</v>
      </c>
      <c r="D86" s="566" t="s">
        <v>216</v>
      </c>
      <c r="E86" s="566" t="s">
        <v>211</v>
      </c>
      <c r="F86" s="566" t="s">
        <v>49</v>
      </c>
      <c r="G86" s="566" t="s">
        <v>162</v>
      </c>
      <c r="H86" s="566" t="s">
        <v>204</v>
      </c>
      <c r="I86" s="566"/>
      <c r="J86" s="566"/>
      <c r="K86" s="566">
        <v>24259</v>
      </c>
      <c r="L86" s="566" t="s">
        <v>205</v>
      </c>
      <c r="M86" s="566" t="s">
        <v>43</v>
      </c>
      <c r="N86" s="566" t="s">
        <v>43</v>
      </c>
      <c r="O86" s="566" t="s">
        <v>43</v>
      </c>
      <c r="P86" s="566"/>
      <c r="Q86" s="566">
        <v>3</v>
      </c>
      <c r="R86" s="566"/>
      <c r="S86" s="566">
        <v>42</v>
      </c>
      <c r="T86" s="566">
        <v>0</v>
      </c>
      <c r="U86" s="566">
        <v>0</v>
      </c>
      <c r="V86" s="566"/>
      <c r="W86" s="566">
        <v>42</v>
      </c>
      <c r="X86" s="566"/>
      <c r="Y86" s="566" t="s">
        <v>217</v>
      </c>
      <c r="Z86" s="567">
        <v>42701</v>
      </c>
      <c r="AA86" s="567">
        <v>42786</v>
      </c>
      <c r="AB86" s="567">
        <v>42787</v>
      </c>
      <c r="AC86" s="566" t="s">
        <v>142</v>
      </c>
      <c r="AD86" s="566" t="s">
        <v>199</v>
      </c>
      <c r="AE86" s="566" t="s">
        <v>56</v>
      </c>
    </row>
    <row r="87" spans="1:31">
      <c r="A87" s="566" t="s">
        <v>147</v>
      </c>
      <c r="B87" s="566" t="s">
        <v>161</v>
      </c>
      <c r="C87" s="567">
        <v>42773</v>
      </c>
      <c r="D87" s="566" t="s">
        <v>216</v>
      </c>
      <c r="E87" s="566" t="s">
        <v>211</v>
      </c>
      <c r="F87" s="566" t="s">
        <v>49</v>
      </c>
      <c r="G87" s="566" t="s">
        <v>195</v>
      </c>
      <c r="H87" s="566" t="s">
        <v>218</v>
      </c>
      <c r="I87" s="566"/>
      <c r="J87" s="566"/>
      <c r="K87" s="566">
        <v>10518</v>
      </c>
      <c r="L87" s="566" t="s">
        <v>205</v>
      </c>
      <c r="M87" s="566" t="s">
        <v>43</v>
      </c>
      <c r="N87" s="566" t="s">
        <v>43</v>
      </c>
      <c r="O87" s="566" t="s">
        <v>43</v>
      </c>
      <c r="P87" s="566"/>
      <c r="Q87" s="566">
        <v>3</v>
      </c>
      <c r="R87" s="566"/>
      <c r="S87" s="566">
        <v>42</v>
      </c>
      <c r="T87" s="566">
        <v>0</v>
      </c>
      <c r="U87" s="566">
        <v>0</v>
      </c>
      <c r="V87" s="566"/>
      <c r="W87" s="566">
        <v>42</v>
      </c>
      <c r="X87" s="566"/>
      <c r="Y87" s="566" t="s">
        <v>217</v>
      </c>
      <c r="Z87" s="567">
        <v>42700</v>
      </c>
      <c r="AA87" s="567">
        <v>42786</v>
      </c>
      <c r="AB87" s="567">
        <v>42787</v>
      </c>
      <c r="AC87" s="566" t="s">
        <v>142</v>
      </c>
      <c r="AD87" s="566" t="s">
        <v>219</v>
      </c>
      <c r="AE87" s="566" t="s">
        <v>56</v>
      </c>
    </row>
    <row r="88" spans="1:31">
      <c r="A88" s="566" t="s">
        <v>147</v>
      </c>
      <c r="B88" s="566" t="s">
        <v>161</v>
      </c>
      <c r="C88" s="567">
        <v>42773</v>
      </c>
      <c r="D88" s="566" t="s">
        <v>216</v>
      </c>
      <c r="E88" s="566" t="s">
        <v>211</v>
      </c>
      <c r="F88" s="566" t="s">
        <v>49</v>
      </c>
      <c r="G88" s="566" t="s">
        <v>195</v>
      </c>
      <c r="H88" s="566" t="s">
        <v>220</v>
      </c>
      <c r="I88" s="566"/>
      <c r="J88" s="566"/>
      <c r="K88" s="566">
        <v>14916</v>
      </c>
      <c r="L88" s="566" t="s">
        <v>205</v>
      </c>
      <c r="M88" s="566" t="s">
        <v>43</v>
      </c>
      <c r="N88" s="566" t="s">
        <v>43</v>
      </c>
      <c r="O88" s="566" t="s">
        <v>43</v>
      </c>
      <c r="P88" s="566"/>
      <c r="Q88" s="566">
        <v>3</v>
      </c>
      <c r="R88" s="566"/>
      <c r="S88" s="566">
        <v>42</v>
      </c>
      <c r="T88" s="566">
        <v>0</v>
      </c>
      <c r="U88" s="566">
        <v>0</v>
      </c>
      <c r="V88" s="566"/>
      <c r="W88" s="566">
        <v>42</v>
      </c>
      <c r="X88" s="566"/>
      <c r="Y88" s="566" t="s">
        <v>217</v>
      </c>
      <c r="Z88" s="567">
        <v>42701</v>
      </c>
      <c r="AA88" s="567">
        <v>42786</v>
      </c>
      <c r="AB88" s="567">
        <v>42787</v>
      </c>
      <c r="AC88" s="566" t="s">
        <v>142</v>
      </c>
      <c r="AD88" s="566" t="s">
        <v>199</v>
      </c>
      <c r="AE88" s="566" t="s">
        <v>56</v>
      </c>
    </row>
    <row r="89" spans="1:31">
      <c r="A89" s="566" t="s">
        <v>46</v>
      </c>
      <c r="B89" s="566" t="s">
        <v>46</v>
      </c>
      <c r="C89" s="567">
        <v>42773</v>
      </c>
      <c r="D89" s="566" t="s">
        <v>216</v>
      </c>
      <c r="E89" s="566" t="s">
        <v>211</v>
      </c>
      <c r="F89" s="566" t="s">
        <v>49</v>
      </c>
      <c r="G89" s="566" t="s">
        <v>62</v>
      </c>
      <c r="H89" s="566" t="s">
        <v>221</v>
      </c>
      <c r="I89" s="566"/>
      <c r="J89" s="566"/>
      <c r="K89" s="566">
        <v>13000</v>
      </c>
      <c r="L89" s="566" t="s">
        <v>208</v>
      </c>
      <c r="M89" s="566" t="s">
        <v>43</v>
      </c>
      <c r="N89" s="566" t="s">
        <v>43</v>
      </c>
      <c r="O89" s="566">
        <v>0.5</v>
      </c>
      <c r="P89" s="566"/>
      <c r="Q89" s="566" t="s">
        <v>43</v>
      </c>
      <c r="R89" s="566"/>
      <c r="S89" s="566">
        <v>7</v>
      </c>
      <c r="T89" s="566">
        <v>5</v>
      </c>
      <c r="U89" s="566">
        <v>0</v>
      </c>
      <c r="V89" s="566"/>
      <c r="W89" s="566">
        <v>12</v>
      </c>
      <c r="X89" s="566"/>
      <c r="Y89" s="566" t="s">
        <v>222</v>
      </c>
      <c r="Z89" s="567">
        <v>42760</v>
      </c>
      <c r="AA89" s="567">
        <v>42773</v>
      </c>
      <c r="AB89" s="567">
        <v>42774</v>
      </c>
      <c r="AC89" s="566" t="s">
        <v>54</v>
      </c>
      <c r="AD89" s="566" t="s">
        <v>55</v>
      </c>
      <c r="AE89" s="566" t="s">
        <v>56</v>
      </c>
    </row>
    <row r="90" spans="1:31">
      <c r="A90" s="566" t="s">
        <v>46</v>
      </c>
      <c r="B90" s="566" t="s">
        <v>46</v>
      </c>
      <c r="C90" s="567">
        <v>42773</v>
      </c>
      <c r="D90" s="566" t="s">
        <v>216</v>
      </c>
      <c r="E90" s="566" t="s">
        <v>211</v>
      </c>
      <c r="F90" s="566" t="s">
        <v>49</v>
      </c>
      <c r="G90" s="566" t="s">
        <v>50</v>
      </c>
      <c r="H90" s="566" t="s">
        <v>223</v>
      </c>
      <c r="I90" s="566"/>
      <c r="J90" s="566"/>
      <c r="K90" s="566">
        <v>11000</v>
      </c>
      <c r="L90" s="566" t="s">
        <v>224</v>
      </c>
      <c r="M90" s="566" t="s">
        <v>43</v>
      </c>
      <c r="N90" s="566" t="s">
        <v>43</v>
      </c>
      <c r="O90" s="566" t="s">
        <v>43</v>
      </c>
      <c r="P90" s="566"/>
      <c r="Q90" s="566">
        <v>3</v>
      </c>
      <c r="R90" s="566"/>
      <c r="S90" s="566">
        <v>42</v>
      </c>
      <c r="T90" s="566">
        <v>0</v>
      </c>
      <c r="U90" s="566">
        <v>0</v>
      </c>
      <c r="V90" s="566"/>
      <c r="W90" s="566">
        <v>42</v>
      </c>
      <c r="X90" s="566"/>
      <c r="Y90" s="566" t="s">
        <v>225</v>
      </c>
      <c r="Z90" s="567">
        <v>42770</v>
      </c>
      <c r="AA90" s="567">
        <v>42773</v>
      </c>
      <c r="AB90" s="567">
        <v>42774</v>
      </c>
      <c r="AC90" s="566" t="s">
        <v>142</v>
      </c>
      <c r="AD90" s="566" t="s">
        <v>55</v>
      </c>
      <c r="AE90" s="566" t="s">
        <v>56</v>
      </c>
    </row>
    <row r="91" spans="1:31">
      <c r="A91" s="566" t="s">
        <v>46</v>
      </c>
      <c r="B91" s="566" t="s">
        <v>46</v>
      </c>
      <c r="C91" s="567">
        <v>42773</v>
      </c>
      <c r="D91" s="566" t="s">
        <v>216</v>
      </c>
      <c r="E91" s="566" t="s">
        <v>211</v>
      </c>
      <c r="F91" s="566" t="s">
        <v>49</v>
      </c>
      <c r="G91" s="566" t="s">
        <v>92</v>
      </c>
      <c r="H91" s="566" t="s">
        <v>226</v>
      </c>
      <c r="I91" s="566"/>
      <c r="J91" s="566"/>
      <c r="K91" s="566">
        <v>11000</v>
      </c>
      <c r="L91" s="566" t="s">
        <v>52</v>
      </c>
      <c r="M91" s="566" t="s">
        <v>43</v>
      </c>
      <c r="N91" s="566" t="s">
        <v>43</v>
      </c>
      <c r="O91" s="566">
        <v>0.5</v>
      </c>
      <c r="P91" s="566"/>
      <c r="Q91" s="566" t="s">
        <v>43</v>
      </c>
      <c r="R91" s="566"/>
      <c r="S91" s="566">
        <v>7</v>
      </c>
      <c r="T91" s="566">
        <v>5</v>
      </c>
      <c r="U91" s="566">
        <v>0</v>
      </c>
      <c r="V91" s="566"/>
      <c r="W91" s="566">
        <v>12</v>
      </c>
      <c r="X91" s="566"/>
      <c r="Y91" s="566" t="s">
        <v>227</v>
      </c>
      <c r="Z91" s="567">
        <v>42770</v>
      </c>
      <c r="AA91" s="567">
        <v>42776</v>
      </c>
      <c r="AB91" s="567">
        <v>42777</v>
      </c>
      <c r="AC91" s="566" t="s">
        <v>54</v>
      </c>
      <c r="AD91" s="566" t="s">
        <v>61</v>
      </c>
      <c r="AE91" s="566" t="s">
        <v>56</v>
      </c>
    </row>
    <row r="92" spans="1:31">
      <c r="A92" s="566" t="s">
        <v>46</v>
      </c>
      <c r="B92" s="566" t="s">
        <v>46</v>
      </c>
      <c r="C92" s="567">
        <v>42773</v>
      </c>
      <c r="D92" s="566" t="s">
        <v>216</v>
      </c>
      <c r="E92" s="566" t="s">
        <v>211</v>
      </c>
      <c r="F92" s="566" t="s">
        <v>49</v>
      </c>
      <c r="G92" s="566" t="s">
        <v>62</v>
      </c>
      <c r="H92" s="566" t="s">
        <v>228</v>
      </c>
      <c r="I92" s="566"/>
      <c r="J92" s="566"/>
      <c r="K92" s="566">
        <v>13000</v>
      </c>
      <c r="L92" s="566" t="s">
        <v>229</v>
      </c>
      <c r="M92" s="566" t="s">
        <v>43</v>
      </c>
      <c r="N92" s="566" t="s">
        <v>43</v>
      </c>
      <c r="O92" s="566" t="s">
        <v>43</v>
      </c>
      <c r="P92" s="566"/>
      <c r="Q92" s="566">
        <v>3</v>
      </c>
      <c r="R92" s="566"/>
      <c r="S92" s="566">
        <v>42</v>
      </c>
      <c r="T92" s="566">
        <v>0</v>
      </c>
      <c r="U92" s="566">
        <v>0</v>
      </c>
      <c r="V92" s="566"/>
      <c r="W92" s="566">
        <v>42</v>
      </c>
      <c r="X92" s="566"/>
      <c r="Y92" s="566" t="s">
        <v>222</v>
      </c>
      <c r="Z92" s="567">
        <v>42759</v>
      </c>
      <c r="AA92" s="567">
        <v>42778</v>
      </c>
      <c r="AB92" s="567">
        <v>42779</v>
      </c>
      <c r="AC92" s="566" t="s">
        <v>142</v>
      </c>
      <c r="AD92" s="566" t="s">
        <v>61</v>
      </c>
      <c r="AE92" s="566" t="s">
        <v>56</v>
      </c>
    </row>
    <row r="93" spans="1:31">
      <c r="A93" s="566" t="s">
        <v>46</v>
      </c>
      <c r="B93" s="566" t="s">
        <v>46</v>
      </c>
      <c r="C93" s="567">
        <v>42776</v>
      </c>
      <c r="D93" s="566" t="s">
        <v>216</v>
      </c>
      <c r="E93" s="566" t="s">
        <v>211</v>
      </c>
      <c r="F93" s="566" t="s">
        <v>49</v>
      </c>
      <c r="G93" s="566" t="s">
        <v>57</v>
      </c>
      <c r="H93" s="566" t="s">
        <v>230</v>
      </c>
      <c r="I93" s="566"/>
      <c r="J93" s="566"/>
      <c r="K93" s="566">
        <v>11000</v>
      </c>
      <c r="L93" s="566" t="s">
        <v>224</v>
      </c>
      <c r="M93" s="566" t="s">
        <v>43</v>
      </c>
      <c r="N93" s="566" t="s">
        <v>43</v>
      </c>
      <c r="O93" s="566" t="s">
        <v>43</v>
      </c>
      <c r="P93" s="566"/>
      <c r="Q93" s="566">
        <v>3</v>
      </c>
      <c r="R93" s="566"/>
      <c r="S93" s="566">
        <v>42</v>
      </c>
      <c r="T93" s="566">
        <v>0</v>
      </c>
      <c r="U93" s="566">
        <v>0</v>
      </c>
      <c r="V93" s="566"/>
      <c r="W93" s="566">
        <v>42</v>
      </c>
      <c r="X93" s="566"/>
      <c r="Y93" s="566" t="s">
        <v>225</v>
      </c>
      <c r="Z93" s="567">
        <v>42761</v>
      </c>
      <c r="AA93" s="567">
        <v>42778</v>
      </c>
      <c r="AB93" s="567">
        <v>42779</v>
      </c>
      <c r="AC93" s="566" t="s">
        <v>142</v>
      </c>
      <c r="AD93" s="566" t="s">
        <v>55</v>
      </c>
      <c r="AE93" s="566" t="s">
        <v>56</v>
      </c>
    </row>
    <row r="94" spans="1:31">
      <c r="A94" s="566" t="s">
        <v>46</v>
      </c>
      <c r="B94" s="566" t="s">
        <v>46</v>
      </c>
      <c r="C94" s="567">
        <v>42777</v>
      </c>
      <c r="D94" s="566" t="s">
        <v>216</v>
      </c>
      <c r="E94" s="566" t="s">
        <v>211</v>
      </c>
      <c r="F94" s="566" t="s">
        <v>49</v>
      </c>
      <c r="G94" s="566" t="s">
        <v>57</v>
      </c>
      <c r="H94" s="566" t="s">
        <v>231</v>
      </c>
      <c r="I94" s="566"/>
      <c r="J94" s="566"/>
      <c r="K94" s="566">
        <v>11000</v>
      </c>
      <c r="L94" s="566" t="s">
        <v>159</v>
      </c>
      <c r="M94" s="566" t="s">
        <v>43</v>
      </c>
      <c r="N94" s="566" t="s">
        <v>43</v>
      </c>
      <c r="O94" s="566">
        <v>0.5</v>
      </c>
      <c r="P94" s="566"/>
      <c r="Q94" s="566" t="s">
        <v>43</v>
      </c>
      <c r="R94" s="566"/>
      <c r="S94" s="566">
        <v>7</v>
      </c>
      <c r="T94" s="566">
        <v>5</v>
      </c>
      <c r="U94" s="566">
        <v>0</v>
      </c>
      <c r="V94" s="566"/>
      <c r="W94" s="566">
        <v>12</v>
      </c>
      <c r="X94" s="566"/>
      <c r="Y94" s="566" t="s">
        <v>232</v>
      </c>
      <c r="Z94" s="567">
        <v>42770</v>
      </c>
      <c r="AA94" s="567">
        <v>42779</v>
      </c>
      <c r="AB94" s="567">
        <v>42780</v>
      </c>
      <c r="AC94" s="566" t="s">
        <v>54</v>
      </c>
      <c r="AD94" s="566" t="s">
        <v>61</v>
      </c>
      <c r="AE94" s="566" t="s">
        <v>56</v>
      </c>
    </row>
    <row r="95" spans="1:31">
      <c r="A95" s="566" t="s">
        <v>46</v>
      </c>
      <c r="B95" s="566" t="s">
        <v>46</v>
      </c>
      <c r="C95" s="567">
        <v>42781</v>
      </c>
      <c r="D95" s="566" t="s">
        <v>233</v>
      </c>
      <c r="E95" s="566" t="s">
        <v>211</v>
      </c>
      <c r="F95" s="566" t="s">
        <v>49</v>
      </c>
      <c r="G95" s="566" t="s">
        <v>62</v>
      </c>
      <c r="H95" s="566" t="s">
        <v>234</v>
      </c>
      <c r="I95" s="566"/>
      <c r="J95" s="566"/>
      <c r="K95" s="566">
        <v>13000</v>
      </c>
      <c r="L95" s="566" t="s">
        <v>208</v>
      </c>
      <c r="M95" s="566" t="s">
        <v>43</v>
      </c>
      <c r="N95" s="566" t="s">
        <v>43</v>
      </c>
      <c r="O95" s="566">
        <v>0.5</v>
      </c>
      <c r="P95" s="566"/>
      <c r="Q95" s="566" t="s">
        <v>43</v>
      </c>
      <c r="R95" s="566"/>
      <c r="S95" s="566">
        <v>7</v>
      </c>
      <c r="T95" s="566">
        <v>5</v>
      </c>
      <c r="U95" s="566">
        <v>0</v>
      </c>
      <c r="V95" s="566"/>
      <c r="W95" s="566">
        <v>12</v>
      </c>
      <c r="X95" s="566"/>
      <c r="Y95" s="566" t="s">
        <v>235</v>
      </c>
      <c r="Z95" s="567">
        <v>42781</v>
      </c>
      <c r="AA95" s="567">
        <v>42781</v>
      </c>
      <c r="AB95" s="567">
        <v>42782</v>
      </c>
      <c r="AC95" s="566" t="s">
        <v>54</v>
      </c>
      <c r="AD95" s="566" t="s">
        <v>55</v>
      </c>
      <c r="AE95" s="566" t="s">
        <v>56</v>
      </c>
    </row>
    <row r="96" spans="1:31">
      <c r="A96" s="566" t="s">
        <v>46</v>
      </c>
      <c r="B96" s="566" t="s">
        <v>46</v>
      </c>
      <c r="C96" s="567">
        <v>42781</v>
      </c>
      <c r="D96" s="566" t="s">
        <v>233</v>
      </c>
      <c r="E96" s="566" t="s">
        <v>211</v>
      </c>
      <c r="F96" s="566" t="s">
        <v>49</v>
      </c>
      <c r="G96" s="566" t="s">
        <v>62</v>
      </c>
      <c r="H96" s="566" t="s">
        <v>236</v>
      </c>
      <c r="I96" s="566"/>
      <c r="J96" s="566"/>
      <c r="K96" s="566">
        <v>13000</v>
      </c>
      <c r="L96" s="566" t="s">
        <v>208</v>
      </c>
      <c r="M96" s="566" t="s">
        <v>43</v>
      </c>
      <c r="N96" s="566" t="s">
        <v>43</v>
      </c>
      <c r="O96" s="566">
        <v>0.5</v>
      </c>
      <c r="P96" s="566"/>
      <c r="Q96" s="566" t="s">
        <v>43</v>
      </c>
      <c r="R96" s="566"/>
      <c r="S96" s="566">
        <v>7</v>
      </c>
      <c r="T96" s="566">
        <v>5</v>
      </c>
      <c r="U96" s="566">
        <v>0</v>
      </c>
      <c r="V96" s="566"/>
      <c r="W96" s="566">
        <v>12</v>
      </c>
      <c r="X96" s="566"/>
      <c r="Y96" s="566" t="s">
        <v>235</v>
      </c>
      <c r="Z96" s="567">
        <v>42781</v>
      </c>
      <c r="AA96" s="567">
        <v>42781</v>
      </c>
      <c r="AB96" s="567">
        <v>42782</v>
      </c>
      <c r="AC96" s="566" t="s">
        <v>54</v>
      </c>
      <c r="AD96" s="566" t="s">
        <v>55</v>
      </c>
      <c r="AE96" s="566" t="s">
        <v>56</v>
      </c>
    </row>
    <row r="97" spans="1:31">
      <c r="A97" s="566" t="s">
        <v>147</v>
      </c>
      <c r="B97" s="566" t="s">
        <v>161</v>
      </c>
      <c r="C97" s="567">
        <v>42782</v>
      </c>
      <c r="D97" s="566" t="s">
        <v>233</v>
      </c>
      <c r="E97" s="566" t="s">
        <v>211</v>
      </c>
      <c r="F97" s="566" t="s">
        <v>49</v>
      </c>
      <c r="G97" s="566" t="s">
        <v>195</v>
      </c>
      <c r="H97" s="566" t="s">
        <v>237</v>
      </c>
      <c r="I97" s="566"/>
      <c r="J97" s="566"/>
      <c r="K97" s="566">
        <v>20000</v>
      </c>
      <c r="L97" s="566" t="s">
        <v>52</v>
      </c>
      <c r="M97" s="566" t="s">
        <v>43</v>
      </c>
      <c r="N97" s="566" t="s">
        <v>43</v>
      </c>
      <c r="O97" s="566">
        <v>0.5</v>
      </c>
      <c r="P97" s="566"/>
      <c r="Q97" s="566" t="s">
        <v>43</v>
      </c>
      <c r="R97" s="566"/>
      <c r="S97" s="566">
        <v>7</v>
      </c>
      <c r="T97" s="566">
        <v>5</v>
      </c>
      <c r="U97" s="566">
        <v>0</v>
      </c>
      <c r="V97" s="566"/>
      <c r="W97" s="566">
        <v>12</v>
      </c>
      <c r="X97" s="566"/>
      <c r="Y97" s="566" t="s">
        <v>238</v>
      </c>
      <c r="Z97" s="567">
        <v>42749</v>
      </c>
      <c r="AA97" s="567">
        <v>42786</v>
      </c>
      <c r="AB97" s="567">
        <v>42787</v>
      </c>
      <c r="AC97" s="566" t="s">
        <v>54</v>
      </c>
      <c r="AD97" s="566" t="s">
        <v>166</v>
      </c>
      <c r="AE97" s="566" t="s">
        <v>56</v>
      </c>
    </row>
    <row r="98" spans="1:31">
      <c r="A98" s="566" t="s">
        <v>147</v>
      </c>
      <c r="B98" s="566" t="s">
        <v>161</v>
      </c>
      <c r="C98" s="567">
        <v>42782</v>
      </c>
      <c r="D98" s="566" t="s">
        <v>233</v>
      </c>
      <c r="E98" s="566" t="s">
        <v>211</v>
      </c>
      <c r="F98" s="566" t="s">
        <v>49</v>
      </c>
      <c r="G98" s="566" t="s">
        <v>195</v>
      </c>
      <c r="H98" s="566" t="s">
        <v>239</v>
      </c>
      <c r="I98" s="566"/>
      <c r="J98" s="566"/>
      <c r="K98" s="566">
        <v>20000</v>
      </c>
      <c r="L98" s="566" t="s">
        <v>52</v>
      </c>
      <c r="M98" s="566" t="s">
        <v>43</v>
      </c>
      <c r="N98" s="566" t="s">
        <v>43</v>
      </c>
      <c r="O98" s="566">
        <v>0.5</v>
      </c>
      <c r="P98" s="566"/>
      <c r="Q98" s="566" t="s">
        <v>43</v>
      </c>
      <c r="R98" s="566"/>
      <c r="S98" s="566">
        <v>7</v>
      </c>
      <c r="T98" s="566">
        <v>5</v>
      </c>
      <c r="U98" s="566">
        <v>0</v>
      </c>
      <c r="V98" s="566"/>
      <c r="W98" s="566">
        <v>12</v>
      </c>
      <c r="X98" s="566"/>
      <c r="Y98" s="566" t="s">
        <v>238</v>
      </c>
      <c r="Z98" s="567">
        <v>42749</v>
      </c>
      <c r="AA98" s="567">
        <v>42786</v>
      </c>
      <c r="AB98" s="567">
        <v>42787</v>
      </c>
      <c r="AC98" s="566" t="s">
        <v>54</v>
      </c>
      <c r="AD98" s="566" t="s">
        <v>166</v>
      </c>
      <c r="AE98" s="566" t="s">
        <v>56</v>
      </c>
    </row>
    <row r="99" spans="1:31">
      <c r="A99" s="566" t="s">
        <v>147</v>
      </c>
      <c r="B99" s="566" t="s">
        <v>161</v>
      </c>
      <c r="C99" s="567">
        <v>42782</v>
      </c>
      <c r="D99" s="566" t="s">
        <v>233</v>
      </c>
      <c r="E99" s="566" t="s">
        <v>211</v>
      </c>
      <c r="F99" s="566" t="s">
        <v>49</v>
      </c>
      <c r="G99" s="566" t="s">
        <v>195</v>
      </c>
      <c r="H99" s="566" t="s">
        <v>240</v>
      </c>
      <c r="I99" s="566"/>
      <c r="J99" s="566"/>
      <c r="K99" s="566">
        <v>20000</v>
      </c>
      <c r="L99" s="566" t="s">
        <v>52</v>
      </c>
      <c r="M99" s="566" t="s">
        <v>43</v>
      </c>
      <c r="N99" s="566" t="s">
        <v>43</v>
      </c>
      <c r="O99" s="566">
        <v>0.5</v>
      </c>
      <c r="P99" s="566"/>
      <c r="Q99" s="566" t="s">
        <v>43</v>
      </c>
      <c r="R99" s="566"/>
      <c r="S99" s="566">
        <v>7</v>
      </c>
      <c r="T99" s="566">
        <v>5</v>
      </c>
      <c r="U99" s="566">
        <v>0</v>
      </c>
      <c r="V99" s="566"/>
      <c r="W99" s="566">
        <v>12</v>
      </c>
      <c r="X99" s="566"/>
      <c r="Y99" s="566" t="s">
        <v>238</v>
      </c>
      <c r="Z99" s="567">
        <v>42749</v>
      </c>
      <c r="AA99" s="567">
        <v>42786</v>
      </c>
      <c r="AB99" s="567">
        <v>42787</v>
      </c>
      <c r="AC99" s="566" t="s">
        <v>54</v>
      </c>
      <c r="AD99" s="566" t="s">
        <v>166</v>
      </c>
      <c r="AE99" s="566" t="s">
        <v>56</v>
      </c>
    </row>
    <row r="100" spans="1:31">
      <c r="A100" s="566" t="s">
        <v>46</v>
      </c>
      <c r="B100" s="566" t="s">
        <v>46</v>
      </c>
      <c r="C100" s="567">
        <v>42782</v>
      </c>
      <c r="D100" s="566" t="s">
        <v>233</v>
      </c>
      <c r="E100" s="566" t="s">
        <v>211</v>
      </c>
      <c r="F100" s="566" t="s">
        <v>49</v>
      </c>
      <c r="G100" s="566" t="s">
        <v>62</v>
      </c>
      <c r="H100" s="566" t="s">
        <v>241</v>
      </c>
      <c r="I100" s="566"/>
      <c r="J100" s="566"/>
      <c r="K100" s="566">
        <v>13000</v>
      </c>
      <c r="L100" s="566" t="s">
        <v>208</v>
      </c>
      <c r="M100" s="566" t="s">
        <v>43</v>
      </c>
      <c r="N100" s="566" t="s">
        <v>43</v>
      </c>
      <c r="O100" s="566">
        <v>0.5</v>
      </c>
      <c r="P100" s="566"/>
      <c r="Q100" s="566" t="s">
        <v>43</v>
      </c>
      <c r="R100" s="566"/>
      <c r="S100" s="566">
        <v>7</v>
      </c>
      <c r="T100" s="566">
        <v>5</v>
      </c>
      <c r="U100" s="566">
        <v>0</v>
      </c>
      <c r="V100" s="566"/>
      <c r="W100" s="566">
        <v>12</v>
      </c>
      <c r="X100" s="566"/>
      <c r="Y100" s="566" t="s">
        <v>242</v>
      </c>
      <c r="Z100" s="567">
        <v>42780</v>
      </c>
      <c r="AA100" s="567">
        <v>42782</v>
      </c>
      <c r="AB100" s="567">
        <v>42783</v>
      </c>
      <c r="AC100" s="566" t="s">
        <v>54</v>
      </c>
      <c r="AD100" s="566" t="s">
        <v>55</v>
      </c>
      <c r="AE100" s="566" t="s">
        <v>56</v>
      </c>
    </row>
    <row r="101" spans="1:31">
      <c r="A101" s="566" t="s">
        <v>46</v>
      </c>
      <c r="B101" s="566" t="s">
        <v>46</v>
      </c>
      <c r="C101" s="567">
        <v>42782</v>
      </c>
      <c r="D101" s="566" t="s">
        <v>233</v>
      </c>
      <c r="E101" s="566" t="s">
        <v>211</v>
      </c>
      <c r="F101" s="566" t="s">
        <v>49</v>
      </c>
      <c r="G101" s="566" t="s">
        <v>132</v>
      </c>
      <c r="H101" s="566" t="s">
        <v>243</v>
      </c>
      <c r="I101" s="566"/>
      <c r="J101" s="566"/>
      <c r="K101" s="566">
        <v>11000</v>
      </c>
      <c r="L101" s="566" t="s">
        <v>224</v>
      </c>
      <c r="M101" s="566" t="s">
        <v>43</v>
      </c>
      <c r="N101" s="566" t="s">
        <v>43</v>
      </c>
      <c r="O101" s="566" t="s">
        <v>43</v>
      </c>
      <c r="P101" s="566"/>
      <c r="Q101" s="566">
        <v>3</v>
      </c>
      <c r="R101" s="566"/>
      <c r="S101" s="566">
        <v>42</v>
      </c>
      <c r="T101" s="566">
        <v>0</v>
      </c>
      <c r="U101" s="566">
        <v>0</v>
      </c>
      <c r="V101" s="566"/>
      <c r="W101" s="566">
        <v>42</v>
      </c>
      <c r="X101" s="566"/>
      <c r="Y101" s="566" t="s">
        <v>244</v>
      </c>
      <c r="Z101" s="567">
        <v>42779</v>
      </c>
      <c r="AA101" s="567">
        <v>42782</v>
      </c>
      <c r="AB101" s="567">
        <v>42783</v>
      </c>
      <c r="AC101" s="566" t="s">
        <v>142</v>
      </c>
      <c r="AD101" s="566" t="s">
        <v>61</v>
      </c>
      <c r="AE101" s="566" t="s">
        <v>56</v>
      </c>
    </row>
    <row r="102" spans="1:31">
      <c r="A102" s="566" t="s">
        <v>46</v>
      </c>
      <c r="B102" s="566" t="s">
        <v>46</v>
      </c>
      <c r="C102" s="567">
        <v>42783</v>
      </c>
      <c r="D102" s="566" t="s">
        <v>233</v>
      </c>
      <c r="E102" s="566" t="s">
        <v>211</v>
      </c>
      <c r="F102" s="566" t="s">
        <v>49</v>
      </c>
      <c r="G102" s="566" t="s">
        <v>57</v>
      </c>
      <c r="H102" s="566" t="s">
        <v>245</v>
      </c>
      <c r="I102" s="566"/>
      <c r="J102" s="566"/>
      <c r="K102" s="566">
        <v>7412</v>
      </c>
      <c r="L102" s="566" t="s">
        <v>208</v>
      </c>
      <c r="M102" s="566" t="s">
        <v>43</v>
      </c>
      <c r="N102" s="566" t="s">
        <v>43</v>
      </c>
      <c r="O102" s="566">
        <v>0.5</v>
      </c>
      <c r="P102" s="566"/>
      <c r="Q102" s="566" t="s">
        <v>43</v>
      </c>
      <c r="R102" s="566"/>
      <c r="S102" s="566">
        <v>7</v>
      </c>
      <c r="T102" s="566">
        <v>5</v>
      </c>
      <c r="U102" s="566">
        <v>0</v>
      </c>
      <c r="V102" s="566"/>
      <c r="W102" s="566">
        <v>12</v>
      </c>
      <c r="X102" s="566"/>
      <c r="Y102" s="566" t="s">
        <v>246</v>
      </c>
      <c r="Z102" s="567">
        <v>42750</v>
      </c>
      <c r="AA102" s="567">
        <v>42786</v>
      </c>
      <c r="AB102" s="567">
        <v>42787</v>
      </c>
      <c r="AC102" s="566" t="s">
        <v>54</v>
      </c>
      <c r="AD102" s="566" t="s">
        <v>61</v>
      </c>
      <c r="AE102" s="566" t="s">
        <v>56</v>
      </c>
    </row>
    <row r="103" spans="1:31">
      <c r="A103" s="566" t="s">
        <v>147</v>
      </c>
      <c r="B103" s="566" t="s">
        <v>161</v>
      </c>
      <c r="C103" s="567">
        <v>42784</v>
      </c>
      <c r="D103" s="566" t="s">
        <v>233</v>
      </c>
      <c r="E103" s="566" t="s">
        <v>211</v>
      </c>
      <c r="F103" s="566" t="s">
        <v>49</v>
      </c>
      <c r="G103" s="566" t="s">
        <v>247</v>
      </c>
      <c r="H103" s="566" t="s">
        <v>248</v>
      </c>
      <c r="I103" s="566"/>
      <c r="J103" s="566"/>
      <c r="K103" s="566">
        <v>20000</v>
      </c>
      <c r="L103" s="566" t="s">
        <v>52</v>
      </c>
      <c r="M103" s="566" t="s">
        <v>43</v>
      </c>
      <c r="N103" s="566" t="s">
        <v>43</v>
      </c>
      <c r="O103" s="566">
        <v>0.5</v>
      </c>
      <c r="P103" s="566"/>
      <c r="Q103" s="566" t="s">
        <v>43</v>
      </c>
      <c r="R103" s="566"/>
      <c r="S103" s="566">
        <v>7</v>
      </c>
      <c r="T103" s="566">
        <v>5</v>
      </c>
      <c r="U103" s="566">
        <v>0</v>
      </c>
      <c r="V103" s="566"/>
      <c r="W103" s="566">
        <v>12</v>
      </c>
      <c r="X103" s="566"/>
      <c r="Y103" s="566" t="s">
        <v>249</v>
      </c>
      <c r="Z103" s="567">
        <v>42751</v>
      </c>
      <c r="AA103" s="567">
        <v>42786</v>
      </c>
      <c r="AB103" s="567">
        <v>42787</v>
      </c>
      <c r="AC103" s="566" t="s">
        <v>54</v>
      </c>
      <c r="AD103" s="566" t="s">
        <v>250</v>
      </c>
      <c r="AE103" s="566" t="s">
        <v>56</v>
      </c>
    </row>
    <row r="104" spans="1:31">
      <c r="A104" s="566" t="s">
        <v>147</v>
      </c>
      <c r="B104" s="566" t="s">
        <v>161</v>
      </c>
      <c r="C104" s="567">
        <v>42784</v>
      </c>
      <c r="D104" s="566" t="s">
        <v>233</v>
      </c>
      <c r="E104" s="566" t="s">
        <v>211</v>
      </c>
      <c r="F104" s="566" t="s">
        <v>49</v>
      </c>
      <c r="G104" s="566" t="s">
        <v>247</v>
      </c>
      <c r="H104" s="566" t="s">
        <v>251</v>
      </c>
      <c r="I104" s="566"/>
      <c r="J104" s="566"/>
      <c r="K104" s="566">
        <v>20000</v>
      </c>
      <c r="L104" s="566" t="s">
        <v>52</v>
      </c>
      <c r="M104" s="566" t="s">
        <v>43</v>
      </c>
      <c r="N104" s="566" t="s">
        <v>43</v>
      </c>
      <c r="O104" s="566">
        <v>0.5</v>
      </c>
      <c r="P104" s="566"/>
      <c r="Q104" s="566" t="s">
        <v>43</v>
      </c>
      <c r="R104" s="566"/>
      <c r="S104" s="566">
        <v>7</v>
      </c>
      <c r="T104" s="566">
        <v>5</v>
      </c>
      <c r="U104" s="566">
        <v>0</v>
      </c>
      <c r="V104" s="566"/>
      <c r="W104" s="566">
        <v>12</v>
      </c>
      <c r="X104" s="566"/>
      <c r="Y104" s="566" t="s">
        <v>249</v>
      </c>
      <c r="Z104" s="567">
        <v>42751</v>
      </c>
      <c r="AA104" s="567">
        <v>42786</v>
      </c>
      <c r="AB104" s="567">
        <v>42787</v>
      </c>
      <c r="AC104" s="566" t="s">
        <v>54</v>
      </c>
      <c r="AD104" s="566" t="s">
        <v>250</v>
      </c>
      <c r="AE104" s="566" t="s">
        <v>56</v>
      </c>
    </row>
    <row r="105" spans="1:31">
      <c r="A105" s="566" t="s">
        <v>147</v>
      </c>
      <c r="B105" s="566" t="s">
        <v>161</v>
      </c>
      <c r="C105" s="567">
        <v>42784</v>
      </c>
      <c r="D105" s="566" t="s">
        <v>233</v>
      </c>
      <c r="E105" s="566" t="s">
        <v>211</v>
      </c>
      <c r="F105" s="566" t="s">
        <v>49</v>
      </c>
      <c r="G105" s="566" t="s">
        <v>247</v>
      </c>
      <c r="H105" s="566" t="s">
        <v>252</v>
      </c>
      <c r="I105" s="566"/>
      <c r="J105" s="566"/>
      <c r="K105" s="566">
        <v>20000</v>
      </c>
      <c r="L105" s="566" t="s">
        <v>52</v>
      </c>
      <c r="M105" s="566" t="s">
        <v>43</v>
      </c>
      <c r="N105" s="566" t="s">
        <v>43</v>
      </c>
      <c r="O105" s="566">
        <v>0.5</v>
      </c>
      <c r="P105" s="566"/>
      <c r="Q105" s="566" t="s">
        <v>43</v>
      </c>
      <c r="R105" s="566"/>
      <c r="S105" s="566">
        <v>7</v>
      </c>
      <c r="T105" s="566">
        <v>5</v>
      </c>
      <c r="U105" s="566">
        <v>0</v>
      </c>
      <c r="V105" s="566"/>
      <c r="W105" s="566">
        <v>12</v>
      </c>
      <c r="X105" s="566"/>
      <c r="Y105" s="566" t="s">
        <v>249</v>
      </c>
      <c r="Z105" s="567">
        <v>42751</v>
      </c>
      <c r="AA105" s="567">
        <v>42786</v>
      </c>
      <c r="AB105" s="567">
        <v>42787</v>
      </c>
      <c r="AC105" s="566" t="s">
        <v>54</v>
      </c>
      <c r="AD105" s="566" t="s">
        <v>250</v>
      </c>
      <c r="AE105" s="566" t="s">
        <v>56</v>
      </c>
    </row>
    <row r="106" spans="1:31">
      <c r="A106" s="566" t="s">
        <v>46</v>
      </c>
      <c r="B106" s="566" t="s">
        <v>46</v>
      </c>
      <c r="C106" s="567">
        <v>42787</v>
      </c>
      <c r="D106" s="566" t="s">
        <v>253</v>
      </c>
      <c r="E106" s="566" t="s">
        <v>211</v>
      </c>
      <c r="F106" s="566" t="s">
        <v>49</v>
      </c>
      <c r="G106" s="566" t="s">
        <v>50</v>
      </c>
      <c r="H106" s="566" t="s">
        <v>254</v>
      </c>
      <c r="I106" s="566"/>
      <c r="J106" s="566"/>
      <c r="K106" s="566">
        <v>11000</v>
      </c>
      <c r="L106" s="566" t="s">
        <v>130</v>
      </c>
      <c r="M106" s="566" t="s">
        <v>43</v>
      </c>
      <c r="N106" s="566">
        <v>0.5</v>
      </c>
      <c r="O106" s="566" t="s">
        <v>43</v>
      </c>
      <c r="P106" s="566"/>
      <c r="Q106" s="566" t="s">
        <v>43</v>
      </c>
      <c r="R106" s="566"/>
      <c r="S106" s="566">
        <v>7</v>
      </c>
      <c r="T106" s="566">
        <v>5</v>
      </c>
      <c r="U106" s="566">
        <v>80.07463464</v>
      </c>
      <c r="V106" s="566"/>
      <c r="W106" s="566">
        <v>92</v>
      </c>
      <c r="X106" s="566"/>
      <c r="Y106" s="566" t="s">
        <v>255</v>
      </c>
      <c r="Z106" s="567">
        <v>42783</v>
      </c>
      <c r="AA106" s="567">
        <v>42790</v>
      </c>
      <c r="AB106" s="567">
        <v>42791</v>
      </c>
      <c r="AC106" s="566" t="s">
        <v>106</v>
      </c>
      <c r="AD106" s="566" t="s">
        <v>85</v>
      </c>
      <c r="AE106" s="566" t="s">
        <v>56</v>
      </c>
    </row>
    <row r="107" spans="1:31">
      <c r="A107" s="566" t="s">
        <v>147</v>
      </c>
      <c r="B107" s="566" t="s">
        <v>161</v>
      </c>
      <c r="C107" s="567">
        <v>42789</v>
      </c>
      <c r="D107" s="566" t="s">
        <v>253</v>
      </c>
      <c r="E107" s="566" t="s">
        <v>211</v>
      </c>
      <c r="F107" s="566" t="s">
        <v>49</v>
      </c>
      <c r="G107" s="566" t="s">
        <v>256</v>
      </c>
      <c r="H107" s="566" t="s">
        <v>257</v>
      </c>
      <c r="I107" s="566"/>
      <c r="J107" s="566"/>
      <c r="K107" s="566">
        <v>20000</v>
      </c>
      <c r="L107" s="566" t="s">
        <v>205</v>
      </c>
      <c r="M107" s="566" t="s">
        <v>43</v>
      </c>
      <c r="N107" s="566" t="s">
        <v>43</v>
      </c>
      <c r="O107" s="566" t="s">
        <v>43</v>
      </c>
      <c r="P107" s="566"/>
      <c r="Q107" s="566">
        <v>3</v>
      </c>
      <c r="R107" s="566"/>
      <c r="S107" s="566">
        <v>42</v>
      </c>
      <c r="T107" s="566">
        <v>0</v>
      </c>
      <c r="U107" s="566">
        <v>0</v>
      </c>
      <c r="V107" s="566"/>
      <c r="W107" s="566">
        <v>42</v>
      </c>
      <c r="X107" s="566"/>
      <c r="Y107" s="566" t="s">
        <v>258</v>
      </c>
      <c r="Z107" s="567">
        <v>42750</v>
      </c>
      <c r="AA107" s="567">
        <v>42792</v>
      </c>
      <c r="AB107" s="567">
        <v>42793</v>
      </c>
      <c r="AC107" s="566" t="s">
        <v>142</v>
      </c>
      <c r="AD107" s="566" t="s">
        <v>166</v>
      </c>
      <c r="AE107" s="566" t="s">
        <v>56</v>
      </c>
    </row>
    <row r="108" spans="1:31">
      <c r="A108" s="566" t="s">
        <v>147</v>
      </c>
      <c r="B108" s="566" t="s">
        <v>161</v>
      </c>
      <c r="C108" s="567">
        <v>42789</v>
      </c>
      <c r="D108" s="566" t="s">
        <v>253</v>
      </c>
      <c r="E108" s="566" t="s">
        <v>211</v>
      </c>
      <c r="F108" s="566" t="s">
        <v>49</v>
      </c>
      <c r="G108" s="566" t="s">
        <v>259</v>
      </c>
      <c r="H108" s="566" t="s">
        <v>260</v>
      </c>
      <c r="I108" s="566"/>
      <c r="J108" s="566"/>
      <c r="K108" s="566">
        <v>20000</v>
      </c>
      <c r="L108" s="566" t="s">
        <v>261</v>
      </c>
      <c r="M108" s="566" t="s">
        <v>43</v>
      </c>
      <c r="N108" s="566" t="s">
        <v>43</v>
      </c>
      <c r="O108" s="566">
        <v>0.5</v>
      </c>
      <c r="P108" s="566"/>
      <c r="Q108" s="566" t="s">
        <v>43</v>
      </c>
      <c r="R108" s="566"/>
      <c r="S108" s="566">
        <v>7</v>
      </c>
      <c r="T108" s="566">
        <v>5</v>
      </c>
      <c r="U108" s="566">
        <v>0</v>
      </c>
      <c r="V108" s="566"/>
      <c r="W108" s="566">
        <v>12</v>
      </c>
      <c r="X108" s="566"/>
      <c r="Y108" s="566" t="s">
        <v>262</v>
      </c>
      <c r="Z108" s="567">
        <v>42775</v>
      </c>
      <c r="AA108" s="567">
        <v>42792</v>
      </c>
      <c r="AB108" s="567">
        <v>42793</v>
      </c>
      <c r="AC108" s="566" t="s">
        <v>54</v>
      </c>
      <c r="AD108" s="566" t="s">
        <v>219</v>
      </c>
      <c r="AE108" s="566" t="s">
        <v>56</v>
      </c>
    </row>
    <row r="109" spans="1:31">
      <c r="A109" s="566" t="s">
        <v>46</v>
      </c>
      <c r="B109" s="566" t="s">
        <v>46</v>
      </c>
      <c r="C109" s="567">
        <v>42789</v>
      </c>
      <c r="D109" s="566" t="s">
        <v>253</v>
      </c>
      <c r="E109" s="566" t="s">
        <v>211</v>
      </c>
      <c r="F109" s="566" t="s">
        <v>49</v>
      </c>
      <c r="G109" s="566" t="s">
        <v>62</v>
      </c>
      <c r="H109" s="566" t="s">
        <v>263</v>
      </c>
      <c r="I109" s="566"/>
      <c r="J109" s="566"/>
      <c r="K109" s="566">
        <v>13000</v>
      </c>
      <c r="L109" s="566" t="s">
        <v>224</v>
      </c>
      <c r="M109" s="566" t="s">
        <v>43</v>
      </c>
      <c r="N109" s="566" t="s">
        <v>43</v>
      </c>
      <c r="O109" s="566" t="s">
        <v>43</v>
      </c>
      <c r="P109" s="566"/>
      <c r="Q109" s="566">
        <v>3</v>
      </c>
      <c r="R109" s="566"/>
      <c r="S109" s="566">
        <v>42</v>
      </c>
      <c r="T109" s="566">
        <v>0</v>
      </c>
      <c r="U109" s="566">
        <v>0</v>
      </c>
      <c r="V109" s="566"/>
      <c r="W109" s="566">
        <v>42</v>
      </c>
      <c r="X109" s="566"/>
      <c r="Y109" s="566" t="s">
        <v>264</v>
      </c>
      <c r="Z109" s="567">
        <v>42786</v>
      </c>
      <c r="AA109" s="567">
        <v>42792</v>
      </c>
      <c r="AB109" s="567">
        <v>42793</v>
      </c>
      <c r="AC109" s="566" t="s">
        <v>142</v>
      </c>
      <c r="AD109" s="566" t="s">
        <v>85</v>
      </c>
      <c r="AE109" s="566" t="s">
        <v>56</v>
      </c>
    </row>
    <row r="110" spans="1:31">
      <c r="A110" s="566" t="s">
        <v>46</v>
      </c>
      <c r="B110" s="566" t="s">
        <v>46</v>
      </c>
      <c r="C110" s="567">
        <v>42792</v>
      </c>
      <c r="D110" s="566" t="s">
        <v>265</v>
      </c>
      <c r="E110" s="566" t="s">
        <v>211</v>
      </c>
      <c r="F110" s="566" t="s">
        <v>49</v>
      </c>
      <c r="G110" s="566" t="s">
        <v>57</v>
      </c>
      <c r="H110" s="566" t="s">
        <v>266</v>
      </c>
      <c r="I110" s="566"/>
      <c r="J110" s="566"/>
      <c r="K110" s="566">
        <v>11000</v>
      </c>
      <c r="L110" s="566" t="s">
        <v>202</v>
      </c>
      <c r="M110" s="566" t="s">
        <v>43</v>
      </c>
      <c r="N110" s="566">
        <v>0.5</v>
      </c>
      <c r="O110" s="566" t="s">
        <v>43</v>
      </c>
      <c r="P110" s="566"/>
      <c r="Q110" s="566" t="s">
        <v>43</v>
      </c>
      <c r="R110" s="566"/>
      <c r="S110" s="566">
        <v>7</v>
      </c>
      <c r="T110" s="566">
        <v>5</v>
      </c>
      <c r="U110" s="566">
        <v>77.500807098</v>
      </c>
      <c r="V110" s="566"/>
      <c r="W110" s="566">
        <v>90</v>
      </c>
      <c r="X110" s="566"/>
      <c r="Y110" s="566" t="s">
        <v>267</v>
      </c>
      <c r="Z110" s="567">
        <v>42789</v>
      </c>
      <c r="AA110" s="567">
        <v>42793</v>
      </c>
      <c r="AB110" s="567">
        <v>42794</v>
      </c>
      <c r="AC110" s="566" t="s">
        <v>106</v>
      </c>
      <c r="AD110" s="566" t="s">
        <v>61</v>
      </c>
      <c r="AE110" s="566" t="s">
        <v>56</v>
      </c>
    </row>
    <row r="111" spans="1:31">
      <c r="A111" s="566" t="s">
        <v>46</v>
      </c>
      <c r="B111" s="566" t="s">
        <v>46</v>
      </c>
      <c r="C111" s="567">
        <v>42793</v>
      </c>
      <c r="D111" s="566" t="s">
        <v>265</v>
      </c>
      <c r="E111" s="566" t="s">
        <v>211</v>
      </c>
      <c r="F111" s="566" t="s">
        <v>49</v>
      </c>
      <c r="G111" s="566" t="s">
        <v>57</v>
      </c>
      <c r="H111" s="566" t="s">
        <v>266</v>
      </c>
      <c r="I111" s="566"/>
      <c r="J111" s="566"/>
      <c r="K111" s="566">
        <v>11000</v>
      </c>
      <c r="L111" s="566" t="s">
        <v>202</v>
      </c>
      <c r="M111" s="566" t="s">
        <v>43</v>
      </c>
      <c r="N111" s="566">
        <v>0.5</v>
      </c>
      <c r="O111" s="566" t="s">
        <v>43</v>
      </c>
      <c r="P111" s="566"/>
      <c r="Q111" s="566" t="s">
        <v>43</v>
      </c>
      <c r="R111" s="566"/>
      <c r="S111" s="566">
        <v>7</v>
      </c>
      <c r="T111" s="566">
        <v>5</v>
      </c>
      <c r="U111" s="566">
        <v>77.500807098</v>
      </c>
      <c r="V111" s="566"/>
      <c r="W111" s="566">
        <v>90</v>
      </c>
      <c r="X111" s="566"/>
      <c r="Y111" s="566" t="s">
        <v>267</v>
      </c>
      <c r="Z111" s="567">
        <v>42788</v>
      </c>
      <c r="AA111" s="567">
        <v>42798</v>
      </c>
      <c r="AB111" s="567">
        <v>42799</v>
      </c>
      <c r="AC111" s="566" t="s">
        <v>106</v>
      </c>
      <c r="AD111" s="566" t="s">
        <v>61</v>
      </c>
      <c r="AE111" s="566" t="s">
        <v>56</v>
      </c>
    </row>
    <row r="112" spans="1:31">
      <c r="A112" s="566" t="s">
        <v>46</v>
      </c>
      <c r="B112" s="566" t="s">
        <v>46</v>
      </c>
      <c r="C112" s="567">
        <v>42800</v>
      </c>
      <c r="D112" s="566" t="s">
        <v>268</v>
      </c>
      <c r="E112" s="566" t="s">
        <v>269</v>
      </c>
      <c r="F112" s="566" t="s">
        <v>49</v>
      </c>
      <c r="G112" s="566" t="s">
        <v>57</v>
      </c>
      <c r="H112" s="566" t="s">
        <v>270</v>
      </c>
      <c r="I112" s="566"/>
      <c r="J112" s="566"/>
      <c r="K112" s="566">
        <v>11000</v>
      </c>
      <c r="L112" s="566" t="s">
        <v>271</v>
      </c>
      <c r="M112" s="566" t="s">
        <v>43</v>
      </c>
      <c r="N112" s="566" t="s">
        <v>43</v>
      </c>
      <c r="O112" s="566">
        <v>0.5</v>
      </c>
      <c r="P112" s="566"/>
      <c r="Q112" s="566" t="s">
        <v>43</v>
      </c>
      <c r="R112" s="566"/>
      <c r="S112" s="566">
        <v>7</v>
      </c>
      <c r="T112" s="566">
        <v>5</v>
      </c>
      <c r="U112" s="566">
        <v>0</v>
      </c>
      <c r="V112" s="566"/>
      <c r="W112" s="566">
        <v>12</v>
      </c>
      <c r="X112" s="566"/>
      <c r="Y112" s="566" t="s">
        <v>267</v>
      </c>
      <c r="Z112" s="567">
        <v>42798</v>
      </c>
      <c r="AA112" s="567">
        <v>42803</v>
      </c>
      <c r="AB112" s="567">
        <v>42804</v>
      </c>
      <c r="AC112" s="566" t="s">
        <v>54</v>
      </c>
      <c r="AD112" s="566" t="s">
        <v>61</v>
      </c>
      <c r="AE112" s="566" t="s">
        <v>56</v>
      </c>
    </row>
    <row r="113" spans="1:31">
      <c r="A113" s="566" t="s">
        <v>147</v>
      </c>
      <c r="B113" s="566" t="s">
        <v>161</v>
      </c>
      <c r="C113" s="567">
        <v>42802</v>
      </c>
      <c r="D113" s="566" t="s">
        <v>268</v>
      </c>
      <c r="E113" s="566" t="s">
        <v>269</v>
      </c>
      <c r="F113" s="566" t="s">
        <v>49</v>
      </c>
      <c r="G113" s="566" t="s">
        <v>247</v>
      </c>
      <c r="H113" s="566" t="s">
        <v>272</v>
      </c>
      <c r="I113" s="566"/>
      <c r="J113" s="566"/>
      <c r="K113" s="566">
        <v>20000</v>
      </c>
      <c r="L113" s="566" t="s">
        <v>164</v>
      </c>
      <c r="M113" s="566" t="s">
        <v>43</v>
      </c>
      <c r="N113" s="566" t="s">
        <v>43</v>
      </c>
      <c r="O113" s="566">
        <v>0.5</v>
      </c>
      <c r="P113" s="566"/>
      <c r="Q113" s="566" t="s">
        <v>43</v>
      </c>
      <c r="R113" s="566"/>
      <c r="S113" s="566">
        <v>7</v>
      </c>
      <c r="T113" s="566">
        <v>5</v>
      </c>
      <c r="U113" s="566">
        <v>0</v>
      </c>
      <c r="V113" s="566"/>
      <c r="W113" s="566">
        <v>12</v>
      </c>
      <c r="X113" s="566"/>
      <c r="Y113" s="566" t="s">
        <v>273</v>
      </c>
      <c r="Z113" s="567">
        <v>42800</v>
      </c>
      <c r="AA113" s="567">
        <v>42805</v>
      </c>
      <c r="AB113" s="567">
        <v>42806</v>
      </c>
      <c r="AC113" s="566" t="s">
        <v>54</v>
      </c>
      <c r="AD113" s="566" t="s">
        <v>61</v>
      </c>
      <c r="AE113" s="566" t="s">
        <v>56</v>
      </c>
    </row>
    <row r="114" spans="1:31">
      <c r="A114" s="566" t="s">
        <v>147</v>
      </c>
      <c r="B114" s="566" t="s">
        <v>161</v>
      </c>
      <c r="C114" s="567">
        <v>42802</v>
      </c>
      <c r="D114" s="566" t="s">
        <v>268</v>
      </c>
      <c r="E114" s="566" t="s">
        <v>269</v>
      </c>
      <c r="F114" s="566" t="s">
        <v>49</v>
      </c>
      <c r="G114" s="566" t="s">
        <v>247</v>
      </c>
      <c r="H114" s="566" t="s">
        <v>274</v>
      </c>
      <c r="I114" s="566"/>
      <c r="J114" s="566"/>
      <c r="K114" s="566">
        <v>20000</v>
      </c>
      <c r="L114" s="566" t="s">
        <v>164</v>
      </c>
      <c r="M114" s="566" t="s">
        <v>43</v>
      </c>
      <c r="N114" s="566" t="s">
        <v>43</v>
      </c>
      <c r="O114" s="566">
        <v>0.5</v>
      </c>
      <c r="P114" s="566"/>
      <c r="Q114" s="566" t="s">
        <v>43</v>
      </c>
      <c r="R114" s="566"/>
      <c r="S114" s="566">
        <v>7</v>
      </c>
      <c r="T114" s="566">
        <v>5</v>
      </c>
      <c r="U114" s="566">
        <v>0</v>
      </c>
      <c r="V114" s="566"/>
      <c r="W114" s="566">
        <v>12</v>
      </c>
      <c r="X114" s="566"/>
      <c r="Y114" s="566" t="s">
        <v>273</v>
      </c>
      <c r="Z114" s="567">
        <v>42800</v>
      </c>
      <c r="AA114" s="567">
        <v>42805</v>
      </c>
      <c r="AB114" s="567">
        <v>42806</v>
      </c>
      <c r="AC114" s="566" t="s">
        <v>54</v>
      </c>
      <c r="AD114" s="566" t="s">
        <v>61</v>
      </c>
      <c r="AE114" s="566" t="s">
        <v>56</v>
      </c>
    </row>
    <row r="115" spans="1:31">
      <c r="A115" s="566" t="s">
        <v>147</v>
      </c>
      <c r="B115" s="566" t="s">
        <v>161</v>
      </c>
      <c r="C115" s="567">
        <v>42802</v>
      </c>
      <c r="D115" s="566" t="s">
        <v>268</v>
      </c>
      <c r="E115" s="566" t="s">
        <v>269</v>
      </c>
      <c r="F115" s="566" t="s">
        <v>49</v>
      </c>
      <c r="G115" s="566" t="s">
        <v>247</v>
      </c>
      <c r="H115" s="566" t="s">
        <v>275</v>
      </c>
      <c r="I115" s="566"/>
      <c r="J115" s="566"/>
      <c r="K115" s="566">
        <v>20000</v>
      </c>
      <c r="L115" s="566" t="s">
        <v>276</v>
      </c>
      <c r="M115" s="566" t="s">
        <v>43</v>
      </c>
      <c r="N115" s="566" t="s">
        <v>43</v>
      </c>
      <c r="O115" s="566">
        <v>0.5</v>
      </c>
      <c r="P115" s="566"/>
      <c r="Q115" s="566" t="s">
        <v>43</v>
      </c>
      <c r="R115" s="566"/>
      <c r="S115" s="566">
        <v>7</v>
      </c>
      <c r="T115" s="566">
        <v>5</v>
      </c>
      <c r="U115" s="566">
        <v>0</v>
      </c>
      <c r="V115" s="566"/>
      <c r="W115" s="566">
        <v>12</v>
      </c>
      <c r="X115" s="566"/>
      <c r="Y115" s="566" t="s">
        <v>277</v>
      </c>
      <c r="Z115" s="567">
        <v>42800</v>
      </c>
      <c r="AA115" s="567">
        <v>42805</v>
      </c>
      <c r="AB115" s="567">
        <v>42806</v>
      </c>
      <c r="AC115" s="566" t="s">
        <v>54</v>
      </c>
      <c r="AD115" s="566" t="s">
        <v>61</v>
      </c>
      <c r="AE115" s="566" t="s">
        <v>56</v>
      </c>
    </row>
    <row r="116" spans="1:31">
      <c r="A116" s="566" t="s">
        <v>147</v>
      </c>
      <c r="B116" s="566" t="s">
        <v>161</v>
      </c>
      <c r="C116" s="567">
        <v>42802</v>
      </c>
      <c r="D116" s="566" t="s">
        <v>268</v>
      </c>
      <c r="E116" s="566" t="s">
        <v>269</v>
      </c>
      <c r="F116" s="566" t="s">
        <v>49</v>
      </c>
      <c r="G116" s="566" t="s">
        <v>247</v>
      </c>
      <c r="H116" s="566" t="s">
        <v>278</v>
      </c>
      <c r="I116" s="566"/>
      <c r="J116" s="566"/>
      <c r="K116" s="566">
        <v>20000</v>
      </c>
      <c r="L116" s="566" t="s">
        <v>164</v>
      </c>
      <c r="M116" s="566" t="s">
        <v>43</v>
      </c>
      <c r="N116" s="566" t="s">
        <v>43</v>
      </c>
      <c r="O116" s="566">
        <v>0.5</v>
      </c>
      <c r="P116" s="566"/>
      <c r="Q116" s="566" t="s">
        <v>43</v>
      </c>
      <c r="R116" s="566"/>
      <c r="S116" s="566">
        <v>7</v>
      </c>
      <c r="T116" s="566">
        <v>5</v>
      </c>
      <c r="U116" s="566">
        <v>0</v>
      </c>
      <c r="V116" s="566"/>
      <c r="W116" s="566">
        <v>12</v>
      </c>
      <c r="X116" s="566"/>
      <c r="Y116" s="566" t="s">
        <v>273</v>
      </c>
      <c r="Z116" s="567">
        <v>42800</v>
      </c>
      <c r="AA116" s="567">
        <v>42805</v>
      </c>
      <c r="AB116" s="567">
        <v>42806</v>
      </c>
      <c r="AC116" s="566" t="s">
        <v>54</v>
      </c>
      <c r="AD116" s="566" t="s">
        <v>61</v>
      </c>
      <c r="AE116" s="566" t="s">
        <v>56</v>
      </c>
    </row>
    <row r="117" spans="1:31">
      <c r="A117" s="566" t="s">
        <v>46</v>
      </c>
      <c r="B117" s="566" t="s">
        <v>46</v>
      </c>
      <c r="C117" s="567">
        <v>42802</v>
      </c>
      <c r="D117" s="566" t="s">
        <v>268</v>
      </c>
      <c r="E117" s="566" t="s">
        <v>269</v>
      </c>
      <c r="F117" s="566" t="s">
        <v>49</v>
      </c>
      <c r="G117" s="566" t="s">
        <v>57</v>
      </c>
      <c r="H117" s="566" t="s">
        <v>279</v>
      </c>
      <c r="I117" s="566"/>
      <c r="J117" s="566"/>
      <c r="K117" s="566">
        <v>11000</v>
      </c>
      <c r="L117" s="566" t="s">
        <v>193</v>
      </c>
      <c r="M117" s="566" t="s">
        <v>43</v>
      </c>
      <c r="N117" s="566" t="s">
        <v>43</v>
      </c>
      <c r="O117" s="566">
        <v>0.5</v>
      </c>
      <c r="P117" s="566"/>
      <c r="Q117" s="566" t="s">
        <v>43</v>
      </c>
      <c r="R117" s="566"/>
      <c r="S117" s="566">
        <v>7</v>
      </c>
      <c r="T117" s="566">
        <v>5</v>
      </c>
      <c r="U117" s="566">
        <v>0</v>
      </c>
      <c r="V117" s="566"/>
      <c r="W117" s="566">
        <v>12</v>
      </c>
      <c r="X117" s="566"/>
      <c r="Y117" s="566" t="s">
        <v>280</v>
      </c>
      <c r="Z117" s="567">
        <v>42800</v>
      </c>
      <c r="AA117" s="567">
        <v>42805</v>
      </c>
      <c r="AB117" s="567">
        <v>42806</v>
      </c>
      <c r="AC117" s="566" t="s">
        <v>54</v>
      </c>
      <c r="AD117" s="566" t="s">
        <v>85</v>
      </c>
      <c r="AE117" s="566" t="s">
        <v>56</v>
      </c>
    </row>
    <row r="118" spans="1:31">
      <c r="A118" s="566" t="s">
        <v>46</v>
      </c>
      <c r="B118" s="566" t="s">
        <v>46</v>
      </c>
      <c r="C118" s="567">
        <v>42802</v>
      </c>
      <c r="D118" s="566" t="s">
        <v>268</v>
      </c>
      <c r="E118" s="566" t="s">
        <v>269</v>
      </c>
      <c r="F118" s="566" t="s">
        <v>49</v>
      </c>
      <c r="G118" s="566" t="s">
        <v>132</v>
      </c>
      <c r="H118" s="566" t="s">
        <v>281</v>
      </c>
      <c r="I118" s="566"/>
      <c r="J118" s="566"/>
      <c r="K118" s="566">
        <v>11000</v>
      </c>
      <c r="L118" s="566" t="s">
        <v>205</v>
      </c>
      <c r="M118" s="566" t="s">
        <v>43</v>
      </c>
      <c r="N118" s="566" t="s">
        <v>43</v>
      </c>
      <c r="O118" s="566" t="s">
        <v>43</v>
      </c>
      <c r="P118" s="566"/>
      <c r="Q118" s="566">
        <v>3</v>
      </c>
      <c r="R118" s="566"/>
      <c r="S118" s="566">
        <v>42</v>
      </c>
      <c r="T118" s="566">
        <v>0</v>
      </c>
      <c r="U118" s="566">
        <v>0</v>
      </c>
      <c r="V118" s="566"/>
      <c r="W118" s="566">
        <v>42</v>
      </c>
      <c r="X118" s="566"/>
      <c r="Y118" s="566" t="s">
        <v>282</v>
      </c>
      <c r="Z118" s="567">
        <v>42800</v>
      </c>
      <c r="AA118" s="567">
        <v>42807</v>
      </c>
      <c r="AB118" s="567">
        <v>42808</v>
      </c>
      <c r="AC118" s="566" t="s">
        <v>142</v>
      </c>
      <c r="AD118" s="566" t="s">
        <v>283</v>
      </c>
      <c r="AE118" s="566" t="s">
        <v>56</v>
      </c>
    </row>
    <row r="119" spans="1:31">
      <c r="A119" s="566" t="s">
        <v>147</v>
      </c>
      <c r="B119" s="566" t="s">
        <v>161</v>
      </c>
      <c r="C119" s="567">
        <v>42802</v>
      </c>
      <c r="D119" s="566" t="s">
        <v>268</v>
      </c>
      <c r="E119" s="566" t="s">
        <v>269</v>
      </c>
      <c r="F119" s="566" t="s">
        <v>49</v>
      </c>
      <c r="G119" s="566" t="s">
        <v>162</v>
      </c>
      <c r="H119" s="566" t="s">
        <v>284</v>
      </c>
      <c r="I119" s="566"/>
      <c r="J119" s="566"/>
      <c r="K119" s="566">
        <v>20000</v>
      </c>
      <c r="L119" s="566" t="s">
        <v>164</v>
      </c>
      <c r="M119" s="566" t="s">
        <v>43</v>
      </c>
      <c r="N119" s="566" t="s">
        <v>43</v>
      </c>
      <c r="O119" s="566">
        <v>0.5</v>
      </c>
      <c r="P119" s="566"/>
      <c r="Q119" s="566" t="s">
        <v>43</v>
      </c>
      <c r="R119" s="566"/>
      <c r="S119" s="566">
        <v>7</v>
      </c>
      <c r="T119" s="566">
        <v>5</v>
      </c>
      <c r="U119" s="566">
        <v>0</v>
      </c>
      <c r="V119" s="566"/>
      <c r="W119" s="566">
        <v>12</v>
      </c>
      <c r="X119" s="566"/>
      <c r="Y119" s="566" t="s">
        <v>285</v>
      </c>
      <c r="Z119" s="567">
        <v>42800</v>
      </c>
      <c r="AA119" s="567">
        <v>42805</v>
      </c>
      <c r="AB119" s="567">
        <v>42806</v>
      </c>
      <c r="AC119" s="566" t="s">
        <v>54</v>
      </c>
      <c r="AD119" s="566" t="s">
        <v>61</v>
      </c>
      <c r="AE119" s="566" t="s">
        <v>56</v>
      </c>
    </row>
    <row r="120" spans="1:31">
      <c r="A120" s="566" t="s">
        <v>147</v>
      </c>
      <c r="B120" s="566" t="s">
        <v>161</v>
      </c>
      <c r="C120" s="567">
        <v>42808</v>
      </c>
      <c r="D120" s="566" t="s">
        <v>286</v>
      </c>
      <c r="E120" s="566" t="s">
        <v>269</v>
      </c>
      <c r="F120" s="566" t="s">
        <v>49</v>
      </c>
      <c r="G120" s="566" t="s">
        <v>162</v>
      </c>
      <c r="H120" s="566" t="s">
        <v>287</v>
      </c>
      <c r="I120" s="566"/>
      <c r="J120" s="566"/>
      <c r="K120" s="566">
        <v>20000</v>
      </c>
      <c r="L120" s="566" t="s">
        <v>164</v>
      </c>
      <c r="M120" s="566" t="s">
        <v>43</v>
      </c>
      <c r="N120" s="566" t="s">
        <v>43</v>
      </c>
      <c r="O120" s="566">
        <v>0.5</v>
      </c>
      <c r="P120" s="566"/>
      <c r="Q120" s="566" t="s">
        <v>43</v>
      </c>
      <c r="R120" s="566"/>
      <c r="S120" s="566">
        <v>7</v>
      </c>
      <c r="T120" s="566">
        <v>5</v>
      </c>
      <c r="U120" s="566">
        <v>0</v>
      </c>
      <c r="V120" s="566"/>
      <c r="W120" s="566">
        <v>12</v>
      </c>
      <c r="X120" s="566"/>
      <c r="Y120" s="566" t="s">
        <v>288</v>
      </c>
      <c r="Z120" s="567">
        <v>42806</v>
      </c>
      <c r="AA120" s="567">
        <v>42811</v>
      </c>
      <c r="AB120" s="567">
        <v>42812</v>
      </c>
      <c r="AC120" s="566" t="s">
        <v>54</v>
      </c>
      <c r="AD120" s="566" t="s">
        <v>199</v>
      </c>
      <c r="AE120" s="566" t="s">
        <v>56</v>
      </c>
    </row>
    <row r="121" spans="1:31">
      <c r="A121" s="566" t="s">
        <v>46</v>
      </c>
      <c r="B121" s="566" t="s">
        <v>46</v>
      </c>
      <c r="C121" s="567">
        <v>42811</v>
      </c>
      <c r="D121" s="566" t="s">
        <v>286</v>
      </c>
      <c r="E121" s="566" t="s">
        <v>269</v>
      </c>
      <c r="F121" s="566" t="s">
        <v>49</v>
      </c>
      <c r="G121" s="566" t="s">
        <v>62</v>
      </c>
      <c r="H121" s="566" t="s">
        <v>289</v>
      </c>
      <c r="I121" s="566"/>
      <c r="J121" s="566"/>
      <c r="K121" s="566">
        <v>13000</v>
      </c>
      <c r="L121" s="566" t="s">
        <v>229</v>
      </c>
      <c r="M121" s="566" t="s">
        <v>43</v>
      </c>
      <c r="N121" s="566" t="s">
        <v>43</v>
      </c>
      <c r="O121" s="566" t="s">
        <v>43</v>
      </c>
      <c r="P121" s="566"/>
      <c r="Q121" s="566">
        <v>3</v>
      </c>
      <c r="R121" s="566"/>
      <c r="S121" s="566">
        <v>42</v>
      </c>
      <c r="T121" s="566">
        <v>0</v>
      </c>
      <c r="U121" s="566">
        <v>0</v>
      </c>
      <c r="V121" s="566"/>
      <c r="W121" s="566">
        <v>42</v>
      </c>
      <c r="X121" s="566"/>
      <c r="Y121" s="566" t="s">
        <v>290</v>
      </c>
      <c r="Z121" s="567">
        <v>42808</v>
      </c>
      <c r="AA121" s="567">
        <v>42814</v>
      </c>
      <c r="AB121" s="567">
        <v>42815</v>
      </c>
      <c r="AC121" s="566" t="s">
        <v>142</v>
      </c>
      <c r="AD121" s="566" t="s">
        <v>291</v>
      </c>
      <c r="AE121" s="566" t="s">
        <v>56</v>
      </c>
    </row>
    <row r="122" spans="1:31">
      <c r="A122" s="566" t="s">
        <v>46</v>
      </c>
      <c r="B122" s="566" t="s">
        <v>46</v>
      </c>
      <c r="C122" s="567">
        <v>42811</v>
      </c>
      <c r="D122" s="566" t="s">
        <v>286</v>
      </c>
      <c r="E122" s="566" t="s">
        <v>269</v>
      </c>
      <c r="F122" s="566" t="s">
        <v>49</v>
      </c>
      <c r="G122" s="566" t="s">
        <v>92</v>
      </c>
      <c r="H122" s="566" t="s">
        <v>292</v>
      </c>
      <c r="I122" s="566"/>
      <c r="J122" s="566"/>
      <c r="K122" s="566">
        <v>11000</v>
      </c>
      <c r="L122" s="566" t="s">
        <v>159</v>
      </c>
      <c r="M122" s="566" t="s">
        <v>43</v>
      </c>
      <c r="N122" s="566" t="s">
        <v>43</v>
      </c>
      <c r="O122" s="566">
        <v>0.5</v>
      </c>
      <c r="P122" s="566"/>
      <c r="Q122" s="566" t="s">
        <v>43</v>
      </c>
      <c r="R122" s="566"/>
      <c r="S122" s="566">
        <v>7</v>
      </c>
      <c r="T122" s="566">
        <v>5</v>
      </c>
      <c r="U122" s="566">
        <v>0</v>
      </c>
      <c r="V122" s="566"/>
      <c r="W122" s="566">
        <v>12</v>
      </c>
      <c r="X122" s="566"/>
      <c r="Y122" s="566" t="s">
        <v>293</v>
      </c>
      <c r="Z122" s="567">
        <v>42809</v>
      </c>
      <c r="AA122" s="567">
        <v>42814</v>
      </c>
      <c r="AB122" s="567">
        <v>42815</v>
      </c>
      <c r="AC122" s="566" t="s">
        <v>54</v>
      </c>
      <c r="AD122" s="566" t="s">
        <v>55</v>
      </c>
      <c r="AE122" s="566" t="s">
        <v>56</v>
      </c>
    </row>
    <row r="123" spans="1:31">
      <c r="A123" s="566" t="s">
        <v>46</v>
      </c>
      <c r="B123" s="566" t="s">
        <v>46</v>
      </c>
      <c r="C123" s="567">
        <v>42814</v>
      </c>
      <c r="D123" s="566" t="s">
        <v>294</v>
      </c>
      <c r="E123" s="566" t="s">
        <v>269</v>
      </c>
      <c r="F123" s="566" t="s">
        <v>49</v>
      </c>
      <c r="G123" s="566" t="s">
        <v>62</v>
      </c>
      <c r="H123" s="566" t="s">
        <v>295</v>
      </c>
      <c r="I123" s="566"/>
      <c r="J123" s="566"/>
      <c r="K123" s="566">
        <v>13000</v>
      </c>
      <c r="L123" s="566" t="s">
        <v>130</v>
      </c>
      <c r="M123" s="566" t="s">
        <v>43</v>
      </c>
      <c r="N123" s="566">
        <v>0.5</v>
      </c>
      <c r="O123" s="566" t="s">
        <v>43</v>
      </c>
      <c r="P123" s="566"/>
      <c r="Q123" s="566" t="s">
        <v>43</v>
      </c>
      <c r="R123" s="566"/>
      <c r="S123" s="566">
        <v>7</v>
      </c>
      <c r="T123" s="566">
        <v>5</v>
      </c>
      <c r="U123" s="566">
        <v>83.36774732</v>
      </c>
      <c r="V123" s="566"/>
      <c r="W123" s="566">
        <v>95</v>
      </c>
      <c r="X123" s="566"/>
      <c r="Y123" s="566" t="s">
        <v>296</v>
      </c>
      <c r="Z123" s="567">
        <v>42811</v>
      </c>
      <c r="AA123" s="567">
        <v>42814</v>
      </c>
      <c r="AB123" s="567">
        <v>42815</v>
      </c>
      <c r="AC123" s="566" t="s">
        <v>106</v>
      </c>
      <c r="AD123" s="566" t="s">
        <v>85</v>
      </c>
      <c r="AE123" s="566" t="s">
        <v>56</v>
      </c>
    </row>
    <row r="124" spans="1:31">
      <c r="A124" s="566" t="s">
        <v>46</v>
      </c>
      <c r="B124" s="566" t="s">
        <v>46</v>
      </c>
      <c r="C124" s="567">
        <v>42814</v>
      </c>
      <c r="D124" s="566" t="s">
        <v>294</v>
      </c>
      <c r="E124" s="566" t="s">
        <v>269</v>
      </c>
      <c r="F124" s="566" t="s">
        <v>49</v>
      </c>
      <c r="G124" s="566" t="s">
        <v>62</v>
      </c>
      <c r="H124" s="566" t="s">
        <v>297</v>
      </c>
      <c r="I124" s="566"/>
      <c r="J124" s="566"/>
      <c r="K124" s="566">
        <v>13000</v>
      </c>
      <c r="L124" s="566" t="s">
        <v>261</v>
      </c>
      <c r="M124" s="566" t="s">
        <v>43</v>
      </c>
      <c r="N124" s="566" t="s">
        <v>43</v>
      </c>
      <c r="O124" s="566">
        <v>0.5</v>
      </c>
      <c r="P124" s="566"/>
      <c r="Q124" s="566" t="s">
        <v>43</v>
      </c>
      <c r="R124" s="566"/>
      <c r="S124" s="566">
        <v>7</v>
      </c>
      <c r="T124" s="566">
        <v>5</v>
      </c>
      <c r="U124" s="566">
        <v>0</v>
      </c>
      <c r="V124" s="566"/>
      <c r="W124" s="566">
        <v>12</v>
      </c>
      <c r="X124" s="566"/>
      <c r="Y124" s="566" t="s">
        <v>298</v>
      </c>
      <c r="Z124" s="567">
        <v>42810</v>
      </c>
      <c r="AA124" s="567">
        <v>42814</v>
      </c>
      <c r="AB124" s="567">
        <v>42815</v>
      </c>
      <c r="AC124" s="566" t="s">
        <v>54</v>
      </c>
      <c r="AD124" s="566" t="s">
        <v>55</v>
      </c>
      <c r="AE124" s="566" t="s">
        <v>56</v>
      </c>
    </row>
    <row r="125" spans="1:31">
      <c r="A125" s="566" t="s">
        <v>46</v>
      </c>
      <c r="B125" s="566" t="s">
        <v>46</v>
      </c>
      <c r="C125" s="567">
        <v>42814</v>
      </c>
      <c r="D125" s="566" t="s">
        <v>294</v>
      </c>
      <c r="E125" s="566" t="s">
        <v>269</v>
      </c>
      <c r="F125" s="566" t="s">
        <v>49</v>
      </c>
      <c r="G125" s="566" t="s">
        <v>92</v>
      </c>
      <c r="H125" s="566" t="s">
        <v>299</v>
      </c>
      <c r="I125" s="566"/>
      <c r="J125" s="566"/>
      <c r="K125" s="566">
        <v>11000</v>
      </c>
      <c r="L125" s="566" t="s">
        <v>208</v>
      </c>
      <c r="M125" s="566" t="s">
        <v>43</v>
      </c>
      <c r="N125" s="566" t="s">
        <v>43</v>
      </c>
      <c r="O125" s="566">
        <v>0.5</v>
      </c>
      <c r="P125" s="566"/>
      <c r="Q125" s="566" t="s">
        <v>43</v>
      </c>
      <c r="R125" s="566"/>
      <c r="S125" s="566">
        <v>7</v>
      </c>
      <c r="T125" s="566">
        <v>5</v>
      </c>
      <c r="U125" s="566">
        <v>0</v>
      </c>
      <c r="V125" s="566"/>
      <c r="W125" s="566">
        <v>12</v>
      </c>
      <c r="X125" s="566"/>
      <c r="Y125" s="566" t="s">
        <v>298</v>
      </c>
      <c r="Z125" s="567">
        <v>42810</v>
      </c>
      <c r="AA125" s="567">
        <v>42814</v>
      </c>
      <c r="AB125" s="567">
        <v>42815</v>
      </c>
      <c r="AC125" s="566" t="s">
        <v>54</v>
      </c>
      <c r="AD125" s="566" t="s">
        <v>55</v>
      </c>
      <c r="AE125" s="566" t="s">
        <v>56</v>
      </c>
    </row>
    <row r="126" spans="1:31">
      <c r="A126" s="566" t="s">
        <v>46</v>
      </c>
      <c r="B126" s="566" t="s">
        <v>46</v>
      </c>
      <c r="C126" s="567">
        <v>42815</v>
      </c>
      <c r="D126" s="566" t="s">
        <v>294</v>
      </c>
      <c r="E126" s="566" t="s">
        <v>269</v>
      </c>
      <c r="F126" s="566" t="s">
        <v>49</v>
      </c>
      <c r="G126" s="566" t="s">
        <v>50</v>
      </c>
      <c r="H126" s="566" t="s">
        <v>300</v>
      </c>
      <c r="I126" s="566"/>
      <c r="J126" s="566"/>
      <c r="K126" s="566">
        <v>11000</v>
      </c>
      <c r="L126" s="566" t="s">
        <v>130</v>
      </c>
      <c r="M126" s="566" t="s">
        <v>43</v>
      </c>
      <c r="N126" s="566">
        <v>0.5</v>
      </c>
      <c r="O126" s="566" t="s">
        <v>43</v>
      </c>
      <c r="P126" s="566"/>
      <c r="Q126" s="566" t="s">
        <v>43</v>
      </c>
      <c r="R126" s="566"/>
      <c r="S126" s="566">
        <v>7</v>
      </c>
      <c r="T126" s="566">
        <v>5</v>
      </c>
      <c r="U126" s="566">
        <v>80.07463464</v>
      </c>
      <c r="V126" s="566"/>
      <c r="W126" s="566">
        <v>92</v>
      </c>
      <c r="X126" s="566"/>
      <c r="Y126" s="566" t="s">
        <v>301</v>
      </c>
      <c r="Z126" s="567">
        <v>42813</v>
      </c>
      <c r="AA126" s="567">
        <v>42814</v>
      </c>
      <c r="AB126" s="567">
        <v>42815</v>
      </c>
      <c r="AC126" s="566" t="s">
        <v>106</v>
      </c>
      <c r="AD126" s="566" t="s">
        <v>61</v>
      </c>
      <c r="AE126" s="566" t="s">
        <v>56</v>
      </c>
    </row>
    <row r="127" spans="1:31">
      <c r="A127" s="566" t="s">
        <v>46</v>
      </c>
      <c r="B127" s="566" t="s">
        <v>46</v>
      </c>
      <c r="C127" s="567">
        <v>42815</v>
      </c>
      <c r="D127" s="566" t="s">
        <v>294</v>
      </c>
      <c r="E127" s="566" t="s">
        <v>269</v>
      </c>
      <c r="F127" s="566" t="s">
        <v>49</v>
      </c>
      <c r="G127" s="566" t="s">
        <v>132</v>
      </c>
      <c r="H127" s="566" t="s">
        <v>302</v>
      </c>
      <c r="I127" s="566"/>
      <c r="J127" s="566"/>
      <c r="K127" s="566">
        <v>11000</v>
      </c>
      <c r="L127" s="566" t="s">
        <v>52</v>
      </c>
      <c r="M127" s="566" t="s">
        <v>43</v>
      </c>
      <c r="N127" s="566" t="s">
        <v>43</v>
      </c>
      <c r="O127" s="566">
        <v>0.5</v>
      </c>
      <c r="P127" s="566"/>
      <c r="Q127" s="566" t="s">
        <v>43</v>
      </c>
      <c r="R127" s="566"/>
      <c r="S127" s="566">
        <v>7</v>
      </c>
      <c r="T127" s="566">
        <v>5</v>
      </c>
      <c r="U127" s="566">
        <v>0</v>
      </c>
      <c r="V127" s="566"/>
      <c r="W127" s="566">
        <v>12</v>
      </c>
      <c r="X127" s="566"/>
      <c r="Y127" s="566" t="s">
        <v>303</v>
      </c>
      <c r="Z127" s="567">
        <v>42813</v>
      </c>
      <c r="AA127" s="567">
        <v>42814</v>
      </c>
      <c r="AB127" s="567">
        <v>42815</v>
      </c>
      <c r="AC127" s="566" t="s">
        <v>54</v>
      </c>
      <c r="AD127" s="566" t="s">
        <v>61</v>
      </c>
      <c r="AE127" s="566" t="s">
        <v>56</v>
      </c>
    </row>
    <row r="128" spans="1:31">
      <c r="A128" s="566" t="s">
        <v>46</v>
      </c>
      <c r="B128" s="566" t="s">
        <v>46</v>
      </c>
      <c r="C128" s="567">
        <v>42815</v>
      </c>
      <c r="D128" s="566" t="s">
        <v>294</v>
      </c>
      <c r="E128" s="566" t="s">
        <v>269</v>
      </c>
      <c r="F128" s="566" t="s">
        <v>49</v>
      </c>
      <c r="G128" s="566" t="s">
        <v>132</v>
      </c>
      <c r="H128" s="566" t="s">
        <v>304</v>
      </c>
      <c r="I128" s="566"/>
      <c r="J128" s="566"/>
      <c r="K128" s="566">
        <v>11000</v>
      </c>
      <c r="L128" s="566" t="s">
        <v>224</v>
      </c>
      <c r="M128" s="566" t="s">
        <v>43</v>
      </c>
      <c r="N128" s="566" t="s">
        <v>43</v>
      </c>
      <c r="O128" s="566" t="s">
        <v>43</v>
      </c>
      <c r="P128" s="566"/>
      <c r="Q128" s="566">
        <v>3</v>
      </c>
      <c r="R128" s="566"/>
      <c r="S128" s="566">
        <v>42</v>
      </c>
      <c r="T128" s="566">
        <v>0</v>
      </c>
      <c r="U128" s="566">
        <v>0</v>
      </c>
      <c r="V128" s="566"/>
      <c r="W128" s="566">
        <v>42</v>
      </c>
      <c r="X128" s="566"/>
      <c r="Y128" s="566" t="s">
        <v>303</v>
      </c>
      <c r="Z128" s="567">
        <v>42813</v>
      </c>
      <c r="AA128" s="567">
        <v>42814</v>
      </c>
      <c r="AB128" s="567">
        <v>42815</v>
      </c>
      <c r="AC128" s="566" t="s">
        <v>142</v>
      </c>
      <c r="AD128" s="566" t="s">
        <v>61</v>
      </c>
      <c r="AE128" s="566" t="s">
        <v>56</v>
      </c>
    </row>
    <row r="129" spans="1:31">
      <c r="A129" s="566" t="s">
        <v>46</v>
      </c>
      <c r="B129" s="566" t="s">
        <v>46</v>
      </c>
      <c r="C129" s="567">
        <v>42818</v>
      </c>
      <c r="D129" s="566" t="s">
        <v>294</v>
      </c>
      <c r="E129" s="566" t="s">
        <v>269</v>
      </c>
      <c r="F129" s="566" t="s">
        <v>49</v>
      </c>
      <c r="G129" s="566" t="s">
        <v>62</v>
      </c>
      <c r="H129" s="566" t="s">
        <v>289</v>
      </c>
      <c r="I129" s="566"/>
      <c r="J129" s="566"/>
      <c r="K129" s="566">
        <v>13000</v>
      </c>
      <c r="L129" s="566" t="s">
        <v>52</v>
      </c>
      <c r="M129" s="566" t="s">
        <v>43</v>
      </c>
      <c r="N129" s="566" t="s">
        <v>43</v>
      </c>
      <c r="O129" s="566">
        <v>0.5</v>
      </c>
      <c r="P129" s="566"/>
      <c r="Q129" s="566" t="s">
        <v>43</v>
      </c>
      <c r="R129" s="566"/>
      <c r="S129" s="566">
        <v>7</v>
      </c>
      <c r="T129" s="566">
        <v>5</v>
      </c>
      <c r="U129" s="566">
        <v>0</v>
      </c>
      <c r="V129" s="566"/>
      <c r="W129" s="566">
        <v>12</v>
      </c>
      <c r="X129" s="566"/>
      <c r="Y129" s="566" t="s">
        <v>290</v>
      </c>
      <c r="Z129" s="567">
        <v>42808</v>
      </c>
      <c r="AA129" s="567">
        <v>42819</v>
      </c>
      <c r="AB129" s="567">
        <v>42820</v>
      </c>
      <c r="AC129" s="566" t="s">
        <v>54</v>
      </c>
      <c r="AD129" s="566" t="s">
        <v>55</v>
      </c>
      <c r="AE129" s="566" t="s">
        <v>56</v>
      </c>
    </row>
    <row r="130" spans="1:31">
      <c r="A130" s="566" t="s">
        <v>46</v>
      </c>
      <c r="B130" s="566" t="s">
        <v>46</v>
      </c>
      <c r="C130" s="567">
        <v>42819</v>
      </c>
      <c r="D130" s="566" t="s">
        <v>294</v>
      </c>
      <c r="E130" s="566" t="s">
        <v>269</v>
      </c>
      <c r="F130" s="566" t="s">
        <v>49</v>
      </c>
      <c r="G130" s="566" t="s">
        <v>50</v>
      </c>
      <c r="H130" s="566" t="s">
        <v>305</v>
      </c>
      <c r="I130" s="566"/>
      <c r="J130" s="566"/>
      <c r="K130" s="566">
        <v>11000</v>
      </c>
      <c r="L130" s="566" t="s">
        <v>306</v>
      </c>
      <c r="M130" s="566" t="s">
        <v>43</v>
      </c>
      <c r="N130" s="566" t="s">
        <v>43</v>
      </c>
      <c r="O130" s="566">
        <v>0.5</v>
      </c>
      <c r="P130" s="566"/>
      <c r="Q130" s="566" t="s">
        <v>43</v>
      </c>
      <c r="R130" s="566"/>
      <c r="S130" s="566">
        <v>7</v>
      </c>
      <c r="T130" s="566">
        <v>5</v>
      </c>
      <c r="U130" s="566">
        <v>0</v>
      </c>
      <c r="V130" s="566"/>
      <c r="W130" s="566">
        <v>12</v>
      </c>
      <c r="X130" s="566"/>
      <c r="Y130" s="566" t="s">
        <v>307</v>
      </c>
      <c r="Z130" s="567">
        <v>42815</v>
      </c>
      <c r="AA130" s="567">
        <v>42819</v>
      </c>
      <c r="AB130" s="567">
        <v>42820</v>
      </c>
      <c r="AC130" s="566" t="s">
        <v>54</v>
      </c>
      <c r="AD130" s="566" t="s">
        <v>55</v>
      </c>
      <c r="AE130" s="566" t="s">
        <v>56</v>
      </c>
    </row>
    <row r="131" spans="1:31">
      <c r="A131" s="566" t="s">
        <v>46</v>
      </c>
      <c r="B131" s="566" t="s">
        <v>46</v>
      </c>
      <c r="C131" s="567">
        <v>42819</v>
      </c>
      <c r="D131" s="566" t="s">
        <v>294</v>
      </c>
      <c r="E131" s="566" t="s">
        <v>269</v>
      </c>
      <c r="F131" s="566" t="s">
        <v>49</v>
      </c>
      <c r="G131" s="566" t="s">
        <v>62</v>
      </c>
      <c r="H131" s="566" t="s">
        <v>308</v>
      </c>
      <c r="I131" s="566"/>
      <c r="J131" s="566"/>
      <c r="K131" s="566">
        <v>13000</v>
      </c>
      <c r="L131" s="566" t="s">
        <v>224</v>
      </c>
      <c r="M131" s="566" t="s">
        <v>43</v>
      </c>
      <c r="N131" s="566" t="s">
        <v>43</v>
      </c>
      <c r="O131" s="566" t="s">
        <v>43</v>
      </c>
      <c r="P131" s="566"/>
      <c r="Q131" s="566">
        <v>3</v>
      </c>
      <c r="R131" s="566"/>
      <c r="S131" s="566">
        <v>42</v>
      </c>
      <c r="T131" s="566">
        <v>0</v>
      </c>
      <c r="U131" s="566">
        <v>0</v>
      </c>
      <c r="V131" s="566"/>
      <c r="W131" s="566">
        <v>42</v>
      </c>
      <c r="X131" s="566"/>
      <c r="Y131" s="566" t="s">
        <v>309</v>
      </c>
      <c r="Z131" s="567">
        <v>42816</v>
      </c>
      <c r="AA131" s="567">
        <v>42821</v>
      </c>
      <c r="AB131" s="567">
        <v>42822</v>
      </c>
      <c r="AC131" s="566" t="s">
        <v>142</v>
      </c>
      <c r="AD131" s="566" t="s">
        <v>61</v>
      </c>
      <c r="AE131" s="566" t="s">
        <v>56</v>
      </c>
    </row>
    <row r="132" spans="1:31">
      <c r="A132" s="566" t="s">
        <v>46</v>
      </c>
      <c r="B132" s="566" t="s">
        <v>46</v>
      </c>
      <c r="C132" s="567">
        <v>42820</v>
      </c>
      <c r="D132" s="566" t="s">
        <v>310</v>
      </c>
      <c r="E132" s="566" t="s">
        <v>269</v>
      </c>
      <c r="F132" s="566" t="s">
        <v>49</v>
      </c>
      <c r="G132" s="566" t="s">
        <v>132</v>
      </c>
      <c r="H132" s="566" t="s">
        <v>311</v>
      </c>
      <c r="I132" s="566"/>
      <c r="J132" s="566"/>
      <c r="K132" s="566">
        <v>11000</v>
      </c>
      <c r="L132" s="566" t="s">
        <v>130</v>
      </c>
      <c r="M132" s="566" t="s">
        <v>43</v>
      </c>
      <c r="N132" s="566">
        <v>0.5</v>
      </c>
      <c r="O132" s="566" t="s">
        <v>43</v>
      </c>
      <c r="P132" s="566"/>
      <c r="Q132" s="566" t="s">
        <v>43</v>
      </c>
      <c r="R132" s="566"/>
      <c r="S132" s="566">
        <v>7</v>
      </c>
      <c r="T132" s="566">
        <v>5</v>
      </c>
      <c r="U132" s="566">
        <v>76.2615568</v>
      </c>
      <c r="V132" s="566"/>
      <c r="W132" s="566">
        <v>88</v>
      </c>
      <c r="X132" s="566"/>
      <c r="Y132" s="566" t="s">
        <v>312</v>
      </c>
      <c r="Z132" s="567">
        <v>42815</v>
      </c>
      <c r="AA132" s="567">
        <v>42821</v>
      </c>
      <c r="AB132" s="567">
        <v>42822</v>
      </c>
      <c r="AC132" s="566" t="s">
        <v>106</v>
      </c>
      <c r="AD132" s="566" t="s">
        <v>55</v>
      </c>
      <c r="AE132" s="566" t="s">
        <v>56</v>
      </c>
    </row>
    <row r="133" spans="1:31">
      <c r="A133" s="566" t="s">
        <v>46</v>
      </c>
      <c r="B133" s="566" t="s">
        <v>46</v>
      </c>
      <c r="C133" s="567">
        <v>42820</v>
      </c>
      <c r="D133" s="566" t="s">
        <v>310</v>
      </c>
      <c r="E133" s="566" t="s">
        <v>269</v>
      </c>
      <c r="F133" s="566" t="s">
        <v>49</v>
      </c>
      <c r="G133" s="566" t="s">
        <v>57</v>
      </c>
      <c r="H133" s="566" t="s">
        <v>313</v>
      </c>
      <c r="I133" s="566"/>
      <c r="J133" s="566"/>
      <c r="K133" s="566">
        <v>11000</v>
      </c>
      <c r="L133" s="566" t="s">
        <v>52</v>
      </c>
      <c r="M133" s="566" t="s">
        <v>43</v>
      </c>
      <c r="N133" s="566" t="s">
        <v>43</v>
      </c>
      <c r="O133" s="566">
        <v>0.5</v>
      </c>
      <c r="P133" s="566"/>
      <c r="Q133" s="566" t="s">
        <v>43</v>
      </c>
      <c r="R133" s="566"/>
      <c r="S133" s="566">
        <v>7</v>
      </c>
      <c r="T133" s="566">
        <v>5</v>
      </c>
      <c r="U133" s="566">
        <v>0</v>
      </c>
      <c r="V133" s="566"/>
      <c r="W133" s="566">
        <v>12</v>
      </c>
      <c r="X133" s="566"/>
      <c r="Y133" s="566" t="s">
        <v>314</v>
      </c>
      <c r="Z133" s="567">
        <v>42816</v>
      </c>
      <c r="AA133" s="567">
        <v>42821</v>
      </c>
      <c r="AB133" s="567">
        <v>42822</v>
      </c>
      <c r="AC133" s="566" t="s">
        <v>54</v>
      </c>
      <c r="AD133" s="566" t="s">
        <v>55</v>
      </c>
      <c r="AE133" s="566" t="s">
        <v>56</v>
      </c>
    </row>
    <row r="134" spans="1:31">
      <c r="A134" s="566" t="s">
        <v>46</v>
      </c>
      <c r="B134" s="566" t="s">
        <v>46</v>
      </c>
      <c r="C134" s="567">
        <v>42821</v>
      </c>
      <c r="D134" s="566" t="s">
        <v>310</v>
      </c>
      <c r="E134" s="566" t="s">
        <v>269</v>
      </c>
      <c r="F134" s="566" t="s">
        <v>49</v>
      </c>
      <c r="G134" s="566" t="s">
        <v>57</v>
      </c>
      <c r="H134" s="566" t="s">
        <v>315</v>
      </c>
      <c r="I134" s="566"/>
      <c r="J134" s="566"/>
      <c r="K134" s="566">
        <v>11000</v>
      </c>
      <c r="L134" s="566" t="s">
        <v>159</v>
      </c>
      <c r="M134" s="566" t="s">
        <v>43</v>
      </c>
      <c r="N134" s="566" t="s">
        <v>43</v>
      </c>
      <c r="O134" s="566">
        <v>0.5</v>
      </c>
      <c r="P134" s="566"/>
      <c r="Q134" s="566" t="s">
        <v>43</v>
      </c>
      <c r="R134" s="566"/>
      <c r="S134" s="566">
        <v>7</v>
      </c>
      <c r="T134" s="566">
        <v>5</v>
      </c>
      <c r="U134" s="566">
        <v>0</v>
      </c>
      <c r="V134" s="566"/>
      <c r="W134" s="566">
        <v>12</v>
      </c>
      <c r="X134" s="566"/>
      <c r="Y134" s="566" t="s">
        <v>314</v>
      </c>
      <c r="Z134" s="567">
        <v>42817</v>
      </c>
      <c r="AA134" s="567">
        <v>42821</v>
      </c>
      <c r="AB134" s="567">
        <v>42822</v>
      </c>
      <c r="AC134" s="566" t="s">
        <v>54</v>
      </c>
      <c r="AD134" s="566" t="s">
        <v>85</v>
      </c>
      <c r="AE134" s="566" t="s">
        <v>56</v>
      </c>
    </row>
    <row r="135" spans="1:31">
      <c r="A135" s="566" t="s">
        <v>46</v>
      </c>
      <c r="B135" s="566" t="s">
        <v>46</v>
      </c>
      <c r="C135" s="567">
        <v>42821</v>
      </c>
      <c r="D135" s="566" t="s">
        <v>310</v>
      </c>
      <c r="E135" s="566" t="s">
        <v>269</v>
      </c>
      <c r="F135" s="566" t="s">
        <v>49</v>
      </c>
      <c r="G135" s="566" t="s">
        <v>57</v>
      </c>
      <c r="H135" s="566" t="s">
        <v>316</v>
      </c>
      <c r="I135" s="566"/>
      <c r="J135" s="566"/>
      <c r="K135" s="566">
        <v>11000</v>
      </c>
      <c r="L135" s="566" t="s">
        <v>193</v>
      </c>
      <c r="M135" s="566" t="s">
        <v>43</v>
      </c>
      <c r="N135" s="566" t="s">
        <v>43</v>
      </c>
      <c r="O135" s="566">
        <v>0.5</v>
      </c>
      <c r="P135" s="566"/>
      <c r="Q135" s="566" t="s">
        <v>43</v>
      </c>
      <c r="R135" s="566"/>
      <c r="S135" s="566">
        <v>7</v>
      </c>
      <c r="T135" s="566">
        <v>5</v>
      </c>
      <c r="U135" s="566">
        <v>0</v>
      </c>
      <c r="V135" s="566"/>
      <c r="W135" s="566">
        <v>12</v>
      </c>
      <c r="X135" s="566"/>
      <c r="Y135" s="566" t="s">
        <v>314</v>
      </c>
      <c r="Z135" s="567">
        <v>42817</v>
      </c>
      <c r="AA135" s="567">
        <v>42821</v>
      </c>
      <c r="AB135" s="567">
        <v>42822</v>
      </c>
      <c r="AC135" s="566" t="s">
        <v>54</v>
      </c>
      <c r="AD135" s="566" t="s">
        <v>85</v>
      </c>
      <c r="AE135" s="566" t="s">
        <v>56</v>
      </c>
    </row>
    <row r="136" spans="1:31">
      <c r="A136" s="566" t="s">
        <v>46</v>
      </c>
      <c r="B136" s="566" t="s">
        <v>46</v>
      </c>
      <c r="C136" s="567">
        <v>42823</v>
      </c>
      <c r="D136" s="566" t="s">
        <v>310</v>
      </c>
      <c r="E136" s="566" t="s">
        <v>269</v>
      </c>
      <c r="F136" s="566" t="s">
        <v>49</v>
      </c>
      <c r="G136" s="566" t="s">
        <v>92</v>
      </c>
      <c r="H136" s="566" t="s">
        <v>317</v>
      </c>
      <c r="I136" s="566"/>
      <c r="J136" s="566"/>
      <c r="K136" s="566">
        <v>11000</v>
      </c>
      <c r="L136" s="566" t="s">
        <v>52</v>
      </c>
      <c r="M136" s="566" t="s">
        <v>43</v>
      </c>
      <c r="N136" s="566" t="s">
        <v>43</v>
      </c>
      <c r="O136" s="566">
        <v>0.5</v>
      </c>
      <c r="P136" s="566"/>
      <c r="Q136" s="566" t="s">
        <v>43</v>
      </c>
      <c r="R136" s="566"/>
      <c r="S136" s="566">
        <v>7</v>
      </c>
      <c r="T136" s="566">
        <v>5</v>
      </c>
      <c r="U136" s="566">
        <v>0</v>
      </c>
      <c r="V136" s="566"/>
      <c r="W136" s="566">
        <v>12</v>
      </c>
      <c r="X136" s="566"/>
      <c r="Y136" s="566" t="s">
        <v>318</v>
      </c>
      <c r="Z136" s="567">
        <v>42821</v>
      </c>
      <c r="AA136" s="567">
        <v>42821</v>
      </c>
      <c r="AB136" s="567">
        <v>42822</v>
      </c>
      <c r="AC136" s="566" t="s">
        <v>54</v>
      </c>
      <c r="AD136" s="566" t="s">
        <v>61</v>
      </c>
      <c r="AE136" s="566" t="s">
        <v>56</v>
      </c>
    </row>
    <row r="137" spans="1:31">
      <c r="A137" s="566" t="s">
        <v>46</v>
      </c>
      <c r="B137" s="566" t="s">
        <v>46</v>
      </c>
      <c r="C137" s="567">
        <v>42825</v>
      </c>
      <c r="D137" s="566" t="s">
        <v>310</v>
      </c>
      <c r="E137" s="566" t="s">
        <v>269</v>
      </c>
      <c r="F137" s="566" t="s">
        <v>49</v>
      </c>
      <c r="G137" s="566" t="s">
        <v>62</v>
      </c>
      <c r="H137" s="566" t="s">
        <v>319</v>
      </c>
      <c r="I137" s="566"/>
      <c r="J137" s="566"/>
      <c r="K137" s="566">
        <v>13000</v>
      </c>
      <c r="L137" s="566" t="s">
        <v>320</v>
      </c>
      <c r="M137" s="566" t="s">
        <v>43</v>
      </c>
      <c r="N137" s="566">
        <v>0.5</v>
      </c>
      <c r="O137" s="566" t="s">
        <v>43</v>
      </c>
      <c r="P137" s="566"/>
      <c r="Q137" s="566" t="s">
        <v>43</v>
      </c>
      <c r="R137" s="566"/>
      <c r="S137" s="566">
        <v>7</v>
      </c>
      <c r="T137" s="566">
        <v>5</v>
      </c>
      <c r="U137" s="566">
        <v>83.36774732</v>
      </c>
      <c r="V137" s="566"/>
      <c r="W137" s="566">
        <v>95</v>
      </c>
      <c r="X137" s="566"/>
      <c r="Y137" s="566" t="s">
        <v>321</v>
      </c>
      <c r="Z137" s="567">
        <v>42823</v>
      </c>
      <c r="AA137" s="567">
        <v>42827</v>
      </c>
      <c r="AB137" s="567">
        <v>42828</v>
      </c>
      <c r="AC137" s="566" t="s">
        <v>106</v>
      </c>
      <c r="AD137" s="566" t="s">
        <v>55</v>
      </c>
      <c r="AE137" s="566" t="s">
        <v>56</v>
      </c>
    </row>
    <row r="138" spans="1:31">
      <c r="A138" s="566" t="s">
        <v>46</v>
      </c>
      <c r="B138" s="566" t="s">
        <v>46</v>
      </c>
      <c r="C138" s="567">
        <v>42825</v>
      </c>
      <c r="D138" s="566" t="s">
        <v>310</v>
      </c>
      <c r="E138" s="566" t="s">
        <v>269</v>
      </c>
      <c r="F138" s="566" t="s">
        <v>49</v>
      </c>
      <c r="G138" s="566" t="s">
        <v>62</v>
      </c>
      <c r="H138" s="566" t="s">
        <v>322</v>
      </c>
      <c r="I138" s="566"/>
      <c r="J138" s="566"/>
      <c r="K138" s="566">
        <v>13000</v>
      </c>
      <c r="L138" s="566" t="s">
        <v>164</v>
      </c>
      <c r="M138" s="566" t="s">
        <v>43</v>
      </c>
      <c r="N138" s="566" t="s">
        <v>43</v>
      </c>
      <c r="O138" s="566">
        <v>0.5</v>
      </c>
      <c r="P138" s="566"/>
      <c r="Q138" s="566" t="s">
        <v>43</v>
      </c>
      <c r="R138" s="566"/>
      <c r="S138" s="566">
        <v>7</v>
      </c>
      <c r="T138" s="566">
        <v>5</v>
      </c>
      <c r="U138" s="566">
        <v>0</v>
      </c>
      <c r="V138" s="566"/>
      <c r="W138" s="566">
        <v>12</v>
      </c>
      <c r="X138" s="566"/>
      <c r="Y138" s="566" t="s">
        <v>323</v>
      </c>
      <c r="Z138" s="567">
        <v>42822</v>
      </c>
      <c r="AA138" s="567">
        <v>42826</v>
      </c>
      <c r="AB138" s="567">
        <v>42827</v>
      </c>
      <c r="AC138" s="566" t="s">
        <v>54</v>
      </c>
      <c r="AD138" s="566" t="s">
        <v>85</v>
      </c>
      <c r="AE138" s="566" t="s">
        <v>56</v>
      </c>
    </row>
    <row r="139" spans="1:31">
      <c r="A139" s="566" t="s">
        <v>147</v>
      </c>
      <c r="B139" s="566" t="s">
        <v>324</v>
      </c>
      <c r="C139" s="567">
        <v>42827</v>
      </c>
      <c r="D139" s="566" t="s">
        <v>325</v>
      </c>
      <c r="E139" s="566" t="s">
        <v>326</v>
      </c>
      <c r="F139" s="566" t="s">
        <v>327</v>
      </c>
      <c r="G139" s="566" t="s">
        <v>328</v>
      </c>
      <c r="H139" s="566"/>
      <c r="I139" s="566"/>
      <c r="J139" s="566"/>
      <c r="K139" s="566"/>
      <c r="L139" s="566"/>
      <c r="M139" s="566">
        <v>3</v>
      </c>
      <c r="N139" s="566"/>
      <c r="O139" s="566"/>
      <c r="P139" s="566"/>
      <c r="Q139" s="566"/>
      <c r="R139" s="566"/>
      <c r="S139" s="566">
        <v>42</v>
      </c>
      <c r="T139" s="566"/>
      <c r="U139" s="566"/>
      <c r="V139" s="566"/>
      <c r="W139" s="566">
        <v>42</v>
      </c>
      <c r="X139" s="566"/>
      <c r="Y139" s="566"/>
      <c r="Z139" s="567"/>
      <c r="AA139" s="567"/>
      <c r="AB139" s="567"/>
      <c r="AC139" s="566"/>
      <c r="AD139" s="566"/>
      <c r="AE139" s="566"/>
    </row>
    <row r="140" spans="1:31">
      <c r="A140" s="566" t="s">
        <v>46</v>
      </c>
      <c r="B140" s="566" t="s">
        <v>46</v>
      </c>
      <c r="C140" s="567">
        <v>42827</v>
      </c>
      <c r="D140" s="566" t="s">
        <v>325</v>
      </c>
      <c r="E140" s="566" t="s">
        <v>326</v>
      </c>
      <c r="F140" s="566" t="s">
        <v>49</v>
      </c>
      <c r="G140" s="566" t="s">
        <v>132</v>
      </c>
      <c r="H140" s="566" t="s">
        <v>329</v>
      </c>
      <c r="I140" s="566"/>
      <c r="J140" s="566"/>
      <c r="K140" s="566">
        <v>11000</v>
      </c>
      <c r="L140" s="566" t="s">
        <v>52</v>
      </c>
      <c r="M140" s="566" t="s">
        <v>43</v>
      </c>
      <c r="N140" s="566" t="s">
        <v>43</v>
      </c>
      <c r="O140" s="566">
        <v>0.5</v>
      </c>
      <c r="P140" s="566"/>
      <c r="Q140" s="566" t="s">
        <v>43</v>
      </c>
      <c r="R140" s="566"/>
      <c r="S140" s="566">
        <v>7</v>
      </c>
      <c r="T140" s="566">
        <v>5</v>
      </c>
      <c r="U140" s="566">
        <v>0</v>
      </c>
      <c r="V140" s="566"/>
      <c r="W140" s="566">
        <v>12</v>
      </c>
      <c r="X140" s="566"/>
      <c r="Y140" s="566" t="s">
        <v>330</v>
      </c>
      <c r="Z140" s="567">
        <v>42824</v>
      </c>
      <c r="AA140" s="567">
        <v>42828</v>
      </c>
      <c r="AB140" s="567">
        <v>42829</v>
      </c>
      <c r="AC140" s="566" t="s">
        <v>54</v>
      </c>
      <c r="AD140" s="566" t="s">
        <v>55</v>
      </c>
      <c r="AE140" s="566" t="s">
        <v>56</v>
      </c>
    </row>
    <row r="141" spans="1:31">
      <c r="A141" s="566" t="s">
        <v>46</v>
      </c>
      <c r="B141" s="566" t="s">
        <v>46</v>
      </c>
      <c r="C141" s="567">
        <v>42827</v>
      </c>
      <c r="D141" s="566" t="s">
        <v>325</v>
      </c>
      <c r="E141" s="566" t="s">
        <v>326</v>
      </c>
      <c r="F141" s="566" t="s">
        <v>49</v>
      </c>
      <c r="G141" s="566" t="s">
        <v>132</v>
      </c>
      <c r="H141" s="566" t="s">
        <v>331</v>
      </c>
      <c r="I141" s="566"/>
      <c r="J141" s="566"/>
      <c r="K141" s="566">
        <v>11000</v>
      </c>
      <c r="L141" s="566" t="s">
        <v>52</v>
      </c>
      <c r="M141" s="566" t="s">
        <v>43</v>
      </c>
      <c r="N141" s="566" t="s">
        <v>43</v>
      </c>
      <c r="O141" s="566">
        <v>0.5</v>
      </c>
      <c r="P141" s="566"/>
      <c r="Q141" s="566" t="s">
        <v>43</v>
      </c>
      <c r="R141" s="566"/>
      <c r="S141" s="566">
        <v>7</v>
      </c>
      <c r="T141" s="566">
        <v>5</v>
      </c>
      <c r="U141" s="566">
        <v>0</v>
      </c>
      <c r="V141" s="566"/>
      <c r="W141" s="566">
        <v>12</v>
      </c>
      <c r="X141" s="566"/>
      <c r="Y141" s="566" t="s">
        <v>330</v>
      </c>
      <c r="Z141" s="567">
        <v>42824</v>
      </c>
      <c r="AA141" s="567">
        <v>42828</v>
      </c>
      <c r="AB141" s="567">
        <v>42829</v>
      </c>
      <c r="AC141" s="566" t="s">
        <v>54</v>
      </c>
      <c r="AD141" s="566" t="s">
        <v>55</v>
      </c>
      <c r="AE141" s="566" t="s">
        <v>56</v>
      </c>
    </row>
    <row r="142" spans="1:31">
      <c r="A142" s="566" t="s">
        <v>46</v>
      </c>
      <c r="B142" s="566" t="s">
        <v>46</v>
      </c>
      <c r="C142" s="567">
        <v>42827</v>
      </c>
      <c r="D142" s="566" t="s">
        <v>325</v>
      </c>
      <c r="E142" s="566" t="s">
        <v>326</v>
      </c>
      <c r="F142" s="566" t="s">
        <v>49</v>
      </c>
      <c r="G142" s="566" t="s">
        <v>132</v>
      </c>
      <c r="H142" s="566" t="s">
        <v>332</v>
      </c>
      <c r="I142" s="566"/>
      <c r="J142" s="566"/>
      <c r="K142" s="566">
        <v>11000</v>
      </c>
      <c r="L142" s="566" t="s">
        <v>130</v>
      </c>
      <c r="M142" s="566" t="s">
        <v>43</v>
      </c>
      <c r="N142" s="566">
        <v>0.5</v>
      </c>
      <c r="O142" s="566" t="s">
        <v>43</v>
      </c>
      <c r="P142" s="566"/>
      <c r="Q142" s="566" t="s">
        <v>43</v>
      </c>
      <c r="R142" s="566"/>
      <c r="S142" s="566">
        <v>7</v>
      </c>
      <c r="T142" s="566">
        <v>5</v>
      </c>
      <c r="U142" s="566">
        <v>76.2615568</v>
      </c>
      <c r="V142" s="566"/>
      <c r="W142" s="566">
        <v>88</v>
      </c>
      <c r="X142" s="566"/>
      <c r="Y142" s="566" t="s">
        <v>312</v>
      </c>
      <c r="Z142" s="567">
        <v>42814</v>
      </c>
      <c r="AA142" s="567">
        <v>42828</v>
      </c>
      <c r="AB142" s="567">
        <v>42829</v>
      </c>
      <c r="AC142" s="566" t="s">
        <v>106</v>
      </c>
      <c r="AD142" s="566" t="s">
        <v>55</v>
      </c>
      <c r="AE142" s="566" t="s">
        <v>56</v>
      </c>
    </row>
    <row r="143" spans="1:31">
      <c r="A143" s="566" t="s">
        <v>46</v>
      </c>
      <c r="B143" s="566" t="s">
        <v>46</v>
      </c>
      <c r="C143" s="567">
        <v>42827</v>
      </c>
      <c r="D143" s="566" t="s">
        <v>325</v>
      </c>
      <c r="E143" s="566" t="s">
        <v>326</v>
      </c>
      <c r="F143" s="566" t="s">
        <v>49</v>
      </c>
      <c r="G143" s="566" t="s">
        <v>50</v>
      </c>
      <c r="H143" s="566" t="s">
        <v>333</v>
      </c>
      <c r="I143" s="566"/>
      <c r="J143" s="566"/>
      <c r="K143" s="566">
        <v>11000</v>
      </c>
      <c r="L143" s="566" t="s">
        <v>52</v>
      </c>
      <c r="M143" s="566" t="s">
        <v>43</v>
      </c>
      <c r="N143" s="566" t="s">
        <v>43</v>
      </c>
      <c r="O143" s="566">
        <v>0.5</v>
      </c>
      <c r="P143" s="566"/>
      <c r="Q143" s="566" t="s">
        <v>43</v>
      </c>
      <c r="R143" s="566"/>
      <c r="S143" s="566">
        <v>7</v>
      </c>
      <c r="T143" s="566">
        <v>5</v>
      </c>
      <c r="U143" s="566">
        <v>0</v>
      </c>
      <c r="V143" s="566"/>
      <c r="W143" s="566">
        <v>12</v>
      </c>
      <c r="X143" s="566"/>
      <c r="Y143" s="566" t="s">
        <v>334</v>
      </c>
      <c r="Z143" s="567">
        <v>42824</v>
      </c>
      <c r="AA143" s="567">
        <v>42828</v>
      </c>
      <c r="AB143" s="567">
        <v>42829</v>
      </c>
      <c r="AC143" s="566" t="s">
        <v>54</v>
      </c>
      <c r="AD143" s="566" t="s">
        <v>61</v>
      </c>
      <c r="AE143" s="566" t="s">
        <v>56</v>
      </c>
    </row>
    <row r="144" spans="1:31">
      <c r="A144" s="566" t="s">
        <v>46</v>
      </c>
      <c r="B144" s="566" t="s">
        <v>46</v>
      </c>
      <c r="C144" s="567">
        <v>42827</v>
      </c>
      <c r="D144" s="566" t="s">
        <v>325</v>
      </c>
      <c r="E144" s="566" t="s">
        <v>326</v>
      </c>
      <c r="F144" s="566" t="s">
        <v>49</v>
      </c>
      <c r="G144" s="566" t="s">
        <v>50</v>
      </c>
      <c r="H144" s="566" t="s">
        <v>335</v>
      </c>
      <c r="I144" s="566"/>
      <c r="J144" s="566"/>
      <c r="K144" s="566">
        <v>11000</v>
      </c>
      <c r="L144" s="566" t="s">
        <v>52</v>
      </c>
      <c r="M144" s="566" t="s">
        <v>43</v>
      </c>
      <c r="N144" s="566" t="s">
        <v>43</v>
      </c>
      <c r="O144" s="566">
        <v>0.5</v>
      </c>
      <c r="P144" s="566"/>
      <c r="Q144" s="566" t="s">
        <v>43</v>
      </c>
      <c r="R144" s="566"/>
      <c r="S144" s="566">
        <v>7</v>
      </c>
      <c r="T144" s="566">
        <v>5</v>
      </c>
      <c r="U144" s="566">
        <v>0</v>
      </c>
      <c r="V144" s="566"/>
      <c r="W144" s="566">
        <v>12</v>
      </c>
      <c r="X144" s="566"/>
      <c r="Y144" s="566" t="s">
        <v>334</v>
      </c>
      <c r="Z144" s="567">
        <v>42824</v>
      </c>
      <c r="AA144" s="567">
        <v>42828</v>
      </c>
      <c r="AB144" s="567">
        <v>42829</v>
      </c>
      <c r="AC144" s="566" t="s">
        <v>54</v>
      </c>
      <c r="AD144" s="566" t="s">
        <v>61</v>
      </c>
      <c r="AE144" s="566" t="s">
        <v>56</v>
      </c>
    </row>
    <row r="145" spans="1:31">
      <c r="A145" s="566" t="s">
        <v>147</v>
      </c>
      <c r="B145" s="566" t="s">
        <v>324</v>
      </c>
      <c r="C145" s="567">
        <v>42828</v>
      </c>
      <c r="D145" s="566" t="s">
        <v>325</v>
      </c>
      <c r="E145" s="566" t="s">
        <v>326</v>
      </c>
      <c r="F145" s="566" t="s">
        <v>327</v>
      </c>
      <c r="G145" s="566" t="s">
        <v>328</v>
      </c>
      <c r="H145" s="566"/>
      <c r="I145" s="566"/>
      <c r="J145" s="566"/>
      <c r="K145" s="566"/>
      <c r="L145" s="566"/>
      <c r="M145" s="566">
        <v>1</v>
      </c>
      <c r="N145" s="566"/>
      <c r="O145" s="566"/>
      <c r="P145" s="566"/>
      <c r="Q145" s="566"/>
      <c r="R145" s="566"/>
      <c r="S145" s="566">
        <v>14</v>
      </c>
      <c r="T145" s="566"/>
      <c r="U145" s="566"/>
      <c r="V145" s="566"/>
      <c r="W145" s="566">
        <v>14</v>
      </c>
      <c r="X145" s="566"/>
      <c r="Y145" s="566"/>
      <c r="Z145" s="567"/>
      <c r="AA145" s="567"/>
      <c r="AB145" s="567"/>
      <c r="AC145" s="566"/>
      <c r="AD145" s="566"/>
      <c r="AE145" s="566"/>
    </row>
    <row r="146" spans="1:31">
      <c r="A146" s="566" t="s">
        <v>147</v>
      </c>
      <c r="B146" s="566" t="s">
        <v>324</v>
      </c>
      <c r="C146" s="567">
        <v>42829</v>
      </c>
      <c r="D146" s="566" t="s">
        <v>325</v>
      </c>
      <c r="E146" s="566" t="s">
        <v>326</v>
      </c>
      <c r="F146" s="566" t="s">
        <v>327</v>
      </c>
      <c r="G146" s="566" t="s">
        <v>336</v>
      </c>
      <c r="H146" s="566"/>
      <c r="I146" s="566"/>
      <c r="J146" s="566"/>
      <c r="K146" s="566"/>
      <c r="L146" s="566"/>
      <c r="M146" s="566"/>
      <c r="N146" s="566"/>
      <c r="O146" s="566"/>
      <c r="P146" s="566">
        <v>2</v>
      </c>
      <c r="Q146" s="566"/>
      <c r="R146" s="566"/>
      <c r="S146" s="566">
        <v>28</v>
      </c>
      <c r="T146" s="566"/>
      <c r="U146" s="566"/>
      <c r="V146" s="566"/>
      <c r="W146" s="566">
        <v>28</v>
      </c>
      <c r="X146" s="566"/>
      <c r="Y146" s="566"/>
      <c r="Z146" s="567"/>
      <c r="AA146" s="567"/>
      <c r="AB146" s="567"/>
      <c r="AC146" s="566"/>
      <c r="AD146" s="566"/>
      <c r="AE146" s="566"/>
    </row>
    <row r="147" spans="1:31">
      <c r="A147" s="566" t="s">
        <v>147</v>
      </c>
      <c r="B147" s="566" t="s">
        <v>324</v>
      </c>
      <c r="C147" s="567">
        <v>42829</v>
      </c>
      <c r="D147" s="566" t="s">
        <v>325</v>
      </c>
      <c r="E147" s="566" t="s">
        <v>326</v>
      </c>
      <c r="F147" s="566" t="s">
        <v>327</v>
      </c>
      <c r="G147" s="566" t="s">
        <v>337</v>
      </c>
      <c r="H147" s="566"/>
      <c r="I147" s="566"/>
      <c r="J147" s="566"/>
      <c r="K147" s="566"/>
      <c r="L147" s="566"/>
      <c r="M147" s="566"/>
      <c r="N147" s="566"/>
      <c r="O147" s="566"/>
      <c r="P147" s="566">
        <v>1</v>
      </c>
      <c r="Q147" s="566"/>
      <c r="R147" s="566"/>
      <c r="S147" s="566">
        <v>14</v>
      </c>
      <c r="T147" s="566"/>
      <c r="U147" s="566"/>
      <c r="V147" s="566"/>
      <c r="W147" s="566">
        <v>14</v>
      </c>
      <c r="X147" s="566"/>
      <c r="Y147" s="566"/>
      <c r="Z147" s="567"/>
      <c r="AA147" s="567"/>
      <c r="AB147" s="567"/>
      <c r="AC147" s="566"/>
      <c r="AD147" s="566"/>
      <c r="AE147" s="566"/>
    </row>
    <row r="148" spans="1:31">
      <c r="A148" s="566" t="s">
        <v>147</v>
      </c>
      <c r="B148" s="566" t="s">
        <v>324</v>
      </c>
      <c r="C148" s="567">
        <v>42829</v>
      </c>
      <c r="D148" s="566" t="s">
        <v>325</v>
      </c>
      <c r="E148" s="566" t="s">
        <v>326</v>
      </c>
      <c r="F148" s="566" t="s">
        <v>327</v>
      </c>
      <c r="G148" s="566" t="s">
        <v>328</v>
      </c>
      <c r="H148" s="566"/>
      <c r="I148" s="566"/>
      <c r="J148" s="566"/>
      <c r="K148" s="566"/>
      <c r="L148" s="566"/>
      <c r="M148" s="566">
        <v>1</v>
      </c>
      <c r="N148" s="566"/>
      <c r="O148" s="566"/>
      <c r="P148" s="566"/>
      <c r="Q148" s="566"/>
      <c r="R148" s="566"/>
      <c r="S148" s="566">
        <v>14</v>
      </c>
      <c r="T148" s="566"/>
      <c r="U148" s="566"/>
      <c r="V148" s="566"/>
      <c r="W148" s="566">
        <v>14</v>
      </c>
      <c r="X148" s="566"/>
      <c r="Y148" s="566"/>
      <c r="Z148" s="567"/>
      <c r="AA148" s="567"/>
      <c r="AB148" s="567"/>
      <c r="AC148" s="566"/>
      <c r="AD148" s="566"/>
      <c r="AE148" s="566"/>
    </row>
    <row r="149" spans="1:31">
      <c r="A149" s="566" t="s">
        <v>147</v>
      </c>
      <c r="B149" s="566" t="s">
        <v>161</v>
      </c>
      <c r="C149" s="567">
        <v>42831</v>
      </c>
      <c r="D149" s="566" t="s">
        <v>325</v>
      </c>
      <c r="E149" s="566" t="s">
        <v>326</v>
      </c>
      <c r="F149" s="566" t="s">
        <v>49</v>
      </c>
      <c r="G149" s="566" t="s">
        <v>247</v>
      </c>
      <c r="H149" s="566" t="s">
        <v>338</v>
      </c>
      <c r="I149" s="566"/>
      <c r="J149" s="566"/>
      <c r="K149" s="566">
        <v>20000</v>
      </c>
      <c r="L149" s="566" t="s">
        <v>52</v>
      </c>
      <c r="M149" s="566" t="s">
        <v>43</v>
      </c>
      <c r="N149" s="566" t="s">
        <v>43</v>
      </c>
      <c r="O149" s="566">
        <v>0.5</v>
      </c>
      <c r="P149" s="566"/>
      <c r="Q149" s="566" t="s">
        <v>43</v>
      </c>
      <c r="R149" s="566"/>
      <c r="S149" s="566">
        <v>7</v>
      </c>
      <c r="T149" s="566">
        <v>5</v>
      </c>
      <c r="U149" s="566">
        <v>0</v>
      </c>
      <c r="V149" s="566"/>
      <c r="W149" s="566">
        <v>12</v>
      </c>
      <c r="X149" s="566"/>
      <c r="Y149" s="566" t="s">
        <v>339</v>
      </c>
      <c r="Z149" s="567">
        <v>42828</v>
      </c>
      <c r="AA149" s="567">
        <v>42831</v>
      </c>
      <c r="AB149" s="567">
        <v>42833</v>
      </c>
      <c r="AC149" s="566" t="s">
        <v>54</v>
      </c>
      <c r="AD149" s="566" t="s">
        <v>85</v>
      </c>
      <c r="AE149" s="566" t="s">
        <v>56</v>
      </c>
    </row>
    <row r="150" spans="1:31">
      <c r="A150" s="566" t="s">
        <v>147</v>
      </c>
      <c r="B150" s="566" t="s">
        <v>324</v>
      </c>
      <c r="C150" s="567">
        <v>42831</v>
      </c>
      <c r="D150" s="566" t="s">
        <v>325</v>
      </c>
      <c r="E150" s="566" t="s">
        <v>326</v>
      </c>
      <c r="F150" s="566" t="s">
        <v>327</v>
      </c>
      <c r="G150" s="566" t="s">
        <v>328</v>
      </c>
      <c r="H150" s="566"/>
      <c r="I150" s="566"/>
      <c r="J150" s="566"/>
      <c r="K150" s="566"/>
      <c r="L150" s="566"/>
      <c r="M150" s="566">
        <v>2</v>
      </c>
      <c r="N150" s="566"/>
      <c r="O150" s="566"/>
      <c r="P150" s="566"/>
      <c r="Q150" s="566"/>
      <c r="R150" s="566"/>
      <c r="S150" s="566">
        <v>28</v>
      </c>
      <c r="T150" s="566"/>
      <c r="U150" s="566"/>
      <c r="V150" s="566"/>
      <c r="W150" s="566">
        <v>28</v>
      </c>
      <c r="X150" s="566"/>
      <c r="Y150" s="566"/>
      <c r="Z150" s="567"/>
      <c r="AA150" s="567"/>
      <c r="AB150" s="567"/>
      <c r="AC150" s="566"/>
      <c r="AD150" s="566"/>
      <c r="AE150" s="566"/>
    </row>
    <row r="151" spans="1:31">
      <c r="A151" s="566" t="s">
        <v>147</v>
      </c>
      <c r="B151" s="566" t="s">
        <v>161</v>
      </c>
      <c r="C151" s="567">
        <v>42831</v>
      </c>
      <c r="D151" s="566" t="s">
        <v>325</v>
      </c>
      <c r="E151" s="566" t="s">
        <v>326</v>
      </c>
      <c r="F151" s="566" t="s">
        <v>49</v>
      </c>
      <c r="G151" s="566" t="s">
        <v>195</v>
      </c>
      <c r="H151" s="566" t="s">
        <v>340</v>
      </c>
      <c r="I151" s="566"/>
      <c r="J151" s="566"/>
      <c r="K151" s="566">
        <v>20000</v>
      </c>
      <c r="L151" s="566" t="s">
        <v>52</v>
      </c>
      <c r="M151" s="566" t="s">
        <v>43</v>
      </c>
      <c r="N151" s="566" t="s">
        <v>43</v>
      </c>
      <c r="O151" s="566">
        <v>0.5</v>
      </c>
      <c r="P151" s="566"/>
      <c r="Q151" s="566" t="s">
        <v>43</v>
      </c>
      <c r="R151" s="566"/>
      <c r="S151" s="566">
        <v>7</v>
      </c>
      <c r="T151" s="566">
        <v>5</v>
      </c>
      <c r="U151" s="566">
        <v>0</v>
      </c>
      <c r="V151" s="566"/>
      <c r="W151" s="566">
        <v>12</v>
      </c>
      <c r="X151" s="566"/>
      <c r="Y151" s="566" t="s">
        <v>341</v>
      </c>
      <c r="Z151" s="567">
        <v>42828</v>
      </c>
      <c r="AA151" s="567">
        <v>42831</v>
      </c>
      <c r="AB151" s="567">
        <v>42834</v>
      </c>
      <c r="AC151" s="566" t="s">
        <v>54</v>
      </c>
      <c r="AD151" s="566" t="s">
        <v>85</v>
      </c>
      <c r="AE151" s="566" t="s">
        <v>56</v>
      </c>
    </row>
    <row r="152" spans="1:31">
      <c r="A152" s="566" t="s">
        <v>147</v>
      </c>
      <c r="B152" s="566" t="s">
        <v>161</v>
      </c>
      <c r="C152" s="567">
        <v>42831</v>
      </c>
      <c r="D152" s="566" t="s">
        <v>325</v>
      </c>
      <c r="E152" s="566" t="s">
        <v>326</v>
      </c>
      <c r="F152" s="566" t="s">
        <v>49</v>
      </c>
      <c r="G152" s="566" t="s">
        <v>247</v>
      </c>
      <c r="H152" s="566" t="s">
        <v>342</v>
      </c>
      <c r="I152" s="566"/>
      <c r="J152" s="566"/>
      <c r="K152" s="566">
        <v>20000</v>
      </c>
      <c r="L152" s="566" t="s">
        <v>52</v>
      </c>
      <c r="M152" s="566" t="s">
        <v>43</v>
      </c>
      <c r="N152" s="566" t="s">
        <v>43</v>
      </c>
      <c r="O152" s="566">
        <v>0.5</v>
      </c>
      <c r="P152" s="566"/>
      <c r="Q152" s="566" t="s">
        <v>43</v>
      </c>
      <c r="R152" s="566"/>
      <c r="S152" s="566">
        <v>7</v>
      </c>
      <c r="T152" s="566">
        <v>5</v>
      </c>
      <c r="U152" s="566">
        <v>0</v>
      </c>
      <c r="V152" s="566"/>
      <c r="W152" s="566">
        <v>12</v>
      </c>
      <c r="X152" s="566"/>
      <c r="Y152" s="566" t="s">
        <v>339</v>
      </c>
      <c r="Z152" s="567">
        <v>42828</v>
      </c>
      <c r="AA152" s="567">
        <v>42831</v>
      </c>
      <c r="AB152" s="567">
        <v>42833</v>
      </c>
      <c r="AC152" s="566" t="s">
        <v>54</v>
      </c>
      <c r="AD152" s="566" t="s">
        <v>85</v>
      </c>
      <c r="AE152" s="566" t="s">
        <v>56</v>
      </c>
    </row>
    <row r="153" spans="1:31">
      <c r="A153" s="566" t="s">
        <v>147</v>
      </c>
      <c r="B153" s="566" t="s">
        <v>161</v>
      </c>
      <c r="C153" s="567">
        <v>42831</v>
      </c>
      <c r="D153" s="566" t="s">
        <v>325</v>
      </c>
      <c r="E153" s="566" t="s">
        <v>326</v>
      </c>
      <c r="F153" s="566" t="s">
        <v>49</v>
      </c>
      <c r="G153" s="566" t="s">
        <v>247</v>
      </c>
      <c r="H153" s="566" t="s">
        <v>343</v>
      </c>
      <c r="I153" s="566"/>
      <c r="J153" s="566"/>
      <c r="K153" s="566">
        <v>20000</v>
      </c>
      <c r="L153" s="566" t="s">
        <v>52</v>
      </c>
      <c r="M153" s="566" t="s">
        <v>43</v>
      </c>
      <c r="N153" s="566" t="s">
        <v>43</v>
      </c>
      <c r="O153" s="566">
        <v>0.5</v>
      </c>
      <c r="P153" s="566"/>
      <c r="Q153" s="566" t="s">
        <v>43</v>
      </c>
      <c r="R153" s="566"/>
      <c r="S153" s="566">
        <v>7</v>
      </c>
      <c r="T153" s="566">
        <v>5</v>
      </c>
      <c r="U153" s="566">
        <v>0</v>
      </c>
      <c r="V153" s="566"/>
      <c r="W153" s="566">
        <v>12</v>
      </c>
      <c r="X153" s="566"/>
      <c r="Y153" s="566" t="s">
        <v>339</v>
      </c>
      <c r="Z153" s="567">
        <v>42828</v>
      </c>
      <c r="AA153" s="567">
        <v>42831</v>
      </c>
      <c r="AB153" s="567">
        <v>42833</v>
      </c>
      <c r="AC153" s="566" t="s">
        <v>54</v>
      </c>
      <c r="AD153" s="566" t="s">
        <v>85</v>
      </c>
      <c r="AE153" s="566" t="s">
        <v>56</v>
      </c>
    </row>
    <row r="154" spans="1:31">
      <c r="A154" s="566" t="s">
        <v>147</v>
      </c>
      <c r="B154" s="566" t="s">
        <v>161</v>
      </c>
      <c r="C154" s="567">
        <v>42831</v>
      </c>
      <c r="D154" s="566" t="s">
        <v>325</v>
      </c>
      <c r="E154" s="566" t="s">
        <v>326</v>
      </c>
      <c r="F154" s="566" t="s">
        <v>49</v>
      </c>
      <c r="G154" s="566" t="s">
        <v>247</v>
      </c>
      <c r="H154" s="566" t="s">
        <v>344</v>
      </c>
      <c r="I154" s="566"/>
      <c r="J154" s="566"/>
      <c r="K154" s="566">
        <v>20000</v>
      </c>
      <c r="L154" s="566" t="s">
        <v>52</v>
      </c>
      <c r="M154" s="566" t="s">
        <v>43</v>
      </c>
      <c r="N154" s="566" t="s">
        <v>43</v>
      </c>
      <c r="O154" s="566">
        <v>0.5</v>
      </c>
      <c r="P154" s="566"/>
      <c r="Q154" s="566" t="s">
        <v>43</v>
      </c>
      <c r="R154" s="566"/>
      <c r="S154" s="566">
        <v>7</v>
      </c>
      <c r="T154" s="566">
        <v>5</v>
      </c>
      <c r="U154" s="566">
        <v>0</v>
      </c>
      <c r="V154" s="566"/>
      <c r="W154" s="566">
        <v>12</v>
      </c>
      <c r="X154" s="566"/>
      <c r="Y154" s="566" t="s">
        <v>339</v>
      </c>
      <c r="Z154" s="567">
        <v>42828</v>
      </c>
      <c r="AA154" s="567">
        <v>42831</v>
      </c>
      <c r="AB154" s="567">
        <v>42833</v>
      </c>
      <c r="AC154" s="566" t="s">
        <v>54</v>
      </c>
      <c r="AD154" s="566" t="s">
        <v>85</v>
      </c>
      <c r="AE154" s="566" t="s">
        <v>56</v>
      </c>
    </row>
    <row r="155" spans="1:31">
      <c r="A155" s="566" t="s">
        <v>147</v>
      </c>
      <c r="B155" s="566" t="s">
        <v>161</v>
      </c>
      <c r="C155" s="567">
        <v>42832</v>
      </c>
      <c r="D155" s="566" t="s">
        <v>325</v>
      </c>
      <c r="E155" s="566" t="s">
        <v>326</v>
      </c>
      <c r="F155" s="566" t="s">
        <v>49</v>
      </c>
      <c r="G155" s="566" t="s">
        <v>212</v>
      </c>
      <c r="H155" s="566" t="s">
        <v>345</v>
      </c>
      <c r="I155" s="566"/>
      <c r="J155" s="566"/>
      <c r="K155" s="566">
        <v>20000</v>
      </c>
      <c r="L155" s="566" t="s">
        <v>164</v>
      </c>
      <c r="M155" s="566" t="s">
        <v>43</v>
      </c>
      <c r="N155" s="566" t="s">
        <v>43</v>
      </c>
      <c r="O155" s="566">
        <v>0.5</v>
      </c>
      <c r="P155" s="566"/>
      <c r="Q155" s="566" t="s">
        <v>43</v>
      </c>
      <c r="R155" s="566"/>
      <c r="S155" s="566">
        <v>7</v>
      </c>
      <c r="T155" s="566">
        <v>5</v>
      </c>
      <c r="U155" s="566">
        <v>0</v>
      </c>
      <c r="V155" s="566"/>
      <c r="W155" s="566">
        <v>12</v>
      </c>
      <c r="X155" s="566"/>
      <c r="Y155" s="566" t="s">
        <v>346</v>
      </c>
      <c r="Z155" s="567">
        <v>42830</v>
      </c>
      <c r="AA155" s="567">
        <v>42832</v>
      </c>
      <c r="AB155" s="567">
        <v>42833</v>
      </c>
      <c r="AC155" s="566" t="s">
        <v>54</v>
      </c>
      <c r="AD155" s="566" t="s">
        <v>347</v>
      </c>
      <c r="AE155" s="566" t="s">
        <v>56</v>
      </c>
    </row>
    <row r="156" spans="1:31">
      <c r="A156" s="566" t="s">
        <v>147</v>
      </c>
      <c r="B156" s="566" t="s">
        <v>161</v>
      </c>
      <c r="C156" s="567">
        <v>42832</v>
      </c>
      <c r="D156" s="566" t="s">
        <v>325</v>
      </c>
      <c r="E156" s="566" t="s">
        <v>326</v>
      </c>
      <c r="F156" s="566" t="s">
        <v>49</v>
      </c>
      <c r="G156" s="566" t="s">
        <v>212</v>
      </c>
      <c r="H156" s="566" t="s">
        <v>348</v>
      </c>
      <c r="I156" s="566"/>
      <c r="J156" s="566"/>
      <c r="K156" s="566">
        <v>20000</v>
      </c>
      <c r="L156" s="566" t="s">
        <v>164</v>
      </c>
      <c r="M156" s="566" t="s">
        <v>43</v>
      </c>
      <c r="N156" s="566" t="s">
        <v>43</v>
      </c>
      <c r="O156" s="566">
        <v>0.5</v>
      </c>
      <c r="P156" s="566"/>
      <c r="Q156" s="566" t="s">
        <v>43</v>
      </c>
      <c r="R156" s="566"/>
      <c r="S156" s="566">
        <v>7</v>
      </c>
      <c r="T156" s="566">
        <v>5</v>
      </c>
      <c r="U156" s="566">
        <v>0</v>
      </c>
      <c r="V156" s="566"/>
      <c r="W156" s="566">
        <v>12</v>
      </c>
      <c r="X156" s="566"/>
      <c r="Y156" s="566" t="s">
        <v>346</v>
      </c>
      <c r="Z156" s="567">
        <v>42830</v>
      </c>
      <c r="AA156" s="567">
        <v>42832</v>
      </c>
      <c r="AB156" s="567">
        <v>42833</v>
      </c>
      <c r="AC156" s="566" t="s">
        <v>54</v>
      </c>
      <c r="AD156" s="566" t="s">
        <v>347</v>
      </c>
      <c r="AE156" s="566" t="s">
        <v>56</v>
      </c>
    </row>
    <row r="157" spans="1:31">
      <c r="A157" s="566" t="s">
        <v>147</v>
      </c>
      <c r="B157" s="566" t="s">
        <v>161</v>
      </c>
      <c r="C157" s="567">
        <v>42832</v>
      </c>
      <c r="D157" s="566" t="s">
        <v>325</v>
      </c>
      <c r="E157" s="566" t="s">
        <v>326</v>
      </c>
      <c r="F157" s="566" t="s">
        <v>49</v>
      </c>
      <c r="G157" s="566" t="s">
        <v>212</v>
      </c>
      <c r="H157" s="566" t="s">
        <v>349</v>
      </c>
      <c r="I157" s="566"/>
      <c r="J157" s="566"/>
      <c r="K157" s="566">
        <v>20000</v>
      </c>
      <c r="L157" s="566" t="s">
        <v>164</v>
      </c>
      <c r="M157" s="566" t="s">
        <v>43</v>
      </c>
      <c r="N157" s="566" t="s">
        <v>43</v>
      </c>
      <c r="O157" s="566">
        <v>0.5</v>
      </c>
      <c r="P157" s="566"/>
      <c r="Q157" s="566" t="s">
        <v>43</v>
      </c>
      <c r="R157" s="566"/>
      <c r="S157" s="566">
        <v>7</v>
      </c>
      <c r="T157" s="566">
        <v>5</v>
      </c>
      <c r="U157" s="566">
        <v>0</v>
      </c>
      <c r="V157" s="566"/>
      <c r="W157" s="566">
        <v>12</v>
      </c>
      <c r="X157" s="566"/>
      <c r="Y157" s="566" t="s">
        <v>346</v>
      </c>
      <c r="Z157" s="567">
        <v>42830</v>
      </c>
      <c r="AA157" s="567">
        <v>42832</v>
      </c>
      <c r="AB157" s="567">
        <v>42833</v>
      </c>
      <c r="AC157" s="566" t="s">
        <v>54</v>
      </c>
      <c r="AD157" s="566" t="s">
        <v>347</v>
      </c>
      <c r="AE157" s="566" t="s">
        <v>56</v>
      </c>
    </row>
    <row r="158" spans="1:31">
      <c r="A158" s="566" t="s">
        <v>147</v>
      </c>
      <c r="B158" s="566" t="s">
        <v>161</v>
      </c>
      <c r="C158" s="567">
        <v>42832</v>
      </c>
      <c r="D158" s="566" t="s">
        <v>325</v>
      </c>
      <c r="E158" s="566" t="s">
        <v>326</v>
      </c>
      <c r="F158" s="566" t="s">
        <v>49</v>
      </c>
      <c r="G158" s="566" t="s">
        <v>212</v>
      </c>
      <c r="H158" s="566" t="s">
        <v>350</v>
      </c>
      <c r="I158" s="566"/>
      <c r="J158" s="566"/>
      <c r="K158" s="566">
        <v>20000</v>
      </c>
      <c r="L158" s="566" t="s">
        <v>164</v>
      </c>
      <c r="M158" s="566" t="s">
        <v>43</v>
      </c>
      <c r="N158" s="566" t="s">
        <v>43</v>
      </c>
      <c r="O158" s="566">
        <v>0.5</v>
      </c>
      <c r="P158" s="566"/>
      <c r="Q158" s="566" t="s">
        <v>43</v>
      </c>
      <c r="R158" s="566"/>
      <c r="S158" s="566">
        <v>7</v>
      </c>
      <c r="T158" s="566">
        <v>5</v>
      </c>
      <c r="U158" s="566">
        <v>0</v>
      </c>
      <c r="V158" s="566"/>
      <c r="W158" s="566">
        <v>12</v>
      </c>
      <c r="X158" s="566"/>
      <c r="Y158" s="566" t="s">
        <v>351</v>
      </c>
      <c r="Z158" s="567">
        <v>42829</v>
      </c>
      <c r="AA158" s="567">
        <v>42832</v>
      </c>
      <c r="AB158" s="567">
        <v>42833</v>
      </c>
      <c r="AC158" s="566" t="s">
        <v>54</v>
      </c>
      <c r="AD158" s="566" t="s">
        <v>166</v>
      </c>
      <c r="AE158" s="566" t="s">
        <v>56</v>
      </c>
    </row>
    <row r="159" spans="1:31">
      <c r="A159" s="566" t="s">
        <v>147</v>
      </c>
      <c r="B159" s="566" t="s">
        <v>161</v>
      </c>
      <c r="C159" s="567">
        <v>42832</v>
      </c>
      <c r="D159" s="566" t="s">
        <v>325</v>
      </c>
      <c r="E159" s="566" t="s">
        <v>326</v>
      </c>
      <c r="F159" s="566" t="s">
        <v>49</v>
      </c>
      <c r="G159" s="566" t="s">
        <v>212</v>
      </c>
      <c r="H159" s="566" t="s">
        <v>352</v>
      </c>
      <c r="I159" s="566"/>
      <c r="J159" s="566"/>
      <c r="K159" s="566">
        <v>20000</v>
      </c>
      <c r="L159" s="566" t="s">
        <v>164</v>
      </c>
      <c r="M159" s="566" t="s">
        <v>43</v>
      </c>
      <c r="N159" s="566" t="s">
        <v>43</v>
      </c>
      <c r="O159" s="566">
        <v>0.5</v>
      </c>
      <c r="P159" s="566"/>
      <c r="Q159" s="566" t="s">
        <v>43</v>
      </c>
      <c r="R159" s="566"/>
      <c r="S159" s="566">
        <v>7</v>
      </c>
      <c r="T159" s="566">
        <v>5</v>
      </c>
      <c r="U159" s="566">
        <v>0</v>
      </c>
      <c r="V159" s="566"/>
      <c r="W159" s="566">
        <v>12</v>
      </c>
      <c r="X159" s="566"/>
      <c r="Y159" s="566" t="s">
        <v>351</v>
      </c>
      <c r="Z159" s="567">
        <v>42829</v>
      </c>
      <c r="AA159" s="567">
        <v>42832</v>
      </c>
      <c r="AB159" s="567">
        <v>42833</v>
      </c>
      <c r="AC159" s="566" t="s">
        <v>54</v>
      </c>
      <c r="AD159" s="566" t="s">
        <v>166</v>
      </c>
      <c r="AE159" s="566" t="s">
        <v>56</v>
      </c>
    </row>
    <row r="160" spans="1:31">
      <c r="A160" s="566" t="s">
        <v>46</v>
      </c>
      <c r="B160" s="566" t="s">
        <v>46</v>
      </c>
      <c r="C160" s="567">
        <v>42833</v>
      </c>
      <c r="D160" s="566" t="s">
        <v>325</v>
      </c>
      <c r="E160" s="566" t="s">
        <v>326</v>
      </c>
      <c r="F160" s="566" t="s">
        <v>49</v>
      </c>
      <c r="G160" s="566" t="s">
        <v>62</v>
      </c>
      <c r="H160" s="566" t="s">
        <v>353</v>
      </c>
      <c r="I160" s="566"/>
      <c r="J160" s="566"/>
      <c r="K160" s="566">
        <v>13000</v>
      </c>
      <c r="L160" s="566" t="s">
        <v>159</v>
      </c>
      <c r="M160" s="566" t="s">
        <v>43</v>
      </c>
      <c r="N160" s="566" t="s">
        <v>43</v>
      </c>
      <c r="O160" s="566">
        <v>0.5</v>
      </c>
      <c r="P160" s="566"/>
      <c r="Q160" s="566" t="s">
        <v>43</v>
      </c>
      <c r="R160" s="566"/>
      <c r="S160" s="566">
        <v>7</v>
      </c>
      <c r="T160" s="566">
        <v>5</v>
      </c>
      <c r="U160" s="566">
        <v>0</v>
      </c>
      <c r="V160" s="566"/>
      <c r="W160" s="566">
        <v>12</v>
      </c>
      <c r="X160" s="566"/>
      <c r="Y160" s="566" t="s">
        <v>354</v>
      </c>
      <c r="Z160" s="567">
        <v>42831</v>
      </c>
      <c r="AA160" s="567">
        <v>42834</v>
      </c>
      <c r="AB160" s="567">
        <v>42835</v>
      </c>
      <c r="AC160" s="566" t="s">
        <v>54</v>
      </c>
      <c r="AD160" s="566" t="s">
        <v>61</v>
      </c>
      <c r="AE160" s="566" t="s">
        <v>56</v>
      </c>
    </row>
    <row r="161" spans="1:31">
      <c r="A161" s="566" t="s">
        <v>46</v>
      </c>
      <c r="B161" s="566" t="s">
        <v>46</v>
      </c>
      <c r="C161" s="567">
        <v>42833</v>
      </c>
      <c r="D161" s="566" t="s">
        <v>325</v>
      </c>
      <c r="E161" s="566" t="s">
        <v>326</v>
      </c>
      <c r="F161" s="566" t="s">
        <v>49</v>
      </c>
      <c r="G161" s="566" t="s">
        <v>62</v>
      </c>
      <c r="H161" s="566" t="s">
        <v>355</v>
      </c>
      <c r="I161" s="566"/>
      <c r="J161" s="566"/>
      <c r="K161" s="566">
        <v>13000</v>
      </c>
      <c r="L161" s="566" t="s">
        <v>356</v>
      </c>
      <c r="M161" s="566" t="s">
        <v>43</v>
      </c>
      <c r="N161" s="566" t="s">
        <v>43</v>
      </c>
      <c r="O161" s="566">
        <v>0.5</v>
      </c>
      <c r="P161" s="566"/>
      <c r="Q161" s="566" t="s">
        <v>43</v>
      </c>
      <c r="R161" s="566"/>
      <c r="S161" s="566">
        <v>7</v>
      </c>
      <c r="T161" s="566">
        <v>5</v>
      </c>
      <c r="U161" s="566">
        <v>0</v>
      </c>
      <c r="V161" s="566"/>
      <c r="W161" s="566">
        <v>12</v>
      </c>
      <c r="X161" s="566"/>
      <c r="Y161" s="566" t="s">
        <v>354</v>
      </c>
      <c r="Z161" s="567">
        <v>42831</v>
      </c>
      <c r="AA161" s="567">
        <v>42834</v>
      </c>
      <c r="AB161" s="567">
        <v>42835</v>
      </c>
      <c r="AC161" s="566" t="s">
        <v>54</v>
      </c>
      <c r="AD161" s="566" t="s">
        <v>61</v>
      </c>
      <c r="AE161" s="566" t="s">
        <v>56</v>
      </c>
    </row>
    <row r="162" spans="1:31">
      <c r="A162" s="566" t="s">
        <v>46</v>
      </c>
      <c r="B162" s="566" t="s">
        <v>46</v>
      </c>
      <c r="C162" s="567">
        <v>42833</v>
      </c>
      <c r="D162" s="566" t="s">
        <v>325</v>
      </c>
      <c r="E162" s="566" t="s">
        <v>326</v>
      </c>
      <c r="F162" s="566" t="s">
        <v>49</v>
      </c>
      <c r="G162" s="566" t="s">
        <v>62</v>
      </c>
      <c r="H162" s="566" t="s">
        <v>357</v>
      </c>
      <c r="I162" s="566"/>
      <c r="J162" s="566"/>
      <c r="K162" s="566">
        <v>13000</v>
      </c>
      <c r="L162" s="566" t="s">
        <v>358</v>
      </c>
      <c r="M162" s="566" t="s">
        <v>43</v>
      </c>
      <c r="N162" s="566" t="s">
        <v>43</v>
      </c>
      <c r="O162" s="566" t="s">
        <v>43</v>
      </c>
      <c r="P162" s="566"/>
      <c r="Q162" s="566">
        <v>3</v>
      </c>
      <c r="R162" s="566"/>
      <c r="S162" s="566">
        <v>42</v>
      </c>
      <c r="T162" s="566">
        <v>0</v>
      </c>
      <c r="U162" s="566">
        <v>0</v>
      </c>
      <c r="V162" s="566"/>
      <c r="W162" s="566">
        <v>42</v>
      </c>
      <c r="X162" s="566"/>
      <c r="Y162" s="566" t="s">
        <v>359</v>
      </c>
      <c r="Z162" s="567">
        <v>42832</v>
      </c>
      <c r="AA162" s="567">
        <v>42834</v>
      </c>
      <c r="AB162" s="567">
        <v>42835</v>
      </c>
      <c r="AC162" s="566" t="s">
        <v>142</v>
      </c>
      <c r="AD162" s="566" t="s">
        <v>85</v>
      </c>
      <c r="AE162" s="566" t="s">
        <v>56</v>
      </c>
    </row>
    <row r="163" spans="1:31">
      <c r="A163" s="566" t="s">
        <v>46</v>
      </c>
      <c r="B163" s="566" t="s">
        <v>46</v>
      </c>
      <c r="C163" s="567">
        <v>42835</v>
      </c>
      <c r="D163" s="566" t="s">
        <v>360</v>
      </c>
      <c r="E163" s="566" t="s">
        <v>326</v>
      </c>
      <c r="F163" s="566" t="s">
        <v>49</v>
      </c>
      <c r="G163" s="566" t="s">
        <v>62</v>
      </c>
      <c r="H163" s="566" t="s">
        <v>361</v>
      </c>
      <c r="I163" s="566"/>
      <c r="J163" s="566"/>
      <c r="K163" s="566">
        <v>13000</v>
      </c>
      <c r="L163" s="566" t="s">
        <v>362</v>
      </c>
      <c r="M163" s="566" t="s">
        <v>43</v>
      </c>
      <c r="N163" s="566">
        <v>0.5</v>
      </c>
      <c r="O163" s="566" t="s">
        <v>43</v>
      </c>
      <c r="P163" s="566"/>
      <c r="Q163" s="566" t="s">
        <v>43</v>
      </c>
      <c r="R163" s="566"/>
      <c r="S163" s="566">
        <v>7</v>
      </c>
      <c r="T163" s="566">
        <v>5</v>
      </c>
      <c r="U163" s="566">
        <v>83.36774732</v>
      </c>
      <c r="V163" s="566"/>
      <c r="W163" s="566">
        <v>95</v>
      </c>
      <c r="X163" s="566"/>
      <c r="Y163" s="566" t="s">
        <v>363</v>
      </c>
      <c r="Z163" s="567">
        <v>42832</v>
      </c>
      <c r="AA163" s="567">
        <v>42837</v>
      </c>
      <c r="AB163" s="567">
        <v>42838</v>
      </c>
      <c r="AC163" s="566" t="s">
        <v>106</v>
      </c>
      <c r="AD163" s="566" t="s">
        <v>55</v>
      </c>
      <c r="AE163" s="566" t="s">
        <v>56</v>
      </c>
    </row>
    <row r="164" spans="1:31">
      <c r="A164" s="566" t="s">
        <v>46</v>
      </c>
      <c r="B164" s="566" t="s">
        <v>46</v>
      </c>
      <c r="C164" s="567">
        <v>42835</v>
      </c>
      <c r="D164" s="566" t="s">
        <v>360</v>
      </c>
      <c r="E164" s="566" t="s">
        <v>326</v>
      </c>
      <c r="F164" s="566" t="s">
        <v>49</v>
      </c>
      <c r="G164" s="566" t="s">
        <v>62</v>
      </c>
      <c r="H164" s="566" t="s">
        <v>364</v>
      </c>
      <c r="I164" s="566"/>
      <c r="J164" s="566"/>
      <c r="K164" s="566">
        <v>13000</v>
      </c>
      <c r="L164" s="566" t="s">
        <v>362</v>
      </c>
      <c r="M164" s="566" t="s">
        <v>43</v>
      </c>
      <c r="N164" s="566">
        <v>0.5</v>
      </c>
      <c r="O164" s="566" t="s">
        <v>43</v>
      </c>
      <c r="P164" s="566"/>
      <c r="Q164" s="566" t="s">
        <v>43</v>
      </c>
      <c r="R164" s="566"/>
      <c r="S164" s="566">
        <v>7</v>
      </c>
      <c r="T164" s="566">
        <v>5</v>
      </c>
      <c r="U164" s="566">
        <v>83.36774732</v>
      </c>
      <c r="V164" s="566"/>
      <c r="W164" s="566">
        <v>95</v>
      </c>
      <c r="X164" s="566"/>
      <c r="Y164" s="566" t="s">
        <v>363</v>
      </c>
      <c r="Z164" s="567">
        <v>42832</v>
      </c>
      <c r="AA164" s="567">
        <v>42837</v>
      </c>
      <c r="AB164" s="567">
        <v>42838</v>
      </c>
      <c r="AC164" s="566" t="s">
        <v>106</v>
      </c>
      <c r="AD164" s="566" t="s">
        <v>55</v>
      </c>
      <c r="AE164" s="566" t="s">
        <v>56</v>
      </c>
    </row>
    <row r="165" spans="1:31">
      <c r="A165" s="566" t="s">
        <v>46</v>
      </c>
      <c r="B165" s="566" t="s">
        <v>46</v>
      </c>
      <c r="C165" s="567">
        <v>42835</v>
      </c>
      <c r="D165" s="566" t="s">
        <v>360</v>
      </c>
      <c r="E165" s="566" t="s">
        <v>326</v>
      </c>
      <c r="F165" s="566" t="s">
        <v>49</v>
      </c>
      <c r="G165" s="566" t="s">
        <v>62</v>
      </c>
      <c r="H165" s="566" t="s">
        <v>365</v>
      </c>
      <c r="I165" s="566"/>
      <c r="J165" s="566"/>
      <c r="K165" s="566">
        <v>13000</v>
      </c>
      <c r="L165" s="566" t="s">
        <v>362</v>
      </c>
      <c r="M165" s="566" t="s">
        <v>43</v>
      </c>
      <c r="N165" s="566">
        <v>0.5</v>
      </c>
      <c r="O165" s="566" t="s">
        <v>43</v>
      </c>
      <c r="P165" s="566"/>
      <c r="Q165" s="566" t="s">
        <v>43</v>
      </c>
      <c r="R165" s="566"/>
      <c r="S165" s="566">
        <v>7</v>
      </c>
      <c r="T165" s="566">
        <v>5</v>
      </c>
      <c r="U165" s="566">
        <v>83.36774732</v>
      </c>
      <c r="V165" s="566"/>
      <c r="W165" s="566">
        <v>95</v>
      </c>
      <c r="X165" s="566"/>
      <c r="Y165" s="566" t="s">
        <v>363</v>
      </c>
      <c r="Z165" s="567">
        <v>42832</v>
      </c>
      <c r="AA165" s="567">
        <v>42837</v>
      </c>
      <c r="AB165" s="567">
        <v>42838</v>
      </c>
      <c r="AC165" s="566" t="s">
        <v>106</v>
      </c>
      <c r="AD165" s="566" t="s">
        <v>55</v>
      </c>
      <c r="AE165" s="566" t="s">
        <v>56</v>
      </c>
    </row>
    <row r="166" spans="1:31">
      <c r="A166" s="566" t="s">
        <v>46</v>
      </c>
      <c r="B166" s="566" t="s">
        <v>46</v>
      </c>
      <c r="C166" s="567">
        <v>42835</v>
      </c>
      <c r="D166" s="566" t="s">
        <v>360</v>
      </c>
      <c r="E166" s="566" t="s">
        <v>326</v>
      </c>
      <c r="F166" s="566" t="s">
        <v>49</v>
      </c>
      <c r="G166" s="566" t="s">
        <v>62</v>
      </c>
      <c r="H166" s="566" t="s">
        <v>366</v>
      </c>
      <c r="I166" s="566"/>
      <c r="J166" s="566"/>
      <c r="K166" s="566">
        <v>13000</v>
      </c>
      <c r="L166" s="566" t="s">
        <v>362</v>
      </c>
      <c r="M166" s="566" t="s">
        <v>43</v>
      </c>
      <c r="N166" s="566">
        <v>0.5</v>
      </c>
      <c r="O166" s="566" t="s">
        <v>43</v>
      </c>
      <c r="P166" s="566"/>
      <c r="Q166" s="566" t="s">
        <v>43</v>
      </c>
      <c r="R166" s="566"/>
      <c r="S166" s="566">
        <v>7</v>
      </c>
      <c r="T166" s="566">
        <v>5</v>
      </c>
      <c r="U166" s="566">
        <v>83.36774732</v>
      </c>
      <c r="V166" s="566"/>
      <c r="W166" s="566">
        <v>95</v>
      </c>
      <c r="X166" s="566"/>
      <c r="Y166" s="566" t="s">
        <v>363</v>
      </c>
      <c r="Z166" s="567">
        <v>42832</v>
      </c>
      <c r="AA166" s="567">
        <v>42837</v>
      </c>
      <c r="AB166" s="567">
        <v>42838</v>
      </c>
      <c r="AC166" s="566" t="s">
        <v>106</v>
      </c>
      <c r="AD166" s="566" t="s">
        <v>55</v>
      </c>
      <c r="AE166" s="566" t="s">
        <v>56</v>
      </c>
    </row>
    <row r="167" spans="1:31">
      <c r="A167" s="566" t="s">
        <v>46</v>
      </c>
      <c r="B167" s="566" t="s">
        <v>46</v>
      </c>
      <c r="C167" s="567">
        <v>42835</v>
      </c>
      <c r="D167" s="566" t="s">
        <v>360</v>
      </c>
      <c r="E167" s="566" t="s">
        <v>326</v>
      </c>
      <c r="F167" s="566" t="s">
        <v>49</v>
      </c>
      <c r="G167" s="566" t="s">
        <v>62</v>
      </c>
      <c r="H167" s="566" t="s">
        <v>367</v>
      </c>
      <c r="I167" s="566"/>
      <c r="J167" s="566"/>
      <c r="K167" s="566">
        <v>13000</v>
      </c>
      <c r="L167" s="566" t="s">
        <v>362</v>
      </c>
      <c r="M167" s="566" t="s">
        <v>43</v>
      </c>
      <c r="N167" s="566">
        <v>0.5</v>
      </c>
      <c r="O167" s="566" t="s">
        <v>43</v>
      </c>
      <c r="P167" s="566"/>
      <c r="Q167" s="566" t="s">
        <v>43</v>
      </c>
      <c r="R167" s="566"/>
      <c r="S167" s="566">
        <v>7</v>
      </c>
      <c r="T167" s="566">
        <v>5</v>
      </c>
      <c r="U167" s="566">
        <v>83.36774732</v>
      </c>
      <c r="V167" s="566"/>
      <c r="W167" s="566">
        <v>95</v>
      </c>
      <c r="X167" s="566"/>
      <c r="Y167" s="566" t="s">
        <v>363</v>
      </c>
      <c r="Z167" s="567">
        <v>42832</v>
      </c>
      <c r="AA167" s="567">
        <v>42837</v>
      </c>
      <c r="AB167" s="567">
        <v>42838</v>
      </c>
      <c r="AC167" s="566" t="s">
        <v>106</v>
      </c>
      <c r="AD167" s="566" t="s">
        <v>55</v>
      </c>
      <c r="AE167" s="566" t="s">
        <v>56</v>
      </c>
    </row>
    <row r="168" spans="1:31">
      <c r="A168" s="566" t="s">
        <v>46</v>
      </c>
      <c r="B168" s="566" t="s">
        <v>46</v>
      </c>
      <c r="C168" s="567">
        <v>42835</v>
      </c>
      <c r="D168" s="566" t="s">
        <v>360</v>
      </c>
      <c r="E168" s="566" t="s">
        <v>326</v>
      </c>
      <c r="F168" s="566" t="s">
        <v>49</v>
      </c>
      <c r="G168" s="566" t="s">
        <v>62</v>
      </c>
      <c r="H168" s="566" t="s">
        <v>368</v>
      </c>
      <c r="I168" s="566"/>
      <c r="J168" s="566"/>
      <c r="K168" s="566">
        <v>13000</v>
      </c>
      <c r="L168" s="566" t="s">
        <v>362</v>
      </c>
      <c r="M168" s="566" t="s">
        <v>43</v>
      </c>
      <c r="N168" s="566">
        <v>0.5</v>
      </c>
      <c r="O168" s="566" t="s">
        <v>43</v>
      </c>
      <c r="P168" s="566"/>
      <c r="Q168" s="566" t="s">
        <v>43</v>
      </c>
      <c r="R168" s="566"/>
      <c r="S168" s="566">
        <v>7</v>
      </c>
      <c r="T168" s="566">
        <v>5</v>
      </c>
      <c r="U168" s="566">
        <v>83.36774732</v>
      </c>
      <c r="V168" s="566"/>
      <c r="W168" s="566">
        <v>95</v>
      </c>
      <c r="X168" s="566"/>
      <c r="Y168" s="566" t="s">
        <v>363</v>
      </c>
      <c r="Z168" s="567">
        <v>42832</v>
      </c>
      <c r="AA168" s="567">
        <v>42837</v>
      </c>
      <c r="AB168" s="567">
        <v>42838</v>
      </c>
      <c r="AC168" s="566" t="s">
        <v>106</v>
      </c>
      <c r="AD168" s="566" t="s">
        <v>55</v>
      </c>
      <c r="AE168" s="566" t="s">
        <v>56</v>
      </c>
    </row>
    <row r="169" spans="1:31">
      <c r="A169" s="566" t="s">
        <v>46</v>
      </c>
      <c r="B169" s="566" t="s">
        <v>46</v>
      </c>
      <c r="C169" s="567">
        <v>42835</v>
      </c>
      <c r="D169" s="566" t="s">
        <v>360</v>
      </c>
      <c r="E169" s="566" t="s">
        <v>326</v>
      </c>
      <c r="F169" s="566" t="s">
        <v>49</v>
      </c>
      <c r="G169" s="566" t="s">
        <v>62</v>
      </c>
      <c r="H169" s="566" t="s">
        <v>369</v>
      </c>
      <c r="I169" s="566"/>
      <c r="J169" s="566"/>
      <c r="K169" s="566">
        <v>13000</v>
      </c>
      <c r="L169" s="566" t="s">
        <v>362</v>
      </c>
      <c r="M169" s="566" t="s">
        <v>43</v>
      </c>
      <c r="N169" s="566">
        <v>0.5</v>
      </c>
      <c r="O169" s="566" t="s">
        <v>43</v>
      </c>
      <c r="P169" s="566"/>
      <c r="Q169" s="566" t="s">
        <v>43</v>
      </c>
      <c r="R169" s="566"/>
      <c r="S169" s="566">
        <v>7</v>
      </c>
      <c r="T169" s="566">
        <v>5</v>
      </c>
      <c r="U169" s="566">
        <v>83.36774732</v>
      </c>
      <c r="V169" s="566"/>
      <c r="W169" s="566">
        <v>95</v>
      </c>
      <c r="X169" s="566"/>
      <c r="Y169" s="566" t="s">
        <v>363</v>
      </c>
      <c r="Z169" s="567">
        <v>42832</v>
      </c>
      <c r="AA169" s="567">
        <v>42837</v>
      </c>
      <c r="AB169" s="567">
        <v>42838</v>
      </c>
      <c r="AC169" s="566" t="s">
        <v>106</v>
      </c>
      <c r="AD169" s="566" t="s">
        <v>55</v>
      </c>
      <c r="AE169" s="566" t="s">
        <v>56</v>
      </c>
    </row>
    <row r="170" spans="1:31">
      <c r="A170" s="566" t="s">
        <v>46</v>
      </c>
      <c r="B170" s="566" t="s">
        <v>46</v>
      </c>
      <c r="C170" s="567">
        <v>42835</v>
      </c>
      <c r="D170" s="566" t="s">
        <v>360</v>
      </c>
      <c r="E170" s="566" t="s">
        <v>326</v>
      </c>
      <c r="F170" s="566" t="s">
        <v>49</v>
      </c>
      <c r="G170" s="566" t="s">
        <v>370</v>
      </c>
      <c r="H170" s="566" t="s">
        <v>371</v>
      </c>
      <c r="I170" s="566"/>
      <c r="J170" s="566"/>
      <c r="K170" s="566">
        <v>10000</v>
      </c>
      <c r="L170" s="566" t="s">
        <v>271</v>
      </c>
      <c r="M170" s="566" t="s">
        <v>43</v>
      </c>
      <c r="N170" s="566" t="s">
        <v>43</v>
      </c>
      <c r="O170" s="566">
        <v>0.5</v>
      </c>
      <c r="P170" s="566"/>
      <c r="Q170" s="566" t="s">
        <v>43</v>
      </c>
      <c r="R170" s="566"/>
      <c r="S170" s="566">
        <v>7</v>
      </c>
      <c r="T170" s="566">
        <v>5</v>
      </c>
      <c r="U170" s="566">
        <v>0</v>
      </c>
      <c r="V170" s="566"/>
      <c r="W170" s="566">
        <v>12</v>
      </c>
      <c r="X170" s="566"/>
      <c r="Y170" s="566" t="s">
        <v>372</v>
      </c>
      <c r="Z170" s="567">
        <v>42831</v>
      </c>
      <c r="AA170" s="567">
        <v>42838</v>
      </c>
      <c r="AB170" s="567">
        <v>42839</v>
      </c>
      <c r="AC170" s="566" t="s">
        <v>54</v>
      </c>
      <c r="AD170" s="566" t="s">
        <v>61</v>
      </c>
      <c r="AE170" s="566" t="s">
        <v>56</v>
      </c>
    </row>
    <row r="171" spans="1:31">
      <c r="A171" s="566" t="s">
        <v>46</v>
      </c>
      <c r="B171" s="566" t="s">
        <v>46</v>
      </c>
      <c r="C171" s="567">
        <v>42835</v>
      </c>
      <c r="D171" s="566" t="s">
        <v>360</v>
      </c>
      <c r="E171" s="566" t="s">
        <v>326</v>
      </c>
      <c r="F171" s="566" t="s">
        <v>49</v>
      </c>
      <c r="G171" s="566" t="s">
        <v>370</v>
      </c>
      <c r="H171" s="566" t="s">
        <v>373</v>
      </c>
      <c r="I171" s="566"/>
      <c r="J171" s="566"/>
      <c r="K171" s="566">
        <v>10000</v>
      </c>
      <c r="L171" s="566" t="s">
        <v>271</v>
      </c>
      <c r="M171" s="566" t="s">
        <v>43</v>
      </c>
      <c r="N171" s="566" t="s">
        <v>43</v>
      </c>
      <c r="O171" s="566">
        <v>0.5</v>
      </c>
      <c r="P171" s="566"/>
      <c r="Q171" s="566" t="s">
        <v>43</v>
      </c>
      <c r="R171" s="566"/>
      <c r="S171" s="566">
        <v>7</v>
      </c>
      <c r="T171" s="566">
        <v>5</v>
      </c>
      <c r="U171" s="566">
        <v>0</v>
      </c>
      <c r="V171" s="566"/>
      <c r="W171" s="566">
        <v>12</v>
      </c>
      <c r="X171" s="566"/>
      <c r="Y171" s="566" t="s">
        <v>372</v>
      </c>
      <c r="Z171" s="567">
        <v>42831</v>
      </c>
      <c r="AA171" s="567">
        <v>42838</v>
      </c>
      <c r="AB171" s="567">
        <v>42839</v>
      </c>
      <c r="AC171" s="566" t="s">
        <v>54</v>
      </c>
      <c r="AD171" s="566" t="s">
        <v>61</v>
      </c>
      <c r="AE171" s="566" t="s">
        <v>56</v>
      </c>
    </row>
    <row r="172" spans="1:31">
      <c r="A172" s="566" t="s">
        <v>46</v>
      </c>
      <c r="B172" s="566" t="s">
        <v>46</v>
      </c>
      <c r="C172" s="567">
        <v>42835</v>
      </c>
      <c r="D172" s="566" t="s">
        <v>360</v>
      </c>
      <c r="E172" s="566" t="s">
        <v>326</v>
      </c>
      <c r="F172" s="566" t="s">
        <v>49</v>
      </c>
      <c r="G172" s="566" t="s">
        <v>370</v>
      </c>
      <c r="H172" s="566" t="s">
        <v>374</v>
      </c>
      <c r="I172" s="566"/>
      <c r="J172" s="566"/>
      <c r="K172" s="566">
        <v>10000</v>
      </c>
      <c r="L172" s="566" t="s">
        <v>271</v>
      </c>
      <c r="M172" s="566" t="s">
        <v>43</v>
      </c>
      <c r="N172" s="566" t="s">
        <v>43</v>
      </c>
      <c r="O172" s="566">
        <v>0.5</v>
      </c>
      <c r="P172" s="566"/>
      <c r="Q172" s="566" t="s">
        <v>43</v>
      </c>
      <c r="R172" s="566"/>
      <c r="S172" s="566">
        <v>7</v>
      </c>
      <c r="T172" s="566">
        <v>5</v>
      </c>
      <c r="U172" s="566">
        <v>0</v>
      </c>
      <c r="V172" s="566"/>
      <c r="W172" s="566">
        <v>12</v>
      </c>
      <c r="X172" s="566"/>
      <c r="Y172" s="566" t="s">
        <v>372</v>
      </c>
      <c r="Z172" s="567">
        <v>42831</v>
      </c>
      <c r="AA172" s="567">
        <v>42838</v>
      </c>
      <c r="AB172" s="567">
        <v>42839</v>
      </c>
      <c r="AC172" s="566" t="s">
        <v>54</v>
      </c>
      <c r="AD172" s="566" t="s">
        <v>61</v>
      </c>
      <c r="AE172" s="566" t="s">
        <v>56</v>
      </c>
    </row>
    <row r="173" spans="1:31">
      <c r="A173" s="566" t="s">
        <v>46</v>
      </c>
      <c r="B173" s="566" t="s">
        <v>46</v>
      </c>
      <c r="C173" s="567">
        <v>42835</v>
      </c>
      <c r="D173" s="566" t="s">
        <v>360</v>
      </c>
      <c r="E173" s="566" t="s">
        <v>326</v>
      </c>
      <c r="F173" s="566" t="s">
        <v>49</v>
      </c>
      <c r="G173" s="566" t="s">
        <v>62</v>
      </c>
      <c r="H173" s="566" t="s">
        <v>375</v>
      </c>
      <c r="I173" s="566"/>
      <c r="J173" s="566"/>
      <c r="K173" s="566">
        <v>13000</v>
      </c>
      <c r="L173" s="566" t="s">
        <v>208</v>
      </c>
      <c r="M173" s="566" t="s">
        <v>43</v>
      </c>
      <c r="N173" s="566" t="s">
        <v>43</v>
      </c>
      <c r="O173" s="566">
        <v>0.5</v>
      </c>
      <c r="P173" s="566"/>
      <c r="Q173" s="566" t="s">
        <v>43</v>
      </c>
      <c r="R173" s="566"/>
      <c r="S173" s="566">
        <v>7</v>
      </c>
      <c r="T173" s="566">
        <v>5</v>
      </c>
      <c r="U173" s="566">
        <v>0</v>
      </c>
      <c r="V173" s="566"/>
      <c r="W173" s="566">
        <v>12</v>
      </c>
      <c r="X173" s="566"/>
      <c r="Y173" s="566" t="s">
        <v>376</v>
      </c>
      <c r="Z173" s="567">
        <v>42833</v>
      </c>
      <c r="AA173" s="567">
        <v>42838</v>
      </c>
      <c r="AB173" s="567">
        <v>42839</v>
      </c>
      <c r="AC173" s="566" t="s">
        <v>54</v>
      </c>
      <c r="AD173" s="566" t="s">
        <v>61</v>
      </c>
      <c r="AE173" s="566" t="s">
        <v>56</v>
      </c>
    </row>
    <row r="174" spans="1:31">
      <c r="A174" s="566" t="s">
        <v>46</v>
      </c>
      <c r="B174" s="566" t="s">
        <v>46</v>
      </c>
      <c r="C174" s="567">
        <v>42835</v>
      </c>
      <c r="D174" s="566" t="s">
        <v>360</v>
      </c>
      <c r="E174" s="566" t="s">
        <v>326</v>
      </c>
      <c r="F174" s="566" t="s">
        <v>49</v>
      </c>
      <c r="G174" s="566" t="s">
        <v>62</v>
      </c>
      <c r="H174" s="566" t="s">
        <v>377</v>
      </c>
      <c r="I174" s="566"/>
      <c r="J174" s="566"/>
      <c r="K174" s="566">
        <v>13000</v>
      </c>
      <c r="L174" s="566" t="s">
        <v>224</v>
      </c>
      <c r="M174" s="566" t="s">
        <v>43</v>
      </c>
      <c r="N174" s="566" t="s">
        <v>43</v>
      </c>
      <c r="O174" s="566" t="s">
        <v>43</v>
      </c>
      <c r="P174" s="566"/>
      <c r="Q174" s="566">
        <v>3</v>
      </c>
      <c r="R174" s="566"/>
      <c r="S174" s="566">
        <v>42</v>
      </c>
      <c r="T174" s="566">
        <v>0</v>
      </c>
      <c r="U174" s="566">
        <v>0</v>
      </c>
      <c r="V174" s="566"/>
      <c r="W174" s="566">
        <v>42</v>
      </c>
      <c r="X174" s="566"/>
      <c r="Y174" s="566" t="s">
        <v>376</v>
      </c>
      <c r="Z174" s="567">
        <v>42833</v>
      </c>
      <c r="AA174" s="567">
        <v>42838</v>
      </c>
      <c r="AB174" s="567">
        <v>42839</v>
      </c>
      <c r="AC174" s="566" t="s">
        <v>142</v>
      </c>
      <c r="AD174" s="566" t="s">
        <v>61</v>
      </c>
      <c r="AE174" s="566" t="s">
        <v>56</v>
      </c>
    </row>
    <row r="175" spans="1:31">
      <c r="A175" s="566" t="s">
        <v>46</v>
      </c>
      <c r="B175" s="566" t="s">
        <v>46</v>
      </c>
      <c r="C175" s="567">
        <v>42835</v>
      </c>
      <c r="D175" s="566" t="s">
        <v>360</v>
      </c>
      <c r="E175" s="566" t="s">
        <v>326</v>
      </c>
      <c r="F175" s="566" t="s">
        <v>49</v>
      </c>
      <c r="G175" s="566" t="s">
        <v>370</v>
      </c>
      <c r="H175" s="566" t="s">
        <v>378</v>
      </c>
      <c r="I175" s="566"/>
      <c r="J175" s="566"/>
      <c r="K175" s="566">
        <v>13000</v>
      </c>
      <c r="L175" s="566" t="s">
        <v>271</v>
      </c>
      <c r="M175" s="566" t="s">
        <v>43</v>
      </c>
      <c r="N175" s="566" t="s">
        <v>43</v>
      </c>
      <c r="O175" s="566">
        <v>0.5</v>
      </c>
      <c r="P175" s="566"/>
      <c r="Q175" s="566" t="s">
        <v>43</v>
      </c>
      <c r="R175" s="566"/>
      <c r="S175" s="566">
        <v>7</v>
      </c>
      <c r="T175" s="566">
        <v>5</v>
      </c>
      <c r="U175" s="566">
        <v>0</v>
      </c>
      <c r="V175" s="566"/>
      <c r="W175" s="566">
        <v>12</v>
      </c>
      <c r="X175" s="566"/>
      <c r="Y175" s="566" t="s">
        <v>372</v>
      </c>
      <c r="Z175" s="567">
        <v>42831</v>
      </c>
      <c r="AA175" s="567">
        <v>42838</v>
      </c>
      <c r="AB175" s="567">
        <v>42839</v>
      </c>
      <c r="AC175" s="566" t="s">
        <v>54</v>
      </c>
      <c r="AD175" s="566" t="s">
        <v>61</v>
      </c>
      <c r="AE175" s="566" t="s">
        <v>56</v>
      </c>
    </row>
    <row r="176" spans="1:31">
      <c r="A176" s="566" t="s">
        <v>46</v>
      </c>
      <c r="B176" s="566" t="s">
        <v>46</v>
      </c>
      <c r="C176" s="567">
        <v>42836</v>
      </c>
      <c r="D176" s="566" t="s">
        <v>360</v>
      </c>
      <c r="E176" s="566" t="s">
        <v>326</v>
      </c>
      <c r="F176" s="566" t="s">
        <v>49</v>
      </c>
      <c r="G176" s="566" t="s">
        <v>50</v>
      </c>
      <c r="H176" s="566" t="s">
        <v>379</v>
      </c>
      <c r="I176" s="566"/>
      <c r="J176" s="566"/>
      <c r="K176" s="566">
        <v>11000</v>
      </c>
      <c r="L176" s="566" t="s">
        <v>208</v>
      </c>
      <c r="M176" s="566" t="s">
        <v>43</v>
      </c>
      <c r="N176" s="566" t="s">
        <v>43</v>
      </c>
      <c r="O176" s="566">
        <v>0.5</v>
      </c>
      <c r="P176" s="566"/>
      <c r="Q176" s="566" t="s">
        <v>43</v>
      </c>
      <c r="R176" s="566"/>
      <c r="S176" s="566">
        <v>7</v>
      </c>
      <c r="T176" s="566">
        <v>5</v>
      </c>
      <c r="U176" s="566">
        <v>0</v>
      </c>
      <c r="V176" s="566"/>
      <c r="W176" s="566">
        <v>12</v>
      </c>
      <c r="X176" s="566"/>
      <c r="Y176" s="566" t="s">
        <v>380</v>
      </c>
      <c r="Z176" s="567">
        <v>42834</v>
      </c>
      <c r="AA176" s="567">
        <v>42837</v>
      </c>
      <c r="AB176" s="567">
        <v>42838</v>
      </c>
      <c r="AC176" s="566" t="s">
        <v>54</v>
      </c>
      <c r="AD176" s="566" t="s">
        <v>55</v>
      </c>
      <c r="AE176" s="566" t="s">
        <v>56</v>
      </c>
    </row>
    <row r="177" spans="1:31">
      <c r="A177" s="566" t="s">
        <v>46</v>
      </c>
      <c r="B177" s="566" t="s">
        <v>46</v>
      </c>
      <c r="C177" s="567">
        <v>42837</v>
      </c>
      <c r="D177" s="566" t="s">
        <v>360</v>
      </c>
      <c r="E177" s="566" t="s">
        <v>326</v>
      </c>
      <c r="F177" s="566" t="s">
        <v>49</v>
      </c>
      <c r="G177" s="566" t="s">
        <v>50</v>
      </c>
      <c r="H177" s="566" t="s">
        <v>381</v>
      </c>
      <c r="I177" s="566"/>
      <c r="J177" s="566"/>
      <c r="K177" s="566">
        <v>11.52</v>
      </c>
      <c r="L177" s="566" t="s">
        <v>271</v>
      </c>
      <c r="M177" s="566" t="s">
        <v>43</v>
      </c>
      <c r="N177" s="566" t="s">
        <v>43</v>
      </c>
      <c r="O177" s="566">
        <v>0.5</v>
      </c>
      <c r="P177" s="566"/>
      <c r="Q177" s="566" t="s">
        <v>43</v>
      </c>
      <c r="R177" s="566"/>
      <c r="S177" s="566">
        <v>7</v>
      </c>
      <c r="T177" s="566">
        <v>5</v>
      </c>
      <c r="U177" s="566">
        <v>0</v>
      </c>
      <c r="V177" s="566"/>
      <c r="W177" s="566">
        <v>12</v>
      </c>
      <c r="X177" s="566"/>
      <c r="Y177" s="566" t="s">
        <v>382</v>
      </c>
      <c r="Z177" s="567">
        <v>42830</v>
      </c>
      <c r="AA177" s="567">
        <v>42838</v>
      </c>
      <c r="AB177" s="567">
        <v>42839</v>
      </c>
      <c r="AC177" s="566" t="s">
        <v>54</v>
      </c>
      <c r="AD177" s="566" t="s">
        <v>61</v>
      </c>
      <c r="AE177" s="566" t="s">
        <v>56</v>
      </c>
    </row>
    <row r="178" spans="1:31">
      <c r="A178" s="566" t="s">
        <v>46</v>
      </c>
      <c r="B178" s="566" t="s">
        <v>46</v>
      </c>
      <c r="C178" s="567">
        <v>42837</v>
      </c>
      <c r="D178" s="566" t="s">
        <v>360</v>
      </c>
      <c r="E178" s="566" t="s">
        <v>326</v>
      </c>
      <c r="F178" s="566" t="s">
        <v>49</v>
      </c>
      <c r="G178" s="566" t="s">
        <v>50</v>
      </c>
      <c r="H178" s="566" t="s">
        <v>383</v>
      </c>
      <c r="I178" s="566"/>
      <c r="J178" s="566"/>
      <c r="K178" s="566">
        <v>8.768</v>
      </c>
      <c r="L178" s="566" t="s">
        <v>208</v>
      </c>
      <c r="M178" s="566" t="s">
        <v>43</v>
      </c>
      <c r="N178" s="566" t="s">
        <v>43</v>
      </c>
      <c r="O178" s="566">
        <v>0.5</v>
      </c>
      <c r="P178" s="566"/>
      <c r="Q178" s="566" t="s">
        <v>43</v>
      </c>
      <c r="R178" s="566"/>
      <c r="S178" s="566">
        <v>7</v>
      </c>
      <c r="T178" s="566">
        <v>5</v>
      </c>
      <c r="U178" s="566">
        <v>0</v>
      </c>
      <c r="V178" s="566"/>
      <c r="W178" s="566">
        <v>12</v>
      </c>
      <c r="X178" s="566"/>
      <c r="Y178" s="566" t="s">
        <v>384</v>
      </c>
      <c r="Z178" s="567">
        <v>42817</v>
      </c>
      <c r="AA178" s="567">
        <v>42838</v>
      </c>
      <c r="AB178" s="567">
        <v>42839</v>
      </c>
      <c r="AC178" s="566" t="s">
        <v>54</v>
      </c>
      <c r="AD178" s="566" t="s">
        <v>55</v>
      </c>
      <c r="AE178" s="566" t="s">
        <v>56</v>
      </c>
    </row>
    <row r="179" spans="1:31">
      <c r="A179" s="566" t="s">
        <v>46</v>
      </c>
      <c r="B179" s="566" t="s">
        <v>46</v>
      </c>
      <c r="C179" s="567">
        <v>42839</v>
      </c>
      <c r="D179" s="566" t="s">
        <v>360</v>
      </c>
      <c r="E179" s="566" t="s">
        <v>326</v>
      </c>
      <c r="F179" s="566" t="s">
        <v>49</v>
      </c>
      <c r="G179" s="566" t="s">
        <v>191</v>
      </c>
      <c r="H179" s="566" t="s">
        <v>385</v>
      </c>
      <c r="I179" s="566"/>
      <c r="J179" s="566"/>
      <c r="K179" s="566">
        <v>10000</v>
      </c>
      <c r="L179" s="566" t="s">
        <v>271</v>
      </c>
      <c r="M179" s="566" t="s">
        <v>43</v>
      </c>
      <c r="N179" s="566" t="s">
        <v>43</v>
      </c>
      <c r="O179" s="566">
        <v>0.5</v>
      </c>
      <c r="P179" s="566"/>
      <c r="Q179" s="566" t="s">
        <v>43</v>
      </c>
      <c r="R179" s="566"/>
      <c r="S179" s="566">
        <v>7</v>
      </c>
      <c r="T179" s="566">
        <v>5</v>
      </c>
      <c r="U179" s="566">
        <v>0</v>
      </c>
      <c r="V179" s="566"/>
      <c r="W179" s="566">
        <v>12</v>
      </c>
      <c r="X179" s="566"/>
      <c r="Y179" s="566" t="s">
        <v>386</v>
      </c>
      <c r="Z179" s="567">
        <v>42837</v>
      </c>
      <c r="AA179" s="567">
        <v>42840</v>
      </c>
      <c r="AB179" s="567">
        <v>42841</v>
      </c>
      <c r="AC179" s="566" t="s">
        <v>54</v>
      </c>
      <c r="AD179" s="566" t="s">
        <v>85</v>
      </c>
      <c r="AE179" s="566" t="s">
        <v>56</v>
      </c>
    </row>
    <row r="180" spans="1:31">
      <c r="A180" s="566" t="s">
        <v>46</v>
      </c>
      <c r="B180" s="566" t="s">
        <v>46</v>
      </c>
      <c r="C180" s="567">
        <v>42839</v>
      </c>
      <c r="D180" s="566" t="s">
        <v>360</v>
      </c>
      <c r="E180" s="566" t="s">
        <v>326</v>
      </c>
      <c r="F180" s="566" t="s">
        <v>49</v>
      </c>
      <c r="G180" s="566" t="s">
        <v>191</v>
      </c>
      <c r="H180" s="566" t="s">
        <v>387</v>
      </c>
      <c r="I180" s="566"/>
      <c r="J180" s="566"/>
      <c r="K180" s="566">
        <v>10000</v>
      </c>
      <c r="L180" s="566" t="s">
        <v>271</v>
      </c>
      <c r="M180" s="566" t="s">
        <v>43</v>
      </c>
      <c r="N180" s="566" t="s">
        <v>43</v>
      </c>
      <c r="O180" s="566">
        <v>0.5</v>
      </c>
      <c r="P180" s="566"/>
      <c r="Q180" s="566" t="s">
        <v>43</v>
      </c>
      <c r="R180" s="566"/>
      <c r="S180" s="566">
        <v>7</v>
      </c>
      <c r="T180" s="566">
        <v>5</v>
      </c>
      <c r="U180" s="566">
        <v>0</v>
      </c>
      <c r="V180" s="566"/>
      <c r="W180" s="566">
        <v>12</v>
      </c>
      <c r="X180" s="566"/>
      <c r="Y180" s="566" t="s">
        <v>386</v>
      </c>
      <c r="Z180" s="567">
        <v>42837</v>
      </c>
      <c r="AA180" s="567">
        <v>42840</v>
      </c>
      <c r="AB180" s="567">
        <v>42841</v>
      </c>
      <c r="AC180" s="566" t="s">
        <v>54</v>
      </c>
      <c r="AD180" s="566" t="s">
        <v>85</v>
      </c>
      <c r="AE180" s="566" t="s">
        <v>56</v>
      </c>
    </row>
    <row r="181" spans="1:31">
      <c r="A181" s="566" t="s">
        <v>46</v>
      </c>
      <c r="B181" s="566" t="s">
        <v>46</v>
      </c>
      <c r="C181" s="567">
        <v>42839</v>
      </c>
      <c r="D181" s="566" t="s">
        <v>360</v>
      </c>
      <c r="E181" s="566" t="s">
        <v>326</v>
      </c>
      <c r="F181" s="566" t="s">
        <v>49</v>
      </c>
      <c r="G181" s="566" t="s">
        <v>191</v>
      </c>
      <c r="H181" s="566" t="s">
        <v>388</v>
      </c>
      <c r="I181" s="566"/>
      <c r="J181" s="566"/>
      <c r="K181" s="566">
        <v>10000</v>
      </c>
      <c r="L181" s="566" t="s">
        <v>271</v>
      </c>
      <c r="M181" s="566" t="s">
        <v>43</v>
      </c>
      <c r="N181" s="566" t="s">
        <v>43</v>
      </c>
      <c r="O181" s="566">
        <v>0.5</v>
      </c>
      <c r="P181" s="566"/>
      <c r="Q181" s="566" t="s">
        <v>43</v>
      </c>
      <c r="R181" s="566"/>
      <c r="S181" s="566">
        <v>7</v>
      </c>
      <c r="T181" s="566">
        <v>5</v>
      </c>
      <c r="U181" s="566">
        <v>0</v>
      </c>
      <c r="V181" s="566"/>
      <c r="W181" s="566">
        <v>12</v>
      </c>
      <c r="X181" s="566"/>
      <c r="Y181" s="566" t="s">
        <v>386</v>
      </c>
      <c r="Z181" s="567">
        <v>42837</v>
      </c>
      <c r="AA181" s="567">
        <v>42840</v>
      </c>
      <c r="AB181" s="567">
        <v>42841</v>
      </c>
      <c r="AC181" s="566" t="s">
        <v>54</v>
      </c>
      <c r="AD181" s="566" t="s">
        <v>85</v>
      </c>
      <c r="AE181" s="566" t="s">
        <v>56</v>
      </c>
    </row>
    <row r="182" spans="1:31">
      <c r="A182" s="566" t="s">
        <v>147</v>
      </c>
      <c r="B182" s="566" t="s">
        <v>161</v>
      </c>
      <c r="C182" s="567">
        <v>42839</v>
      </c>
      <c r="D182" s="566" t="s">
        <v>360</v>
      </c>
      <c r="E182" s="566" t="s">
        <v>326</v>
      </c>
      <c r="F182" s="566" t="s">
        <v>49</v>
      </c>
      <c r="G182" s="566" t="s">
        <v>247</v>
      </c>
      <c r="H182" s="566" t="s">
        <v>389</v>
      </c>
      <c r="I182" s="566"/>
      <c r="J182" s="566"/>
      <c r="K182" s="566">
        <v>20000</v>
      </c>
      <c r="L182" s="566" t="s">
        <v>356</v>
      </c>
      <c r="M182" s="566" t="s">
        <v>43</v>
      </c>
      <c r="N182" s="566" t="s">
        <v>43</v>
      </c>
      <c r="O182" s="566">
        <v>0.5</v>
      </c>
      <c r="P182" s="566"/>
      <c r="Q182" s="566" t="s">
        <v>43</v>
      </c>
      <c r="R182" s="566"/>
      <c r="S182" s="566">
        <v>7</v>
      </c>
      <c r="T182" s="566">
        <v>5</v>
      </c>
      <c r="U182" s="566">
        <v>0</v>
      </c>
      <c r="V182" s="566"/>
      <c r="W182" s="566">
        <v>12</v>
      </c>
      <c r="X182" s="566"/>
      <c r="Y182" s="566" t="s">
        <v>390</v>
      </c>
      <c r="Z182" s="567">
        <v>42837</v>
      </c>
      <c r="AA182" s="567">
        <v>42842</v>
      </c>
      <c r="AB182" s="567">
        <v>42843</v>
      </c>
      <c r="AC182" s="566" t="s">
        <v>54</v>
      </c>
      <c r="AD182" s="566" t="s">
        <v>199</v>
      </c>
      <c r="AE182" s="566" t="s">
        <v>56</v>
      </c>
    </row>
    <row r="183" spans="1:31">
      <c r="A183" s="566" t="s">
        <v>147</v>
      </c>
      <c r="B183" s="566" t="s">
        <v>161</v>
      </c>
      <c r="C183" s="567">
        <v>42839</v>
      </c>
      <c r="D183" s="566" t="s">
        <v>360</v>
      </c>
      <c r="E183" s="566" t="s">
        <v>326</v>
      </c>
      <c r="F183" s="566" t="s">
        <v>49</v>
      </c>
      <c r="G183" s="566" t="s">
        <v>162</v>
      </c>
      <c r="H183" s="566" t="s">
        <v>391</v>
      </c>
      <c r="I183" s="566"/>
      <c r="J183" s="566"/>
      <c r="K183" s="566">
        <v>20000</v>
      </c>
      <c r="L183" s="566" t="s">
        <v>164</v>
      </c>
      <c r="M183" s="566" t="s">
        <v>43</v>
      </c>
      <c r="N183" s="566" t="s">
        <v>43</v>
      </c>
      <c r="O183" s="566">
        <v>0.5</v>
      </c>
      <c r="P183" s="566"/>
      <c r="Q183" s="566" t="s">
        <v>43</v>
      </c>
      <c r="R183" s="566"/>
      <c r="S183" s="566">
        <v>7</v>
      </c>
      <c r="T183" s="566">
        <v>5</v>
      </c>
      <c r="U183" s="566">
        <v>0</v>
      </c>
      <c r="V183" s="566"/>
      <c r="W183" s="566">
        <v>12</v>
      </c>
      <c r="X183" s="566"/>
      <c r="Y183" s="566" t="s">
        <v>392</v>
      </c>
      <c r="Z183" s="567">
        <v>42836</v>
      </c>
      <c r="AA183" s="567">
        <v>42842</v>
      </c>
      <c r="AB183" s="567">
        <v>42843</v>
      </c>
      <c r="AC183" s="566" t="s">
        <v>54</v>
      </c>
      <c r="AD183" s="566" t="s">
        <v>199</v>
      </c>
      <c r="AE183" s="566" t="s">
        <v>56</v>
      </c>
    </row>
    <row r="184" spans="1:31">
      <c r="A184" s="566" t="s">
        <v>147</v>
      </c>
      <c r="B184" s="566" t="s">
        <v>161</v>
      </c>
      <c r="C184" s="567">
        <v>42839</v>
      </c>
      <c r="D184" s="566" t="s">
        <v>360</v>
      </c>
      <c r="E184" s="566" t="s">
        <v>326</v>
      </c>
      <c r="F184" s="566" t="s">
        <v>49</v>
      </c>
      <c r="G184" s="566" t="s">
        <v>162</v>
      </c>
      <c r="H184" s="566" t="s">
        <v>393</v>
      </c>
      <c r="I184" s="566"/>
      <c r="J184" s="566"/>
      <c r="K184" s="566">
        <v>20000</v>
      </c>
      <c r="L184" s="566" t="s">
        <v>52</v>
      </c>
      <c r="M184" s="566" t="s">
        <v>43</v>
      </c>
      <c r="N184" s="566" t="s">
        <v>43</v>
      </c>
      <c r="O184" s="566">
        <v>0.5</v>
      </c>
      <c r="P184" s="566"/>
      <c r="Q184" s="566" t="s">
        <v>43</v>
      </c>
      <c r="R184" s="566"/>
      <c r="S184" s="566">
        <v>7</v>
      </c>
      <c r="T184" s="566">
        <v>5</v>
      </c>
      <c r="U184" s="566">
        <v>0</v>
      </c>
      <c r="V184" s="566"/>
      <c r="W184" s="566">
        <v>12</v>
      </c>
      <c r="X184" s="566"/>
      <c r="Y184" s="566" t="s">
        <v>394</v>
      </c>
      <c r="Z184" s="567">
        <v>42837</v>
      </c>
      <c r="AA184" s="567">
        <v>42842</v>
      </c>
      <c r="AB184" s="567">
        <v>42843</v>
      </c>
      <c r="AC184" s="566" t="s">
        <v>54</v>
      </c>
      <c r="AD184" s="566" t="s">
        <v>395</v>
      </c>
      <c r="AE184" s="566" t="s">
        <v>56</v>
      </c>
    </row>
    <row r="185" spans="1:31">
      <c r="A185" s="566" t="s">
        <v>147</v>
      </c>
      <c r="B185" s="566" t="s">
        <v>161</v>
      </c>
      <c r="C185" s="567">
        <v>42839</v>
      </c>
      <c r="D185" s="566" t="s">
        <v>360</v>
      </c>
      <c r="E185" s="566" t="s">
        <v>326</v>
      </c>
      <c r="F185" s="566" t="s">
        <v>49</v>
      </c>
      <c r="G185" s="566" t="s">
        <v>259</v>
      </c>
      <c r="H185" s="566" t="s">
        <v>396</v>
      </c>
      <c r="I185" s="566"/>
      <c r="J185" s="566"/>
      <c r="K185" s="566">
        <v>20000</v>
      </c>
      <c r="L185" s="566" t="s">
        <v>52</v>
      </c>
      <c r="M185" s="566" t="s">
        <v>43</v>
      </c>
      <c r="N185" s="566" t="s">
        <v>43</v>
      </c>
      <c r="O185" s="566">
        <v>0.5</v>
      </c>
      <c r="P185" s="566"/>
      <c r="Q185" s="566" t="s">
        <v>43</v>
      </c>
      <c r="R185" s="566"/>
      <c r="S185" s="566">
        <v>7</v>
      </c>
      <c r="T185" s="566">
        <v>5</v>
      </c>
      <c r="U185" s="566">
        <v>0</v>
      </c>
      <c r="V185" s="566"/>
      <c r="W185" s="566">
        <v>12</v>
      </c>
      <c r="X185" s="566"/>
      <c r="Y185" s="566" t="s">
        <v>397</v>
      </c>
      <c r="Z185" s="567">
        <v>42834</v>
      </c>
      <c r="AA185" s="567">
        <v>42842</v>
      </c>
      <c r="AB185" s="567">
        <v>42843</v>
      </c>
      <c r="AC185" s="566" t="s">
        <v>54</v>
      </c>
      <c r="AD185" s="566" t="s">
        <v>199</v>
      </c>
      <c r="AE185" s="566" t="s">
        <v>56</v>
      </c>
    </row>
    <row r="186" spans="1:31">
      <c r="A186" s="566" t="s">
        <v>46</v>
      </c>
      <c r="B186" s="566" t="s">
        <v>46</v>
      </c>
      <c r="C186" s="567">
        <v>42839</v>
      </c>
      <c r="D186" s="566" t="s">
        <v>360</v>
      </c>
      <c r="E186" s="566" t="s">
        <v>326</v>
      </c>
      <c r="F186" s="566" t="s">
        <v>49</v>
      </c>
      <c r="G186" s="566" t="s">
        <v>62</v>
      </c>
      <c r="H186" s="566" t="s">
        <v>398</v>
      </c>
      <c r="I186" s="566"/>
      <c r="J186" s="566"/>
      <c r="K186" s="566">
        <v>13000</v>
      </c>
      <c r="L186" s="566" t="s">
        <v>271</v>
      </c>
      <c r="M186" s="566" t="s">
        <v>43</v>
      </c>
      <c r="N186" s="566" t="s">
        <v>43</v>
      </c>
      <c r="O186" s="566">
        <v>0.5</v>
      </c>
      <c r="P186" s="566"/>
      <c r="Q186" s="566" t="s">
        <v>43</v>
      </c>
      <c r="R186" s="566"/>
      <c r="S186" s="566">
        <v>7</v>
      </c>
      <c r="T186" s="566">
        <v>5</v>
      </c>
      <c r="U186" s="566">
        <v>0</v>
      </c>
      <c r="V186" s="566"/>
      <c r="W186" s="566">
        <v>12</v>
      </c>
      <c r="X186" s="566"/>
      <c r="Y186" s="566" t="s">
        <v>399</v>
      </c>
      <c r="Z186" s="567">
        <v>42837</v>
      </c>
      <c r="AA186" s="567">
        <v>42840</v>
      </c>
      <c r="AB186" s="567">
        <v>42841</v>
      </c>
      <c r="AC186" s="566" t="s">
        <v>54</v>
      </c>
      <c r="AD186" s="566" t="s">
        <v>85</v>
      </c>
      <c r="AE186" s="566" t="s">
        <v>56</v>
      </c>
    </row>
    <row r="187" spans="1:31">
      <c r="A187" s="566" t="s">
        <v>46</v>
      </c>
      <c r="B187" s="566" t="s">
        <v>46</v>
      </c>
      <c r="C187" s="567">
        <v>42839</v>
      </c>
      <c r="D187" s="566" t="s">
        <v>360</v>
      </c>
      <c r="E187" s="566" t="s">
        <v>326</v>
      </c>
      <c r="F187" s="566" t="s">
        <v>49</v>
      </c>
      <c r="G187" s="566" t="s">
        <v>62</v>
      </c>
      <c r="H187" s="566" t="s">
        <v>400</v>
      </c>
      <c r="I187" s="566"/>
      <c r="J187" s="566"/>
      <c r="K187" s="566">
        <v>13000</v>
      </c>
      <c r="L187" s="566" t="s">
        <v>271</v>
      </c>
      <c r="M187" s="566" t="s">
        <v>43</v>
      </c>
      <c r="N187" s="566" t="s">
        <v>43</v>
      </c>
      <c r="O187" s="566">
        <v>0.5</v>
      </c>
      <c r="P187" s="566"/>
      <c r="Q187" s="566" t="s">
        <v>43</v>
      </c>
      <c r="R187" s="566"/>
      <c r="S187" s="566">
        <v>7</v>
      </c>
      <c r="T187" s="566">
        <v>5</v>
      </c>
      <c r="U187" s="566">
        <v>0</v>
      </c>
      <c r="V187" s="566"/>
      <c r="W187" s="566">
        <v>12</v>
      </c>
      <c r="X187" s="566"/>
      <c r="Y187" s="566" t="s">
        <v>401</v>
      </c>
      <c r="Z187" s="567">
        <v>42837</v>
      </c>
      <c r="AA187" s="567">
        <v>42840</v>
      </c>
      <c r="AB187" s="567">
        <v>42841</v>
      </c>
      <c r="AC187" s="566" t="s">
        <v>54</v>
      </c>
      <c r="AD187" s="566" t="s">
        <v>85</v>
      </c>
      <c r="AE187" s="566" t="s">
        <v>56</v>
      </c>
    </row>
    <row r="188" spans="1:31">
      <c r="A188" s="566" t="s">
        <v>46</v>
      </c>
      <c r="B188" s="566" t="s">
        <v>46</v>
      </c>
      <c r="C188" s="567">
        <v>42839</v>
      </c>
      <c r="D188" s="566" t="s">
        <v>360</v>
      </c>
      <c r="E188" s="566" t="s">
        <v>326</v>
      </c>
      <c r="F188" s="566" t="s">
        <v>49</v>
      </c>
      <c r="G188" s="566" t="s">
        <v>62</v>
      </c>
      <c r="H188" s="566" t="s">
        <v>367</v>
      </c>
      <c r="I188" s="566"/>
      <c r="J188" s="566"/>
      <c r="K188" s="566">
        <v>13000</v>
      </c>
      <c r="L188" s="566" t="s">
        <v>362</v>
      </c>
      <c r="M188" s="566" t="s">
        <v>43</v>
      </c>
      <c r="N188" s="566">
        <v>0.5</v>
      </c>
      <c r="O188" s="566" t="s">
        <v>43</v>
      </c>
      <c r="P188" s="566"/>
      <c r="Q188" s="566" t="s">
        <v>43</v>
      </c>
      <c r="R188" s="566"/>
      <c r="S188" s="566">
        <v>7</v>
      </c>
      <c r="T188" s="566">
        <v>5</v>
      </c>
      <c r="U188" s="566">
        <v>83.36774732</v>
      </c>
      <c r="V188" s="566"/>
      <c r="W188" s="566">
        <v>95</v>
      </c>
      <c r="X188" s="566"/>
      <c r="Y188" s="566" t="s">
        <v>363</v>
      </c>
      <c r="Z188" s="567">
        <v>42832</v>
      </c>
      <c r="AA188" s="567">
        <v>42842</v>
      </c>
      <c r="AB188" s="567">
        <v>42843</v>
      </c>
      <c r="AC188" s="566" t="s">
        <v>106</v>
      </c>
      <c r="AD188" s="566" t="s">
        <v>55</v>
      </c>
      <c r="AE188" s="566" t="s">
        <v>56</v>
      </c>
    </row>
    <row r="189" spans="1:31">
      <c r="A189" s="566" t="s">
        <v>46</v>
      </c>
      <c r="B189" s="566" t="s">
        <v>46</v>
      </c>
      <c r="C189" s="567">
        <v>42839</v>
      </c>
      <c r="D189" s="566" t="s">
        <v>360</v>
      </c>
      <c r="E189" s="566" t="s">
        <v>326</v>
      </c>
      <c r="F189" s="566" t="s">
        <v>49</v>
      </c>
      <c r="G189" s="566" t="s">
        <v>62</v>
      </c>
      <c r="H189" s="566" t="s">
        <v>402</v>
      </c>
      <c r="I189" s="566"/>
      <c r="J189" s="566"/>
      <c r="K189" s="566">
        <v>13000</v>
      </c>
      <c r="L189" s="566" t="s">
        <v>271</v>
      </c>
      <c r="M189" s="566" t="s">
        <v>43</v>
      </c>
      <c r="N189" s="566" t="s">
        <v>43</v>
      </c>
      <c r="O189" s="566">
        <v>0.5</v>
      </c>
      <c r="P189" s="566"/>
      <c r="Q189" s="566" t="s">
        <v>43</v>
      </c>
      <c r="R189" s="566"/>
      <c r="S189" s="566">
        <v>7</v>
      </c>
      <c r="T189" s="566">
        <v>5</v>
      </c>
      <c r="U189" s="566">
        <v>0</v>
      </c>
      <c r="V189" s="566"/>
      <c r="W189" s="566">
        <v>12</v>
      </c>
      <c r="X189" s="566"/>
      <c r="Y189" s="566" t="s">
        <v>386</v>
      </c>
      <c r="Z189" s="567">
        <v>42837</v>
      </c>
      <c r="AA189" s="567">
        <v>42840</v>
      </c>
      <c r="AB189" s="567">
        <v>42841</v>
      </c>
      <c r="AC189" s="566" t="s">
        <v>54</v>
      </c>
      <c r="AD189" s="566" t="s">
        <v>85</v>
      </c>
      <c r="AE189" s="566" t="s">
        <v>56</v>
      </c>
    </row>
    <row r="190" spans="1:31">
      <c r="A190" s="566" t="s">
        <v>46</v>
      </c>
      <c r="B190" s="566" t="s">
        <v>46</v>
      </c>
      <c r="C190" s="567">
        <v>42839</v>
      </c>
      <c r="D190" s="566" t="s">
        <v>360</v>
      </c>
      <c r="E190" s="566" t="s">
        <v>326</v>
      </c>
      <c r="F190" s="566" t="s">
        <v>49</v>
      </c>
      <c r="G190" s="566" t="s">
        <v>92</v>
      </c>
      <c r="H190" s="566" t="s">
        <v>403</v>
      </c>
      <c r="I190" s="566"/>
      <c r="J190" s="566"/>
      <c r="K190" s="566">
        <v>11000</v>
      </c>
      <c r="L190" s="566" t="s">
        <v>271</v>
      </c>
      <c r="M190" s="566" t="s">
        <v>43</v>
      </c>
      <c r="N190" s="566" t="s">
        <v>43</v>
      </c>
      <c r="O190" s="566">
        <v>0.5</v>
      </c>
      <c r="P190" s="566"/>
      <c r="Q190" s="566" t="s">
        <v>43</v>
      </c>
      <c r="R190" s="566"/>
      <c r="S190" s="566">
        <v>7</v>
      </c>
      <c r="T190" s="566">
        <v>5</v>
      </c>
      <c r="U190" s="566">
        <v>0</v>
      </c>
      <c r="V190" s="566"/>
      <c r="W190" s="566">
        <v>12</v>
      </c>
      <c r="X190" s="566"/>
      <c r="Y190" s="566" t="s">
        <v>399</v>
      </c>
      <c r="Z190" s="567">
        <v>42837</v>
      </c>
      <c r="AA190" s="567">
        <v>42842</v>
      </c>
      <c r="AB190" s="567">
        <v>42843</v>
      </c>
      <c r="AC190" s="566" t="s">
        <v>54</v>
      </c>
      <c r="AD190" s="566" t="s">
        <v>55</v>
      </c>
      <c r="AE190" s="566" t="s">
        <v>56</v>
      </c>
    </row>
    <row r="191" spans="1:31">
      <c r="A191" s="566" t="s">
        <v>46</v>
      </c>
      <c r="B191" s="566" t="s">
        <v>46</v>
      </c>
      <c r="C191" s="567">
        <v>42839</v>
      </c>
      <c r="D191" s="566" t="s">
        <v>360</v>
      </c>
      <c r="E191" s="566" t="s">
        <v>326</v>
      </c>
      <c r="F191" s="566" t="s">
        <v>49</v>
      </c>
      <c r="G191" s="566" t="s">
        <v>92</v>
      </c>
      <c r="H191" s="566" t="s">
        <v>404</v>
      </c>
      <c r="I191" s="566"/>
      <c r="J191" s="566"/>
      <c r="K191" s="566">
        <v>11000</v>
      </c>
      <c r="L191" s="566" t="s">
        <v>271</v>
      </c>
      <c r="M191" s="566" t="s">
        <v>43</v>
      </c>
      <c r="N191" s="566" t="s">
        <v>43</v>
      </c>
      <c r="O191" s="566">
        <v>0.5</v>
      </c>
      <c r="P191" s="566"/>
      <c r="Q191" s="566" t="s">
        <v>43</v>
      </c>
      <c r="R191" s="566"/>
      <c r="S191" s="566">
        <v>7</v>
      </c>
      <c r="T191" s="566">
        <v>5</v>
      </c>
      <c r="U191" s="566">
        <v>0</v>
      </c>
      <c r="V191" s="566"/>
      <c r="W191" s="566">
        <v>12</v>
      </c>
      <c r="X191" s="566"/>
      <c r="Y191" s="566" t="s">
        <v>399</v>
      </c>
      <c r="Z191" s="567">
        <v>42837</v>
      </c>
      <c r="AA191" s="567">
        <v>42842</v>
      </c>
      <c r="AB191" s="567">
        <v>42843</v>
      </c>
      <c r="AC191" s="566" t="s">
        <v>54</v>
      </c>
      <c r="AD191" s="566" t="s">
        <v>55</v>
      </c>
      <c r="AE191" s="566" t="s">
        <v>56</v>
      </c>
    </row>
    <row r="192" spans="1:31">
      <c r="A192" s="566" t="s">
        <v>46</v>
      </c>
      <c r="B192" s="566" t="s">
        <v>46</v>
      </c>
      <c r="C192" s="567">
        <v>42839</v>
      </c>
      <c r="D192" s="566" t="s">
        <v>360</v>
      </c>
      <c r="E192" s="566" t="s">
        <v>326</v>
      </c>
      <c r="F192" s="566" t="s">
        <v>49</v>
      </c>
      <c r="G192" s="566" t="s">
        <v>57</v>
      </c>
      <c r="H192" s="566" t="s">
        <v>405</v>
      </c>
      <c r="I192" s="566"/>
      <c r="J192" s="566"/>
      <c r="K192" s="566">
        <v>11000</v>
      </c>
      <c r="L192" s="566" t="s">
        <v>320</v>
      </c>
      <c r="M192" s="566" t="s">
        <v>43</v>
      </c>
      <c r="N192" s="566">
        <v>0.5</v>
      </c>
      <c r="O192" s="566" t="s">
        <v>43</v>
      </c>
      <c r="P192" s="566"/>
      <c r="Q192" s="566" t="s">
        <v>43</v>
      </c>
      <c r="R192" s="566"/>
      <c r="S192" s="566">
        <v>7</v>
      </c>
      <c r="T192" s="566">
        <v>5</v>
      </c>
      <c r="U192" s="566">
        <v>77.500807098</v>
      </c>
      <c r="V192" s="566"/>
      <c r="W192" s="566">
        <v>90</v>
      </c>
      <c r="X192" s="566"/>
      <c r="Y192" s="566" t="s">
        <v>406</v>
      </c>
      <c r="Z192" s="567">
        <v>42837</v>
      </c>
      <c r="AA192" s="567">
        <v>42842</v>
      </c>
      <c r="AB192" s="567">
        <v>42843</v>
      </c>
      <c r="AC192" s="566" t="s">
        <v>106</v>
      </c>
      <c r="AD192" s="566" t="s">
        <v>55</v>
      </c>
      <c r="AE192" s="566" t="s">
        <v>56</v>
      </c>
    </row>
    <row r="193" spans="1:31">
      <c r="A193" s="566" t="s">
        <v>46</v>
      </c>
      <c r="B193" s="566" t="s">
        <v>46</v>
      </c>
      <c r="C193" s="567">
        <v>42840</v>
      </c>
      <c r="D193" s="566" t="s">
        <v>360</v>
      </c>
      <c r="E193" s="566" t="s">
        <v>326</v>
      </c>
      <c r="F193" s="566" t="s">
        <v>49</v>
      </c>
      <c r="G193" s="566" t="s">
        <v>92</v>
      </c>
      <c r="H193" s="566" t="s">
        <v>407</v>
      </c>
      <c r="I193" s="566"/>
      <c r="J193" s="566"/>
      <c r="K193" s="566">
        <v>11000</v>
      </c>
      <c r="L193" s="566" t="s">
        <v>271</v>
      </c>
      <c r="M193" s="566" t="s">
        <v>43</v>
      </c>
      <c r="N193" s="566" t="s">
        <v>43</v>
      </c>
      <c r="O193" s="566">
        <v>0.5</v>
      </c>
      <c r="P193" s="566"/>
      <c r="Q193" s="566" t="s">
        <v>43</v>
      </c>
      <c r="R193" s="566"/>
      <c r="S193" s="566">
        <v>7</v>
      </c>
      <c r="T193" s="566">
        <v>5</v>
      </c>
      <c r="U193" s="566">
        <v>0</v>
      </c>
      <c r="V193" s="566"/>
      <c r="W193" s="566">
        <v>12</v>
      </c>
      <c r="X193" s="566"/>
      <c r="Y193" s="566" t="s">
        <v>408</v>
      </c>
      <c r="Z193" s="567">
        <v>42837</v>
      </c>
      <c r="AA193" s="567">
        <v>42842</v>
      </c>
      <c r="AB193" s="567">
        <v>42843</v>
      </c>
      <c r="AC193" s="566" t="s">
        <v>54</v>
      </c>
      <c r="AD193" s="566" t="s">
        <v>55</v>
      </c>
      <c r="AE193" s="566" t="s">
        <v>56</v>
      </c>
    </row>
    <row r="194" spans="1:31">
      <c r="A194" s="566" t="s">
        <v>46</v>
      </c>
      <c r="B194" s="566" t="s">
        <v>46</v>
      </c>
      <c r="C194" s="567">
        <v>42840</v>
      </c>
      <c r="D194" s="566" t="s">
        <v>360</v>
      </c>
      <c r="E194" s="566" t="s">
        <v>326</v>
      </c>
      <c r="F194" s="566" t="s">
        <v>49</v>
      </c>
      <c r="G194" s="566" t="s">
        <v>92</v>
      </c>
      <c r="H194" s="566" t="s">
        <v>409</v>
      </c>
      <c r="I194" s="566"/>
      <c r="J194" s="566"/>
      <c r="K194" s="566">
        <v>11000</v>
      </c>
      <c r="L194" s="566" t="s">
        <v>271</v>
      </c>
      <c r="M194" s="566" t="s">
        <v>43</v>
      </c>
      <c r="N194" s="566" t="s">
        <v>43</v>
      </c>
      <c r="O194" s="566">
        <v>0.5</v>
      </c>
      <c r="P194" s="566"/>
      <c r="Q194" s="566" t="s">
        <v>43</v>
      </c>
      <c r="R194" s="566"/>
      <c r="S194" s="566">
        <v>7</v>
      </c>
      <c r="T194" s="566">
        <v>5</v>
      </c>
      <c r="U194" s="566">
        <v>0</v>
      </c>
      <c r="V194" s="566"/>
      <c r="W194" s="566">
        <v>12</v>
      </c>
      <c r="X194" s="566"/>
      <c r="Y194" s="566" t="s">
        <v>408</v>
      </c>
      <c r="Z194" s="567">
        <v>42838</v>
      </c>
      <c r="AA194" s="567">
        <v>42840</v>
      </c>
      <c r="AB194" s="567">
        <v>42841</v>
      </c>
      <c r="AC194" s="566" t="s">
        <v>54</v>
      </c>
      <c r="AD194" s="566" t="s">
        <v>85</v>
      </c>
      <c r="AE194" s="566" t="s">
        <v>56</v>
      </c>
    </row>
    <row r="195" spans="1:31">
      <c r="A195" s="566" t="s">
        <v>46</v>
      </c>
      <c r="B195" s="566" t="s">
        <v>46</v>
      </c>
      <c r="C195" s="567">
        <v>42840</v>
      </c>
      <c r="D195" s="566" t="s">
        <v>360</v>
      </c>
      <c r="E195" s="566" t="s">
        <v>326</v>
      </c>
      <c r="F195" s="566" t="s">
        <v>49</v>
      </c>
      <c r="G195" s="566" t="s">
        <v>191</v>
      </c>
      <c r="H195" s="566" t="s">
        <v>410</v>
      </c>
      <c r="I195" s="566"/>
      <c r="J195" s="566"/>
      <c r="K195" s="566">
        <v>10000</v>
      </c>
      <c r="L195" s="566" t="s">
        <v>271</v>
      </c>
      <c r="M195" s="566" t="s">
        <v>43</v>
      </c>
      <c r="N195" s="566" t="s">
        <v>43</v>
      </c>
      <c r="O195" s="566">
        <v>0.5</v>
      </c>
      <c r="P195" s="566"/>
      <c r="Q195" s="566" t="s">
        <v>43</v>
      </c>
      <c r="R195" s="566"/>
      <c r="S195" s="566">
        <v>7</v>
      </c>
      <c r="T195" s="566">
        <v>5</v>
      </c>
      <c r="U195" s="566">
        <v>0</v>
      </c>
      <c r="V195" s="566"/>
      <c r="W195" s="566">
        <v>12</v>
      </c>
      <c r="X195" s="566"/>
      <c r="Y195" s="566" t="s">
        <v>411</v>
      </c>
      <c r="Z195" s="567">
        <v>42838</v>
      </c>
      <c r="AA195" s="567">
        <v>42840</v>
      </c>
      <c r="AB195" s="567">
        <v>42841</v>
      </c>
      <c r="AC195" s="566" t="s">
        <v>54</v>
      </c>
      <c r="AD195" s="566" t="s">
        <v>85</v>
      </c>
      <c r="AE195" s="566" t="s">
        <v>56</v>
      </c>
    </row>
    <row r="196" spans="1:31">
      <c r="A196" s="566" t="s">
        <v>46</v>
      </c>
      <c r="B196" s="566" t="s">
        <v>46</v>
      </c>
      <c r="C196" s="567">
        <v>42840</v>
      </c>
      <c r="D196" s="566" t="s">
        <v>360</v>
      </c>
      <c r="E196" s="566" t="s">
        <v>326</v>
      </c>
      <c r="F196" s="566" t="s">
        <v>49</v>
      </c>
      <c r="G196" s="566" t="s">
        <v>191</v>
      </c>
      <c r="H196" s="566" t="s">
        <v>412</v>
      </c>
      <c r="I196" s="566"/>
      <c r="J196" s="566"/>
      <c r="K196" s="566">
        <v>10000</v>
      </c>
      <c r="L196" s="566" t="s">
        <v>271</v>
      </c>
      <c r="M196" s="566" t="s">
        <v>43</v>
      </c>
      <c r="N196" s="566" t="s">
        <v>43</v>
      </c>
      <c r="O196" s="566">
        <v>0.5</v>
      </c>
      <c r="P196" s="566"/>
      <c r="Q196" s="566" t="s">
        <v>43</v>
      </c>
      <c r="R196" s="566"/>
      <c r="S196" s="566">
        <v>7</v>
      </c>
      <c r="T196" s="566">
        <v>5</v>
      </c>
      <c r="U196" s="566">
        <v>0</v>
      </c>
      <c r="V196" s="566"/>
      <c r="W196" s="566">
        <v>12</v>
      </c>
      <c r="X196" s="566"/>
      <c r="Y196" s="566" t="s">
        <v>411</v>
      </c>
      <c r="Z196" s="567">
        <v>42838</v>
      </c>
      <c r="AA196" s="567">
        <v>42840</v>
      </c>
      <c r="AB196" s="567">
        <v>42841</v>
      </c>
      <c r="AC196" s="566" t="s">
        <v>54</v>
      </c>
      <c r="AD196" s="566" t="s">
        <v>85</v>
      </c>
      <c r="AE196" s="566" t="s">
        <v>56</v>
      </c>
    </row>
    <row r="197" spans="1:31">
      <c r="A197" s="566" t="s">
        <v>46</v>
      </c>
      <c r="B197" s="566" t="s">
        <v>46</v>
      </c>
      <c r="C197" s="567">
        <v>42840</v>
      </c>
      <c r="D197" s="566" t="s">
        <v>360</v>
      </c>
      <c r="E197" s="566" t="s">
        <v>326</v>
      </c>
      <c r="F197" s="566" t="s">
        <v>49</v>
      </c>
      <c r="G197" s="566" t="s">
        <v>92</v>
      </c>
      <c r="H197" s="566" t="s">
        <v>413</v>
      </c>
      <c r="I197" s="566"/>
      <c r="J197" s="566"/>
      <c r="K197" s="566">
        <v>11000</v>
      </c>
      <c r="L197" s="566" t="s">
        <v>271</v>
      </c>
      <c r="M197" s="566" t="s">
        <v>43</v>
      </c>
      <c r="N197" s="566" t="s">
        <v>43</v>
      </c>
      <c r="O197" s="566">
        <v>0.5</v>
      </c>
      <c r="P197" s="566"/>
      <c r="Q197" s="566" t="s">
        <v>43</v>
      </c>
      <c r="R197" s="566"/>
      <c r="S197" s="566">
        <v>7</v>
      </c>
      <c r="T197" s="566">
        <v>5</v>
      </c>
      <c r="U197" s="566">
        <v>0</v>
      </c>
      <c r="V197" s="566"/>
      <c r="W197" s="566">
        <v>12</v>
      </c>
      <c r="X197" s="566"/>
      <c r="Y197" s="566" t="s">
        <v>408</v>
      </c>
      <c r="Z197" s="567">
        <v>42838</v>
      </c>
      <c r="AA197" s="567">
        <v>42842</v>
      </c>
      <c r="AB197" s="567">
        <v>42843</v>
      </c>
      <c r="AC197" s="566" t="s">
        <v>54</v>
      </c>
      <c r="AD197" s="566" t="s">
        <v>85</v>
      </c>
      <c r="AE197" s="566" t="s">
        <v>56</v>
      </c>
    </row>
    <row r="198" spans="1:31">
      <c r="A198" s="566" t="s">
        <v>147</v>
      </c>
      <c r="B198" s="566" t="s">
        <v>161</v>
      </c>
      <c r="C198" s="567">
        <v>42840</v>
      </c>
      <c r="D198" s="566" t="s">
        <v>360</v>
      </c>
      <c r="E198" s="566" t="s">
        <v>326</v>
      </c>
      <c r="F198" s="566" t="s">
        <v>49</v>
      </c>
      <c r="G198" s="566" t="s">
        <v>247</v>
      </c>
      <c r="H198" s="566" t="s">
        <v>414</v>
      </c>
      <c r="I198" s="566"/>
      <c r="J198" s="566"/>
      <c r="K198" s="566">
        <v>20000</v>
      </c>
      <c r="L198" s="566" t="s">
        <v>164</v>
      </c>
      <c r="M198" s="566" t="s">
        <v>43</v>
      </c>
      <c r="N198" s="566" t="s">
        <v>43</v>
      </c>
      <c r="O198" s="566">
        <v>0.5</v>
      </c>
      <c r="P198" s="566"/>
      <c r="Q198" s="566" t="s">
        <v>43</v>
      </c>
      <c r="R198" s="566"/>
      <c r="S198" s="566">
        <v>7</v>
      </c>
      <c r="T198" s="566">
        <v>5</v>
      </c>
      <c r="U198" s="566">
        <v>0</v>
      </c>
      <c r="V198" s="566"/>
      <c r="W198" s="566">
        <v>12</v>
      </c>
      <c r="X198" s="566"/>
      <c r="Y198" s="566" t="s">
        <v>415</v>
      </c>
      <c r="Z198" s="567">
        <v>42838</v>
      </c>
      <c r="AA198" s="567">
        <v>42842</v>
      </c>
      <c r="AB198" s="567">
        <v>42843</v>
      </c>
      <c r="AC198" s="566" t="s">
        <v>54</v>
      </c>
      <c r="AD198" s="566" t="s">
        <v>395</v>
      </c>
      <c r="AE198" s="566" t="s">
        <v>56</v>
      </c>
    </row>
    <row r="199" spans="1:31">
      <c r="A199" s="566" t="s">
        <v>147</v>
      </c>
      <c r="B199" s="566" t="s">
        <v>161</v>
      </c>
      <c r="C199" s="567">
        <v>42840</v>
      </c>
      <c r="D199" s="566" t="s">
        <v>360</v>
      </c>
      <c r="E199" s="566" t="s">
        <v>326</v>
      </c>
      <c r="F199" s="566" t="s">
        <v>49</v>
      </c>
      <c r="G199" s="566" t="s">
        <v>162</v>
      </c>
      <c r="H199" s="566" t="s">
        <v>416</v>
      </c>
      <c r="I199" s="566"/>
      <c r="J199" s="566"/>
      <c r="K199" s="566">
        <v>20000</v>
      </c>
      <c r="L199" s="566" t="s">
        <v>164</v>
      </c>
      <c r="M199" s="566" t="s">
        <v>43</v>
      </c>
      <c r="N199" s="566" t="s">
        <v>43</v>
      </c>
      <c r="O199" s="566">
        <v>0.5</v>
      </c>
      <c r="P199" s="566"/>
      <c r="Q199" s="566" t="s">
        <v>43</v>
      </c>
      <c r="R199" s="566"/>
      <c r="S199" s="566">
        <v>7</v>
      </c>
      <c r="T199" s="566">
        <v>5</v>
      </c>
      <c r="U199" s="566">
        <v>0</v>
      </c>
      <c r="V199" s="566"/>
      <c r="W199" s="566">
        <v>12</v>
      </c>
      <c r="X199" s="566"/>
      <c r="Y199" s="566" t="s">
        <v>417</v>
      </c>
      <c r="Z199" s="567">
        <v>42838</v>
      </c>
      <c r="AA199" s="567">
        <v>42842</v>
      </c>
      <c r="AB199" s="567">
        <v>42843</v>
      </c>
      <c r="AC199" s="566" t="s">
        <v>54</v>
      </c>
      <c r="AD199" s="566" t="s">
        <v>395</v>
      </c>
      <c r="AE199" s="566" t="s">
        <v>56</v>
      </c>
    </row>
    <row r="200" spans="1:31">
      <c r="A200" s="566" t="s">
        <v>46</v>
      </c>
      <c r="B200" s="566" t="s">
        <v>46</v>
      </c>
      <c r="C200" s="567">
        <v>42840</v>
      </c>
      <c r="D200" s="566" t="s">
        <v>360</v>
      </c>
      <c r="E200" s="566" t="s">
        <v>326</v>
      </c>
      <c r="F200" s="566" t="s">
        <v>49</v>
      </c>
      <c r="G200" s="566" t="s">
        <v>92</v>
      </c>
      <c r="H200" s="566" t="s">
        <v>418</v>
      </c>
      <c r="I200" s="566"/>
      <c r="J200" s="566"/>
      <c r="K200" s="566">
        <v>11000</v>
      </c>
      <c r="L200" s="566" t="s">
        <v>271</v>
      </c>
      <c r="M200" s="566" t="s">
        <v>43</v>
      </c>
      <c r="N200" s="566" t="s">
        <v>43</v>
      </c>
      <c r="O200" s="566">
        <v>0.5</v>
      </c>
      <c r="P200" s="566"/>
      <c r="Q200" s="566" t="s">
        <v>43</v>
      </c>
      <c r="R200" s="566"/>
      <c r="S200" s="566">
        <v>7</v>
      </c>
      <c r="T200" s="566">
        <v>5</v>
      </c>
      <c r="U200" s="566">
        <v>0</v>
      </c>
      <c r="V200" s="566"/>
      <c r="W200" s="566">
        <v>12</v>
      </c>
      <c r="X200" s="566"/>
      <c r="Y200" s="566" t="s">
        <v>408</v>
      </c>
      <c r="Z200" s="567">
        <v>42838</v>
      </c>
      <c r="AA200" s="567">
        <v>42842</v>
      </c>
      <c r="AB200" s="567">
        <v>42843</v>
      </c>
      <c r="AC200" s="566" t="s">
        <v>54</v>
      </c>
      <c r="AD200" s="566" t="s">
        <v>85</v>
      </c>
      <c r="AE200" s="566" t="s">
        <v>56</v>
      </c>
    </row>
    <row r="201" spans="1:31">
      <c r="A201" s="566" t="s">
        <v>46</v>
      </c>
      <c r="B201" s="566" t="s">
        <v>46</v>
      </c>
      <c r="C201" s="567">
        <v>42840</v>
      </c>
      <c r="D201" s="566" t="s">
        <v>360</v>
      </c>
      <c r="E201" s="566" t="s">
        <v>326</v>
      </c>
      <c r="F201" s="566" t="s">
        <v>49</v>
      </c>
      <c r="G201" s="566" t="s">
        <v>92</v>
      </c>
      <c r="H201" s="566" t="s">
        <v>419</v>
      </c>
      <c r="I201" s="566"/>
      <c r="J201" s="566"/>
      <c r="K201" s="566">
        <v>11000</v>
      </c>
      <c r="L201" s="566" t="s">
        <v>271</v>
      </c>
      <c r="M201" s="566" t="s">
        <v>43</v>
      </c>
      <c r="N201" s="566" t="s">
        <v>43</v>
      </c>
      <c r="O201" s="566">
        <v>0.5</v>
      </c>
      <c r="P201" s="566"/>
      <c r="Q201" s="566" t="s">
        <v>43</v>
      </c>
      <c r="R201" s="566"/>
      <c r="S201" s="566">
        <v>7</v>
      </c>
      <c r="T201" s="566">
        <v>5</v>
      </c>
      <c r="U201" s="566">
        <v>0</v>
      </c>
      <c r="V201" s="566"/>
      <c r="W201" s="566">
        <v>12</v>
      </c>
      <c r="X201" s="566"/>
      <c r="Y201" s="566" t="s">
        <v>408</v>
      </c>
      <c r="Z201" s="567">
        <v>42838</v>
      </c>
      <c r="AA201" s="567">
        <v>42840</v>
      </c>
      <c r="AB201" s="567">
        <v>42841</v>
      </c>
      <c r="AC201" s="566" t="s">
        <v>54</v>
      </c>
      <c r="AD201" s="566" t="s">
        <v>85</v>
      </c>
      <c r="AE201" s="566" t="s">
        <v>56</v>
      </c>
    </row>
    <row r="202" spans="1:31">
      <c r="A202" s="566" t="s">
        <v>46</v>
      </c>
      <c r="B202" s="566" t="s">
        <v>46</v>
      </c>
      <c r="C202" s="567">
        <v>42840</v>
      </c>
      <c r="D202" s="566" t="s">
        <v>360</v>
      </c>
      <c r="E202" s="566" t="s">
        <v>326</v>
      </c>
      <c r="F202" s="566" t="s">
        <v>49</v>
      </c>
      <c r="G202" s="566" t="s">
        <v>62</v>
      </c>
      <c r="H202" s="566" t="s">
        <v>420</v>
      </c>
      <c r="I202" s="566"/>
      <c r="J202" s="566"/>
      <c r="K202" s="566">
        <v>13000</v>
      </c>
      <c r="L202" s="566" t="s">
        <v>271</v>
      </c>
      <c r="M202" s="566" t="s">
        <v>43</v>
      </c>
      <c r="N202" s="566" t="s">
        <v>43</v>
      </c>
      <c r="O202" s="566">
        <v>0.5</v>
      </c>
      <c r="P202" s="566"/>
      <c r="Q202" s="566" t="s">
        <v>43</v>
      </c>
      <c r="R202" s="566"/>
      <c r="S202" s="566">
        <v>7</v>
      </c>
      <c r="T202" s="566">
        <v>5</v>
      </c>
      <c r="U202" s="566">
        <v>0</v>
      </c>
      <c r="V202" s="566"/>
      <c r="W202" s="566">
        <v>12</v>
      </c>
      <c r="X202" s="566"/>
      <c r="Y202" s="566" t="s">
        <v>421</v>
      </c>
      <c r="Z202" s="567">
        <v>42838</v>
      </c>
      <c r="AA202" s="567">
        <v>42842</v>
      </c>
      <c r="AB202" s="567">
        <v>42843</v>
      </c>
      <c r="AC202" s="566" t="s">
        <v>54</v>
      </c>
      <c r="AD202" s="566" t="s">
        <v>85</v>
      </c>
      <c r="AE202" s="566" t="s">
        <v>56</v>
      </c>
    </row>
    <row r="203" spans="1:31">
      <c r="A203" s="566" t="s">
        <v>46</v>
      </c>
      <c r="B203" s="566" t="s">
        <v>46</v>
      </c>
      <c r="C203" s="567">
        <v>42840</v>
      </c>
      <c r="D203" s="566" t="s">
        <v>360</v>
      </c>
      <c r="E203" s="566" t="s">
        <v>326</v>
      </c>
      <c r="F203" s="566" t="s">
        <v>49</v>
      </c>
      <c r="G203" s="566" t="s">
        <v>62</v>
      </c>
      <c r="H203" s="566" t="s">
        <v>422</v>
      </c>
      <c r="I203" s="566"/>
      <c r="J203" s="566"/>
      <c r="K203" s="566">
        <v>13000</v>
      </c>
      <c r="L203" s="566" t="s">
        <v>271</v>
      </c>
      <c r="M203" s="566" t="s">
        <v>43</v>
      </c>
      <c r="N203" s="566" t="s">
        <v>43</v>
      </c>
      <c r="O203" s="566">
        <v>0.5</v>
      </c>
      <c r="P203" s="566"/>
      <c r="Q203" s="566" t="s">
        <v>43</v>
      </c>
      <c r="R203" s="566"/>
      <c r="S203" s="566">
        <v>7</v>
      </c>
      <c r="T203" s="566">
        <v>5</v>
      </c>
      <c r="U203" s="566">
        <v>0</v>
      </c>
      <c r="V203" s="566"/>
      <c r="W203" s="566">
        <v>12</v>
      </c>
      <c r="X203" s="566"/>
      <c r="Y203" s="566" t="s">
        <v>421</v>
      </c>
      <c r="Z203" s="567">
        <v>42838</v>
      </c>
      <c r="AA203" s="567">
        <v>42842</v>
      </c>
      <c r="AB203" s="567">
        <v>42843</v>
      </c>
      <c r="AC203" s="566" t="s">
        <v>54</v>
      </c>
      <c r="AD203" s="566" t="s">
        <v>85</v>
      </c>
      <c r="AE203" s="566" t="s">
        <v>56</v>
      </c>
    </row>
    <row r="204" spans="1:31">
      <c r="A204" s="566" t="s">
        <v>46</v>
      </c>
      <c r="B204" s="566" t="s">
        <v>46</v>
      </c>
      <c r="C204" s="567">
        <v>42840</v>
      </c>
      <c r="D204" s="566" t="s">
        <v>360</v>
      </c>
      <c r="E204" s="566" t="s">
        <v>326</v>
      </c>
      <c r="F204" s="566" t="s">
        <v>49</v>
      </c>
      <c r="G204" s="566" t="s">
        <v>62</v>
      </c>
      <c r="H204" s="566" t="s">
        <v>423</v>
      </c>
      <c r="I204" s="566"/>
      <c r="J204" s="566"/>
      <c r="K204" s="566">
        <v>13000</v>
      </c>
      <c r="L204" s="566" t="s">
        <v>271</v>
      </c>
      <c r="M204" s="566" t="s">
        <v>43</v>
      </c>
      <c r="N204" s="566" t="s">
        <v>43</v>
      </c>
      <c r="O204" s="566">
        <v>0.5</v>
      </c>
      <c r="P204" s="566"/>
      <c r="Q204" s="566" t="s">
        <v>43</v>
      </c>
      <c r="R204" s="566"/>
      <c r="S204" s="566">
        <v>7</v>
      </c>
      <c r="T204" s="566">
        <v>5</v>
      </c>
      <c r="U204" s="566">
        <v>0</v>
      </c>
      <c r="V204" s="566"/>
      <c r="W204" s="566">
        <v>12</v>
      </c>
      <c r="X204" s="566"/>
      <c r="Y204" s="566" t="s">
        <v>421</v>
      </c>
      <c r="Z204" s="567">
        <v>42838</v>
      </c>
      <c r="AA204" s="567">
        <v>42841</v>
      </c>
      <c r="AB204" s="567">
        <v>42842</v>
      </c>
      <c r="AC204" s="566" t="s">
        <v>54</v>
      </c>
      <c r="AD204" s="566" t="s">
        <v>61</v>
      </c>
      <c r="AE204" s="566" t="s">
        <v>56</v>
      </c>
    </row>
    <row r="205" spans="1:31">
      <c r="A205" s="566" t="s">
        <v>46</v>
      </c>
      <c r="B205" s="566" t="s">
        <v>46</v>
      </c>
      <c r="C205" s="567">
        <v>42840</v>
      </c>
      <c r="D205" s="566" t="s">
        <v>360</v>
      </c>
      <c r="E205" s="566" t="s">
        <v>326</v>
      </c>
      <c r="F205" s="566" t="s">
        <v>49</v>
      </c>
      <c r="G205" s="566" t="s">
        <v>62</v>
      </c>
      <c r="H205" s="566" t="s">
        <v>424</v>
      </c>
      <c r="I205" s="566"/>
      <c r="J205" s="566"/>
      <c r="K205" s="566">
        <v>13000</v>
      </c>
      <c r="L205" s="566" t="s">
        <v>271</v>
      </c>
      <c r="M205" s="566" t="s">
        <v>43</v>
      </c>
      <c r="N205" s="566" t="s">
        <v>43</v>
      </c>
      <c r="O205" s="566">
        <v>0.5</v>
      </c>
      <c r="P205" s="566"/>
      <c r="Q205" s="566" t="s">
        <v>43</v>
      </c>
      <c r="R205" s="566"/>
      <c r="S205" s="566">
        <v>7</v>
      </c>
      <c r="T205" s="566">
        <v>5</v>
      </c>
      <c r="U205" s="566">
        <v>0</v>
      </c>
      <c r="V205" s="566"/>
      <c r="W205" s="566">
        <v>12</v>
      </c>
      <c r="X205" s="566"/>
      <c r="Y205" s="566" t="s">
        <v>421</v>
      </c>
      <c r="Z205" s="567">
        <v>42838</v>
      </c>
      <c r="AA205" s="567">
        <v>42841</v>
      </c>
      <c r="AB205" s="567">
        <v>42842</v>
      </c>
      <c r="AC205" s="566" t="s">
        <v>54</v>
      </c>
      <c r="AD205" s="566" t="s">
        <v>61</v>
      </c>
      <c r="AE205" s="566" t="s">
        <v>56</v>
      </c>
    </row>
    <row r="206" spans="1:31">
      <c r="A206" s="566" t="s">
        <v>46</v>
      </c>
      <c r="B206" s="566" t="s">
        <v>46</v>
      </c>
      <c r="C206" s="567">
        <v>42840</v>
      </c>
      <c r="D206" s="566" t="s">
        <v>360</v>
      </c>
      <c r="E206" s="566" t="s">
        <v>326</v>
      </c>
      <c r="F206" s="566" t="s">
        <v>49</v>
      </c>
      <c r="G206" s="566" t="s">
        <v>62</v>
      </c>
      <c r="H206" s="566" t="s">
        <v>425</v>
      </c>
      <c r="I206" s="566"/>
      <c r="J206" s="566"/>
      <c r="K206" s="566">
        <v>13000</v>
      </c>
      <c r="L206" s="566" t="s">
        <v>271</v>
      </c>
      <c r="M206" s="566" t="s">
        <v>43</v>
      </c>
      <c r="N206" s="566" t="s">
        <v>43</v>
      </c>
      <c r="O206" s="566">
        <v>0.5</v>
      </c>
      <c r="P206" s="566"/>
      <c r="Q206" s="566" t="s">
        <v>43</v>
      </c>
      <c r="R206" s="566"/>
      <c r="S206" s="566">
        <v>7</v>
      </c>
      <c r="T206" s="566">
        <v>5</v>
      </c>
      <c r="U206" s="566">
        <v>0</v>
      </c>
      <c r="V206" s="566"/>
      <c r="W206" s="566">
        <v>12</v>
      </c>
      <c r="X206" s="566"/>
      <c r="Y206" s="566" t="s">
        <v>421</v>
      </c>
      <c r="Z206" s="567">
        <v>42838</v>
      </c>
      <c r="AA206" s="567">
        <v>42842</v>
      </c>
      <c r="AB206" s="567">
        <v>42843</v>
      </c>
      <c r="AC206" s="566" t="s">
        <v>54</v>
      </c>
      <c r="AD206" s="566" t="s">
        <v>85</v>
      </c>
      <c r="AE206" s="566" t="s">
        <v>56</v>
      </c>
    </row>
    <row r="207" spans="1:31">
      <c r="A207" s="566" t="s">
        <v>46</v>
      </c>
      <c r="B207" s="566" t="s">
        <v>46</v>
      </c>
      <c r="C207" s="567">
        <v>42840</v>
      </c>
      <c r="D207" s="566" t="s">
        <v>360</v>
      </c>
      <c r="E207" s="566" t="s">
        <v>326</v>
      </c>
      <c r="F207" s="566" t="s">
        <v>49</v>
      </c>
      <c r="G207" s="566" t="s">
        <v>62</v>
      </c>
      <c r="H207" s="566" t="s">
        <v>426</v>
      </c>
      <c r="I207" s="566"/>
      <c r="J207" s="566"/>
      <c r="K207" s="566">
        <v>13000</v>
      </c>
      <c r="L207" s="566" t="s">
        <v>271</v>
      </c>
      <c r="M207" s="566" t="s">
        <v>43</v>
      </c>
      <c r="N207" s="566" t="s">
        <v>43</v>
      </c>
      <c r="O207" s="566">
        <v>0.5</v>
      </c>
      <c r="P207" s="566"/>
      <c r="Q207" s="566" t="s">
        <v>43</v>
      </c>
      <c r="R207" s="566"/>
      <c r="S207" s="566">
        <v>7</v>
      </c>
      <c r="T207" s="566">
        <v>5</v>
      </c>
      <c r="U207" s="566">
        <v>0</v>
      </c>
      <c r="V207" s="566"/>
      <c r="W207" s="566">
        <v>12</v>
      </c>
      <c r="X207" s="566"/>
      <c r="Y207" s="566" t="s">
        <v>421</v>
      </c>
      <c r="Z207" s="567">
        <v>42838</v>
      </c>
      <c r="AA207" s="567">
        <v>42842</v>
      </c>
      <c r="AB207" s="567">
        <v>42843</v>
      </c>
      <c r="AC207" s="566" t="s">
        <v>54</v>
      </c>
      <c r="AD207" s="566" t="s">
        <v>85</v>
      </c>
      <c r="AE207" s="566" t="s">
        <v>56</v>
      </c>
    </row>
    <row r="208" spans="1:31">
      <c r="A208" s="566" t="s">
        <v>46</v>
      </c>
      <c r="B208" s="566" t="s">
        <v>46</v>
      </c>
      <c r="C208" s="567">
        <v>42840</v>
      </c>
      <c r="D208" s="566" t="s">
        <v>360</v>
      </c>
      <c r="E208" s="566" t="s">
        <v>326</v>
      </c>
      <c r="F208" s="566" t="s">
        <v>49</v>
      </c>
      <c r="G208" s="566" t="s">
        <v>191</v>
      </c>
      <c r="H208" s="566" t="s">
        <v>427</v>
      </c>
      <c r="I208" s="566"/>
      <c r="J208" s="566"/>
      <c r="K208" s="566">
        <v>10000</v>
      </c>
      <c r="L208" s="566" t="s">
        <v>271</v>
      </c>
      <c r="M208" s="566" t="s">
        <v>43</v>
      </c>
      <c r="N208" s="566" t="s">
        <v>43</v>
      </c>
      <c r="O208" s="566">
        <v>0.5</v>
      </c>
      <c r="P208" s="566"/>
      <c r="Q208" s="566" t="s">
        <v>43</v>
      </c>
      <c r="R208" s="566"/>
      <c r="S208" s="566">
        <v>7</v>
      </c>
      <c r="T208" s="566">
        <v>5</v>
      </c>
      <c r="U208" s="566">
        <v>0</v>
      </c>
      <c r="V208" s="566"/>
      <c r="W208" s="566">
        <v>12</v>
      </c>
      <c r="X208" s="566"/>
      <c r="Y208" s="566" t="s">
        <v>411</v>
      </c>
      <c r="Z208" s="567">
        <v>42838</v>
      </c>
      <c r="AA208" s="567">
        <v>42841</v>
      </c>
      <c r="AB208" s="567">
        <v>42842</v>
      </c>
      <c r="AC208" s="566" t="s">
        <v>54</v>
      </c>
      <c r="AD208" s="566" t="s">
        <v>61</v>
      </c>
      <c r="AE208" s="566" t="s">
        <v>56</v>
      </c>
    </row>
    <row r="209" spans="1:31">
      <c r="A209" s="566" t="s">
        <v>46</v>
      </c>
      <c r="B209" s="566" t="s">
        <v>46</v>
      </c>
      <c r="C209" s="567">
        <v>42840</v>
      </c>
      <c r="D209" s="566" t="s">
        <v>360</v>
      </c>
      <c r="E209" s="566" t="s">
        <v>326</v>
      </c>
      <c r="F209" s="566" t="s">
        <v>49</v>
      </c>
      <c r="G209" s="566" t="s">
        <v>62</v>
      </c>
      <c r="H209" s="566" t="s">
        <v>428</v>
      </c>
      <c r="I209" s="566"/>
      <c r="J209" s="566"/>
      <c r="K209" s="566">
        <v>13000</v>
      </c>
      <c r="L209" s="566" t="s">
        <v>271</v>
      </c>
      <c r="M209" s="566" t="s">
        <v>43</v>
      </c>
      <c r="N209" s="566" t="s">
        <v>43</v>
      </c>
      <c r="O209" s="566">
        <v>0.5</v>
      </c>
      <c r="P209" s="566"/>
      <c r="Q209" s="566" t="s">
        <v>43</v>
      </c>
      <c r="R209" s="566"/>
      <c r="S209" s="566">
        <v>7</v>
      </c>
      <c r="T209" s="566">
        <v>5</v>
      </c>
      <c r="U209" s="566">
        <v>0</v>
      </c>
      <c r="V209" s="566"/>
      <c r="W209" s="566">
        <v>12</v>
      </c>
      <c r="X209" s="566"/>
      <c r="Y209" s="566" t="s">
        <v>421</v>
      </c>
      <c r="Z209" s="567">
        <v>42838</v>
      </c>
      <c r="AA209" s="567">
        <v>42842</v>
      </c>
      <c r="AB209" s="567">
        <v>42843</v>
      </c>
      <c r="AC209" s="566" t="s">
        <v>54</v>
      </c>
      <c r="AD209" s="566" t="s">
        <v>85</v>
      </c>
      <c r="AE209" s="566" t="s">
        <v>56</v>
      </c>
    </row>
    <row r="210" spans="1:31">
      <c r="A210" s="566" t="s">
        <v>46</v>
      </c>
      <c r="B210" s="566" t="s">
        <v>46</v>
      </c>
      <c r="C210" s="567">
        <v>42840</v>
      </c>
      <c r="D210" s="566" t="s">
        <v>360</v>
      </c>
      <c r="E210" s="566" t="s">
        <v>326</v>
      </c>
      <c r="F210" s="566" t="s">
        <v>49</v>
      </c>
      <c r="G210" s="566" t="s">
        <v>62</v>
      </c>
      <c r="H210" s="566" t="s">
        <v>429</v>
      </c>
      <c r="I210" s="566"/>
      <c r="J210" s="566"/>
      <c r="K210" s="566">
        <v>13000</v>
      </c>
      <c r="L210" s="566" t="s">
        <v>271</v>
      </c>
      <c r="M210" s="566" t="s">
        <v>43</v>
      </c>
      <c r="N210" s="566" t="s">
        <v>43</v>
      </c>
      <c r="O210" s="566">
        <v>0.5</v>
      </c>
      <c r="P210" s="566"/>
      <c r="Q210" s="566" t="s">
        <v>43</v>
      </c>
      <c r="R210" s="566"/>
      <c r="S210" s="566">
        <v>7</v>
      </c>
      <c r="T210" s="566">
        <v>5</v>
      </c>
      <c r="U210" s="566">
        <v>0</v>
      </c>
      <c r="V210" s="566"/>
      <c r="W210" s="566">
        <v>12</v>
      </c>
      <c r="X210" s="566"/>
      <c r="Y210" s="566" t="s">
        <v>421</v>
      </c>
      <c r="Z210" s="567">
        <v>42838</v>
      </c>
      <c r="AA210" s="567">
        <v>42842</v>
      </c>
      <c r="AB210" s="567">
        <v>42843</v>
      </c>
      <c r="AC210" s="566" t="s">
        <v>54</v>
      </c>
      <c r="AD210" s="566" t="s">
        <v>85</v>
      </c>
      <c r="AE210" s="566" t="s">
        <v>56</v>
      </c>
    </row>
    <row r="211" spans="1:31">
      <c r="A211" s="566" t="s">
        <v>147</v>
      </c>
      <c r="B211" s="566" t="s">
        <v>324</v>
      </c>
      <c r="C211" s="567">
        <v>42841</v>
      </c>
      <c r="D211" s="566" t="s">
        <v>430</v>
      </c>
      <c r="E211" s="566" t="s">
        <v>326</v>
      </c>
      <c r="F211" s="566" t="s">
        <v>327</v>
      </c>
      <c r="G211" s="566" t="s">
        <v>328</v>
      </c>
      <c r="H211" s="566"/>
      <c r="I211" s="566"/>
      <c r="J211" s="566"/>
      <c r="K211" s="566"/>
      <c r="L211" s="566"/>
      <c r="M211" s="566"/>
      <c r="N211" s="566"/>
      <c r="O211" s="566">
        <v>1</v>
      </c>
      <c r="P211" s="566"/>
      <c r="Q211" s="566"/>
      <c r="R211" s="566"/>
      <c r="S211" s="566">
        <v>14</v>
      </c>
      <c r="T211" s="566"/>
      <c r="U211" s="566"/>
      <c r="V211" s="566"/>
      <c r="W211" s="566">
        <v>14</v>
      </c>
      <c r="X211" s="566"/>
      <c r="Y211" s="566"/>
      <c r="Z211" s="567"/>
      <c r="AA211" s="567"/>
      <c r="AB211" s="567"/>
      <c r="AC211" s="566"/>
      <c r="AD211" s="566"/>
      <c r="AE211" s="566"/>
    </row>
    <row r="212" spans="1:31">
      <c r="A212" s="566" t="s">
        <v>46</v>
      </c>
      <c r="B212" s="566" t="s">
        <v>46</v>
      </c>
      <c r="C212" s="567">
        <v>42842</v>
      </c>
      <c r="D212" s="566" t="s">
        <v>430</v>
      </c>
      <c r="E212" s="566" t="s">
        <v>326</v>
      </c>
      <c r="F212" s="566" t="s">
        <v>49</v>
      </c>
      <c r="G212" s="566" t="s">
        <v>191</v>
      </c>
      <c r="H212" s="566" t="s">
        <v>385</v>
      </c>
      <c r="I212" s="566"/>
      <c r="J212" s="566"/>
      <c r="K212" s="566">
        <v>11000</v>
      </c>
      <c r="L212" s="566" t="s">
        <v>208</v>
      </c>
      <c r="M212" s="566" t="s">
        <v>43</v>
      </c>
      <c r="N212" s="566" t="s">
        <v>43</v>
      </c>
      <c r="O212" s="566">
        <v>0.5</v>
      </c>
      <c r="P212" s="566"/>
      <c r="Q212" s="566" t="s">
        <v>43</v>
      </c>
      <c r="R212" s="566"/>
      <c r="S212" s="566">
        <v>7</v>
      </c>
      <c r="T212" s="566">
        <v>5</v>
      </c>
      <c r="U212" s="566">
        <v>0</v>
      </c>
      <c r="V212" s="566"/>
      <c r="W212" s="566">
        <v>12</v>
      </c>
      <c r="X212" s="566"/>
      <c r="Y212" s="566" t="s">
        <v>386</v>
      </c>
      <c r="Z212" s="567">
        <v>42837</v>
      </c>
      <c r="AA212" s="567">
        <v>42843</v>
      </c>
      <c r="AB212" s="567">
        <v>42844</v>
      </c>
      <c r="AC212" s="566" t="s">
        <v>54</v>
      </c>
      <c r="AD212" s="566" t="s">
        <v>85</v>
      </c>
      <c r="AE212" s="566" t="s">
        <v>56</v>
      </c>
    </row>
    <row r="213" spans="1:31">
      <c r="A213" s="566" t="s">
        <v>147</v>
      </c>
      <c r="B213" s="566" t="s">
        <v>324</v>
      </c>
      <c r="C213" s="567">
        <v>42842</v>
      </c>
      <c r="D213" s="566" t="s">
        <v>430</v>
      </c>
      <c r="E213" s="566" t="s">
        <v>326</v>
      </c>
      <c r="F213" s="566" t="s">
        <v>327</v>
      </c>
      <c r="G213" s="566" t="s">
        <v>431</v>
      </c>
      <c r="H213" s="566"/>
      <c r="I213" s="566"/>
      <c r="J213" s="566"/>
      <c r="K213" s="566"/>
      <c r="L213" s="566"/>
      <c r="M213" s="566"/>
      <c r="N213" s="566"/>
      <c r="O213" s="566"/>
      <c r="P213" s="566">
        <v>4</v>
      </c>
      <c r="Q213" s="566"/>
      <c r="R213" s="566"/>
      <c r="S213" s="566">
        <v>56</v>
      </c>
      <c r="T213" s="566"/>
      <c r="U213" s="566"/>
      <c r="V213" s="566"/>
      <c r="W213" s="566">
        <v>56</v>
      </c>
      <c r="X213" s="566"/>
      <c r="Y213" s="566"/>
      <c r="Z213" s="567"/>
      <c r="AA213" s="567"/>
      <c r="AB213" s="567"/>
      <c r="AC213" s="566"/>
      <c r="AD213" s="566"/>
      <c r="AE213" s="566"/>
    </row>
    <row r="214" spans="1:31">
      <c r="A214" s="566" t="s">
        <v>147</v>
      </c>
      <c r="B214" s="566" t="s">
        <v>324</v>
      </c>
      <c r="C214" s="567">
        <v>42842</v>
      </c>
      <c r="D214" s="566" t="s">
        <v>430</v>
      </c>
      <c r="E214" s="566" t="s">
        <v>326</v>
      </c>
      <c r="F214" s="566" t="s">
        <v>327</v>
      </c>
      <c r="G214" s="566" t="s">
        <v>328</v>
      </c>
      <c r="H214" s="566"/>
      <c r="I214" s="566"/>
      <c r="J214" s="566"/>
      <c r="K214" s="566"/>
      <c r="L214" s="566"/>
      <c r="M214" s="566"/>
      <c r="N214" s="566"/>
      <c r="O214" s="566">
        <v>1</v>
      </c>
      <c r="P214" s="566"/>
      <c r="Q214" s="566"/>
      <c r="R214" s="566"/>
      <c r="S214" s="566">
        <v>14</v>
      </c>
      <c r="T214" s="566"/>
      <c r="U214" s="566"/>
      <c r="V214" s="566"/>
      <c r="W214" s="566">
        <v>14</v>
      </c>
      <c r="X214" s="566"/>
      <c r="Y214" s="566"/>
      <c r="Z214" s="567"/>
      <c r="AA214" s="567"/>
      <c r="AB214" s="567"/>
      <c r="AC214" s="566"/>
      <c r="AD214" s="566"/>
      <c r="AE214" s="566"/>
    </row>
    <row r="215" spans="1:31">
      <c r="A215" s="566" t="s">
        <v>147</v>
      </c>
      <c r="B215" s="566" t="s">
        <v>324</v>
      </c>
      <c r="C215" s="567">
        <v>42842</v>
      </c>
      <c r="D215" s="566" t="s">
        <v>430</v>
      </c>
      <c r="E215" s="566" t="s">
        <v>326</v>
      </c>
      <c r="F215" s="566" t="s">
        <v>327</v>
      </c>
      <c r="G215" s="566" t="s">
        <v>432</v>
      </c>
      <c r="H215" s="566"/>
      <c r="I215" s="566"/>
      <c r="J215" s="566"/>
      <c r="K215" s="566"/>
      <c r="L215" s="566"/>
      <c r="M215" s="566"/>
      <c r="N215" s="566"/>
      <c r="O215" s="566"/>
      <c r="P215" s="566">
        <v>6</v>
      </c>
      <c r="Q215" s="566"/>
      <c r="R215" s="566"/>
      <c r="S215" s="566">
        <v>84</v>
      </c>
      <c r="T215" s="566"/>
      <c r="U215" s="566"/>
      <c r="V215" s="566"/>
      <c r="W215" s="566">
        <v>84</v>
      </c>
      <c r="X215" s="566"/>
      <c r="Y215" s="566"/>
      <c r="Z215" s="567"/>
      <c r="AA215" s="567"/>
      <c r="AB215" s="567"/>
      <c r="AC215" s="566"/>
      <c r="AD215" s="566"/>
      <c r="AE215" s="566"/>
    </row>
    <row r="216" spans="1:31">
      <c r="A216" s="566" t="s">
        <v>147</v>
      </c>
      <c r="B216" s="566" t="s">
        <v>324</v>
      </c>
      <c r="C216" s="567">
        <v>42844</v>
      </c>
      <c r="D216" s="566" t="s">
        <v>430</v>
      </c>
      <c r="E216" s="566" t="s">
        <v>326</v>
      </c>
      <c r="F216" s="566" t="s">
        <v>327</v>
      </c>
      <c r="G216" s="566" t="s">
        <v>433</v>
      </c>
      <c r="H216" s="566"/>
      <c r="I216" s="566"/>
      <c r="J216" s="566"/>
      <c r="K216" s="566"/>
      <c r="L216" s="566"/>
      <c r="M216" s="566">
        <v>1</v>
      </c>
      <c r="N216" s="566"/>
      <c r="O216" s="566"/>
      <c r="P216" s="566"/>
      <c r="Q216" s="566"/>
      <c r="R216" s="566"/>
      <c r="S216" s="566">
        <v>14</v>
      </c>
      <c r="T216" s="566"/>
      <c r="U216" s="566"/>
      <c r="V216" s="566"/>
      <c r="W216" s="566">
        <v>14</v>
      </c>
      <c r="X216" s="566"/>
      <c r="Y216" s="566"/>
      <c r="Z216" s="567"/>
      <c r="AA216" s="567"/>
      <c r="AB216" s="567"/>
      <c r="AC216" s="566"/>
      <c r="AD216" s="566"/>
      <c r="AE216" s="566"/>
    </row>
    <row r="217" spans="1:31">
      <c r="A217" s="566" t="s">
        <v>46</v>
      </c>
      <c r="B217" s="566" t="s">
        <v>46</v>
      </c>
      <c r="C217" s="567">
        <v>42845</v>
      </c>
      <c r="D217" s="566" t="s">
        <v>430</v>
      </c>
      <c r="E217" s="566" t="s">
        <v>326</v>
      </c>
      <c r="F217" s="566" t="s">
        <v>49</v>
      </c>
      <c r="G217" s="566" t="s">
        <v>92</v>
      </c>
      <c r="H217" s="566" t="s">
        <v>434</v>
      </c>
      <c r="I217" s="566"/>
      <c r="J217" s="566"/>
      <c r="K217" s="566">
        <v>11000</v>
      </c>
      <c r="L217" s="566" t="s">
        <v>52</v>
      </c>
      <c r="M217" s="566" t="s">
        <v>43</v>
      </c>
      <c r="N217" s="566" t="s">
        <v>43</v>
      </c>
      <c r="O217" s="566">
        <v>0.5</v>
      </c>
      <c r="P217" s="566"/>
      <c r="Q217" s="566" t="s">
        <v>43</v>
      </c>
      <c r="R217" s="566"/>
      <c r="S217" s="566">
        <v>7</v>
      </c>
      <c r="T217" s="566">
        <v>5</v>
      </c>
      <c r="U217" s="566">
        <v>0</v>
      </c>
      <c r="V217" s="566"/>
      <c r="W217" s="566">
        <v>12</v>
      </c>
      <c r="X217" s="566"/>
      <c r="Y217" s="566" t="s">
        <v>435</v>
      </c>
      <c r="Z217" s="567">
        <v>42843</v>
      </c>
      <c r="AA217" s="567">
        <v>42846</v>
      </c>
      <c r="AB217" s="567">
        <v>42847</v>
      </c>
      <c r="AC217" s="566" t="s">
        <v>54</v>
      </c>
      <c r="AD217" s="566" t="s">
        <v>61</v>
      </c>
      <c r="AE217" s="566" t="s">
        <v>56</v>
      </c>
    </row>
    <row r="218" spans="1:31">
      <c r="A218" s="566" t="s">
        <v>46</v>
      </c>
      <c r="B218" s="566" t="s">
        <v>46</v>
      </c>
      <c r="C218" s="567">
        <v>42845</v>
      </c>
      <c r="D218" s="566" t="s">
        <v>430</v>
      </c>
      <c r="E218" s="566" t="s">
        <v>326</v>
      </c>
      <c r="F218" s="566" t="s">
        <v>49</v>
      </c>
      <c r="G218" s="566" t="s">
        <v>92</v>
      </c>
      <c r="H218" s="566" t="s">
        <v>436</v>
      </c>
      <c r="I218" s="566"/>
      <c r="J218" s="566"/>
      <c r="K218" s="566">
        <v>11000</v>
      </c>
      <c r="L218" s="566" t="s">
        <v>208</v>
      </c>
      <c r="M218" s="566" t="s">
        <v>43</v>
      </c>
      <c r="N218" s="566" t="s">
        <v>43</v>
      </c>
      <c r="O218" s="566">
        <v>0.5</v>
      </c>
      <c r="P218" s="566"/>
      <c r="Q218" s="566" t="s">
        <v>43</v>
      </c>
      <c r="R218" s="566"/>
      <c r="S218" s="566">
        <v>7</v>
      </c>
      <c r="T218" s="566">
        <v>5</v>
      </c>
      <c r="U218" s="566">
        <v>0</v>
      </c>
      <c r="V218" s="566"/>
      <c r="W218" s="566">
        <v>12</v>
      </c>
      <c r="X218" s="566"/>
      <c r="Y218" s="566" t="s">
        <v>435</v>
      </c>
      <c r="Z218" s="567">
        <v>42840</v>
      </c>
      <c r="AA218" s="567">
        <v>42846</v>
      </c>
      <c r="AB218" s="567">
        <v>42847</v>
      </c>
      <c r="AC218" s="566" t="s">
        <v>54</v>
      </c>
      <c r="AD218" s="566" t="s">
        <v>85</v>
      </c>
      <c r="AE218" s="566" t="s">
        <v>56</v>
      </c>
    </row>
    <row r="219" spans="1:31">
      <c r="A219" s="566" t="s">
        <v>46</v>
      </c>
      <c r="B219" s="566" t="s">
        <v>46</v>
      </c>
      <c r="C219" s="567">
        <v>42845</v>
      </c>
      <c r="D219" s="566" t="s">
        <v>430</v>
      </c>
      <c r="E219" s="566" t="s">
        <v>326</v>
      </c>
      <c r="F219" s="566" t="s">
        <v>49</v>
      </c>
      <c r="G219" s="566" t="s">
        <v>92</v>
      </c>
      <c r="H219" s="566" t="s">
        <v>437</v>
      </c>
      <c r="I219" s="566"/>
      <c r="J219" s="566"/>
      <c r="K219" s="566">
        <v>11000</v>
      </c>
      <c r="L219" s="566" t="s">
        <v>52</v>
      </c>
      <c r="M219" s="566" t="s">
        <v>43</v>
      </c>
      <c r="N219" s="566" t="s">
        <v>43</v>
      </c>
      <c r="O219" s="566">
        <v>0.5</v>
      </c>
      <c r="P219" s="566"/>
      <c r="Q219" s="566" t="s">
        <v>43</v>
      </c>
      <c r="R219" s="566"/>
      <c r="S219" s="566">
        <v>7</v>
      </c>
      <c r="T219" s="566">
        <v>5</v>
      </c>
      <c r="U219" s="566">
        <v>0</v>
      </c>
      <c r="V219" s="566"/>
      <c r="W219" s="566">
        <v>12</v>
      </c>
      <c r="X219" s="566"/>
      <c r="Y219" s="566" t="s">
        <v>435</v>
      </c>
      <c r="Z219" s="567">
        <v>42840</v>
      </c>
      <c r="AA219" s="567">
        <v>42846</v>
      </c>
      <c r="AB219" s="567">
        <v>42847</v>
      </c>
      <c r="AC219" s="566" t="s">
        <v>54</v>
      </c>
      <c r="AD219" s="566" t="s">
        <v>85</v>
      </c>
      <c r="AE219" s="566" t="s">
        <v>56</v>
      </c>
    </row>
    <row r="220" spans="1:31">
      <c r="A220" s="566" t="s">
        <v>46</v>
      </c>
      <c r="B220" s="566" t="s">
        <v>46</v>
      </c>
      <c r="C220" s="567">
        <v>42845</v>
      </c>
      <c r="D220" s="566" t="s">
        <v>430</v>
      </c>
      <c r="E220" s="566" t="s">
        <v>326</v>
      </c>
      <c r="F220" s="566" t="s">
        <v>49</v>
      </c>
      <c r="G220" s="566" t="s">
        <v>92</v>
      </c>
      <c r="H220" s="566" t="s">
        <v>438</v>
      </c>
      <c r="I220" s="566"/>
      <c r="J220" s="566"/>
      <c r="K220" s="566">
        <v>11000</v>
      </c>
      <c r="L220" s="566" t="s">
        <v>52</v>
      </c>
      <c r="M220" s="566" t="s">
        <v>43</v>
      </c>
      <c r="N220" s="566" t="s">
        <v>43</v>
      </c>
      <c r="O220" s="566">
        <v>0.5</v>
      </c>
      <c r="P220" s="566"/>
      <c r="Q220" s="566" t="s">
        <v>43</v>
      </c>
      <c r="R220" s="566"/>
      <c r="S220" s="566">
        <v>7</v>
      </c>
      <c r="T220" s="566">
        <v>5</v>
      </c>
      <c r="U220" s="566">
        <v>0</v>
      </c>
      <c r="V220" s="566"/>
      <c r="W220" s="566">
        <v>12</v>
      </c>
      <c r="X220" s="566"/>
      <c r="Y220" s="566" t="s">
        <v>435</v>
      </c>
      <c r="Z220" s="567">
        <v>42843</v>
      </c>
      <c r="AA220" s="567">
        <v>42846</v>
      </c>
      <c r="AB220" s="567">
        <v>42847</v>
      </c>
      <c r="AC220" s="566" t="s">
        <v>54</v>
      </c>
      <c r="AD220" s="566" t="s">
        <v>61</v>
      </c>
      <c r="AE220" s="566" t="s">
        <v>56</v>
      </c>
    </row>
    <row r="221" spans="1:31">
      <c r="A221" s="566" t="s">
        <v>147</v>
      </c>
      <c r="B221" s="566" t="s">
        <v>161</v>
      </c>
      <c r="C221" s="567">
        <v>42846</v>
      </c>
      <c r="D221" s="566" t="s">
        <v>430</v>
      </c>
      <c r="E221" s="566" t="s">
        <v>326</v>
      </c>
      <c r="F221" s="566" t="s">
        <v>49</v>
      </c>
      <c r="G221" s="566" t="s">
        <v>162</v>
      </c>
      <c r="H221" s="566" t="s">
        <v>439</v>
      </c>
      <c r="I221" s="566"/>
      <c r="J221" s="566"/>
      <c r="K221" s="566">
        <v>20000</v>
      </c>
      <c r="L221" s="566" t="s">
        <v>164</v>
      </c>
      <c r="M221" s="566" t="s">
        <v>43</v>
      </c>
      <c r="N221" s="566" t="s">
        <v>43</v>
      </c>
      <c r="O221" s="566">
        <v>0.5</v>
      </c>
      <c r="P221" s="566"/>
      <c r="Q221" s="566" t="s">
        <v>43</v>
      </c>
      <c r="R221" s="566"/>
      <c r="S221" s="566">
        <v>7</v>
      </c>
      <c r="T221" s="566">
        <v>5</v>
      </c>
      <c r="U221" s="566">
        <v>0</v>
      </c>
      <c r="V221" s="566"/>
      <c r="W221" s="566">
        <v>12</v>
      </c>
      <c r="X221" s="566"/>
      <c r="Y221" s="566" t="s">
        <v>417</v>
      </c>
      <c r="Z221" s="567">
        <v>42844</v>
      </c>
      <c r="AA221" s="567">
        <v>42852</v>
      </c>
      <c r="AB221" s="567">
        <v>42853</v>
      </c>
      <c r="AC221" s="566" t="s">
        <v>54</v>
      </c>
      <c r="AD221" s="566" t="s">
        <v>85</v>
      </c>
      <c r="AE221" s="566" t="s">
        <v>56</v>
      </c>
    </row>
    <row r="222" spans="1:31">
      <c r="A222" s="566" t="s">
        <v>147</v>
      </c>
      <c r="B222" s="566" t="s">
        <v>161</v>
      </c>
      <c r="C222" s="567">
        <v>42846</v>
      </c>
      <c r="D222" s="566" t="s">
        <v>430</v>
      </c>
      <c r="E222" s="566" t="s">
        <v>326</v>
      </c>
      <c r="F222" s="566" t="s">
        <v>49</v>
      </c>
      <c r="G222" s="566" t="s">
        <v>162</v>
      </c>
      <c r="H222" s="566" t="s">
        <v>440</v>
      </c>
      <c r="I222" s="566"/>
      <c r="J222" s="566"/>
      <c r="K222" s="566">
        <v>20000</v>
      </c>
      <c r="L222" s="566" t="s">
        <v>164</v>
      </c>
      <c r="M222" s="566" t="s">
        <v>43</v>
      </c>
      <c r="N222" s="566" t="s">
        <v>43</v>
      </c>
      <c r="O222" s="566">
        <v>0.5</v>
      </c>
      <c r="P222" s="566"/>
      <c r="Q222" s="566" t="s">
        <v>43</v>
      </c>
      <c r="R222" s="566"/>
      <c r="S222" s="566">
        <v>7</v>
      </c>
      <c r="T222" s="566">
        <v>5</v>
      </c>
      <c r="U222" s="566">
        <v>0</v>
      </c>
      <c r="V222" s="566"/>
      <c r="W222" s="566">
        <v>12</v>
      </c>
      <c r="X222" s="566"/>
      <c r="Y222" s="566" t="s">
        <v>417</v>
      </c>
      <c r="Z222" s="567">
        <v>42844</v>
      </c>
      <c r="AA222" s="567">
        <v>42852</v>
      </c>
      <c r="AB222" s="567">
        <v>42853</v>
      </c>
      <c r="AC222" s="566" t="s">
        <v>54</v>
      </c>
      <c r="AD222" s="566" t="s">
        <v>85</v>
      </c>
      <c r="AE222" s="566" t="s">
        <v>56</v>
      </c>
    </row>
    <row r="223" spans="1:31">
      <c r="A223" s="566" t="s">
        <v>147</v>
      </c>
      <c r="B223" s="566" t="s">
        <v>161</v>
      </c>
      <c r="C223" s="567">
        <v>42846</v>
      </c>
      <c r="D223" s="566" t="s">
        <v>430</v>
      </c>
      <c r="E223" s="566" t="s">
        <v>326</v>
      </c>
      <c r="F223" s="566" t="s">
        <v>49</v>
      </c>
      <c r="G223" s="566" t="s">
        <v>162</v>
      </c>
      <c r="H223" s="566" t="s">
        <v>441</v>
      </c>
      <c r="I223" s="566"/>
      <c r="J223" s="566"/>
      <c r="K223" s="566">
        <v>20000</v>
      </c>
      <c r="L223" s="566" t="s">
        <v>164</v>
      </c>
      <c r="M223" s="566" t="s">
        <v>43</v>
      </c>
      <c r="N223" s="566" t="s">
        <v>43</v>
      </c>
      <c r="O223" s="566">
        <v>0.5</v>
      </c>
      <c r="P223" s="566"/>
      <c r="Q223" s="566" t="s">
        <v>43</v>
      </c>
      <c r="R223" s="566"/>
      <c r="S223" s="566">
        <v>7</v>
      </c>
      <c r="T223" s="566">
        <v>5</v>
      </c>
      <c r="U223" s="566">
        <v>0</v>
      </c>
      <c r="V223" s="566"/>
      <c r="W223" s="566">
        <v>12</v>
      </c>
      <c r="X223" s="566"/>
      <c r="Y223" s="566" t="s">
        <v>417</v>
      </c>
      <c r="Z223" s="567">
        <v>42844</v>
      </c>
      <c r="AA223" s="567">
        <v>42852</v>
      </c>
      <c r="AB223" s="567">
        <v>42853</v>
      </c>
      <c r="AC223" s="566" t="s">
        <v>54</v>
      </c>
      <c r="AD223" s="566" t="s">
        <v>85</v>
      </c>
      <c r="AE223" s="566" t="s">
        <v>56</v>
      </c>
    </row>
    <row r="224" spans="1:31">
      <c r="A224" s="566" t="s">
        <v>147</v>
      </c>
      <c r="B224" s="566" t="s">
        <v>161</v>
      </c>
      <c r="C224" s="567">
        <v>42846</v>
      </c>
      <c r="D224" s="566" t="s">
        <v>430</v>
      </c>
      <c r="E224" s="566" t="s">
        <v>326</v>
      </c>
      <c r="F224" s="566" t="s">
        <v>49</v>
      </c>
      <c r="G224" s="566" t="s">
        <v>162</v>
      </c>
      <c r="H224" s="566" t="s">
        <v>442</v>
      </c>
      <c r="I224" s="566"/>
      <c r="J224" s="566"/>
      <c r="K224" s="566">
        <v>20000</v>
      </c>
      <c r="L224" s="566" t="s">
        <v>164</v>
      </c>
      <c r="M224" s="566" t="s">
        <v>43</v>
      </c>
      <c r="N224" s="566" t="s">
        <v>43</v>
      </c>
      <c r="O224" s="566">
        <v>0.5</v>
      </c>
      <c r="P224" s="566"/>
      <c r="Q224" s="566" t="s">
        <v>43</v>
      </c>
      <c r="R224" s="566"/>
      <c r="S224" s="566">
        <v>7</v>
      </c>
      <c r="T224" s="566">
        <v>5</v>
      </c>
      <c r="U224" s="566">
        <v>0</v>
      </c>
      <c r="V224" s="566"/>
      <c r="W224" s="566">
        <v>12</v>
      </c>
      <c r="X224" s="566"/>
      <c r="Y224" s="566" t="s">
        <v>417</v>
      </c>
      <c r="Z224" s="567">
        <v>42844</v>
      </c>
      <c r="AA224" s="567">
        <v>42852</v>
      </c>
      <c r="AB224" s="567">
        <v>42853</v>
      </c>
      <c r="AC224" s="566" t="s">
        <v>54</v>
      </c>
      <c r="AD224" s="566" t="s">
        <v>85</v>
      </c>
      <c r="AE224" s="566" t="s">
        <v>56</v>
      </c>
    </row>
    <row r="225" spans="1:31">
      <c r="A225" s="566" t="s">
        <v>147</v>
      </c>
      <c r="B225" s="566" t="s">
        <v>161</v>
      </c>
      <c r="C225" s="567">
        <v>42846</v>
      </c>
      <c r="D225" s="566" t="s">
        <v>430</v>
      </c>
      <c r="E225" s="566" t="s">
        <v>326</v>
      </c>
      <c r="F225" s="566" t="s">
        <v>49</v>
      </c>
      <c r="G225" s="566" t="s">
        <v>162</v>
      </c>
      <c r="H225" s="566" t="s">
        <v>443</v>
      </c>
      <c r="I225" s="566"/>
      <c r="J225" s="566"/>
      <c r="K225" s="566">
        <v>20000</v>
      </c>
      <c r="L225" s="566" t="s">
        <v>164</v>
      </c>
      <c r="M225" s="566" t="s">
        <v>43</v>
      </c>
      <c r="N225" s="566" t="s">
        <v>43</v>
      </c>
      <c r="O225" s="566">
        <v>0.5</v>
      </c>
      <c r="P225" s="566"/>
      <c r="Q225" s="566" t="s">
        <v>43</v>
      </c>
      <c r="R225" s="566"/>
      <c r="S225" s="566">
        <v>7</v>
      </c>
      <c r="T225" s="566">
        <v>5</v>
      </c>
      <c r="U225" s="566">
        <v>0</v>
      </c>
      <c r="V225" s="566"/>
      <c r="W225" s="566">
        <v>12</v>
      </c>
      <c r="X225" s="566"/>
      <c r="Y225" s="566" t="s">
        <v>417</v>
      </c>
      <c r="Z225" s="567">
        <v>42844</v>
      </c>
      <c r="AA225" s="567">
        <v>42852</v>
      </c>
      <c r="AB225" s="567">
        <v>42853</v>
      </c>
      <c r="AC225" s="566" t="s">
        <v>54</v>
      </c>
      <c r="AD225" s="566" t="s">
        <v>85</v>
      </c>
      <c r="AE225" s="566" t="s">
        <v>56</v>
      </c>
    </row>
    <row r="226" spans="1:31">
      <c r="A226" s="566" t="s">
        <v>46</v>
      </c>
      <c r="B226" s="566" t="s">
        <v>46</v>
      </c>
      <c r="C226" s="567">
        <v>42847</v>
      </c>
      <c r="D226" s="566" t="s">
        <v>430</v>
      </c>
      <c r="E226" s="566" t="s">
        <v>326</v>
      </c>
      <c r="F226" s="566" t="s">
        <v>49</v>
      </c>
      <c r="G226" s="566" t="s">
        <v>62</v>
      </c>
      <c r="H226" s="566" t="s">
        <v>444</v>
      </c>
      <c r="I226" s="566"/>
      <c r="J226" s="566"/>
      <c r="K226" s="566">
        <v>13000</v>
      </c>
      <c r="L226" s="566" t="s">
        <v>159</v>
      </c>
      <c r="M226" s="566" t="s">
        <v>43</v>
      </c>
      <c r="N226" s="566" t="s">
        <v>43</v>
      </c>
      <c r="O226" s="566">
        <v>0.5</v>
      </c>
      <c r="P226" s="566"/>
      <c r="Q226" s="566" t="s">
        <v>43</v>
      </c>
      <c r="R226" s="566"/>
      <c r="S226" s="566">
        <v>7</v>
      </c>
      <c r="T226" s="566">
        <v>5</v>
      </c>
      <c r="U226" s="566">
        <v>0</v>
      </c>
      <c r="V226" s="566"/>
      <c r="W226" s="566">
        <v>12</v>
      </c>
      <c r="X226" s="566"/>
      <c r="Y226" s="566" t="s">
        <v>445</v>
      </c>
      <c r="Z226" s="567">
        <v>42844</v>
      </c>
      <c r="AA226" s="567">
        <v>42848</v>
      </c>
      <c r="AB226" s="567">
        <v>42849</v>
      </c>
      <c r="AC226" s="566" t="s">
        <v>54</v>
      </c>
      <c r="AD226" s="566" t="s">
        <v>85</v>
      </c>
      <c r="AE226" s="566" t="s">
        <v>56</v>
      </c>
    </row>
    <row r="227" spans="1:31">
      <c r="A227" s="566" t="s">
        <v>147</v>
      </c>
      <c r="B227" s="566" t="s">
        <v>324</v>
      </c>
      <c r="C227" s="567">
        <v>42849</v>
      </c>
      <c r="D227" s="566" t="s">
        <v>446</v>
      </c>
      <c r="E227" s="566" t="s">
        <v>326</v>
      </c>
      <c r="F227" s="566" t="s">
        <v>327</v>
      </c>
      <c r="G227" s="566" t="s">
        <v>447</v>
      </c>
      <c r="H227" s="566"/>
      <c r="I227" s="566"/>
      <c r="J227" s="566"/>
      <c r="K227" s="566"/>
      <c r="L227" s="566"/>
      <c r="M227" s="566">
        <v>2</v>
      </c>
      <c r="N227" s="566"/>
      <c r="O227" s="566"/>
      <c r="P227" s="566"/>
      <c r="Q227" s="566"/>
      <c r="R227" s="566"/>
      <c r="S227" s="566">
        <v>28</v>
      </c>
      <c r="T227" s="566"/>
      <c r="U227" s="566"/>
      <c r="V227" s="566"/>
      <c r="W227" s="566">
        <v>28</v>
      </c>
      <c r="X227" s="566"/>
      <c r="Y227" s="566"/>
      <c r="Z227" s="567"/>
      <c r="AA227" s="567"/>
      <c r="AB227" s="567"/>
      <c r="AC227" s="566"/>
      <c r="AD227" s="566"/>
      <c r="AE227" s="566"/>
    </row>
    <row r="228" spans="1:31">
      <c r="A228" s="566" t="s">
        <v>147</v>
      </c>
      <c r="B228" s="566" t="s">
        <v>161</v>
      </c>
      <c r="C228" s="567">
        <v>42849</v>
      </c>
      <c r="D228" s="566" t="s">
        <v>446</v>
      </c>
      <c r="E228" s="566" t="s">
        <v>326</v>
      </c>
      <c r="F228" s="566" t="s">
        <v>49</v>
      </c>
      <c r="G228" s="566" t="s">
        <v>247</v>
      </c>
      <c r="H228" s="566" t="s">
        <v>448</v>
      </c>
      <c r="I228" s="566"/>
      <c r="J228" s="566"/>
      <c r="K228" s="566">
        <v>20000</v>
      </c>
      <c r="L228" s="566" t="s">
        <v>52</v>
      </c>
      <c r="M228" s="566" t="s">
        <v>43</v>
      </c>
      <c r="N228" s="566" t="s">
        <v>43</v>
      </c>
      <c r="O228" s="566">
        <v>0.5</v>
      </c>
      <c r="P228" s="566"/>
      <c r="Q228" s="566" t="s">
        <v>43</v>
      </c>
      <c r="R228" s="566"/>
      <c r="S228" s="566">
        <v>7</v>
      </c>
      <c r="T228" s="566">
        <v>5</v>
      </c>
      <c r="U228" s="566">
        <v>0</v>
      </c>
      <c r="V228" s="566"/>
      <c r="W228" s="566">
        <v>12</v>
      </c>
      <c r="X228" s="566"/>
      <c r="Y228" s="566" t="s">
        <v>449</v>
      </c>
      <c r="Z228" s="567">
        <v>42846</v>
      </c>
      <c r="AA228" s="567">
        <v>42852</v>
      </c>
      <c r="AB228" s="567">
        <v>42853</v>
      </c>
      <c r="AC228" s="566" t="s">
        <v>54</v>
      </c>
      <c r="AD228" s="566" t="s">
        <v>85</v>
      </c>
      <c r="AE228" s="566" t="s">
        <v>56</v>
      </c>
    </row>
    <row r="229" spans="1:31">
      <c r="A229" s="566" t="s">
        <v>147</v>
      </c>
      <c r="B229" s="566" t="s">
        <v>161</v>
      </c>
      <c r="C229" s="567">
        <v>42849</v>
      </c>
      <c r="D229" s="566" t="s">
        <v>446</v>
      </c>
      <c r="E229" s="566" t="s">
        <v>326</v>
      </c>
      <c r="F229" s="566" t="s">
        <v>49</v>
      </c>
      <c r="G229" s="566" t="s">
        <v>195</v>
      </c>
      <c r="H229" s="566" t="s">
        <v>450</v>
      </c>
      <c r="I229" s="566"/>
      <c r="J229" s="566"/>
      <c r="K229" s="566">
        <v>20000</v>
      </c>
      <c r="L229" s="566" t="s">
        <v>52</v>
      </c>
      <c r="M229" s="566" t="s">
        <v>43</v>
      </c>
      <c r="N229" s="566" t="s">
        <v>43</v>
      </c>
      <c r="O229" s="566">
        <v>0.5</v>
      </c>
      <c r="P229" s="566"/>
      <c r="Q229" s="566" t="s">
        <v>43</v>
      </c>
      <c r="R229" s="566"/>
      <c r="S229" s="566">
        <v>7</v>
      </c>
      <c r="T229" s="566">
        <v>5</v>
      </c>
      <c r="U229" s="566">
        <v>0</v>
      </c>
      <c r="V229" s="566"/>
      <c r="W229" s="566">
        <v>12</v>
      </c>
      <c r="X229" s="566"/>
      <c r="Y229" s="566" t="s">
        <v>451</v>
      </c>
      <c r="Z229" s="567">
        <v>42845</v>
      </c>
      <c r="AA229" s="567">
        <v>42852</v>
      </c>
      <c r="AB229" s="567">
        <v>42853</v>
      </c>
      <c r="AC229" s="566" t="s">
        <v>54</v>
      </c>
      <c r="AD229" s="566" t="s">
        <v>85</v>
      </c>
      <c r="AE229" s="566" t="s">
        <v>56</v>
      </c>
    </row>
    <row r="230" spans="1:31">
      <c r="A230" s="566" t="s">
        <v>147</v>
      </c>
      <c r="B230" s="566" t="s">
        <v>161</v>
      </c>
      <c r="C230" s="567">
        <v>42849</v>
      </c>
      <c r="D230" s="566" t="s">
        <v>446</v>
      </c>
      <c r="E230" s="566" t="s">
        <v>326</v>
      </c>
      <c r="F230" s="566" t="s">
        <v>49</v>
      </c>
      <c r="G230" s="566" t="s">
        <v>247</v>
      </c>
      <c r="H230" s="566" t="s">
        <v>452</v>
      </c>
      <c r="I230" s="566"/>
      <c r="J230" s="566"/>
      <c r="K230" s="566">
        <v>20000</v>
      </c>
      <c r="L230" s="566" t="s">
        <v>52</v>
      </c>
      <c r="M230" s="566" t="s">
        <v>43</v>
      </c>
      <c r="N230" s="566" t="s">
        <v>43</v>
      </c>
      <c r="O230" s="566">
        <v>0.5</v>
      </c>
      <c r="P230" s="566"/>
      <c r="Q230" s="566" t="s">
        <v>43</v>
      </c>
      <c r="R230" s="566"/>
      <c r="S230" s="566">
        <v>7</v>
      </c>
      <c r="T230" s="566">
        <v>5</v>
      </c>
      <c r="U230" s="566">
        <v>0</v>
      </c>
      <c r="V230" s="566"/>
      <c r="W230" s="566">
        <v>12</v>
      </c>
      <c r="X230" s="566"/>
      <c r="Y230" s="566" t="s">
        <v>449</v>
      </c>
      <c r="Z230" s="567">
        <v>42846</v>
      </c>
      <c r="AA230" s="567">
        <v>42852</v>
      </c>
      <c r="AB230" s="567">
        <v>42853</v>
      </c>
      <c r="AC230" s="566" t="s">
        <v>54</v>
      </c>
      <c r="AD230" s="566" t="s">
        <v>85</v>
      </c>
      <c r="AE230" s="566" t="s">
        <v>56</v>
      </c>
    </row>
    <row r="231" spans="1:31">
      <c r="A231" s="566" t="s">
        <v>147</v>
      </c>
      <c r="B231" s="566" t="s">
        <v>161</v>
      </c>
      <c r="C231" s="567">
        <v>42849</v>
      </c>
      <c r="D231" s="566" t="s">
        <v>446</v>
      </c>
      <c r="E231" s="566" t="s">
        <v>326</v>
      </c>
      <c r="F231" s="566" t="s">
        <v>49</v>
      </c>
      <c r="G231" s="566" t="s">
        <v>247</v>
      </c>
      <c r="H231" s="566" t="s">
        <v>453</v>
      </c>
      <c r="I231" s="566"/>
      <c r="J231" s="566"/>
      <c r="K231" s="566">
        <v>20000</v>
      </c>
      <c r="L231" s="566" t="s">
        <v>52</v>
      </c>
      <c r="M231" s="566" t="s">
        <v>43</v>
      </c>
      <c r="N231" s="566" t="s">
        <v>43</v>
      </c>
      <c r="O231" s="566">
        <v>0.5</v>
      </c>
      <c r="P231" s="566"/>
      <c r="Q231" s="566" t="s">
        <v>43</v>
      </c>
      <c r="R231" s="566"/>
      <c r="S231" s="566">
        <v>7</v>
      </c>
      <c r="T231" s="566">
        <v>5</v>
      </c>
      <c r="U231" s="566">
        <v>0</v>
      </c>
      <c r="V231" s="566"/>
      <c r="W231" s="566">
        <v>12</v>
      </c>
      <c r="X231" s="566"/>
      <c r="Y231" s="566" t="s">
        <v>449</v>
      </c>
      <c r="Z231" s="567">
        <v>42846</v>
      </c>
      <c r="AA231" s="567">
        <v>42852</v>
      </c>
      <c r="AB231" s="567">
        <v>42853</v>
      </c>
      <c r="AC231" s="566" t="s">
        <v>54</v>
      </c>
      <c r="AD231" s="566" t="s">
        <v>85</v>
      </c>
      <c r="AE231" s="566" t="s">
        <v>56</v>
      </c>
    </row>
    <row r="232" spans="1:31">
      <c r="A232" s="566" t="s">
        <v>147</v>
      </c>
      <c r="B232" s="566" t="s">
        <v>161</v>
      </c>
      <c r="C232" s="567">
        <v>42851</v>
      </c>
      <c r="D232" s="566" t="s">
        <v>446</v>
      </c>
      <c r="E232" s="566" t="s">
        <v>326</v>
      </c>
      <c r="F232" s="566" t="s">
        <v>49</v>
      </c>
      <c r="G232" s="566" t="s">
        <v>247</v>
      </c>
      <c r="H232" s="566" t="s">
        <v>454</v>
      </c>
      <c r="I232" s="566"/>
      <c r="J232" s="566"/>
      <c r="K232" s="566">
        <v>20000</v>
      </c>
      <c r="L232" s="566" t="s">
        <v>164</v>
      </c>
      <c r="M232" s="566" t="s">
        <v>43</v>
      </c>
      <c r="N232" s="566" t="s">
        <v>43</v>
      </c>
      <c r="O232" s="566">
        <v>0.5</v>
      </c>
      <c r="P232" s="566"/>
      <c r="Q232" s="566" t="s">
        <v>43</v>
      </c>
      <c r="R232" s="566"/>
      <c r="S232" s="566">
        <v>7</v>
      </c>
      <c r="T232" s="566">
        <v>5</v>
      </c>
      <c r="U232" s="566">
        <v>0</v>
      </c>
      <c r="V232" s="566"/>
      <c r="W232" s="566">
        <v>12</v>
      </c>
      <c r="X232" s="566"/>
      <c r="Y232" s="566" t="s">
        <v>455</v>
      </c>
      <c r="Z232" s="567">
        <v>42848</v>
      </c>
      <c r="AA232" s="567">
        <v>42852</v>
      </c>
      <c r="AB232" s="567">
        <v>42853</v>
      </c>
      <c r="AC232" s="566" t="s">
        <v>54</v>
      </c>
      <c r="AD232" s="566" t="s">
        <v>85</v>
      </c>
      <c r="AE232" s="566" t="s">
        <v>56</v>
      </c>
    </row>
    <row r="233" spans="1:31">
      <c r="A233" s="566" t="s">
        <v>147</v>
      </c>
      <c r="B233" s="566" t="s">
        <v>161</v>
      </c>
      <c r="C233" s="567">
        <v>42851</v>
      </c>
      <c r="D233" s="566" t="s">
        <v>446</v>
      </c>
      <c r="E233" s="566" t="s">
        <v>326</v>
      </c>
      <c r="F233" s="566" t="s">
        <v>49</v>
      </c>
      <c r="G233" s="566" t="s">
        <v>247</v>
      </c>
      <c r="H233" s="566" t="s">
        <v>456</v>
      </c>
      <c r="I233" s="566"/>
      <c r="J233" s="566"/>
      <c r="K233" s="566">
        <v>20000</v>
      </c>
      <c r="L233" s="566" t="s">
        <v>164</v>
      </c>
      <c r="M233" s="566" t="s">
        <v>43</v>
      </c>
      <c r="N233" s="566" t="s">
        <v>43</v>
      </c>
      <c r="O233" s="566">
        <v>0.5</v>
      </c>
      <c r="P233" s="566"/>
      <c r="Q233" s="566" t="s">
        <v>43</v>
      </c>
      <c r="R233" s="566"/>
      <c r="S233" s="566">
        <v>7</v>
      </c>
      <c r="T233" s="566">
        <v>5</v>
      </c>
      <c r="U233" s="566">
        <v>0</v>
      </c>
      <c r="V233" s="566"/>
      <c r="W233" s="566">
        <v>12</v>
      </c>
      <c r="X233" s="566"/>
      <c r="Y233" s="566" t="s">
        <v>455</v>
      </c>
      <c r="Z233" s="567">
        <v>42848</v>
      </c>
      <c r="AA233" s="567">
        <v>42852</v>
      </c>
      <c r="AB233" s="567">
        <v>42853</v>
      </c>
      <c r="AC233" s="566" t="s">
        <v>54</v>
      </c>
      <c r="AD233" s="566" t="s">
        <v>85</v>
      </c>
      <c r="AE233" s="566" t="s">
        <v>56</v>
      </c>
    </row>
    <row r="234" spans="1:31">
      <c r="A234" s="566" t="s">
        <v>147</v>
      </c>
      <c r="B234" s="566" t="s">
        <v>161</v>
      </c>
      <c r="C234" s="567">
        <v>42851</v>
      </c>
      <c r="D234" s="566" t="s">
        <v>446</v>
      </c>
      <c r="E234" s="566" t="s">
        <v>326</v>
      </c>
      <c r="F234" s="566" t="s">
        <v>49</v>
      </c>
      <c r="G234" s="566" t="s">
        <v>162</v>
      </c>
      <c r="H234" s="566" t="s">
        <v>457</v>
      </c>
      <c r="I234" s="566"/>
      <c r="J234" s="566"/>
      <c r="K234" s="566">
        <v>20000</v>
      </c>
      <c r="L234" s="566" t="s">
        <v>164</v>
      </c>
      <c r="M234" s="566" t="s">
        <v>43</v>
      </c>
      <c r="N234" s="566" t="s">
        <v>43</v>
      </c>
      <c r="O234" s="566">
        <v>0.5</v>
      </c>
      <c r="P234" s="566"/>
      <c r="Q234" s="566" t="s">
        <v>43</v>
      </c>
      <c r="R234" s="566"/>
      <c r="S234" s="566">
        <v>7</v>
      </c>
      <c r="T234" s="566">
        <v>5</v>
      </c>
      <c r="U234" s="566">
        <v>0</v>
      </c>
      <c r="V234" s="566"/>
      <c r="W234" s="566">
        <v>12</v>
      </c>
      <c r="X234" s="566"/>
      <c r="Y234" s="566" t="s">
        <v>458</v>
      </c>
      <c r="Z234" s="567">
        <v>42849</v>
      </c>
      <c r="AA234" s="567">
        <v>42852</v>
      </c>
      <c r="AB234" s="567">
        <v>42853</v>
      </c>
      <c r="AC234" s="566" t="s">
        <v>54</v>
      </c>
      <c r="AD234" s="566" t="s">
        <v>85</v>
      </c>
      <c r="AE234" s="566" t="s">
        <v>56</v>
      </c>
    </row>
    <row r="235" spans="1:31">
      <c r="A235" s="566" t="s">
        <v>147</v>
      </c>
      <c r="B235" s="566" t="s">
        <v>161</v>
      </c>
      <c r="C235" s="567">
        <v>42851</v>
      </c>
      <c r="D235" s="566" t="s">
        <v>446</v>
      </c>
      <c r="E235" s="566" t="s">
        <v>326</v>
      </c>
      <c r="F235" s="566" t="s">
        <v>49</v>
      </c>
      <c r="G235" s="566" t="s">
        <v>162</v>
      </c>
      <c r="H235" s="566" t="s">
        <v>459</v>
      </c>
      <c r="I235" s="566"/>
      <c r="J235" s="566"/>
      <c r="K235" s="566">
        <v>20000</v>
      </c>
      <c r="L235" s="566" t="s">
        <v>164</v>
      </c>
      <c r="M235" s="566" t="s">
        <v>43</v>
      </c>
      <c r="N235" s="566" t="s">
        <v>43</v>
      </c>
      <c r="O235" s="566">
        <v>0.5</v>
      </c>
      <c r="P235" s="566"/>
      <c r="Q235" s="566" t="s">
        <v>43</v>
      </c>
      <c r="R235" s="566"/>
      <c r="S235" s="566">
        <v>7</v>
      </c>
      <c r="T235" s="566">
        <v>5</v>
      </c>
      <c r="U235" s="566">
        <v>0</v>
      </c>
      <c r="V235" s="566"/>
      <c r="W235" s="566">
        <v>12</v>
      </c>
      <c r="X235" s="566"/>
      <c r="Y235" s="566" t="s">
        <v>458</v>
      </c>
      <c r="Z235" s="567">
        <v>42849</v>
      </c>
      <c r="AA235" s="567">
        <v>42857</v>
      </c>
      <c r="AB235" s="567">
        <v>42858</v>
      </c>
      <c r="AC235" s="566" t="s">
        <v>54</v>
      </c>
      <c r="AD235" s="566" t="s">
        <v>85</v>
      </c>
      <c r="AE235" s="566" t="s">
        <v>56</v>
      </c>
    </row>
    <row r="236" spans="1:31">
      <c r="A236" s="566" t="s">
        <v>147</v>
      </c>
      <c r="B236" s="566" t="s">
        <v>161</v>
      </c>
      <c r="C236" s="567">
        <v>42851</v>
      </c>
      <c r="D236" s="566" t="s">
        <v>446</v>
      </c>
      <c r="E236" s="566" t="s">
        <v>326</v>
      </c>
      <c r="F236" s="566" t="s">
        <v>49</v>
      </c>
      <c r="G236" s="566" t="s">
        <v>162</v>
      </c>
      <c r="H236" s="566" t="s">
        <v>460</v>
      </c>
      <c r="I236" s="566"/>
      <c r="J236" s="566"/>
      <c r="K236" s="566">
        <v>20000</v>
      </c>
      <c r="L236" s="566" t="s">
        <v>164</v>
      </c>
      <c r="M236" s="566" t="s">
        <v>43</v>
      </c>
      <c r="N236" s="566" t="s">
        <v>43</v>
      </c>
      <c r="O236" s="566">
        <v>0.5</v>
      </c>
      <c r="P236" s="566"/>
      <c r="Q236" s="566" t="s">
        <v>43</v>
      </c>
      <c r="R236" s="566"/>
      <c r="S236" s="566">
        <v>7</v>
      </c>
      <c r="T236" s="566">
        <v>5</v>
      </c>
      <c r="U236" s="566">
        <v>0</v>
      </c>
      <c r="V236" s="566"/>
      <c r="W236" s="566">
        <v>12</v>
      </c>
      <c r="X236" s="566"/>
      <c r="Y236" s="566" t="s">
        <v>458</v>
      </c>
      <c r="Z236" s="567">
        <v>42849</v>
      </c>
      <c r="AA236" s="567">
        <v>42852</v>
      </c>
      <c r="AB236" s="567">
        <v>42853</v>
      </c>
      <c r="AC236" s="566" t="s">
        <v>54</v>
      </c>
      <c r="AD236" s="566" t="s">
        <v>85</v>
      </c>
      <c r="AE236" s="566" t="s">
        <v>56</v>
      </c>
    </row>
    <row r="237" spans="1:31">
      <c r="A237" s="566" t="s">
        <v>147</v>
      </c>
      <c r="B237" s="566" t="s">
        <v>161</v>
      </c>
      <c r="C237" s="567">
        <v>42852</v>
      </c>
      <c r="D237" s="566" t="s">
        <v>446</v>
      </c>
      <c r="E237" s="566" t="s">
        <v>326</v>
      </c>
      <c r="F237" s="566" t="s">
        <v>49</v>
      </c>
      <c r="G237" s="566" t="s">
        <v>162</v>
      </c>
      <c r="H237" s="566" t="s">
        <v>461</v>
      </c>
      <c r="I237" s="566"/>
      <c r="J237" s="566"/>
      <c r="K237" s="566">
        <v>20000</v>
      </c>
      <c r="L237" s="566" t="s">
        <v>52</v>
      </c>
      <c r="M237" s="566" t="s">
        <v>43</v>
      </c>
      <c r="N237" s="566" t="s">
        <v>43</v>
      </c>
      <c r="O237" s="566">
        <v>0.5</v>
      </c>
      <c r="P237" s="566"/>
      <c r="Q237" s="566" t="s">
        <v>43</v>
      </c>
      <c r="R237" s="566"/>
      <c r="S237" s="566">
        <v>7</v>
      </c>
      <c r="T237" s="566">
        <v>5</v>
      </c>
      <c r="U237" s="566">
        <v>0</v>
      </c>
      <c r="V237" s="566"/>
      <c r="W237" s="566">
        <v>12</v>
      </c>
      <c r="X237" s="566"/>
      <c r="Y237" s="566" t="s">
        <v>462</v>
      </c>
      <c r="Z237" s="567">
        <v>42850</v>
      </c>
      <c r="AA237" s="567">
        <v>42852</v>
      </c>
      <c r="AB237" s="567">
        <v>42853</v>
      </c>
      <c r="AC237" s="566" t="s">
        <v>54</v>
      </c>
      <c r="AD237" s="566" t="s">
        <v>85</v>
      </c>
      <c r="AE237" s="566" t="s">
        <v>56</v>
      </c>
    </row>
    <row r="238" spans="1:31">
      <c r="A238" s="566" t="s">
        <v>147</v>
      </c>
      <c r="B238" s="566" t="s">
        <v>161</v>
      </c>
      <c r="C238" s="567">
        <v>42852</v>
      </c>
      <c r="D238" s="566" t="s">
        <v>446</v>
      </c>
      <c r="E238" s="566" t="s">
        <v>326</v>
      </c>
      <c r="F238" s="566" t="s">
        <v>49</v>
      </c>
      <c r="G238" s="566" t="s">
        <v>162</v>
      </c>
      <c r="H238" s="566" t="s">
        <v>463</v>
      </c>
      <c r="I238" s="566"/>
      <c r="J238" s="566"/>
      <c r="K238" s="566">
        <v>20000</v>
      </c>
      <c r="L238" s="566" t="s">
        <v>52</v>
      </c>
      <c r="M238" s="566" t="s">
        <v>43</v>
      </c>
      <c r="N238" s="566" t="s">
        <v>43</v>
      </c>
      <c r="O238" s="566">
        <v>0.5</v>
      </c>
      <c r="P238" s="566"/>
      <c r="Q238" s="566" t="s">
        <v>43</v>
      </c>
      <c r="R238" s="566"/>
      <c r="S238" s="566">
        <v>7</v>
      </c>
      <c r="T238" s="566">
        <v>5</v>
      </c>
      <c r="U238" s="566">
        <v>0</v>
      </c>
      <c r="V238" s="566"/>
      <c r="W238" s="566">
        <v>12</v>
      </c>
      <c r="X238" s="566"/>
      <c r="Y238" s="566" t="s">
        <v>462</v>
      </c>
      <c r="Z238" s="567">
        <v>42850</v>
      </c>
      <c r="AA238" s="567">
        <v>42852</v>
      </c>
      <c r="AB238" s="567">
        <v>42853</v>
      </c>
      <c r="AC238" s="566" t="s">
        <v>54</v>
      </c>
      <c r="AD238" s="566" t="s">
        <v>85</v>
      </c>
      <c r="AE238" s="566" t="s">
        <v>56</v>
      </c>
    </row>
    <row r="239" spans="1:31">
      <c r="A239" s="566" t="s">
        <v>147</v>
      </c>
      <c r="B239" s="566" t="s">
        <v>324</v>
      </c>
      <c r="C239" s="567">
        <v>42853</v>
      </c>
      <c r="D239" s="566" t="s">
        <v>446</v>
      </c>
      <c r="E239" s="566" t="s">
        <v>326</v>
      </c>
      <c r="F239" s="566" t="s">
        <v>327</v>
      </c>
      <c r="G239" s="566" t="s">
        <v>433</v>
      </c>
      <c r="H239" s="566"/>
      <c r="I239" s="566"/>
      <c r="J239" s="566"/>
      <c r="K239" s="566"/>
      <c r="L239" s="566"/>
      <c r="M239" s="566">
        <v>1</v>
      </c>
      <c r="N239" s="566"/>
      <c r="O239" s="566"/>
      <c r="P239" s="566"/>
      <c r="Q239" s="566"/>
      <c r="R239" s="566"/>
      <c r="S239" s="566">
        <v>14</v>
      </c>
      <c r="T239" s="566"/>
      <c r="U239" s="566"/>
      <c r="V239" s="566"/>
      <c r="W239" s="566">
        <v>14</v>
      </c>
      <c r="X239" s="566"/>
      <c r="Y239" s="566"/>
      <c r="Z239" s="567"/>
      <c r="AA239" s="567"/>
      <c r="AB239" s="567"/>
      <c r="AC239" s="566"/>
      <c r="AD239" s="566"/>
      <c r="AE239" s="566"/>
    </row>
    <row r="240" spans="1:31">
      <c r="A240" s="566" t="s">
        <v>147</v>
      </c>
      <c r="B240" s="566" t="s">
        <v>161</v>
      </c>
      <c r="C240" s="567">
        <v>42853</v>
      </c>
      <c r="D240" s="566" t="s">
        <v>446</v>
      </c>
      <c r="E240" s="566" t="s">
        <v>326</v>
      </c>
      <c r="F240" s="566" t="s">
        <v>49</v>
      </c>
      <c r="G240" s="566" t="s">
        <v>162</v>
      </c>
      <c r="H240" s="566" t="s">
        <v>464</v>
      </c>
      <c r="I240" s="566"/>
      <c r="J240" s="566"/>
      <c r="K240" s="566">
        <v>20000</v>
      </c>
      <c r="L240" s="566" t="s">
        <v>52</v>
      </c>
      <c r="M240" s="566" t="s">
        <v>43</v>
      </c>
      <c r="N240" s="566" t="s">
        <v>43</v>
      </c>
      <c r="O240" s="566">
        <v>0.5</v>
      </c>
      <c r="P240" s="566"/>
      <c r="Q240" s="566" t="s">
        <v>43</v>
      </c>
      <c r="R240" s="566"/>
      <c r="S240" s="566">
        <v>7</v>
      </c>
      <c r="T240" s="566">
        <v>5</v>
      </c>
      <c r="U240" s="566">
        <v>0</v>
      </c>
      <c r="V240" s="566"/>
      <c r="W240" s="566">
        <v>12</v>
      </c>
      <c r="X240" s="566"/>
      <c r="Y240" s="566" t="s">
        <v>465</v>
      </c>
      <c r="Z240" s="567">
        <v>42851</v>
      </c>
      <c r="AA240" s="567">
        <v>42857</v>
      </c>
      <c r="AB240" s="567">
        <v>42858</v>
      </c>
      <c r="AC240" s="566" t="s">
        <v>54</v>
      </c>
      <c r="AD240" s="566" t="s">
        <v>85</v>
      </c>
      <c r="AE240" s="566" t="s">
        <v>56</v>
      </c>
    </row>
    <row r="241" spans="1:31">
      <c r="A241" s="566" t="s">
        <v>147</v>
      </c>
      <c r="B241" s="566" t="s">
        <v>161</v>
      </c>
      <c r="C241" s="567">
        <v>42853</v>
      </c>
      <c r="D241" s="566" t="s">
        <v>446</v>
      </c>
      <c r="E241" s="566" t="s">
        <v>326</v>
      </c>
      <c r="F241" s="566" t="s">
        <v>49</v>
      </c>
      <c r="G241" s="566" t="s">
        <v>162</v>
      </c>
      <c r="H241" s="566" t="s">
        <v>466</v>
      </c>
      <c r="I241" s="566"/>
      <c r="J241" s="566"/>
      <c r="K241" s="566">
        <v>20000</v>
      </c>
      <c r="L241" s="566" t="s">
        <v>52</v>
      </c>
      <c r="M241" s="566" t="s">
        <v>43</v>
      </c>
      <c r="N241" s="566" t="s">
        <v>43</v>
      </c>
      <c r="O241" s="566">
        <v>0.5</v>
      </c>
      <c r="P241" s="566"/>
      <c r="Q241" s="566" t="s">
        <v>43</v>
      </c>
      <c r="R241" s="566"/>
      <c r="S241" s="566">
        <v>7</v>
      </c>
      <c r="T241" s="566">
        <v>5</v>
      </c>
      <c r="U241" s="566">
        <v>0</v>
      </c>
      <c r="V241" s="566"/>
      <c r="W241" s="566">
        <v>12</v>
      </c>
      <c r="X241" s="566"/>
      <c r="Y241" s="566" t="s">
        <v>465</v>
      </c>
      <c r="Z241" s="567">
        <v>42851</v>
      </c>
      <c r="AA241" s="567">
        <v>42857</v>
      </c>
      <c r="AB241" s="567">
        <v>42858</v>
      </c>
      <c r="AC241" s="566" t="s">
        <v>54</v>
      </c>
      <c r="AD241" s="566" t="s">
        <v>85</v>
      </c>
      <c r="AE241" s="566" t="s">
        <v>56</v>
      </c>
    </row>
    <row r="242" spans="1:31">
      <c r="A242" s="566" t="s">
        <v>147</v>
      </c>
      <c r="B242" s="566" t="s">
        <v>161</v>
      </c>
      <c r="C242" s="567">
        <v>42853</v>
      </c>
      <c r="D242" s="566" t="s">
        <v>446</v>
      </c>
      <c r="E242" s="566" t="s">
        <v>326</v>
      </c>
      <c r="F242" s="566" t="s">
        <v>49</v>
      </c>
      <c r="G242" s="566" t="s">
        <v>162</v>
      </c>
      <c r="H242" s="566" t="s">
        <v>467</v>
      </c>
      <c r="I242" s="566"/>
      <c r="J242" s="566"/>
      <c r="K242" s="566">
        <v>20000</v>
      </c>
      <c r="L242" s="566" t="s">
        <v>164</v>
      </c>
      <c r="M242" s="566" t="s">
        <v>43</v>
      </c>
      <c r="N242" s="566" t="s">
        <v>43</v>
      </c>
      <c r="O242" s="566">
        <v>0.5</v>
      </c>
      <c r="P242" s="566"/>
      <c r="Q242" s="566" t="s">
        <v>43</v>
      </c>
      <c r="R242" s="566"/>
      <c r="S242" s="566">
        <v>7</v>
      </c>
      <c r="T242" s="566">
        <v>5</v>
      </c>
      <c r="U242" s="566">
        <v>0</v>
      </c>
      <c r="V242" s="566"/>
      <c r="W242" s="566">
        <v>12</v>
      </c>
      <c r="X242" s="566"/>
      <c r="Y242" s="566" t="s">
        <v>468</v>
      </c>
      <c r="Z242" s="567">
        <v>42851</v>
      </c>
      <c r="AA242" s="567">
        <v>42857</v>
      </c>
      <c r="AB242" s="567">
        <v>42858</v>
      </c>
      <c r="AC242" s="566" t="s">
        <v>54</v>
      </c>
      <c r="AD242" s="566" t="s">
        <v>85</v>
      </c>
      <c r="AE242" s="566" t="s">
        <v>56</v>
      </c>
    </row>
    <row r="243" spans="1:31">
      <c r="A243" s="566" t="s">
        <v>46</v>
      </c>
      <c r="B243" s="566" t="s">
        <v>46</v>
      </c>
      <c r="C243" s="567">
        <v>42853</v>
      </c>
      <c r="D243" s="566" t="s">
        <v>446</v>
      </c>
      <c r="E243" s="566" t="s">
        <v>326</v>
      </c>
      <c r="F243" s="566" t="s">
        <v>49</v>
      </c>
      <c r="G243" s="566" t="s">
        <v>62</v>
      </c>
      <c r="H243" s="566" t="s">
        <v>469</v>
      </c>
      <c r="I243" s="566"/>
      <c r="J243" s="566"/>
      <c r="K243" s="566">
        <v>13000</v>
      </c>
      <c r="L243" s="566" t="s">
        <v>164</v>
      </c>
      <c r="M243" s="566" t="s">
        <v>43</v>
      </c>
      <c r="N243" s="566" t="s">
        <v>43</v>
      </c>
      <c r="O243" s="566">
        <v>0.5</v>
      </c>
      <c r="P243" s="566"/>
      <c r="Q243" s="566" t="s">
        <v>43</v>
      </c>
      <c r="R243" s="566"/>
      <c r="S243" s="566">
        <v>7</v>
      </c>
      <c r="T243" s="566">
        <v>5</v>
      </c>
      <c r="U243" s="566">
        <v>0</v>
      </c>
      <c r="V243" s="566"/>
      <c r="W243" s="566">
        <v>12</v>
      </c>
      <c r="X243" s="566"/>
      <c r="Y243" s="566" t="s">
        <v>470</v>
      </c>
      <c r="Z243" s="567">
        <v>42850</v>
      </c>
      <c r="AA243" s="567">
        <v>42853</v>
      </c>
      <c r="AB243" s="567">
        <v>42854</v>
      </c>
      <c r="AC243" s="566" t="s">
        <v>54</v>
      </c>
      <c r="AD243" s="566" t="s">
        <v>61</v>
      </c>
      <c r="AE243" s="566" t="s">
        <v>56</v>
      </c>
    </row>
    <row r="244" spans="1:31">
      <c r="A244" s="566" t="s">
        <v>46</v>
      </c>
      <c r="B244" s="566" t="s">
        <v>46</v>
      </c>
      <c r="C244" s="567">
        <v>42853</v>
      </c>
      <c r="D244" s="566" t="s">
        <v>446</v>
      </c>
      <c r="E244" s="566" t="s">
        <v>326</v>
      </c>
      <c r="F244" s="566" t="s">
        <v>49</v>
      </c>
      <c r="G244" s="566" t="s">
        <v>62</v>
      </c>
      <c r="H244" s="566" t="s">
        <v>471</v>
      </c>
      <c r="I244" s="566"/>
      <c r="J244" s="566"/>
      <c r="K244" s="566">
        <v>13000</v>
      </c>
      <c r="L244" s="566" t="s">
        <v>164</v>
      </c>
      <c r="M244" s="566" t="s">
        <v>43</v>
      </c>
      <c r="N244" s="566" t="s">
        <v>43</v>
      </c>
      <c r="O244" s="566">
        <v>0.5</v>
      </c>
      <c r="P244" s="566"/>
      <c r="Q244" s="566" t="s">
        <v>43</v>
      </c>
      <c r="R244" s="566"/>
      <c r="S244" s="566">
        <v>7</v>
      </c>
      <c r="T244" s="566">
        <v>5</v>
      </c>
      <c r="U244" s="566">
        <v>0</v>
      </c>
      <c r="V244" s="566"/>
      <c r="W244" s="566">
        <v>12</v>
      </c>
      <c r="X244" s="566"/>
      <c r="Y244" s="566" t="s">
        <v>470</v>
      </c>
      <c r="Z244" s="567">
        <v>42850</v>
      </c>
      <c r="AA244" s="567">
        <v>42853</v>
      </c>
      <c r="AB244" s="567">
        <v>42854</v>
      </c>
      <c r="AC244" s="566" t="s">
        <v>54</v>
      </c>
      <c r="AD244" s="566" t="s">
        <v>61</v>
      </c>
      <c r="AE244" s="566" t="s">
        <v>56</v>
      </c>
    </row>
    <row r="245" spans="1:31">
      <c r="A245" s="566" t="s">
        <v>46</v>
      </c>
      <c r="B245" s="566" t="s">
        <v>46</v>
      </c>
      <c r="C245" s="567">
        <v>42853</v>
      </c>
      <c r="D245" s="566" t="s">
        <v>446</v>
      </c>
      <c r="E245" s="566" t="s">
        <v>326</v>
      </c>
      <c r="F245" s="566" t="s">
        <v>49</v>
      </c>
      <c r="G245" s="566" t="s">
        <v>62</v>
      </c>
      <c r="H245" s="566" t="s">
        <v>472</v>
      </c>
      <c r="I245" s="566"/>
      <c r="J245" s="566"/>
      <c r="K245" s="566">
        <v>13000</v>
      </c>
      <c r="L245" s="566" t="s">
        <v>164</v>
      </c>
      <c r="M245" s="566" t="s">
        <v>43</v>
      </c>
      <c r="N245" s="566" t="s">
        <v>43</v>
      </c>
      <c r="O245" s="566">
        <v>0.5</v>
      </c>
      <c r="P245" s="566"/>
      <c r="Q245" s="566" t="s">
        <v>43</v>
      </c>
      <c r="R245" s="566"/>
      <c r="S245" s="566">
        <v>7</v>
      </c>
      <c r="T245" s="566">
        <v>5</v>
      </c>
      <c r="U245" s="566">
        <v>0</v>
      </c>
      <c r="V245" s="566"/>
      <c r="W245" s="566">
        <v>12</v>
      </c>
      <c r="X245" s="566"/>
      <c r="Y245" s="566" t="s">
        <v>470</v>
      </c>
      <c r="Z245" s="567">
        <v>42850</v>
      </c>
      <c r="AA245" s="567">
        <v>42853</v>
      </c>
      <c r="AB245" s="567">
        <v>42854</v>
      </c>
      <c r="AC245" s="566" t="s">
        <v>54</v>
      </c>
      <c r="AD245" s="566" t="s">
        <v>61</v>
      </c>
      <c r="AE245" s="566" t="s">
        <v>56</v>
      </c>
    </row>
    <row r="246" spans="1:31">
      <c r="A246" s="566" t="s">
        <v>46</v>
      </c>
      <c r="B246" s="566" t="s">
        <v>46</v>
      </c>
      <c r="C246" s="567">
        <v>42857</v>
      </c>
      <c r="D246" s="566" t="s">
        <v>473</v>
      </c>
      <c r="E246" s="566" t="s">
        <v>474</v>
      </c>
      <c r="F246" s="566" t="s">
        <v>49</v>
      </c>
      <c r="G246" s="566" t="s">
        <v>57</v>
      </c>
      <c r="H246" s="566" t="s">
        <v>475</v>
      </c>
      <c r="I246" s="566"/>
      <c r="J246" s="566"/>
      <c r="K246" s="566">
        <v>11000</v>
      </c>
      <c r="L246" s="566" t="s">
        <v>105</v>
      </c>
      <c r="M246" s="566" t="s">
        <v>43</v>
      </c>
      <c r="N246" s="566">
        <v>0.5</v>
      </c>
      <c r="O246" s="566" t="s">
        <v>43</v>
      </c>
      <c r="P246" s="566"/>
      <c r="Q246" s="566" t="s">
        <v>43</v>
      </c>
      <c r="R246" s="566"/>
      <c r="S246" s="566">
        <v>7</v>
      </c>
      <c r="T246" s="566">
        <v>5</v>
      </c>
      <c r="U246" s="566">
        <v>77.500807098</v>
      </c>
      <c r="V246" s="566"/>
      <c r="W246" s="566">
        <v>90</v>
      </c>
      <c r="X246" s="566"/>
      <c r="Y246" s="566" t="s">
        <v>476</v>
      </c>
      <c r="Z246" s="567">
        <v>42853</v>
      </c>
      <c r="AA246" s="567">
        <v>42859</v>
      </c>
      <c r="AB246" s="567">
        <v>42860</v>
      </c>
      <c r="AC246" s="566" t="s">
        <v>106</v>
      </c>
      <c r="AD246" s="566" t="s">
        <v>55</v>
      </c>
      <c r="AE246" s="566" t="s">
        <v>56</v>
      </c>
    </row>
    <row r="247" spans="1:31">
      <c r="A247" s="566" t="s">
        <v>46</v>
      </c>
      <c r="B247" s="566" t="s">
        <v>46</v>
      </c>
      <c r="C247" s="567">
        <v>42857</v>
      </c>
      <c r="D247" s="566" t="s">
        <v>473</v>
      </c>
      <c r="E247" s="566" t="s">
        <v>474</v>
      </c>
      <c r="F247" s="566" t="s">
        <v>49</v>
      </c>
      <c r="G247" s="566" t="s">
        <v>65</v>
      </c>
      <c r="H247" s="566" t="s">
        <v>477</v>
      </c>
      <c r="I247" s="566"/>
      <c r="J247" s="566"/>
      <c r="K247" s="566">
        <v>11000</v>
      </c>
      <c r="L247" s="566" t="s">
        <v>224</v>
      </c>
      <c r="M247" s="566" t="s">
        <v>43</v>
      </c>
      <c r="N247" s="566" t="s">
        <v>43</v>
      </c>
      <c r="O247" s="566" t="s">
        <v>43</v>
      </c>
      <c r="P247" s="566"/>
      <c r="Q247" s="566">
        <v>3</v>
      </c>
      <c r="R247" s="566"/>
      <c r="S247" s="566">
        <v>42</v>
      </c>
      <c r="T247" s="566">
        <v>0</v>
      </c>
      <c r="U247" s="566">
        <v>0</v>
      </c>
      <c r="V247" s="566"/>
      <c r="W247" s="566">
        <v>42</v>
      </c>
      <c r="X247" s="566"/>
      <c r="Y247" s="566" t="s">
        <v>478</v>
      </c>
      <c r="Z247" s="567">
        <v>42855</v>
      </c>
      <c r="AA247" s="567">
        <v>42863</v>
      </c>
      <c r="AB247" s="567">
        <v>42864</v>
      </c>
      <c r="AC247" s="566" t="s">
        <v>142</v>
      </c>
      <c r="AD247" s="566" t="s">
        <v>85</v>
      </c>
      <c r="AE247" s="566" t="s">
        <v>56</v>
      </c>
    </row>
    <row r="248" spans="1:31">
      <c r="A248" s="566" t="s">
        <v>46</v>
      </c>
      <c r="B248" s="566" t="s">
        <v>46</v>
      </c>
      <c r="C248" s="567">
        <v>42857</v>
      </c>
      <c r="D248" s="566" t="s">
        <v>473</v>
      </c>
      <c r="E248" s="566" t="s">
        <v>474</v>
      </c>
      <c r="F248" s="566" t="s">
        <v>49</v>
      </c>
      <c r="G248" s="566" t="s">
        <v>57</v>
      </c>
      <c r="H248" s="566" t="s">
        <v>479</v>
      </c>
      <c r="I248" s="566"/>
      <c r="J248" s="566"/>
      <c r="K248" s="566">
        <v>11000</v>
      </c>
      <c r="L248" s="566" t="s">
        <v>105</v>
      </c>
      <c r="M248" s="566" t="s">
        <v>43</v>
      </c>
      <c r="N248" s="566">
        <v>0.5</v>
      </c>
      <c r="O248" s="566" t="s">
        <v>43</v>
      </c>
      <c r="P248" s="566"/>
      <c r="Q248" s="566" t="s">
        <v>43</v>
      </c>
      <c r="R248" s="566"/>
      <c r="S248" s="566">
        <v>7</v>
      </c>
      <c r="T248" s="566">
        <v>5</v>
      </c>
      <c r="U248" s="566">
        <v>77.500807098</v>
      </c>
      <c r="V248" s="566"/>
      <c r="W248" s="566">
        <v>90</v>
      </c>
      <c r="X248" s="566"/>
      <c r="Y248" s="566" t="s">
        <v>476</v>
      </c>
      <c r="Z248" s="567">
        <v>42853</v>
      </c>
      <c r="AA248" s="567">
        <v>42859</v>
      </c>
      <c r="AB248" s="567">
        <v>42860</v>
      </c>
      <c r="AC248" s="566" t="s">
        <v>106</v>
      </c>
      <c r="AD248" s="566" t="s">
        <v>55</v>
      </c>
      <c r="AE248" s="566" t="s">
        <v>56</v>
      </c>
    </row>
    <row r="249" spans="1:31">
      <c r="A249" s="566" t="s">
        <v>46</v>
      </c>
      <c r="B249" s="566" t="s">
        <v>46</v>
      </c>
      <c r="C249" s="567">
        <v>42857</v>
      </c>
      <c r="D249" s="566" t="s">
        <v>473</v>
      </c>
      <c r="E249" s="566" t="s">
        <v>474</v>
      </c>
      <c r="F249" s="566" t="s">
        <v>49</v>
      </c>
      <c r="G249" s="566" t="s">
        <v>57</v>
      </c>
      <c r="H249" s="566" t="s">
        <v>480</v>
      </c>
      <c r="I249" s="566"/>
      <c r="J249" s="566"/>
      <c r="K249" s="566">
        <v>11000</v>
      </c>
      <c r="L249" s="566" t="s">
        <v>159</v>
      </c>
      <c r="M249" s="566" t="s">
        <v>43</v>
      </c>
      <c r="N249" s="566" t="s">
        <v>43</v>
      </c>
      <c r="O249" s="566">
        <v>0.5</v>
      </c>
      <c r="P249" s="566"/>
      <c r="Q249" s="566" t="s">
        <v>43</v>
      </c>
      <c r="R249" s="566"/>
      <c r="S249" s="566">
        <v>7</v>
      </c>
      <c r="T249" s="566">
        <v>5</v>
      </c>
      <c r="U249" s="566">
        <v>0</v>
      </c>
      <c r="V249" s="566"/>
      <c r="W249" s="566">
        <v>12</v>
      </c>
      <c r="X249" s="566"/>
      <c r="Y249" s="566" t="s">
        <v>481</v>
      </c>
      <c r="Z249" s="567">
        <v>42855</v>
      </c>
      <c r="AA249" s="567">
        <v>42859</v>
      </c>
      <c r="AB249" s="567">
        <v>42860</v>
      </c>
      <c r="AC249" s="566" t="s">
        <v>54</v>
      </c>
      <c r="AD249" s="566" t="s">
        <v>55</v>
      </c>
      <c r="AE249" s="566" t="s">
        <v>56</v>
      </c>
    </row>
    <row r="250" spans="1:31">
      <c r="A250" s="566" t="s">
        <v>46</v>
      </c>
      <c r="B250" s="566" t="s">
        <v>46</v>
      </c>
      <c r="C250" s="567">
        <v>42857</v>
      </c>
      <c r="D250" s="566" t="s">
        <v>473</v>
      </c>
      <c r="E250" s="566" t="s">
        <v>474</v>
      </c>
      <c r="F250" s="566" t="s">
        <v>49</v>
      </c>
      <c r="G250" s="566" t="s">
        <v>57</v>
      </c>
      <c r="H250" s="566" t="s">
        <v>482</v>
      </c>
      <c r="I250" s="566"/>
      <c r="J250" s="566"/>
      <c r="K250" s="566">
        <v>11000</v>
      </c>
      <c r="L250" s="566" t="s">
        <v>105</v>
      </c>
      <c r="M250" s="566" t="s">
        <v>43</v>
      </c>
      <c r="N250" s="566">
        <v>0.5</v>
      </c>
      <c r="O250" s="566" t="s">
        <v>43</v>
      </c>
      <c r="P250" s="566"/>
      <c r="Q250" s="566" t="s">
        <v>43</v>
      </c>
      <c r="R250" s="566"/>
      <c r="S250" s="566">
        <v>7</v>
      </c>
      <c r="T250" s="566">
        <v>5</v>
      </c>
      <c r="U250" s="566">
        <v>77.500807098</v>
      </c>
      <c r="V250" s="566"/>
      <c r="W250" s="566">
        <v>90</v>
      </c>
      <c r="X250" s="566"/>
      <c r="Y250" s="566" t="s">
        <v>476</v>
      </c>
      <c r="Z250" s="567">
        <v>42853</v>
      </c>
      <c r="AA250" s="567">
        <v>42859</v>
      </c>
      <c r="AB250" s="567">
        <v>42860</v>
      </c>
      <c r="AC250" s="566" t="s">
        <v>106</v>
      </c>
      <c r="AD250" s="566" t="s">
        <v>55</v>
      </c>
      <c r="AE250" s="566" t="s">
        <v>56</v>
      </c>
    </row>
    <row r="251" spans="1:31">
      <c r="A251" s="566" t="s">
        <v>46</v>
      </c>
      <c r="B251" s="566" t="s">
        <v>46</v>
      </c>
      <c r="C251" s="567">
        <v>42857</v>
      </c>
      <c r="D251" s="566" t="s">
        <v>473</v>
      </c>
      <c r="E251" s="566" t="s">
        <v>474</v>
      </c>
      <c r="F251" s="566" t="s">
        <v>49</v>
      </c>
      <c r="G251" s="566" t="s">
        <v>62</v>
      </c>
      <c r="H251" s="566" t="s">
        <v>483</v>
      </c>
      <c r="I251" s="566"/>
      <c r="J251" s="566"/>
      <c r="K251" s="566">
        <v>13000</v>
      </c>
      <c r="L251" s="566" t="s">
        <v>164</v>
      </c>
      <c r="M251" s="566" t="s">
        <v>43</v>
      </c>
      <c r="N251" s="566" t="s">
        <v>43</v>
      </c>
      <c r="O251" s="566">
        <v>0.5</v>
      </c>
      <c r="P251" s="566"/>
      <c r="Q251" s="566" t="s">
        <v>43</v>
      </c>
      <c r="R251" s="566"/>
      <c r="S251" s="566">
        <v>7</v>
      </c>
      <c r="T251" s="566">
        <v>5</v>
      </c>
      <c r="U251" s="566">
        <v>0</v>
      </c>
      <c r="V251" s="566"/>
      <c r="W251" s="566">
        <v>12</v>
      </c>
      <c r="X251" s="566"/>
      <c r="Y251" s="566" t="s">
        <v>484</v>
      </c>
      <c r="Z251" s="567">
        <v>42852</v>
      </c>
      <c r="AA251" s="567">
        <v>42858</v>
      </c>
      <c r="AB251" s="567">
        <v>42859</v>
      </c>
      <c r="AC251" s="566" t="s">
        <v>54</v>
      </c>
      <c r="AD251" s="566" t="s">
        <v>61</v>
      </c>
      <c r="AE251" s="566" t="s">
        <v>56</v>
      </c>
    </row>
    <row r="252" spans="1:31">
      <c r="A252" s="566" t="s">
        <v>46</v>
      </c>
      <c r="B252" s="566" t="s">
        <v>46</v>
      </c>
      <c r="C252" s="567">
        <v>42857</v>
      </c>
      <c r="D252" s="566" t="s">
        <v>473</v>
      </c>
      <c r="E252" s="566" t="s">
        <v>474</v>
      </c>
      <c r="F252" s="566" t="s">
        <v>49</v>
      </c>
      <c r="G252" s="566" t="s">
        <v>92</v>
      </c>
      <c r="H252" s="566" t="s">
        <v>485</v>
      </c>
      <c r="I252" s="566"/>
      <c r="J252" s="566"/>
      <c r="K252" s="566">
        <v>11000</v>
      </c>
      <c r="L252" s="566" t="s">
        <v>356</v>
      </c>
      <c r="M252" s="566" t="s">
        <v>43</v>
      </c>
      <c r="N252" s="566" t="s">
        <v>43</v>
      </c>
      <c r="O252" s="566">
        <v>0.5</v>
      </c>
      <c r="P252" s="566"/>
      <c r="Q252" s="566" t="s">
        <v>43</v>
      </c>
      <c r="R252" s="566"/>
      <c r="S252" s="566">
        <v>7</v>
      </c>
      <c r="T252" s="566">
        <v>5</v>
      </c>
      <c r="U252" s="566">
        <v>0</v>
      </c>
      <c r="V252" s="566"/>
      <c r="W252" s="566">
        <v>12</v>
      </c>
      <c r="X252" s="566"/>
      <c r="Y252" s="566" t="s">
        <v>486</v>
      </c>
      <c r="Z252" s="567">
        <v>42854</v>
      </c>
      <c r="AA252" s="567">
        <v>42859</v>
      </c>
      <c r="AB252" s="567">
        <v>42860</v>
      </c>
      <c r="AC252" s="566" t="s">
        <v>54</v>
      </c>
      <c r="AD252" s="566" t="s">
        <v>55</v>
      </c>
      <c r="AE252" s="566" t="s">
        <v>56</v>
      </c>
    </row>
    <row r="253" spans="1:31">
      <c r="A253" s="566" t="s">
        <v>46</v>
      </c>
      <c r="B253" s="566" t="s">
        <v>46</v>
      </c>
      <c r="C253" s="567">
        <v>42857</v>
      </c>
      <c r="D253" s="566" t="s">
        <v>473</v>
      </c>
      <c r="E253" s="566" t="s">
        <v>474</v>
      </c>
      <c r="F253" s="566" t="s">
        <v>49</v>
      </c>
      <c r="G253" s="566" t="s">
        <v>92</v>
      </c>
      <c r="H253" s="566" t="s">
        <v>487</v>
      </c>
      <c r="I253" s="566"/>
      <c r="J253" s="566"/>
      <c r="K253" s="566">
        <v>11000</v>
      </c>
      <c r="L253" s="566" t="s">
        <v>164</v>
      </c>
      <c r="M253" s="566" t="s">
        <v>43</v>
      </c>
      <c r="N253" s="566" t="s">
        <v>43</v>
      </c>
      <c r="O253" s="566">
        <v>0.5</v>
      </c>
      <c r="P253" s="566"/>
      <c r="Q253" s="566" t="s">
        <v>43</v>
      </c>
      <c r="R253" s="566"/>
      <c r="S253" s="566">
        <v>7</v>
      </c>
      <c r="T253" s="566">
        <v>5</v>
      </c>
      <c r="U253" s="566">
        <v>0</v>
      </c>
      <c r="V253" s="566"/>
      <c r="W253" s="566">
        <v>12</v>
      </c>
      <c r="X253" s="566"/>
      <c r="Y253" s="566" t="s">
        <v>488</v>
      </c>
      <c r="Z253" s="567">
        <v>42853</v>
      </c>
      <c r="AA253" s="567">
        <v>42858</v>
      </c>
      <c r="AB253" s="567">
        <v>42859</v>
      </c>
      <c r="AC253" s="566" t="s">
        <v>54</v>
      </c>
      <c r="AD253" s="566" t="s">
        <v>85</v>
      </c>
      <c r="AE253" s="566" t="s">
        <v>56</v>
      </c>
    </row>
    <row r="254" spans="1:31">
      <c r="A254" s="566" t="s">
        <v>46</v>
      </c>
      <c r="B254" s="566" t="s">
        <v>46</v>
      </c>
      <c r="C254" s="567">
        <v>42857</v>
      </c>
      <c r="D254" s="566" t="s">
        <v>473</v>
      </c>
      <c r="E254" s="566" t="s">
        <v>474</v>
      </c>
      <c r="F254" s="566" t="s">
        <v>49</v>
      </c>
      <c r="G254" s="566" t="s">
        <v>92</v>
      </c>
      <c r="H254" s="566" t="s">
        <v>489</v>
      </c>
      <c r="I254" s="566"/>
      <c r="J254" s="566"/>
      <c r="K254" s="566">
        <v>11000</v>
      </c>
      <c r="L254" s="566" t="s">
        <v>356</v>
      </c>
      <c r="M254" s="566" t="s">
        <v>43</v>
      </c>
      <c r="N254" s="566" t="s">
        <v>43</v>
      </c>
      <c r="O254" s="566">
        <v>0.5</v>
      </c>
      <c r="P254" s="566"/>
      <c r="Q254" s="566" t="s">
        <v>43</v>
      </c>
      <c r="R254" s="566"/>
      <c r="S254" s="566">
        <v>7</v>
      </c>
      <c r="T254" s="566">
        <v>5</v>
      </c>
      <c r="U254" s="566">
        <v>0</v>
      </c>
      <c r="V254" s="566"/>
      <c r="W254" s="566">
        <v>12</v>
      </c>
      <c r="X254" s="566"/>
      <c r="Y254" s="566" t="s">
        <v>486</v>
      </c>
      <c r="Z254" s="567">
        <v>42854</v>
      </c>
      <c r="AA254" s="567">
        <v>42859</v>
      </c>
      <c r="AB254" s="567">
        <v>42860</v>
      </c>
      <c r="AC254" s="566" t="s">
        <v>54</v>
      </c>
      <c r="AD254" s="566" t="s">
        <v>55</v>
      </c>
      <c r="AE254" s="566" t="s">
        <v>56</v>
      </c>
    </row>
    <row r="255" spans="1:31">
      <c r="A255" s="566" t="s">
        <v>46</v>
      </c>
      <c r="B255" s="566" t="s">
        <v>46</v>
      </c>
      <c r="C255" s="567">
        <v>42857</v>
      </c>
      <c r="D255" s="566" t="s">
        <v>473</v>
      </c>
      <c r="E255" s="566" t="s">
        <v>474</v>
      </c>
      <c r="F255" s="566" t="s">
        <v>49</v>
      </c>
      <c r="G255" s="566" t="s">
        <v>92</v>
      </c>
      <c r="H255" s="566" t="s">
        <v>490</v>
      </c>
      <c r="I255" s="566"/>
      <c r="J255" s="566"/>
      <c r="K255" s="566">
        <v>11000</v>
      </c>
      <c r="L255" s="566" t="s">
        <v>356</v>
      </c>
      <c r="M255" s="566" t="s">
        <v>43</v>
      </c>
      <c r="N255" s="566" t="s">
        <v>43</v>
      </c>
      <c r="O255" s="566">
        <v>0.5</v>
      </c>
      <c r="P255" s="566"/>
      <c r="Q255" s="566" t="s">
        <v>43</v>
      </c>
      <c r="R255" s="566"/>
      <c r="S255" s="566">
        <v>7</v>
      </c>
      <c r="T255" s="566">
        <v>5</v>
      </c>
      <c r="U255" s="566">
        <v>0</v>
      </c>
      <c r="V255" s="566"/>
      <c r="W255" s="566">
        <v>12</v>
      </c>
      <c r="X255" s="566"/>
      <c r="Y255" s="566" t="s">
        <v>486</v>
      </c>
      <c r="Z255" s="567">
        <v>42854</v>
      </c>
      <c r="AA255" s="567">
        <v>42858</v>
      </c>
      <c r="AB255" s="567">
        <v>42859</v>
      </c>
      <c r="AC255" s="566" t="s">
        <v>54</v>
      </c>
      <c r="AD255" s="566" t="s">
        <v>85</v>
      </c>
      <c r="AE255" s="566" t="s">
        <v>56</v>
      </c>
    </row>
    <row r="256" spans="1:31">
      <c r="A256" s="566" t="s">
        <v>46</v>
      </c>
      <c r="B256" s="566" t="s">
        <v>46</v>
      </c>
      <c r="C256" s="567">
        <v>42857</v>
      </c>
      <c r="D256" s="566" t="s">
        <v>473</v>
      </c>
      <c r="E256" s="566" t="s">
        <v>474</v>
      </c>
      <c r="F256" s="566" t="s">
        <v>49</v>
      </c>
      <c r="G256" s="566" t="s">
        <v>92</v>
      </c>
      <c r="H256" s="566" t="s">
        <v>491</v>
      </c>
      <c r="I256" s="566"/>
      <c r="J256" s="566"/>
      <c r="K256" s="566">
        <v>11000</v>
      </c>
      <c r="L256" s="566" t="s">
        <v>356</v>
      </c>
      <c r="M256" s="566" t="s">
        <v>43</v>
      </c>
      <c r="N256" s="566" t="s">
        <v>43</v>
      </c>
      <c r="O256" s="566">
        <v>0.5</v>
      </c>
      <c r="P256" s="566"/>
      <c r="Q256" s="566" t="s">
        <v>43</v>
      </c>
      <c r="R256" s="566"/>
      <c r="S256" s="566">
        <v>7</v>
      </c>
      <c r="T256" s="566">
        <v>5</v>
      </c>
      <c r="U256" s="566">
        <v>0</v>
      </c>
      <c r="V256" s="566"/>
      <c r="W256" s="566">
        <v>12</v>
      </c>
      <c r="X256" s="566"/>
      <c r="Y256" s="566" t="s">
        <v>486</v>
      </c>
      <c r="Z256" s="567">
        <v>42854</v>
      </c>
      <c r="AA256" s="567">
        <v>42858</v>
      </c>
      <c r="AB256" s="567">
        <v>42859</v>
      </c>
      <c r="AC256" s="566" t="s">
        <v>54</v>
      </c>
      <c r="AD256" s="566" t="s">
        <v>85</v>
      </c>
      <c r="AE256" s="566" t="s">
        <v>56</v>
      </c>
    </row>
    <row r="257" spans="1:31">
      <c r="A257" s="566" t="s">
        <v>492</v>
      </c>
      <c r="B257" s="566" t="s">
        <v>493</v>
      </c>
      <c r="C257" s="567">
        <v>42859</v>
      </c>
      <c r="D257" s="566" t="s">
        <v>473</v>
      </c>
      <c r="E257" s="566" t="s">
        <v>474</v>
      </c>
      <c r="F257" s="566" t="s">
        <v>327</v>
      </c>
      <c r="G257" s="566" t="s">
        <v>494</v>
      </c>
      <c r="H257" s="566" t="s">
        <v>495</v>
      </c>
      <c r="I257" s="566">
        <v>4</v>
      </c>
      <c r="J257" s="566">
        <v>315</v>
      </c>
      <c r="K257" s="566">
        <v>36510</v>
      </c>
      <c r="L257" s="566" t="s">
        <v>496</v>
      </c>
      <c r="M257" s="566">
        <v>0.5</v>
      </c>
      <c r="N257" s="566"/>
      <c r="O257" s="566"/>
      <c r="P257" s="566">
        <v>0</v>
      </c>
      <c r="Q257" s="566"/>
      <c r="R257" s="566"/>
      <c r="S257" s="566">
        <v>7</v>
      </c>
      <c r="T257" s="566">
        <v>0.43</v>
      </c>
      <c r="U257" s="566">
        <v>0.38</v>
      </c>
      <c r="V257" s="566"/>
      <c r="W257" s="566">
        <v>7.81</v>
      </c>
      <c r="X257" s="566"/>
      <c r="Y257" s="566"/>
      <c r="Z257" s="567"/>
      <c r="AA257" s="567"/>
      <c r="AB257" s="567"/>
      <c r="AC257" s="566"/>
      <c r="AD257" s="566"/>
      <c r="AE257" s="566"/>
    </row>
    <row r="258" spans="1:31">
      <c r="A258" s="566" t="s">
        <v>492</v>
      </c>
      <c r="B258" s="566" t="s">
        <v>493</v>
      </c>
      <c r="C258" s="567">
        <v>42859</v>
      </c>
      <c r="D258" s="566" t="s">
        <v>473</v>
      </c>
      <c r="E258" s="566" t="s">
        <v>474</v>
      </c>
      <c r="F258" s="566" t="s">
        <v>327</v>
      </c>
      <c r="G258" s="566" t="s">
        <v>494</v>
      </c>
      <c r="H258" s="566" t="s">
        <v>497</v>
      </c>
      <c r="I258" s="566">
        <v>4</v>
      </c>
      <c r="J258" s="566">
        <v>315</v>
      </c>
      <c r="K258" s="566">
        <v>36440</v>
      </c>
      <c r="L258" s="566" t="s">
        <v>496</v>
      </c>
      <c r="M258" s="566">
        <v>0.5</v>
      </c>
      <c r="N258" s="566"/>
      <c r="O258" s="566"/>
      <c r="P258" s="566">
        <v>0</v>
      </c>
      <c r="Q258" s="566"/>
      <c r="R258" s="566"/>
      <c r="S258" s="566">
        <v>7</v>
      </c>
      <c r="T258" s="566">
        <v>0.43</v>
      </c>
      <c r="U258" s="566">
        <v>0.38</v>
      </c>
      <c r="V258" s="566"/>
      <c r="W258" s="566">
        <v>7.81</v>
      </c>
      <c r="X258" s="566"/>
      <c r="Y258" s="566"/>
      <c r="Z258" s="567"/>
      <c r="AA258" s="567"/>
      <c r="AB258" s="567"/>
      <c r="AC258" s="566"/>
      <c r="AD258" s="566"/>
      <c r="AE258" s="566"/>
    </row>
    <row r="259" spans="1:31">
      <c r="A259" s="566" t="s">
        <v>492</v>
      </c>
      <c r="B259" s="566" t="s">
        <v>493</v>
      </c>
      <c r="C259" s="567">
        <v>42859</v>
      </c>
      <c r="D259" s="566" t="s">
        <v>473</v>
      </c>
      <c r="E259" s="566" t="s">
        <v>474</v>
      </c>
      <c r="F259" s="566" t="s">
        <v>327</v>
      </c>
      <c r="G259" s="566" t="s">
        <v>494</v>
      </c>
      <c r="H259" s="566" t="s">
        <v>498</v>
      </c>
      <c r="I259" s="566">
        <v>6</v>
      </c>
      <c r="J259" s="566">
        <v>315</v>
      </c>
      <c r="K259" s="566">
        <v>36360</v>
      </c>
      <c r="L259" s="566" t="s">
        <v>496</v>
      </c>
      <c r="M259" s="566">
        <v>0.5</v>
      </c>
      <c r="N259" s="566"/>
      <c r="O259" s="566"/>
      <c r="P259" s="566">
        <v>0</v>
      </c>
      <c r="Q259" s="566"/>
      <c r="R259" s="566"/>
      <c r="S259" s="566">
        <v>7</v>
      </c>
      <c r="T259" s="566">
        <v>0.43</v>
      </c>
      <c r="U259" s="566">
        <v>0.38</v>
      </c>
      <c r="V259" s="566"/>
      <c r="W259" s="566">
        <v>7.81</v>
      </c>
      <c r="X259" s="566"/>
      <c r="Y259" s="566"/>
      <c r="Z259" s="567"/>
      <c r="AA259" s="567"/>
      <c r="AB259" s="567"/>
      <c r="AC259" s="566"/>
      <c r="AD259" s="566"/>
      <c r="AE259" s="566"/>
    </row>
    <row r="260" spans="1:31">
      <c r="A260" s="566" t="s">
        <v>492</v>
      </c>
      <c r="B260" s="566" t="s">
        <v>493</v>
      </c>
      <c r="C260" s="567">
        <v>42859</v>
      </c>
      <c r="D260" s="566" t="s">
        <v>473</v>
      </c>
      <c r="E260" s="566" t="s">
        <v>474</v>
      </c>
      <c r="F260" s="566" t="s">
        <v>327</v>
      </c>
      <c r="G260" s="566" t="s">
        <v>494</v>
      </c>
      <c r="H260" s="566" t="s">
        <v>499</v>
      </c>
      <c r="I260" s="566">
        <v>4</v>
      </c>
      <c r="J260" s="566">
        <v>315</v>
      </c>
      <c r="K260" s="566">
        <v>39830</v>
      </c>
      <c r="L260" s="566" t="s">
        <v>496</v>
      </c>
      <c r="M260" s="566">
        <v>0.5</v>
      </c>
      <c r="N260" s="566"/>
      <c r="O260" s="566"/>
      <c r="P260" s="566">
        <v>0</v>
      </c>
      <c r="Q260" s="566"/>
      <c r="R260" s="566"/>
      <c r="S260" s="566">
        <v>7</v>
      </c>
      <c r="T260" s="566">
        <v>0.43</v>
      </c>
      <c r="U260" s="566">
        <v>0.38</v>
      </c>
      <c r="V260" s="566"/>
      <c r="W260" s="566">
        <v>7.81</v>
      </c>
      <c r="X260" s="566"/>
      <c r="Y260" s="566"/>
      <c r="Z260" s="567"/>
      <c r="AA260" s="567"/>
      <c r="AB260" s="567"/>
      <c r="AC260" s="566"/>
      <c r="AD260" s="566"/>
      <c r="AE260" s="566"/>
    </row>
    <row r="261" spans="1:31">
      <c r="A261" s="566" t="s">
        <v>492</v>
      </c>
      <c r="B261" s="566" t="s">
        <v>493</v>
      </c>
      <c r="C261" s="567">
        <v>42859</v>
      </c>
      <c r="D261" s="566" t="s">
        <v>473</v>
      </c>
      <c r="E261" s="566" t="s">
        <v>474</v>
      </c>
      <c r="F261" s="566" t="s">
        <v>327</v>
      </c>
      <c r="G261" s="566" t="s">
        <v>494</v>
      </c>
      <c r="H261" s="566" t="s">
        <v>500</v>
      </c>
      <c r="I261" s="566">
        <v>4</v>
      </c>
      <c r="J261" s="566">
        <v>315</v>
      </c>
      <c r="K261" s="566">
        <v>35400</v>
      </c>
      <c r="L261" s="566" t="s">
        <v>496</v>
      </c>
      <c r="M261" s="566">
        <v>0.5</v>
      </c>
      <c r="N261" s="566"/>
      <c r="O261" s="566"/>
      <c r="P261" s="566">
        <v>0</v>
      </c>
      <c r="Q261" s="566"/>
      <c r="R261" s="566"/>
      <c r="S261" s="566">
        <v>7</v>
      </c>
      <c r="T261" s="566">
        <v>0.43</v>
      </c>
      <c r="U261" s="566">
        <v>0.38</v>
      </c>
      <c r="V261" s="566"/>
      <c r="W261" s="566">
        <v>7.81</v>
      </c>
      <c r="X261" s="566"/>
      <c r="Y261" s="566"/>
      <c r="Z261" s="567"/>
      <c r="AA261" s="567"/>
      <c r="AB261" s="567"/>
      <c r="AC261" s="566"/>
      <c r="AD261" s="566"/>
      <c r="AE261" s="566"/>
    </row>
    <row r="262" spans="1:31">
      <c r="A262" s="566" t="s">
        <v>492</v>
      </c>
      <c r="B262" s="566" t="s">
        <v>493</v>
      </c>
      <c r="C262" s="567">
        <v>42859</v>
      </c>
      <c r="D262" s="566" t="s">
        <v>473</v>
      </c>
      <c r="E262" s="566" t="s">
        <v>474</v>
      </c>
      <c r="F262" s="566" t="s">
        <v>327</v>
      </c>
      <c r="G262" s="566" t="s">
        <v>494</v>
      </c>
      <c r="H262" s="566" t="s">
        <v>501</v>
      </c>
      <c r="I262" s="566">
        <v>5</v>
      </c>
      <c r="J262" s="566">
        <v>315</v>
      </c>
      <c r="K262" s="566">
        <v>35860</v>
      </c>
      <c r="L262" s="566" t="s">
        <v>496</v>
      </c>
      <c r="M262" s="566">
        <v>0.5</v>
      </c>
      <c r="N262" s="566"/>
      <c r="O262" s="566"/>
      <c r="P262" s="566">
        <v>0</v>
      </c>
      <c r="Q262" s="566"/>
      <c r="R262" s="566"/>
      <c r="S262" s="566">
        <v>7</v>
      </c>
      <c r="T262" s="566">
        <v>0.43</v>
      </c>
      <c r="U262" s="566">
        <v>0.38</v>
      </c>
      <c r="V262" s="566"/>
      <c r="W262" s="566">
        <v>7.81</v>
      </c>
      <c r="X262" s="566"/>
      <c r="Y262" s="566"/>
      <c r="Z262" s="567"/>
      <c r="AA262" s="567"/>
      <c r="AB262" s="567"/>
      <c r="AC262" s="566"/>
      <c r="AD262" s="566"/>
      <c r="AE262" s="566"/>
    </row>
    <row r="263" spans="1:31">
      <c r="A263" s="566" t="s">
        <v>492</v>
      </c>
      <c r="B263" s="566" t="s">
        <v>493</v>
      </c>
      <c r="C263" s="567">
        <v>42859</v>
      </c>
      <c r="D263" s="566" t="s">
        <v>473</v>
      </c>
      <c r="E263" s="566" t="s">
        <v>474</v>
      </c>
      <c r="F263" s="566" t="s">
        <v>327</v>
      </c>
      <c r="G263" s="566" t="s">
        <v>494</v>
      </c>
      <c r="H263" s="566" t="s">
        <v>502</v>
      </c>
      <c r="I263" s="566">
        <v>4</v>
      </c>
      <c r="J263" s="566">
        <v>315</v>
      </c>
      <c r="K263" s="566">
        <v>32620</v>
      </c>
      <c r="L263" s="566" t="s">
        <v>496</v>
      </c>
      <c r="M263" s="566">
        <v>0.5</v>
      </c>
      <c r="N263" s="566"/>
      <c r="O263" s="566"/>
      <c r="P263" s="566">
        <v>0</v>
      </c>
      <c r="Q263" s="566"/>
      <c r="R263" s="566"/>
      <c r="S263" s="566">
        <v>7</v>
      </c>
      <c r="T263" s="566">
        <v>0.43</v>
      </c>
      <c r="U263" s="566">
        <v>0.38</v>
      </c>
      <c r="V263" s="566"/>
      <c r="W263" s="566">
        <v>7.81</v>
      </c>
      <c r="X263" s="566"/>
      <c r="Y263" s="566"/>
      <c r="Z263" s="567"/>
      <c r="AA263" s="567"/>
      <c r="AB263" s="567"/>
      <c r="AC263" s="566"/>
      <c r="AD263" s="566"/>
      <c r="AE263" s="566"/>
    </row>
    <row r="264" spans="1:31">
      <c r="A264" s="566" t="s">
        <v>492</v>
      </c>
      <c r="B264" s="566" t="s">
        <v>493</v>
      </c>
      <c r="C264" s="567">
        <v>42859</v>
      </c>
      <c r="D264" s="566" t="s">
        <v>473</v>
      </c>
      <c r="E264" s="566" t="s">
        <v>474</v>
      </c>
      <c r="F264" s="566" t="s">
        <v>327</v>
      </c>
      <c r="G264" s="566" t="s">
        <v>494</v>
      </c>
      <c r="H264" s="566" t="s">
        <v>503</v>
      </c>
      <c r="I264" s="566">
        <v>4</v>
      </c>
      <c r="J264" s="566">
        <v>315</v>
      </c>
      <c r="K264" s="566">
        <v>30910</v>
      </c>
      <c r="L264" s="566" t="s">
        <v>496</v>
      </c>
      <c r="M264" s="566">
        <v>0.5</v>
      </c>
      <c r="N264" s="566"/>
      <c r="O264" s="566"/>
      <c r="P264" s="566">
        <v>0</v>
      </c>
      <c r="Q264" s="566"/>
      <c r="R264" s="566"/>
      <c r="S264" s="566">
        <v>7</v>
      </c>
      <c r="T264" s="566">
        <v>0.43</v>
      </c>
      <c r="U264" s="566">
        <v>0.38</v>
      </c>
      <c r="V264" s="566"/>
      <c r="W264" s="566">
        <v>7.81</v>
      </c>
      <c r="X264" s="566"/>
      <c r="Y264" s="566"/>
      <c r="Z264" s="567"/>
      <c r="AA264" s="567"/>
      <c r="AB264" s="567"/>
      <c r="AC264" s="566"/>
      <c r="AD264" s="566"/>
      <c r="AE264" s="566"/>
    </row>
    <row r="265" spans="1:31">
      <c r="A265" s="566" t="s">
        <v>492</v>
      </c>
      <c r="B265" s="566" t="s">
        <v>493</v>
      </c>
      <c r="C265" s="567">
        <v>42859</v>
      </c>
      <c r="D265" s="566" t="s">
        <v>473</v>
      </c>
      <c r="E265" s="566" t="s">
        <v>474</v>
      </c>
      <c r="F265" s="566" t="s">
        <v>327</v>
      </c>
      <c r="G265" s="566" t="s">
        <v>494</v>
      </c>
      <c r="H265" s="566" t="s">
        <v>504</v>
      </c>
      <c r="I265" s="566">
        <v>6</v>
      </c>
      <c r="J265" s="566">
        <v>315</v>
      </c>
      <c r="K265" s="566">
        <v>31400</v>
      </c>
      <c r="L265" s="566" t="s">
        <v>496</v>
      </c>
      <c r="M265" s="566">
        <v>0.5</v>
      </c>
      <c r="N265" s="566"/>
      <c r="O265" s="566"/>
      <c r="P265" s="566">
        <v>0</v>
      </c>
      <c r="Q265" s="566"/>
      <c r="R265" s="566"/>
      <c r="S265" s="566">
        <v>7</v>
      </c>
      <c r="T265" s="566">
        <v>0.43</v>
      </c>
      <c r="U265" s="566">
        <v>0.38</v>
      </c>
      <c r="V265" s="566"/>
      <c r="W265" s="566">
        <v>7.81</v>
      </c>
      <c r="X265" s="566"/>
      <c r="Y265" s="566"/>
      <c r="Z265" s="567"/>
      <c r="AA265" s="567"/>
      <c r="AB265" s="567"/>
      <c r="AC265" s="566"/>
      <c r="AD265" s="566"/>
      <c r="AE265" s="566"/>
    </row>
    <row r="266" spans="1:31">
      <c r="A266" s="566" t="s">
        <v>492</v>
      </c>
      <c r="B266" s="566" t="s">
        <v>493</v>
      </c>
      <c r="C266" s="567">
        <v>42859</v>
      </c>
      <c r="D266" s="566" t="s">
        <v>473</v>
      </c>
      <c r="E266" s="566" t="s">
        <v>474</v>
      </c>
      <c r="F266" s="566" t="s">
        <v>327</v>
      </c>
      <c r="G266" s="566" t="s">
        <v>494</v>
      </c>
      <c r="H266" s="566" t="s">
        <v>505</v>
      </c>
      <c r="I266" s="566">
        <v>7</v>
      </c>
      <c r="J266" s="566">
        <v>315</v>
      </c>
      <c r="K266" s="566">
        <v>34970</v>
      </c>
      <c r="L266" s="566" t="s">
        <v>496</v>
      </c>
      <c r="M266" s="566">
        <v>0.5</v>
      </c>
      <c r="N266" s="566"/>
      <c r="O266" s="566"/>
      <c r="P266" s="566">
        <v>0</v>
      </c>
      <c r="Q266" s="566"/>
      <c r="R266" s="566"/>
      <c r="S266" s="566">
        <v>7</v>
      </c>
      <c r="T266" s="566">
        <v>0.43</v>
      </c>
      <c r="U266" s="566">
        <v>0.38</v>
      </c>
      <c r="V266" s="566"/>
      <c r="W266" s="566">
        <v>7.81</v>
      </c>
      <c r="X266" s="566"/>
      <c r="Y266" s="566"/>
      <c r="Z266" s="567"/>
      <c r="AA266" s="567"/>
      <c r="AB266" s="567"/>
      <c r="AC266" s="566"/>
      <c r="AD266" s="566"/>
      <c r="AE266" s="566"/>
    </row>
    <row r="267" spans="1:31">
      <c r="A267" s="566" t="s">
        <v>492</v>
      </c>
      <c r="B267" s="566" t="s">
        <v>493</v>
      </c>
      <c r="C267" s="567">
        <v>42859</v>
      </c>
      <c r="D267" s="566" t="s">
        <v>473</v>
      </c>
      <c r="E267" s="566" t="s">
        <v>474</v>
      </c>
      <c r="F267" s="566" t="s">
        <v>327</v>
      </c>
      <c r="G267" s="566" t="s">
        <v>494</v>
      </c>
      <c r="H267" s="566" t="s">
        <v>506</v>
      </c>
      <c r="I267" s="566">
        <v>6</v>
      </c>
      <c r="J267" s="566">
        <v>315</v>
      </c>
      <c r="K267" s="566">
        <v>36900</v>
      </c>
      <c r="L267" s="566" t="s">
        <v>496</v>
      </c>
      <c r="M267" s="566">
        <v>0.5</v>
      </c>
      <c r="N267" s="566"/>
      <c r="O267" s="566"/>
      <c r="P267" s="566">
        <v>0</v>
      </c>
      <c r="Q267" s="566"/>
      <c r="R267" s="566"/>
      <c r="S267" s="566">
        <v>7</v>
      </c>
      <c r="T267" s="566">
        <v>0.43</v>
      </c>
      <c r="U267" s="566">
        <v>0.38</v>
      </c>
      <c r="V267" s="566"/>
      <c r="W267" s="566">
        <v>7.81</v>
      </c>
      <c r="X267" s="566"/>
      <c r="Y267" s="566"/>
      <c r="Z267" s="567"/>
      <c r="AA267" s="567"/>
      <c r="AB267" s="567"/>
      <c r="AC267" s="566"/>
      <c r="AD267" s="566"/>
      <c r="AE267" s="566"/>
    </row>
    <row r="268" spans="1:31">
      <c r="A268" s="566" t="s">
        <v>492</v>
      </c>
      <c r="B268" s="566" t="s">
        <v>493</v>
      </c>
      <c r="C268" s="567">
        <v>42859</v>
      </c>
      <c r="D268" s="566" t="s">
        <v>473</v>
      </c>
      <c r="E268" s="566" t="s">
        <v>474</v>
      </c>
      <c r="F268" s="566" t="s">
        <v>327</v>
      </c>
      <c r="G268" s="566" t="s">
        <v>494</v>
      </c>
      <c r="H268" s="566" t="s">
        <v>507</v>
      </c>
      <c r="I268" s="566">
        <v>4</v>
      </c>
      <c r="J268" s="566">
        <v>315</v>
      </c>
      <c r="K268" s="566">
        <v>29810</v>
      </c>
      <c r="L268" s="566" t="s">
        <v>496</v>
      </c>
      <c r="M268" s="566">
        <v>0.5</v>
      </c>
      <c r="N268" s="566"/>
      <c r="O268" s="566"/>
      <c r="P268" s="566">
        <v>0</v>
      </c>
      <c r="Q268" s="566"/>
      <c r="R268" s="566"/>
      <c r="S268" s="566">
        <v>7</v>
      </c>
      <c r="T268" s="566">
        <v>0.43</v>
      </c>
      <c r="U268" s="566">
        <v>0.38</v>
      </c>
      <c r="V268" s="566"/>
      <c r="W268" s="566">
        <v>7.81</v>
      </c>
      <c r="X268" s="566"/>
      <c r="Y268" s="566"/>
      <c r="Z268" s="567"/>
      <c r="AA268" s="567"/>
      <c r="AB268" s="567"/>
      <c r="AC268" s="566"/>
      <c r="AD268" s="566"/>
      <c r="AE268" s="566"/>
    </row>
    <row r="269" spans="1:31">
      <c r="A269" s="566" t="s">
        <v>492</v>
      </c>
      <c r="B269" s="566" t="s">
        <v>493</v>
      </c>
      <c r="C269" s="567">
        <v>42859</v>
      </c>
      <c r="D269" s="566" t="s">
        <v>473</v>
      </c>
      <c r="E269" s="566" t="s">
        <v>474</v>
      </c>
      <c r="F269" s="566" t="s">
        <v>327</v>
      </c>
      <c r="G269" s="566" t="s">
        <v>494</v>
      </c>
      <c r="H269" s="566" t="s">
        <v>508</v>
      </c>
      <c r="I269" s="566">
        <v>4</v>
      </c>
      <c r="J269" s="566">
        <v>315</v>
      </c>
      <c r="K269" s="566">
        <v>33480</v>
      </c>
      <c r="L269" s="566" t="s">
        <v>496</v>
      </c>
      <c r="M269" s="566">
        <v>0.5</v>
      </c>
      <c r="N269" s="566"/>
      <c r="O269" s="566"/>
      <c r="P269" s="566">
        <v>0</v>
      </c>
      <c r="Q269" s="566"/>
      <c r="R269" s="566"/>
      <c r="S269" s="566">
        <v>7</v>
      </c>
      <c r="T269" s="566">
        <v>0.43</v>
      </c>
      <c r="U269" s="566">
        <v>0.38</v>
      </c>
      <c r="V269" s="566"/>
      <c r="W269" s="566">
        <v>7.81</v>
      </c>
      <c r="X269" s="566"/>
      <c r="Y269" s="566"/>
      <c r="Z269" s="567"/>
      <c r="AA269" s="567"/>
      <c r="AB269" s="567"/>
      <c r="AC269" s="566"/>
      <c r="AD269" s="566"/>
      <c r="AE269" s="566"/>
    </row>
    <row r="270" spans="1:31">
      <c r="A270" s="566" t="s">
        <v>492</v>
      </c>
      <c r="B270" s="566" t="s">
        <v>493</v>
      </c>
      <c r="C270" s="567">
        <v>42859</v>
      </c>
      <c r="D270" s="566" t="s">
        <v>473</v>
      </c>
      <c r="E270" s="566" t="s">
        <v>474</v>
      </c>
      <c r="F270" s="566" t="s">
        <v>327</v>
      </c>
      <c r="G270" s="566" t="s">
        <v>494</v>
      </c>
      <c r="H270" s="566" t="s">
        <v>509</v>
      </c>
      <c r="I270" s="566">
        <v>4</v>
      </c>
      <c r="J270" s="566">
        <v>315</v>
      </c>
      <c r="K270" s="566">
        <v>35140</v>
      </c>
      <c r="L270" s="566" t="s">
        <v>496</v>
      </c>
      <c r="M270" s="566">
        <v>0.5</v>
      </c>
      <c r="N270" s="566"/>
      <c r="O270" s="566"/>
      <c r="P270" s="566">
        <v>0</v>
      </c>
      <c r="Q270" s="566"/>
      <c r="R270" s="566"/>
      <c r="S270" s="566">
        <v>7</v>
      </c>
      <c r="T270" s="566">
        <v>0.43</v>
      </c>
      <c r="U270" s="566">
        <v>0.38</v>
      </c>
      <c r="V270" s="566"/>
      <c r="W270" s="566">
        <v>7.81</v>
      </c>
      <c r="X270" s="566"/>
      <c r="Y270" s="566"/>
      <c r="Z270" s="567"/>
      <c r="AA270" s="567"/>
      <c r="AB270" s="567"/>
      <c r="AC270" s="566"/>
      <c r="AD270" s="566"/>
      <c r="AE270" s="566"/>
    </row>
    <row r="271" spans="1:31">
      <c r="A271" s="566" t="s">
        <v>492</v>
      </c>
      <c r="B271" s="566" t="s">
        <v>493</v>
      </c>
      <c r="C271" s="567">
        <v>42859</v>
      </c>
      <c r="D271" s="566" t="s">
        <v>473</v>
      </c>
      <c r="E271" s="566" t="s">
        <v>474</v>
      </c>
      <c r="F271" s="566" t="s">
        <v>327</v>
      </c>
      <c r="G271" s="566" t="s">
        <v>494</v>
      </c>
      <c r="H271" s="566" t="s">
        <v>510</v>
      </c>
      <c r="I271" s="566">
        <v>5</v>
      </c>
      <c r="J271" s="566">
        <v>315</v>
      </c>
      <c r="K271" s="566">
        <v>35340</v>
      </c>
      <c r="L271" s="566" t="s">
        <v>496</v>
      </c>
      <c r="M271" s="566">
        <v>0.5</v>
      </c>
      <c r="N271" s="566"/>
      <c r="O271" s="566"/>
      <c r="P271" s="566">
        <v>0</v>
      </c>
      <c r="Q271" s="566"/>
      <c r="R271" s="566"/>
      <c r="S271" s="566">
        <v>7</v>
      </c>
      <c r="T271" s="566">
        <v>0.43</v>
      </c>
      <c r="U271" s="566">
        <v>0.38</v>
      </c>
      <c r="V271" s="566"/>
      <c r="W271" s="566">
        <v>7.81</v>
      </c>
      <c r="X271" s="566"/>
      <c r="Y271" s="566"/>
      <c r="Z271" s="567"/>
      <c r="AA271" s="567"/>
      <c r="AB271" s="567"/>
      <c r="AC271" s="566"/>
      <c r="AD271" s="566"/>
      <c r="AE271" s="566"/>
    </row>
    <row r="272" spans="1:31">
      <c r="A272" s="566" t="s">
        <v>492</v>
      </c>
      <c r="B272" s="566" t="s">
        <v>493</v>
      </c>
      <c r="C272" s="567">
        <v>42859</v>
      </c>
      <c r="D272" s="566" t="s">
        <v>473</v>
      </c>
      <c r="E272" s="566" t="s">
        <v>474</v>
      </c>
      <c r="F272" s="566" t="s">
        <v>327</v>
      </c>
      <c r="G272" s="566" t="s">
        <v>494</v>
      </c>
      <c r="H272" s="566" t="s">
        <v>511</v>
      </c>
      <c r="I272" s="566">
        <v>4</v>
      </c>
      <c r="J272" s="566">
        <v>315</v>
      </c>
      <c r="K272" s="566">
        <v>30750</v>
      </c>
      <c r="L272" s="566" t="s">
        <v>496</v>
      </c>
      <c r="M272" s="566">
        <v>0.5</v>
      </c>
      <c r="N272" s="566"/>
      <c r="O272" s="566"/>
      <c r="P272" s="566">
        <v>0</v>
      </c>
      <c r="Q272" s="566"/>
      <c r="R272" s="566"/>
      <c r="S272" s="566">
        <v>7</v>
      </c>
      <c r="T272" s="566">
        <v>0.43</v>
      </c>
      <c r="U272" s="566">
        <v>0.38</v>
      </c>
      <c r="V272" s="566"/>
      <c r="W272" s="566">
        <v>7.81</v>
      </c>
      <c r="X272" s="566"/>
      <c r="Y272" s="566"/>
      <c r="Z272" s="567"/>
      <c r="AA272" s="567"/>
      <c r="AB272" s="567"/>
      <c r="AC272" s="566"/>
      <c r="AD272" s="566"/>
      <c r="AE272" s="566"/>
    </row>
    <row r="273" spans="1:31">
      <c r="A273" s="566" t="s">
        <v>512</v>
      </c>
      <c r="B273" s="566" t="s">
        <v>513</v>
      </c>
      <c r="C273" s="567">
        <v>42860</v>
      </c>
      <c r="D273" s="566" t="s">
        <v>473</v>
      </c>
      <c r="E273" s="566" t="s">
        <v>474</v>
      </c>
      <c r="F273" s="566" t="s">
        <v>327</v>
      </c>
      <c r="G273" s="566" t="s">
        <v>514</v>
      </c>
      <c r="H273" s="566"/>
      <c r="I273" s="566">
        <v>20</v>
      </c>
      <c r="J273" s="566">
        <v>91</v>
      </c>
      <c r="K273" s="566">
        <v>91</v>
      </c>
      <c r="L273" s="566" t="s">
        <v>515</v>
      </c>
      <c r="M273" s="566">
        <v>0.74</v>
      </c>
      <c r="N273" s="566"/>
      <c r="O273" s="566"/>
      <c r="P273" s="566"/>
      <c r="Q273" s="566"/>
      <c r="R273" s="566"/>
      <c r="S273" s="566">
        <v>10.36</v>
      </c>
      <c r="T273" s="566"/>
      <c r="U273" s="566">
        <v>0.18</v>
      </c>
      <c r="V273" s="566"/>
      <c r="W273" s="566">
        <v>10.54</v>
      </c>
      <c r="X273" s="566"/>
      <c r="Y273" s="566"/>
      <c r="Z273" s="567"/>
      <c r="AA273" s="567"/>
      <c r="AB273" s="567"/>
      <c r="AC273" s="566"/>
      <c r="AD273" s="566"/>
      <c r="AE273" s="566"/>
    </row>
    <row r="274" spans="1:31">
      <c r="A274" s="566" t="s">
        <v>147</v>
      </c>
      <c r="B274" s="566" t="s">
        <v>324</v>
      </c>
      <c r="C274" s="567">
        <v>42860</v>
      </c>
      <c r="D274" s="566" t="s">
        <v>473</v>
      </c>
      <c r="E274" s="566" t="s">
        <v>474</v>
      </c>
      <c r="F274" s="566" t="s">
        <v>327</v>
      </c>
      <c r="G274" s="566" t="s">
        <v>516</v>
      </c>
      <c r="H274" s="566"/>
      <c r="I274" s="566"/>
      <c r="J274" s="566"/>
      <c r="K274" s="566"/>
      <c r="L274" s="566"/>
      <c r="M274" s="566"/>
      <c r="N274" s="566"/>
      <c r="O274" s="566"/>
      <c r="P274" s="566">
        <v>3</v>
      </c>
      <c r="Q274" s="566"/>
      <c r="R274" s="566"/>
      <c r="S274" s="566">
        <v>42</v>
      </c>
      <c r="T274" s="566"/>
      <c r="U274" s="566"/>
      <c r="V274" s="566"/>
      <c r="W274" s="566">
        <v>42</v>
      </c>
      <c r="X274" s="566"/>
      <c r="Y274" s="566"/>
      <c r="Z274" s="567"/>
      <c r="AA274" s="567"/>
      <c r="AB274" s="567"/>
      <c r="AC274" s="566"/>
      <c r="AD274" s="566"/>
      <c r="AE274" s="566"/>
    </row>
    <row r="275" spans="1:31">
      <c r="A275" s="566" t="s">
        <v>512</v>
      </c>
      <c r="B275" s="566" t="s">
        <v>513</v>
      </c>
      <c r="C275" s="567">
        <v>42860</v>
      </c>
      <c r="D275" s="566" t="s">
        <v>473</v>
      </c>
      <c r="E275" s="566" t="s">
        <v>474</v>
      </c>
      <c r="F275" s="566" t="s">
        <v>327</v>
      </c>
      <c r="G275" s="566" t="s">
        <v>517</v>
      </c>
      <c r="H275" s="566"/>
      <c r="I275" s="566">
        <v>176</v>
      </c>
      <c r="J275" s="566">
        <v>504</v>
      </c>
      <c r="K275" s="566">
        <v>504</v>
      </c>
      <c r="L275" s="566" t="s">
        <v>515</v>
      </c>
      <c r="M275" s="566">
        <v>6.512</v>
      </c>
      <c r="N275" s="566"/>
      <c r="O275" s="566"/>
      <c r="P275" s="566"/>
      <c r="Q275" s="566"/>
      <c r="R275" s="566"/>
      <c r="S275" s="566">
        <v>91.168</v>
      </c>
      <c r="T275" s="566"/>
      <c r="U275" s="566">
        <v>1.584</v>
      </c>
      <c r="V275" s="566"/>
      <c r="W275" s="566">
        <v>92.752</v>
      </c>
      <c r="X275" s="566"/>
      <c r="Y275" s="566"/>
      <c r="Z275" s="567"/>
      <c r="AA275" s="567"/>
      <c r="AB275" s="567"/>
      <c r="AC275" s="566"/>
      <c r="AD275" s="566"/>
      <c r="AE275" s="566"/>
    </row>
    <row r="276" spans="1:31">
      <c r="A276" s="566" t="s">
        <v>147</v>
      </c>
      <c r="B276" s="566" t="s">
        <v>324</v>
      </c>
      <c r="C276" s="567">
        <v>42860</v>
      </c>
      <c r="D276" s="566" t="s">
        <v>473</v>
      </c>
      <c r="E276" s="566" t="s">
        <v>474</v>
      </c>
      <c r="F276" s="566" t="s">
        <v>327</v>
      </c>
      <c r="G276" s="566" t="s">
        <v>431</v>
      </c>
      <c r="H276" s="566"/>
      <c r="I276" s="566"/>
      <c r="J276" s="566"/>
      <c r="K276" s="566"/>
      <c r="L276" s="566"/>
      <c r="M276" s="566"/>
      <c r="N276" s="566"/>
      <c r="O276" s="566"/>
      <c r="P276" s="566">
        <v>4</v>
      </c>
      <c r="Q276" s="566"/>
      <c r="R276" s="566"/>
      <c r="S276" s="566">
        <v>56</v>
      </c>
      <c r="T276" s="566"/>
      <c r="U276" s="566"/>
      <c r="V276" s="566"/>
      <c r="W276" s="566">
        <v>56</v>
      </c>
      <c r="X276" s="566"/>
      <c r="Y276" s="566"/>
      <c r="Z276" s="567"/>
      <c r="AA276" s="567"/>
      <c r="AB276" s="567"/>
      <c r="AC276" s="566"/>
      <c r="AD276" s="566"/>
      <c r="AE276" s="566"/>
    </row>
    <row r="277" spans="1:31">
      <c r="A277" s="566" t="s">
        <v>147</v>
      </c>
      <c r="B277" s="566" t="s">
        <v>324</v>
      </c>
      <c r="C277" s="567">
        <v>42860</v>
      </c>
      <c r="D277" s="566" t="s">
        <v>473</v>
      </c>
      <c r="E277" s="566" t="s">
        <v>474</v>
      </c>
      <c r="F277" s="566" t="s">
        <v>327</v>
      </c>
      <c r="G277" s="566" t="s">
        <v>518</v>
      </c>
      <c r="H277" s="566"/>
      <c r="I277" s="566"/>
      <c r="J277" s="566"/>
      <c r="K277" s="566"/>
      <c r="L277" s="566"/>
      <c r="M277" s="566"/>
      <c r="N277" s="566"/>
      <c r="O277" s="566">
        <v>3</v>
      </c>
      <c r="P277" s="566"/>
      <c r="Q277" s="566"/>
      <c r="R277" s="566"/>
      <c r="S277" s="566">
        <v>42</v>
      </c>
      <c r="T277" s="566"/>
      <c r="U277" s="566"/>
      <c r="V277" s="566"/>
      <c r="W277" s="566">
        <v>42</v>
      </c>
      <c r="X277" s="566"/>
      <c r="Y277" s="566"/>
      <c r="Z277" s="567"/>
      <c r="AA277" s="567"/>
      <c r="AB277" s="567"/>
      <c r="AC277" s="566"/>
      <c r="AD277" s="566"/>
      <c r="AE277" s="566"/>
    </row>
    <row r="278" spans="1:31">
      <c r="A278" s="566" t="s">
        <v>492</v>
      </c>
      <c r="B278" s="566" t="s">
        <v>493</v>
      </c>
      <c r="C278" s="567">
        <v>42861</v>
      </c>
      <c r="D278" s="566" t="s">
        <v>473</v>
      </c>
      <c r="E278" s="566" t="s">
        <v>474</v>
      </c>
      <c r="F278" s="566" t="s">
        <v>327</v>
      </c>
      <c r="G278" s="566" t="s">
        <v>519</v>
      </c>
      <c r="H278" s="566" t="s">
        <v>520</v>
      </c>
      <c r="I278" s="566">
        <v>4</v>
      </c>
      <c r="J278" s="566">
        <v>315</v>
      </c>
      <c r="K278" s="566">
        <v>18360</v>
      </c>
      <c r="L278" s="566" t="s">
        <v>521</v>
      </c>
      <c r="M278" s="566"/>
      <c r="N278" s="566">
        <v>0.2</v>
      </c>
      <c r="O278" s="566"/>
      <c r="P278" s="566">
        <v>0</v>
      </c>
      <c r="Q278" s="566"/>
      <c r="R278" s="566"/>
      <c r="S278" s="566">
        <v>2.8</v>
      </c>
      <c r="T278" s="566">
        <v>0.21</v>
      </c>
      <c r="U278" s="566">
        <v>0.19</v>
      </c>
      <c r="V278" s="566"/>
      <c r="W278" s="566">
        <v>3.2</v>
      </c>
      <c r="X278" s="566"/>
      <c r="Y278" s="566"/>
      <c r="Z278" s="567"/>
      <c r="AA278" s="567"/>
      <c r="AB278" s="567"/>
      <c r="AC278" s="566"/>
      <c r="AD278" s="566"/>
      <c r="AE278" s="566"/>
    </row>
    <row r="279" spans="1:31">
      <c r="A279" s="566" t="s">
        <v>492</v>
      </c>
      <c r="B279" s="566" t="s">
        <v>493</v>
      </c>
      <c r="C279" s="567">
        <v>42861</v>
      </c>
      <c r="D279" s="566" t="s">
        <v>473</v>
      </c>
      <c r="E279" s="566" t="s">
        <v>474</v>
      </c>
      <c r="F279" s="566" t="s">
        <v>327</v>
      </c>
      <c r="G279" s="566" t="s">
        <v>519</v>
      </c>
      <c r="H279" s="566" t="s">
        <v>522</v>
      </c>
      <c r="I279" s="566">
        <v>4</v>
      </c>
      <c r="J279" s="566">
        <v>315</v>
      </c>
      <c r="K279" s="566">
        <v>18790</v>
      </c>
      <c r="L279" s="566" t="s">
        <v>521</v>
      </c>
      <c r="M279" s="566"/>
      <c r="N279" s="566">
        <v>0.2</v>
      </c>
      <c r="O279" s="566"/>
      <c r="P279" s="566">
        <v>0</v>
      </c>
      <c r="Q279" s="566"/>
      <c r="R279" s="566"/>
      <c r="S279" s="566">
        <v>2.8</v>
      </c>
      <c r="T279" s="566">
        <v>0.21</v>
      </c>
      <c r="U279" s="566">
        <v>0.19</v>
      </c>
      <c r="V279" s="566"/>
      <c r="W279" s="566">
        <v>3.2</v>
      </c>
      <c r="X279" s="566"/>
      <c r="Y279" s="566"/>
      <c r="Z279" s="567"/>
      <c r="AA279" s="567"/>
      <c r="AB279" s="567"/>
      <c r="AC279" s="566"/>
      <c r="AD279" s="566"/>
      <c r="AE279" s="566"/>
    </row>
    <row r="280" spans="1:31">
      <c r="A280" s="566" t="s">
        <v>492</v>
      </c>
      <c r="B280" s="566" t="s">
        <v>493</v>
      </c>
      <c r="C280" s="567">
        <v>42861</v>
      </c>
      <c r="D280" s="566" t="s">
        <v>473</v>
      </c>
      <c r="E280" s="566" t="s">
        <v>474</v>
      </c>
      <c r="F280" s="566" t="s">
        <v>327</v>
      </c>
      <c r="G280" s="566" t="s">
        <v>519</v>
      </c>
      <c r="H280" s="566" t="s">
        <v>523</v>
      </c>
      <c r="I280" s="566">
        <v>4</v>
      </c>
      <c r="J280" s="566">
        <v>315</v>
      </c>
      <c r="K280" s="566">
        <v>18930</v>
      </c>
      <c r="L280" s="566" t="s">
        <v>521</v>
      </c>
      <c r="M280" s="566"/>
      <c r="N280" s="566">
        <v>0.2</v>
      </c>
      <c r="O280" s="566"/>
      <c r="P280" s="566">
        <v>0</v>
      </c>
      <c r="Q280" s="566"/>
      <c r="R280" s="566"/>
      <c r="S280" s="566">
        <v>2.8</v>
      </c>
      <c r="T280" s="566">
        <v>0.21</v>
      </c>
      <c r="U280" s="566">
        <v>0.19</v>
      </c>
      <c r="V280" s="566"/>
      <c r="W280" s="566">
        <v>3.2</v>
      </c>
      <c r="X280" s="566"/>
      <c r="Y280" s="566"/>
      <c r="Z280" s="567"/>
      <c r="AA280" s="567"/>
      <c r="AB280" s="567"/>
      <c r="AC280" s="566"/>
      <c r="AD280" s="566"/>
      <c r="AE280" s="566"/>
    </row>
    <row r="281" spans="1:31">
      <c r="A281" s="566" t="s">
        <v>46</v>
      </c>
      <c r="B281" s="566" t="s">
        <v>46</v>
      </c>
      <c r="C281" s="567">
        <v>42862</v>
      </c>
      <c r="D281" s="566" t="s">
        <v>524</v>
      </c>
      <c r="E281" s="566" t="s">
        <v>474</v>
      </c>
      <c r="F281" s="566" t="s">
        <v>49</v>
      </c>
      <c r="G281" s="566" t="s">
        <v>62</v>
      </c>
      <c r="H281" s="566" t="s">
        <v>525</v>
      </c>
      <c r="I281" s="566"/>
      <c r="J281" s="566"/>
      <c r="K281" s="566">
        <v>13000</v>
      </c>
      <c r="L281" s="566" t="s">
        <v>75</v>
      </c>
      <c r="M281" s="566" t="s">
        <v>43</v>
      </c>
      <c r="N281" s="566" t="s">
        <v>43</v>
      </c>
      <c r="O281" s="566">
        <v>0.5</v>
      </c>
      <c r="P281" s="566"/>
      <c r="Q281" s="566" t="s">
        <v>43</v>
      </c>
      <c r="R281" s="566"/>
      <c r="S281" s="566">
        <v>7</v>
      </c>
      <c r="T281" s="566">
        <v>5</v>
      </c>
      <c r="U281" s="566">
        <v>0</v>
      </c>
      <c r="V281" s="566"/>
      <c r="W281" s="566">
        <v>12</v>
      </c>
      <c r="X281" s="566"/>
      <c r="Y281" s="566" t="s">
        <v>526</v>
      </c>
      <c r="Z281" s="567">
        <v>42858</v>
      </c>
      <c r="AA281" s="567">
        <v>42863</v>
      </c>
      <c r="AB281" s="567">
        <v>42864</v>
      </c>
      <c r="AC281" s="566" t="s">
        <v>54</v>
      </c>
      <c r="AD281" s="566" t="s">
        <v>61</v>
      </c>
      <c r="AE281" s="566" t="s">
        <v>56</v>
      </c>
    </row>
    <row r="282" spans="1:31">
      <c r="A282" s="566" t="s">
        <v>492</v>
      </c>
      <c r="B282" s="566" t="s">
        <v>493</v>
      </c>
      <c r="C282" s="567">
        <v>42862</v>
      </c>
      <c r="D282" s="566" t="s">
        <v>524</v>
      </c>
      <c r="E282" s="566" t="s">
        <v>474</v>
      </c>
      <c r="F282" s="566" t="s">
        <v>327</v>
      </c>
      <c r="G282" s="566" t="s">
        <v>527</v>
      </c>
      <c r="H282" s="566" t="s">
        <v>528</v>
      </c>
      <c r="I282" s="566">
        <v>4</v>
      </c>
      <c r="J282" s="566">
        <v>315</v>
      </c>
      <c r="K282" s="566">
        <v>13410</v>
      </c>
      <c r="L282" s="566" t="s">
        <v>529</v>
      </c>
      <c r="M282" s="566"/>
      <c r="N282" s="566">
        <v>0.3</v>
      </c>
      <c r="O282" s="566"/>
      <c r="P282" s="566">
        <v>0</v>
      </c>
      <c r="Q282" s="566"/>
      <c r="R282" s="566"/>
      <c r="S282" s="566">
        <v>4.2</v>
      </c>
      <c r="T282" s="566">
        <v>0.21</v>
      </c>
      <c r="U282" s="566">
        <v>0.19</v>
      </c>
      <c r="V282" s="566"/>
      <c r="W282" s="566">
        <v>4.6</v>
      </c>
      <c r="X282" s="566"/>
      <c r="Y282" s="566"/>
      <c r="Z282" s="567"/>
      <c r="AA282" s="567"/>
      <c r="AB282" s="567"/>
      <c r="AC282" s="566"/>
      <c r="AD282" s="566"/>
      <c r="AE282" s="566"/>
    </row>
    <row r="283" spans="1:31">
      <c r="A283" s="566" t="s">
        <v>46</v>
      </c>
      <c r="B283" s="566" t="s">
        <v>46</v>
      </c>
      <c r="C283" s="567">
        <v>42862</v>
      </c>
      <c r="D283" s="566" t="s">
        <v>524</v>
      </c>
      <c r="E283" s="566" t="s">
        <v>474</v>
      </c>
      <c r="F283" s="566" t="s">
        <v>49</v>
      </c>
      <c r="G283" s="566" t="s">
        <v>62</v>
      </c>
      <c r="H283" s="566" t="s">
        <v>530</v>
      </c>
      <c r="I283" s="566"/>
      <c r="J283" s="566"/>
      <c r="K283" s="566">
        <v>13000</v>
      </c>
      <c r="L283" s="566" t="s">
        <v>52</v>
      </c>
      <c r="M283" s="566" t="s">
        <v>43</v>
      </c>
      <c r="N283" s="566" t="s">
        <v>43</v>
      </c>
      <c r="O283" s="566">
        <v>0.5</v>
      </c>
      <c r="P283" s="566"/>
      <c r="Q283" s="566" t="s">
        <v>43</v>
      </c>
      <c r="R283" s="566"/>
      <c r="S283" s="566">
        <v>7</v>
      </c>
      <c r="T283" s="566">
        <v>5</v>
      </c>
      <c r="U283" s="566">
        <v>0</v>
      </c>
      <c r="V283" s="566"/>
      <c r="W283" s="566">
        <v>12</v>
      </c>
      <c r="X283" s="566"/>
      <c r="Y283" s="566" t="s">
        <v>526</v>
      </c>
      <c r="Z283" s="567">
        <v>42859</v>
      </c>
      <c r="AA283" s="567">
        <v>42863</v>
      </c>
      <c r="AB283" s="567">
        <v>42864</v>
      </c>
      <c r="AC283" s="566" t="s">
        <v>54</v>
      </c>
      <c r="AD283" s="566" t="s">
        <v>61</v>
      </c>
      <c r="AE283" s="566" t="s">
        <v>56</v>
      </c>
    </row>
    <row r="284" spans="1:31">
      <c r="A284" s="566" t="s">
        <v>492</v>
      </c>
      <c r="B284" s="566" t="s">
        <v>493</v>
      </c>
      <c r="C284" s="567">
        <v>42862</v>
      </c>
      <c r="D284" s="566" t="s">
        <v>524</v>
      </c>
      <c r="E284" s="566" t="s">
        <v>474</v>
      </c>
      <c r="F284" s="566" t="s">
        <v>327</v>
      </c>
      <c r="G284" s="566" t="s">
        <v>527</v>
      </c>
      <c r="H284" s="566" t="s">
        <v>531</v>
      </c>
      <c r="I284" s="566">
        <v>4</v>
      </c>
      <c r="J284" s="566">
        <v>315</v>
      </c>
      <c r="K284" s="566">
        <v>10440</v>
      </c>
      <c r="L284" s="566" t="s">
        <v>529</v>
      </c>
      <c r="M284" s="566"/>
      <c r="N284" s="566">
        <v>0.3</v>
      </c>
      <c r="O284" s="566"/>
      <c r="P284" s="566">
        <v>0</v>
      </c>
      <c r="Q284" s="566"/>
      <c r="R284" s="566"/>
      <c r="S284" s="566">
        <v>4.2</v>
      </c>
      <c r="T284" s="566">
        <v>0.21</v>
      </c>
      <c r="U284" s="566">
        <v>0.19</v>
      </c>
      <c r="V284" s="566"/>
      <c r="W284" s="566">
        <v>4.6</v>
      </c>
      <c r="X284" s="566"/>
      <c r="Y284" s="566"/>
      <c r="Z284" s="567"/>
      <c r="AA284" s="567"/>
      <c r="AB284" s="567"/>
      <c r="AC284" s="566"/>
      <c r="AD284" s="566"/>
      <c r="AE284" s="566"/>
    </row>
    <row r="285" spans="1:31">
      <c r="A285" s="566" t="s">
        <v>492</v>
      </c>
      <c r="B285" s="566" t="s">
        <v>493</v>
      </c>
      <c r="C285" s="567">
        <v>42862</v>
      </c>
      <c r="D285" s="566" t="s">
        <v>524</v>
      </c>
      <c r="E285" s="566" t="s">
        <v>474</v>
      </c>
      <c r="F285" s="566" t="s">
        <v>327</v>
      </c>
      <c r="G285" s="566" t="s">
        <v>527</v>
      </c>
      <c r="H285" s="566" t="s">
        <v>532</v>
      </c>
      <c r="I285" s="566">
        <v>4</v>
      </c>
      <c r="J285" s="566">
        <v>315</v>
      </c>
      <c r="K285" s="566">
        <v>15460</v>
      </c>
      <c r="L285" s="566" t="s">
        <v>529</v>
      </c>
      <c r="M285" s="566"/>
      <c r="N285" s="566">
        <v>0.3</v>
      </c>
      <c r="O285" s="566"/>
      <c r="P285" s="566">
        <v>0</v>
      </c>
      <c r="Q285" s="566"/>
      <c r="R285" s="566"/>
      <c r="S285" s="566">
        <v>4.2</v>
      </c>
      <c r="T285" s="566">
        <v>0.21</v>
      </c>
      <c r="U285" s="566">
        <v>0.19</v>
      </c>
      <c r="V285" s="566"/>
      <c r="W285" s="566">
        <v>4.6</v>
      </c>
      <c r="X285" s="566"/>
      <c r="Y285" s="566"/>
      <c r="Z285" s="567"/>
      <c r="AA285" s="567"/>
      <c r="AB285" s="567"/>
      <c r="AC285" s="566"/>
      <c r="AD285" s="566"/>
      <c r="AE285" s="566"/>
    </row>
    <row r="286" spans="1:31">
      <c r="A286" s="566" t="s">
        <v>492</v>
      </c>
      <c r="B286" s="566" t="s">
        <v>493</v>
      </c>
      <c r="C286" s="567">
        <v>42862</v>
      </c>
      <c r="D286" s="566" t="s">
        <v>524</v>
      </c>
      <c r="E286" s="566" t="s">
        <v>474</v>
      </c>
      <c r="F286" s="566" t="s">
        <v>327</v>
      </c>
      <c r="G286" s="566" t="s">
        <v>527</v>
      </c>
      <c r="H286" s="566" t="s">
        <v>533</v>
      </c>
      <c r="I286" s="566">
        <v>5</v>
      </c>
      <c r="J286" s="566">
        <v>315</v>
      </c>
      <c r="K286" s="566">
        <v>13030</v>
      </c>
      <c r="L286" s="566" t="s">
        <v>529</v>
      </c>
      <c r="M286" s="566"/>
      <c r="N286" s="566">
        <v>0.3</v>
      </c>
      <c r="O286" s="566"/>
      <c r="P286" s="566">
        <v>0</v>
      </c>
      <c r="Q286" s="566"/>
      <c r="R286" s="566"/>
      <c r="S286" s="566">
        <v>4.2</v>
      </c>
      <c r="T286" s="566">
        <v>0.21</v>
      </c>
      <c r="U286" s="566">
        <v>0.19</v>
      </c>
      <c r="V286" s="566"/>
      <c r="W286" s="566">
        <v>4.6</v>
      </c>
      <c r="X286" s="566"/>
      <c r="Y286" s="566"/>
      <c r="Z286" s="567"/>
      <c r="AA286" s="567"/>
      <c r="AB286" s="567"/>
      <c r="AC286" s="566"/>
      <c r="AD286" s="566"/>
      <c r="AE286" s="566"/>
    </row>
    <row r="287" spans="1:31">
      <c r="A287" s="566" t="s">
        <v>492</v>
      </c>
      <c r="B287" s="566" t="s">
        <v>493</v>
      </c>
      <c r="C287" s="567">
        <v>42862</v>
      </c>
      <c r="D287" s="566" t="s">
        <v>524</v>
      </c>
      <c r="E287" s="566" t="s">
        <v>474</v>
      </c>
      <c r="F287" s="566" t="s">
        <v>327</v>
      </c>
      <c r="G287" s="566" t="s">
        <v>527</v>
      </c>
      <c r="H287" s="566" t="s">
        <v>534</v>
      </c>
      <c r="I287" s="566">
        <v>4</v>
      </c>
      <c r="J287" s="566">
        <v>315</v>
      </c>
      <c r="K287" s="566">
        <v>16820</v>
      </c>
      <c r="L287" s="566" t="s">
        <v>529</v>
      </c>
      <c r="M287" s="566"/>
      <c r="N287" s="566">
        <v>0.3</v>
      </c>
      <c r="O287" s="566"/>
      <c r="P287" s="566">
        <v>0</v>
      </c>
      <c r="Q287" s="566"/>
      <c r="R287" s="566"/>
      <c r="S287" s="566">
        <v>4.2</v>
      </c>
      <c r="T287" s="566">
        <v>0.21</v>
      </c>
      <c r="U287" s="566">
        <v>0.19</v>
      </c>
      <c r="V287" s="566"/>
      <c r="W287" s="566">
        <v>4.6</v>
      </c>
      <c r="X287" s="566"/>
      <c r="Y287" s="566"/>
      <c r="Z287" s="567"/>
      <c r="AA287" s="567"/>
      <c r="AB287" s="567"/>
      <c r="AC287" s="566"/>
      <c r="AD287" s="566"/>
      <c r="AE287" s="566"/>
    </row>
    <row r="288" spans="1:31">
      <c r="A288" s="566" t="s">
        <v>512</v>
      </c>
      <c r="B288" s="566" t="s">
        <v>513</v>
      </c>
      <c r="C288" s="567">
        <v>42863</v>
      </c>
      <c r="D288" s="566" t="s">
        <v>524</v>
      </c>
      <c r="E288" s="566" t="s">
        <v>474</v>
      </c>
      <c r="F288" s="566" t="s">
        <v>327</v>
      </c>
      <c r="G288" s="566" t="s">
        <v>535</v>
      </c>
      <c r="H288" s="566"/>
      <c r="I288" s="566">
        <v>258</v>
      </c>
      <c r="J288" s="566">
        <v>596</v>
      </c>
      <c r="K288" s="566">
        <v>596</v>
      </c>
      <c r="L288" s="566" t="s">
        <v>536</v>
      </c>
      <c r="M288" s="566">
        <v>9.546</v>
      </c>
      <c r="N288" s="566"/>
      <c r="O288" s="566"/>
      <c r="P288" s="566"/>
      <c r="Q288" s="566"/>
      <c r="R288" s="566"/>
      <c r="S288" s="566">
        <v>133.644</v>
      </c>
      <c r="T288" s="566"/>
      <c r="U288" s="566">
        <v>2.322</v>
      </c>
      <c r="V288" s="566"/>
      <c r="W288" s="566">
        <v>135.966</v>
      </c>
      <c r="X288" s="566"/>
      <c r="Y288" s="566"/>
      <c r="Z288" s="567"/>
      <c r="AA288" s="567"/>
      <c r="AB288" s="567"/>
      <c r="AC288" s="566"/>
      <c r="AD288" s="566"/>
      <c r="AE288" s="566"/>
    </row>
    <row r="289" spans="1:31">
      <c r="A289" s="566" t="s">
        <v>492</v>
      </c>
      <c r="B289" s="566" t="s">
        <v>537</v>
      </c>
      <c r="C289" s="567">
        <v>42863</v>
      </c>
      <c r="D289" s="566" t="s">
        <v>524</v>
      </c>
      <c r="E289" s="566" t="s">
        <v>474</v>
      </c>
      <c r="F289" s="566" t="s">
        <v>327</v>
      </c>
      <c r="G289" s="566" t="s">
        <v>538</v>
      </c>
      <c r="H289" s="566" t="s">
        <v>539</v>
      </c>
      <c r="I289" s="566">
        <v>218</v>
      </c>
      <c r="J289" s="566">
        <v>218</v>
      </c>
      <c r="K289" s="566">
        <v>218</v>
      </c>
      <c r="L289" s="566" t="s">
        <v>540</v>
      </c>
      <c r="M289" s="566"/>
      <c r="N289" s="566"/>
      <c r="O289" s="566">
        <v>1</v>
      </c>
      <c r="P289" s="566">
        <v>0</v>
      </c>
      <c r="Q289" s="566"/>
      <c r="R289" s="566"/>
      <c r="S289" s="566">
        <v>14</v>
      </c>
      <c r="T289" s="566">
        <v>8.72</v>
      </c>
      <c r="U289" s="566"/>
      <c r="V289" s="566"/>
      <c r="W289" s="566">
        <v>22.72</v>
      </c>
      <c r="X289" s="566"/>
      <c r="Y289" s="566"/>
      <c r="Z289" s="567"/>
      <c r="AA289" s="567"/>
      <c r="AB289" s="567"/>
      <c r="AC289" s="566"/>
      <c r="AD289" s="566"/>
      <c r="AE289" s="566"/>
    </row>
    <row r="290" spans="1:31">
      <c r="A290" s="566" t="s">
        <v>46</v>
      </c>
      <c r="B290" s="566" t="s">
        <v>46</v>
      </c>
      <c r="C290" s="567">
        <v>42865</v>
      </c>
      <c r="D290" s="566" t="s">
        <v>524</v>
      </c>
      <c r="E290" s="566" t="s">
        <v>474</v>
      </c>
      <c r="F290" s="566" t="s">
        <v>49</v>
      </c>
      <c r="G290" s="566" t="s">
        <v>57</v>
      </c>
      <c r="H290" s="566" t="s">
        <v>541</v>
      </c>
      <c r="I290" s="566"/>
      <c r="J290" s="566"/>
      <c r="K290" s="566">
        <v>11000</v>
      </c>
      <c r="L290" s="566" t="s">
        <v>159</v>
      </c>
      <c r="M290" s="566" t="s">
        <v>43</v>
      </c>
      <c r="N290" s="566" t="s">
        <v>43</v>
      </c>
      <c r="O290" s="566">
        <v>0.5</v>
      </c>
      <c r="P290" s="566"/>
      <c r="Q290" s="566" t="s">
        <v>43</v>
      </c>
      <c r="R290" s="566"/>
      <c r="S290" s="566">
        <v>7</v>
      </c>
      <c r="T290" s="566">
        <v>5</v>
      </c>
      <c r="U290" s="566">
        <v>0</v>
      </c>
      <c r="V290" s="566"/>
      <c r="W290" s="566">
        <v>12</v>
      </c>
      <c r="X290" s="566"/>
      <c r="Y290" s="566" t="s">
        <v>542</v>
      </c>
      <c r="Z290" s="567">
        <v>42859</v>
      </c>
      <c r="AA290" s="567">
        <v>42866</v>
      </c>
      <c r="AB290" s="567">
        <v>42867</v>
      </c>
      <c r="AC290" s="566" t="s">
        <v>54</v>
      </c>
      <c r="AD290" s="566" t="s">
        <v>61</v>
      </c>
      <c r="AE290" s="566" t="s">
        <v>56</v>
      </c>
    </row>
    <row r="291" spans="1:31">
      <c r="A291" s="566" t="s">
        <v>512</v>
      </c>
      <c r="B291" s="566" t="s">
        <v>513</v>
      </c>
      <c r="C291" s="567">
        <v>42865</v>
      </c>
      <c r="D291" s="566" t="s">
        <v>524</v>
      </c>
      <c r="E291" s="566" t="s">
        <v>474</v>
      </c>
      <c r="F291" s="566" t="s">
        <v>49</v>
      </c>
      <c r="G291" s="566" t="s">
        <v>543</v>
      </c>
      <c r="H291" s="566"/>
      <c r="I291" s="566">
        <v>64</v>
      </c>
      <c r="J291" s="566">
        <v>74</v>
      </c>
      <c r="K291" s="566">
        <v>74</v>
      </c>
      <c r="L291" s="566" t="s">
        <v>544</v>
      </c>
      <c r="M291" s="566">
        <v>2.368</v>
      </c>
      <c r="N291" s="566"/>
      <c r="O291" s="566"/>
      <c r="P291" s="566"/>
      <c r="Q291" s="566"/>
      <c r="R291" s="566"/>
      <c r="S291" s="566">
        <v>33.152</v>
      </c>
      <c r="T291" s="566"/>
      <c r="U291" s="566">
        <v>0.576</v>
      </c>
      <c r="V291" s="566"/>
      <c r="W291" s="566">
        <v>33.728</v>
      </c>
      <c r="X291" s="566"/>
      <c r="Y291" s="566"/>
      <c r="Z291" s="567"/>
      <c r="AA291" s="567"/>
      <c r="AB291" s="567"/>
      <c r="AC291" s="566"/>
      <c r="AD291" s="566"/>
      <c r="AE291" s="566"/>
    </row>
    <row r="292" spans="1:31">
      <c r="A292" s="566" t="s">
        <v>147</v>
      </c>
      <c r="B292" s="566" t="s">
        <v>324</v>
      </c>
      <c r="C292" s="567">
        <v>42865</v>
      </c>
      <c r="D292" s="566" t="s">
        <v>524</v>
      </c>
      <c r="E292" s="566" t="s">
        <v>474</v>
      </c>
      <c r="F292" s="566" t="s">
        <v>327</v>
      </c>
      <c r="G292" s="566" t="s">
        <v>431</v>
      </c>
      <c r="H292" s="566"/>
      <c r="I292" s="566"/>
      <c r="J292" s="566"/>
      <c r="K292" s="566"/>
      <c r="L292" s="566"/>
      <c r="M292" s="566"/>
      <c r="N292" s="566"/>
      <c r="O292" s="566"/>
      <c r="P292" s="566">
        <v>2</v>
      </c>
      <c r="Q292" s="566"/>
      <c r="R292" s="566"/>
      <c r="S292" s="566">
        <v>28</v>
      </c>
      <c r="T292" s="566"/>
      <c r="U292" s="566"/>
      <c r="V292" s="566"/>
      <c r="W292" s="566">
        <v>28</v>
      </c>
      <c r="X292" s="566"/>
      <c r="Y292" s="566"/>
      <c r="Z292" s="567"/>
      <c r="AA292" s="567"/>
      <c r="AB292" s="567"/>
      <c r="AC292" s="566"/>
      <c r="AD292" s="566"/>
      <c r="AE292" s="566"/>
    </row>
    <row r="293" spans="1:31">
      <c r="A293" s="566" t="s">
        <v>512</v>
      </c>
      <c r="B293" s="566" t="s">
        <v>513</v>
      </c>
      <c r="C293" s="567">
        <v>42865</v>
      </c>
      <c r="D293" s="566" t="s">
        <v>524</v>
      </c>
      <c r="E293" s="566" t="s">
        <v>474</v>
      </c>
      <c r="F293" s="566" t="s">
        <v>327</v>
      </c>
      <c r="G293" s="566" t="s">
        <v>517</v>
      </c>
      <c r="H293" s="566"/>
      <c r="I293" s="566">
        <v>26</v>
      </c>
      <c r="J293" s="566">
        <v>90</v>
      </c>
      <c r="K293" s="566">
        <v>90</v>
      </c>
      <c r="L293" s="566" t="s">
        <v>515</v>
      </c>
      <c r="M293" s="566">
        <v>0.962</v>
      </c>
      <c r="N293" s="566"/>
      <c r="O293" s="566"/>
      <c r="P293" s="566"/>
      <c r="Q293" s="566"/>
      <c r="R293" s="566"/>
      <c r="S293" s="566">
        <v>13.468</v>
      </c>
      <c r="T293" s="566"/>
      <c r="U293" s="566">
        <v>0.234</v>
      </c>
      <c r="V293" s="566"/>
      <c r="W293" s="566">
        <v>13.702</v>
      </c>
      <c r="X293" s="566"/>
      <c r="Y293" s="566"/>
      <c r="Z293" s="567"/>
      <c r="AA293" s="567"/>
      <c r="AB293" s="567"/>
      <c r="AC293" s="566"/>
      <c r="AD293" s="566"/>
      <c r="AE293" s="566"/>
    </row>
    <row r="294" spans="1:31">
      <c r="A294" s="566" t="s">
        <v>492</v>
      </c>
      <c r="B294" s="566" t="s">
        <v>493</v>
      </c>
      <c r="C294" s="567">
        <v>42866</v>
      </c>
      <c r="D294" s="566" t="s">
        <v>524</v>
      </c>
      <c r="E294" s="566" t="s">
        <v>474</v>
      </c>
      <c r="F294" s="566" t="s">
        <v>327</v>
      </c>
      <c r="G294" s="566" t="s">
        <v>545</v>
      </c>
      <c r="H294" s="566" t="s">
        <v>546</v>
      </c>
      <c r="I294" s="566">
        <v>3</v>
      </c>
      <c r="J294" s="566">
        <v>200</v>
      </c>
      <c r="K294" s="566">
        <v>5210</v>
      </c>
      <c r="L294" s="566" t="s">
        <v>521</v>
      </c>
      <c r="M294" s="566"/>
      <c r="N294" s="566">
        <v>0.3</v>
      </c>
      <c r="O294" s="566"/>
      <c r="P294" s="566">
        <v>0</v>
      </c>
      <c r="Q294" s="566"/>
      <c r="R294" s="566"/>
      <c r="S294" s="566">
        <v>4.2</v>
      </c>
      <c r="T294" s="566">
        <v>0.21</v>
      </c>
      <c r="U294" s="566">
        <v>0.19</v>
      </c>
      <c r="V294" s="566"/>
      <c r="W294" s="566">
        <v>4.6</v>
      </c>
      <c r="X294" s="566"/>
      <c r="Y294" s="566"/>
      <c r="Z294" s="567"/>
      <c r="AA294" s="567"/>
      <c r="AB294" s="567"/>
      <c r="AC294" s="566"/>
      <c r="AD294" s="566"/>
      <c r="AE294" s="566"/>
    </row>
    <row r="295" spans="1:31">
      <c r="A295" s="566" t="s">
        <v>147</v>
      </c>
      <c r="B295" s="566" t="s">
        <v>324</v>
      </c>
      <c r="C295" s="567">
        <v>42866</v>
      </c>
      <c r="D295" s="566" t="s">
        <v>524</v>
      </c>
      <c r="E295" s="566" t="s">
        <v>474</v>
      </c>
      <c r="F295" s="566" t="s">
        <v>327</v>
      </c>
      <c r="G295" s="566" t="s">
        <v>547</v>
      </c>
      <c r="H295" s="566"/>
      <c r="I295" s="566"/>
      <c r="J295" s="566"/>
      <c r="K295" s="566"/>
      <c r="L295" s="566"/>
      <c r="M295" s="566"/>
      <c r="N295" s="566"/>
      <c r="O295" s="566">
        <v>1</v>
      </c>
      <c r="P295" s="566"/>
      <c r="Q295" s="566"/>
      <c r="R295" s="566"/>
      <c r="S295" s="566">
        <v>14</v>
      </c>
      <c r="T295" s="566"/>
      <c r="U295" s="566"/>
      <c r="V295" s="566"/>
      <c r="W295" s="566">
        <v>14</v>
      </c>
      <c r="X295" s="566"/>
      <c r="Y295" s="566"/>
      <c r="Z295" s="567"/>
      <c r="AA295" s="567"/>
      <c r="AB295" s="567"/>
      <c r="AC295" s="566"/>
      <c r="AD295" s="566"/>
      <c r="AE295" s="566"/>
    </row>
    <row r="296" spans="1:31">
      <c r="A296" s="566" t="s">
        <v>492</v>
      </c>
      <c r="B296" s="566" t="s">
        <v>493</v>
      </c>
      <c r="C296" s="567">
        <v>42866</v>
      </c>
      <c r="D296" s="566" t="s">
        <v>524</v>
      </c>
      <c r="E296" s="566" t="s">
        <v>474</v>
      </c>
      <c r="F296" s="566" t="s">
        <v>327</v>
      </c>
      <c r="G296" s="566" t="s">
        <v>527</v>
      </c>
      <c r="H296" s="566" t="s">
        <v>548</v>
      </c>
      <c r="I296" s="566">
        <v>4</v>
      </c>
      <c r="J296" s="566">
        <v>315</v>
      </c>
      <c r="K296" s="566">
        <v>13740</v>
      </c>
      <c r="L296" s="566" t="s">
        <v>529</v>
      </c>
      <c r="M296" s="566"/>
      <c r="N296" s="566">
        <v>0.3</v>
      </c>
      <c r="O296" s="566"/>
      <c r="P296" s="566">
        <v>0</v>
      </c>
      <c r="Q296" s="566"/>
      <c r="R296" s="566"/>
      <c r="S296" s="566">
        <v>4.2</v>
      </c>
      <c r="T296" s="566">
        <v>0.21</v>
      </c>
      <c r="U296" s="566">
        <v>0.19</v>
      </c>
      <c r="V296" s="566"/>
      <c r="W296" s="566">
        <v>4.6</v>
      </c>
      <c r="X296" s="566"/>
      <c r="Y296" s="566"/>
      <c r="Z296" s="567"/>
      <c r="AA296" s="567"/>
      <c r="AB296" s="567"/>
      <c r="AC296" s="566"/>
      <c r="AD296" s="566"/>
      <c r="AE296" s="566"/>
    </row>
    <row r="297" spans="1:31">
      <c r="A297" s="566" t="s">
        <v>147</v>
      </c>
      <c r="B297" s="566" t="s">
        <v>324</v>
      </c>
      <c r="C297" s="567">
        <v>42866</v>
      </c>
      <c r="D297" s="566" t="s">
        <v>524</v>
      </c>
      <c r="E297" s="566" t="s">
        <v>474</v>
      </c>
      <c r="F297" s="566" t="s">
        <v>327</v>
      </c>
      <c r="G297" s="566" t="s">
        <v>516</v>
      </c>
      <c r="H297" s="566"/>
      <c r="I297" s="566"/>
      <c r="J297" s="566"/>
      <c r="K297" s="566"/>
      <c r="L297" s="566"/>
      <c r="M297" s="566"/>
      <c r="N297" s="566"/>
      <c r="O297" s="566"/>
      <c r="P297" s="566">
        <v>2</v>
      </c>
      <c r="Q297" s="566"/>
      <c r="R297" s="566"/>
      <c r="S297" s="566">
        <v>28</v>
      </c>
      <c r="T297" s="566"/>
      <c r="U297" s="566"/>
      <c r="V297" s="566"/>
      <c r="W297" s="566">
        <v>28</v>
      </c>
      <c r="X297" s="566"/>
      <c r="Y297" s="566"/>
      <c r="Z297" s="567"/>
      <c r="AA297" s="567"/>
      <c r="AB297" s="567"/>
      <c r="AC297" s="566"/>
      <c r="AD297" s="566"/>
      <c r="AE297" s="566"/>
    </row>
    <row r="298" spans="1:31">
      <c r="A298" s="566" t="s">
        <v>492</v>
      </c>
      <c r="B298" s="566" t="s">
        <v>493</v>
      </c>
      <c r="C298" s="567">
        <v>42866</v>
      </c>
      <c r="D298" s="566" t="s">
        <v>524</v>
      </c>
      <c r="E298" s="566" t="s">
        <v>474</v>
      </c>
      <c r="F298" s="566" t="s">
        <v>327</v>
      </c>
      <c r="G298" s="566" t="s">
        <v>549</v>
      </c>
      <c r="H298" s="566" t="s">
        <v>550</v>
      </c>
      <c r="I298" s="566">
        <v>3</v>
      </c>
      <c r="J298" s="566">
        <v>315</v>
      </c>
      <c r="K298" s="566">
        <v>22250</v>
      </c>
      <c r="L298" s="566" t="s">
        <v>551</v>
      </c>
      <c r="M298" s="566"/>
      <c r="N298" s="566"/>
      <c r="O298" s="566">
        <v>0.3</v>
      </c>
      <c r="P298" s="566">
        <v>0</v>
      </c>
      <c r="Q298" s="566"/>
      <c r="R298" s="566"/>
      <c r="S298" s="566">
        <v>4.2</v>
      </c>
      <c r="T298" s="566">
        <v>0.21</v>
      </c>
      <c r="U298" s="566"/>
      <c r="V298" s="566"/>
      <c r="W298" s="566">
        <v>4.41</v>
      </c>
      <c r="X298" s="566"/>
      <c r="Y298" s="566"/>
      <c r="Z298" s="567"/>
      <c r="AA298" s="567"/>
      <c r="AB298" s="567"/>
      <c r="AC298" s="566"/>
      <c r="AD298" s="566"/>
      <c r="AE298" s="566"/>
    </row>
    <row r="299" spans="1:31">
      <c r="A299" s="566" t="s">
        <v>147</v>
      </c>
      <c r="B299" s="566" t="s">
        <v>324</v>
      </c>
      <c r="C299" s="567">
        <v>42866</v>
      </c>
      <c r="D299" s="566" t="s">
        <v>524</v>
      </c>
      <c r="E299" s="566" t="s">
        <v>474</v>
      </c>
      <c r="F299" s="566" t="s">
        <v>327</v>
      </c>
      <c r="G299" s="566" t="s">
        <v>433</v>
      </c>
      <c r="H299" s="566"/>
      <c r="I299" s="566"/>
      <c r="J299" s="566"/>
      <c r="K299" s="566"/>
      <c r="L299" s="566"/>
      <c r="M299" s="566"/>
      <c r="N299" s="566"/>
      <c r="O299" s="566">
        <v>1</v>
      </c>
      <c r="P299" s="566"/>
      <c r="Q299" s="566"/>
      <c r="R299" s="566"/>
      <c r="S299" s="566">
        <v>14</v>
      </c>
      <c r="T299" s="566"/>
      <c r="U299" s="566"/>
      <c r="V299" s="566"/>
      <c r="W299" s="566">
        <v>14</v>
      </c>
      <c r="X299" s="566"/>
      <c r="Y299" s="566"/>
      <c r="Z299" s="567"/>
      <c r="AA299" s="567"/>
      <c r="AB299" s="567"/>
      <c r="AC299" s="566"/>
      <c r="AD299" s="566"/>
      <c r="AE299" s="566"/>
    </row>
    <row r="300" spans="1:31">
      <c r="A300" s="566" t="s">
        <v>492</v>
      </c>
      <c r="B300" s="566" t="s">
        <v>493</v>
      </c>
      <c r="C300" s="567">
        <v>42866</v>
      </c>
      <c r="D300" s="566" t="s">
        <v>524</v>
      </c>
      <c r="E300" s="566" t="s">
        <v>474</v>
      </c>
      <c r="F300" s="566" t="s">
        <v>327</v>
      </c>
      <c r="G300" s="566" t="s">
        <v>527</v>
      </c>
      <c r="H300" s="566" t="s">
        <v>552</v>
      </c>
      <c r="I300" s="566">
        <v>4</v>
      </c>
      <c r="J300" s="566">
        <v>315</v>
      </c>
      <c r="K300" s="566">
        <v>12390</v>
      </c>
      <c r="L300" s="566" t="s">
        <v>529</v>
      </c>
      <c r="M300" s="566"/>
      <c r="N300" s="566">
        <v>0.3</v>
      </c>
      <c r="O300" s="566"/>
      <c r="P300" s="566">
        <v>0</v>
      </c>
      <c r="Q300" s="566"/>
      <c r="R300" s="566"/>
      <c r="S300" s="566">
        <v>4.2</v>
      </c>
      <c r="T300" s="566">
        <v>0.21</v>
      </c>
      <c r="U300" s="566">
        <v>0.19</v>
      </c>
      <c r="V300" s="566"/>
      <c r="W300" s="566">
        <v>4.6</v>
      </c>
      <c r="X300" s="566"/>
      <c r="Y300" s="566"/>
      <c r="Z300" s="567"/>
      <c r="AA300" s="567"/>
      <c r="AB300" s="567"/>
      <c r="AC300" s="566"/>
      <c r="AD300" s="566"/>
      <c r="AE300" s="566"/>
    </row>
    <row r="301" spans="1:31">
      <c r="A301" s="566" t="s">
        <v>147</v>
      </c>
      <c r="B301" s="566" t="s">
        <v>324</v>
      </c>
      <c r="C301" s="567">
        <v>42866</v>
      </c>
      <c r="D301" s="566" t="s">
        <v>524</v>
      </c>
      <c r="E301" s="566" t="s">
        <v>474</v>
      </c>
      <c r="F301" s="566" t="s">
        <v>327</v>
      </c>
      <c r="G301" s="566" t="s">
        <v>431</v>
      </c>
      <c r="H301" s="566"/>
      <c r="I301" s="566"/>
      <c r="J301" s="566"/>
      <c r="K301" s="566"/>
      <c r="L301" s="566"/>
      <c r="M301" s="566"/>
      <c r="N301" s="566"/>
      <c r="O301" s="566"/>
      <c r="P301" s="566">
        <v>2</v>
      </c>
      <c r="Q301" s="566"/>
      <c r="R301" s="566"/>
      <c r="S301" s="566">
        <v>28</v>
      </c>
      <c r="T301" s="566"/>
      <c r="U301" s="566"/>
      <c r="V301" s="566"/>
      <c r="W301" s="566">
        <v>28</v>
      </c>
      <c r="X301" s="566"/>
      <c r="Y301" s="566"/>
      <c r="Z301" s="567"/>
      <c r="AA301" s="567"/>
      <c r="AB301" s="567"/>
      <c r="AC301" s="566"/>
      <c r="AD301" s="566"/>
      <c r="AE301" s="566"/>
    </row>
    <row r="302" spans="1:31">
      <c r="A302" s="566" t="s">
        <v>492</v>
      </c>
      <c r="B302" s="566" t="s">
        <v>493</v>
      </c>
      <c r="C302" s="567">
        <v>42866</v>
      </c>
      <c r="D302" s="566" t="s">
        <v>524</v>
      </c>
      <c r="E302" s="566" t="s">
        <v>474</v>
      </c>
      <c r="F302" s="566" t="s">
        <v>327</v>
      </c>
      <c r="G302" s="566" t="s">
        <v>527</v>
      </c>
      <c r="H302" s="566" t="s">
        <v>553</v>
      </c>
      <c r="I302" s="566">
        <v>4</v>
      </c>
      <c r="J302" s="566">
        <v>315</v>
      </c>
      <c r="K302" s="566">
        <v>17410</v>
      </c>
      <c r="L302" s="566" t="s">
        <v>529</v>
      </c>
      <c r="M302" s="566"/>
      <c r="N302" s="566">
        <v>0.3</v>
      </c>
      <c r="O302" s="566"/>
      <c r="P302" s="566">
        <v>0</v>
      </c>
      <c r="Q302" s="566"/>
      <c r="R302" s="566"/>
      <c r="S302" s="566">
        <v>4.2</v>
      </c>
      <c r="T302" s="566">
        <v>0.21</v>
      </c>
      <c r="U302" s="566">
        <v>0.19</v>
      </c>
      <c r="V302" s="566"/>
      <c r="W302" s="566">
        <v>4.6</v>
      </c>
      <c r="X302" s="566"/>
      <c r="Y302" s="566"/>
      <c r="Z302" s="567"/>
      <c r="AA302" s="567"/>
      <c r="AB302" s="567"/>
      <c r="AC302" s="566"/>
      <c r="AD302" s="566"/>
      <c r="AE302" s="566"/>
    </row>
    <row r="303" spans="1:31">
      <c r="A303" s="566" t="s">
        <v>492</v>
      </c>
      <c r="B303" s="566" t="s">
        <v>493</v>
      </c>
      <c r="C303" s="567">
        <v>42866</v>
      </c>
      <c r="D303" s="566" t="s">
        <v>524</v>
      </c>
      <c r="E303" s="566" t="s">
        <v>474</v>
      </c>
      <c r="F303" s="566" t="s">
        <v>327</v>
      </c>
      <c r="G303" s="566" t="s">
        <v>527</v>
      </c>
      <c r="H303" s="566" t="s">
        <v>554</v>
      </c>
      <c r="I303" s="566">
        <v>4</v>
      </c>
      <c r="J303" s="566">
        <v>315</v>
      </c>
      <c r="K303" s="566">
        <v>10070</v>
      </c>
      <c r="L303" s="566" t="s">
        <v>529</v>
      </c>
      <c r="M303" s="566"/>
      <c r="N303" s="566">
        <v>0.3</v>
      </c>
      <c r="O303" s="566"/>
      <c r="P303" s="566">
        <v>0</v>
      </c>
      <c r="Q303" s="566"/>
      <c r="R303" s="566"/>
      <c r="S303" s="566">
        <v>4.2</v>
      </c>
      <c r="T303" s="566">
        <v>0.21</v>
      </c>
      <c r="U303" s="566">
        <v>0.19</v>
      </c>
      <c r="V303" s="566"/>
      <c r="W303" s="566">
        <v>4.6</v>
      </c>
      <c r="X303" s="566"/>
      <c r="Y303" s="566"/>
      <c r="Z303" s="567"/>
      <c r="AA303" s="567"/>
      <c r="AB303" s="567"/>
      <c r="AC303" s="566"/>
      <c r="AD303" s="566"/>
      <c r="AE303" s="566"/>
    </row>
    <row r="304" spans="1:31">
      <c r="A304" s="566" t="s">
        <v>492</v>
      </c>
      <c r="B304" s="566" t="s">
        <v>493</v>
      </c>
      <c r="C304" s="567">
        <v>42866</v>
      </c>
      <c r="D304" s="566" t="s">
        <v>524</v>
      </c>
      <c r="E304" s="566" t="s">
        <v>474</v>
      </c>
      <c r="F304" s="566" t="s">
        <v>327</v>
      </c>
      <c r="G304" s="566" t="s">
        <v>555</v>
      </c>
      <c r="H304" s="566" t="s">
        <v>556</v>
      </c>
      <c r="I304" s="566">
        <v>6</v>
      </c>
      <c r="J304" s="566">
        <v>315</v>
      </c>
      <c r="K304" s="566">
        <v>11400</v>
      </c>
      <c r="L304" s="566" t="s">
        <v>551</v>
      </c>
      <c r="M304" s="566"/>
      <c r="N304" s="566">
        <v>0.2</v>
      </c>
      <c r="O304" s="566"/>
      <c r="P304" s="566">
        <v>0</v>
      </c>
      <c r="Q304" s="566"/>
      <c r="R304" s="566"/>
      <c r="S304" s="566">
        <v>2.8</v>
      </c>
      <c r="T304" s="566">
        <v>0.21</v>
      </c>
      <c r="U304" s="566">
        <v>0.19</v>
      </c>
      <c r="V304" s="566"/>
      <c r="W304" s="566">
        <v>3.2</v>
      </c>
      <c r="X304" s="566"/>
      <c r="Y304" s="566"/>
      <c r="Z304" s="567"/>
      <c r="AA304" s="567"/>
      <c r="AB304" s="567"/>
      <c r="AC304" s="566"/>
      <c r="AD304" s="566"/>
      <c r="AE304" s="566"/>
    </row>
    <row r="305" spans="1:31">
      <c r="A305" s="566" t="s">
        <v>492</v>
      </c>
      <c r="B305" s="566" t="s">
        <v>493</v>
      </c>
      <c r="C305" s="567">
        <v>42866</v>
      </c>
      <c r="D305" s="566" t="s">
        <v>524</v>
      </c>
      <c r="E305" s="566" t="s">
        <v>474</v>
      </c>
      <c r="F305" s="566" t="s">
        <v>327</v>
      </c>
      <c r="G305" s="566" t="s">
        <v>557</v>
      </c>
      <c r="H305" s="566" t="s">
        <v>558</v>
      </c>
      <c r="I305" s="566">
        <v>3</v>
      </c>
      <c r="J305" s="566">
        <v>315</v>
      </c>
      <c r="K305" s="566">
        <v>10980</v>
      </c>
      <c r="L305" s="566" t="s">
        <v>521</v>
      </c>
      <c r="M305" s="566"/>
      <c r="N305" s="566">
        <v>0.2</v>
      </c>
      <c r="O305" s="566"/>
      <c r="P305" s="566">
        <v>0</v>
      </c>
      <c r="Q305" s="566"/>
      <c r="R305" s="566"/>
      <c r="S305" s="566">
        <v>2.8</v>
      </c>
      <c r="T305" s="566">
        <v>0.21</v>
      </c>
      <c r="U305" s="566">
        <v>0.19</v>
      </c>
      <c r="V305" s="566"/>
      <c r="W305" s="566">
        <v>3.2</v>
      </c>
      <c r="X305" s="566"/>
      <c r="Y305" s="566"/>
      <c r="Z305" s="567"/>
      <c r="AA305" s="567"/>
      <c r="AB305" s="567"/>
      <c r="AC305" s="566"/>
      <c r="AD305" s="566"/>
      <c r="AE305" s="566"/>
    </row>
    <row r="306" spans="1:31">
      <c r="A306" s="566" t="s">
        <v>492</v>
      </c>
      <c r="B306" s="566" t="s">
        <v>493</v>
      </c>
      <c r="C306" s="567">
        <v>42866</v>
      </c>
      <c r="D306" s="566" t="s">
        <v>524</v>
      </c>
      <c r="E306" s="566" t="s">
        <v>474</v>
      </c>
      <c r="F306" s="566" t="s">
        <v>327</v>
      </c>
      <c r="G306" s="566" t="s">
        <v>557</v>
      </c>
      <c r="H306" s="566" t="s">
        <v>559</v>
      </c>
      <c r="I306" s="566">
        <v>3</v>
      </c>
      <c r="J306" s="566">
        <v>200</v>
      </c>
      <c r="K306" s="566">
        <v>9990</v>
      </c>
      <c r="L306" s="566" t="s">
        <v>521</v>
      </c>
      <c r="M306" s="566"/>
      <c r="N306" s="566">
        <v>0.2</v>
      </c>
      <c r="O306" s="566"/>
      <c r="P306" s="566">
        <v>0</v>
      </c>
      <c r="Q306" s="566"/>
      <c r="R306" s="566"/>
      <c r="S306" s="566">
        <v>2.8</v>
      </c>
      <c r="T306" s="566">
        <v>0.21</v>
      </c>
      <c r="U306" s="566">
        <v>0.19</v>
      </c>
      <c r="V306" s="566"/>
      <c r="W306" s="566">
        <v>3.2</v>
      </c>
      <c r="X306" s="566"/>
      <c r="Y306" s="566"/>
      <c r="Z306" s="567"/>
      <c r="AA306" s="567"/>
      <c r="AB306" s="567"/>
      <c r="AC306" s="566"/>
      <c r="AD306" s="566"/>
      <c r="AE306" s="566"/>
    </row>
    <row r="307" spans="1:31">
      <c r="A307" s="566" t="s">
        <v>492</v>
      </c>
      <c r="B307" s="566" t="s">
        <v>493</v>
      </c>
      <c r="C307" s="567">
        <v>42866</v>
      </c>
      <c r="D307" s="566" t="s">
        <v>524</v>
      </c>
      <c r="E307" s="566" t="s">
        <v>474</v>
      </c>
      <c r="F307" s="566" t="s">
        <v>327</v>
      </c>
      <c r="G307" s="566" t="s">
        <v>545</v>
      </c>
      <c r="H307" s="566" t="s">
        <v>560</v>
      </c>
      <c r="I307" s="566">
        <v>3</v>
      </c>
      <c r="J307" s="566">
        <v>200</v>
      </c>
      <c r="K307" s="566">
        <v>4390</v>
      </c>
      <c r="L307" s="566" t="s">
        <v>521</v>
      </c>
      <c r="M307" s="566"/>
      <c r="N307" s="566">
        <v>0.3</v>
      </c>
      <c r="O307" s="566"/>
      <c r="P307" s="566">
        <v>0</v>
      </c>
      <c r="Q307" s="566"/>
      <c r="R307" s="566"/>
      <c r="S307" s="566">
        <v>4.2</v>
      </c>
      <c r="T307" s="566">
        <v>0.21</v>
      </c>
      <c r="U307" s="566">
        <v>0.19</v>
      </c>
      <c r="V307" s="566"/>
      <c r="W307" s="566">
        <v>4.6</v>
      </c>
      <c r="X307" s="566"/>
      <c r="Y307" s="566"/>
      <c r="Z307" s="567"/>
      <c r="AA307" s="567"/>
      <c r="AB307" s="567"/>
      <c r="AC307" s="566"/>
      <c r="AD307" s="566"/>
      <c r="AE307" s="566"/>
    </row>
    <row r="308" spans="1:31">
      <c r="A308" s="566" t="s">
        <v>492</v>
      </c>
      <c r="B308" s="566" t="s">
        <v>493</v>
      </c>
      <c r="C308" s="567">
        <v>42866</v>
      </c>
      <c r="D308" s="566" t="s">
        <v>524</v>
      </c>
      <c r="E308" s="566" t="s">
        <v>474</v>
      </c>
      <c r="F308" s="566" t="s">
        <v>327</v>
      </c>
      <c r="G308" s="566" t="s">
        <v>557</v>
      </c>
      <c r="H308" s="566" t="s">
        <v>561</v>
      </c>
      <c r="I308" s="566">
        <v>3</v>
      </c>
      <c r="J308" s="566">
        <v>200</v>
      </c>
      <c r="K308" s="566">
        <v>8430</v>
      </c>
      <c r="L308" s="566" t="s">
        <v>521</v>
      </c>
      <c r="M308" s="566"/>
      <c r="N308" s="566">
        <v>0.2</v>
      </c>
      <c r="O308" s="566"/>
      <c r="P308" s="566">
        <v>0</v>
      </c>
      <c r="Q308" s="566"/>
      <c r="R308" s="566"/>
      <c r="S308" s="566">
        <v>2.8</v>
      </c>
      <c r="T308" s="566">
        <v>0.21</v>
      </c>
      <c r="U308" s="566">
        <v>0.19</v>
      </c>
      <c r="V308" s="566"/>
      <c r="W308" s="566">
        <v>3.2</v>
      </c>
      <c r="X308" s="566"/>
      <c r="Y308" s="566"/>
      <c r="Z308" s="567"/>
      <c r="AA308" s="567"/>
      <c r="AB308" s="567"/>
      <c r="AC308" s="566"/>
      <c r="AD308" s="566"/>
      <c r="AE308" s="566"/>
    </row>
    <row r="309" spans="1:31">
      <c r="A309" s="566" t="s">
        <v>492</v>
      </c>
      <c r="B309" s="566" t="s">
        <v>493</v>
      </c>
      <c r="C309" s="567">
        <v>42866</v>
      </c>
      <c r="D309" s="566" t="s">
        <v>524</v>
      </c>
      <c r="E309" s="566" t="s">
        <v>474</v>
      </c>
      <c r="F309" s="566" t="s">
        <v>327</v>
      </c>
      <c r="G309" s="566" t="s">
        <v>557</v>
      </c>
      <c r="H309" s="566" t="s">
        <v>562</v>
      </c>
      <c r="I309" s="566">
        <v>3</v>
      </c>
      <c r="J309" s="566">
        <v>200</v>
      </c>
      <c r="K309" s="566">
        <v>8840</v>
      </c>
      <c r="L309" s="566" t="s">
        <v>521</v>
      </c>
      <c r="M309" s="566"/>
      <c r="N309" s="566">
        <v>0.2</v>
      </c>
      <c r="O309" s="566"/>
      <c r="P309" s="566">
        <v>0</v>
      </c>
      <c r="Q309" s="566"/>
      <c r="R309" s="566"/>
      <c r="S309" s="566">
        <v>2.8</v>
      </c>
      <c r="T309" s="566">
        <v>0.21</v>
      </c>
      <c r="U309" s="566">
        <v>0.19</v>
      </c>
      <c r="V309" s="566"/>
      <c r="W309" s="566">
        <v>3.2</v>
      </c>
      <c r="X309" s="566"/>
      <c r="Y309" s="566"/>
      <c r="Z309" s="567"/>
      <c r="AA309" s="567"/>
      <c r="AB309" s="567"/>
      <c r="AC309" s="566"/>
      <c r="AD309" s="566"/>
      <c r="AE309" s="566"/>
    </row>
    <row r="310" spans="1:31">
      <c r="A310" s="566" t="s">
        <v>492</v>
      </c>
      <c r="B310" s="566" t="s">
        <v>493</v>
      </c>
      <c r="C310" s="567">
        <v>42866</v>
      </c>
      <c r="D310" s="566" t="s">
        <v>524</v>
      </c>
      <c r="E310" s="566" t="s">
        <v>474</v>
      </c>
      <c r="F310" s="566" t="s">
        <v>327</v>
      </c>
      <c r="G310" s="566" t="s">
        <v>557</v>
      </c>
      <c r="H310" s="566" t="s">
        <v>563</v>
      </c>
      <c r="I310" s="566">
        <v>3</v>
      </c>
      <c r="J310" s="566">
        <v>200</v>
      </c>
      <c r="K310" s="566">
        <v>9750</v>
      </c>
      <c r="L310" s="566" t="s">
        <v>521</v>
      </c>
      <c r="M310" s="566"/>
      <c r="N310" s="566">
        <v>0.2</v>
      </c>
      <c r="O310" s="566"/>
      <c r="P310" s="566">
        <v>0</v>
      </c>
      <c r="Q310" s="566"/>
      <c r="R310" s="566"/>
      <c r="S310" s="566">
        <v>2.8</v>
      </c>
      <c r="T310" s="566">
        <v>0.21</v>
      </c>
      <c r="U310" s="566">
        <v>0.19</v>
      </c>
      <c r="V310" s="566"/>
      <c r="W310" s="566">
        <v>3.2</v>
      </c>
      <c r="X310" s="566"/>
      <c r="Y310" s="566"/>
      <c r="Z310" s="567"/>
      <c r="AA310" s="567"/>
      <c r="AB310" s="567"/>
      <c r="AC310" s="566"/>
      <c r="AD310" s="566"/>
      <c r="AE310" s="566"/>
    </row>
    <row r="311" spans="1:31">
      <c r="A311" s="566" t="s">
        <v>492</v>
      </c>
      <c r="B311" s="566" t="s">
        <v>493</v>
      </c>
      <c r="C311" s="567">
        <v>42866</v>
      </c>
      <c r="D311" s="566" t="s">
        <v>524</v>
      </c>
      <c r="E311" s="566" t="s">
        <v>474</v>
      </c>
      <c r="F311" s="566" t="s">
        <v>327</v>
      </c>
      <c r="G311" s="566" t="s">
        <v>527</v>
      </c>
      <c r="H311" s="566" t="s">
        <v>564</v>
      </c>
      <c r="I311" s="566">
        <v>3</v>
      </c>
      <c r="J311" s="566">
        <v>315</v>
      </c>
      <c r="K311" s="566">
        <v>13960</v>
      </c>
      <c r="L311" s="566" t="s">
        <v>529</v>
      </c>
      <c r="M311" s="566"/>
      <c r="N311" s="566">
        <v>0.3</v>
      </c>
      <c r="O311" s="566"/>
      <c r="P311" s="566">
        <v>0</v>
      </c>
      <c r="Q311" s="566"/>
      <c r="R311" s="566"/>
      <c r="S311" s="566">
        <v>4.2</v>
      </c>
      <c r="T311" s="566">
        <v>0.21</v>
      </c>
      <c r="U311" s="566">
        <v>0.19</v>
      </c>
      <c r="V311" s="566"/>
      <c r="W311" s="566">
        <v>4.6</v>
      </c>
      <c r="X311" s="566"/>
      <c r="Y311" s="566"/>
      <c r="Z311" s="567"/>
      <c r="AA311" s="567"/>
      <c r="AB311" s="567"/>
      <c r="AC311" s="566"/>
      <c r="AD311" s="566"/>
      <c r="AE311" s="566"/>
    </row>
    <row r="312" spans="1:31">
      <c r="A312" s="566" t="s">
        <v>492</v>
      </c>
      <c r="B312" s="566" t="s">
        <v>537</v>
      </c>
      <c r="C312" s="567">
        <v>42866</v>
      </c>
      <c r="D312" s="566" t="s">
        <v>524</v>
      </c>
      <c r="E312" s="566" t="s">
        <v>474</v>
      </c>
      <c r="F312" s="566" t="s">
        <v>327</v>
      </c>
      <c r="G312" s="566" t="s">
        <v>565</v>
      </c>
      <c r="H312" s="566" t="s">
        <v>566</v>
      </c>
      <c r="I312" s="566">
        <v>217</v>
      </c>
      <c r="J312" s="566">
        <v>218</v>
      </c>
      <c r="K312" s="566">
        <v>218</v>
      </c>
      <c r="L312" s="566" t="s">
        <v>567</v>
      </c>
      <c r="M312" s="566"/>
      <c r="N312" s="566"/>
      <c r="O312" s="566"/>
      <c r="P312" s="566">
        <v>1.736</v>
      </c>
      <c r="Q312" s="566"/>
      <c r="R312" s="566"/>
      <c r="S312" s="566">
        <v>24.304</v>
      </c>
      <c r="T312" s="566"/>
      <c r="U312" s="566"/>
      <c r="V312" s="566"/>
      <c r="W312" s="566">
        <v>24.304</v>
      </c>
      <c r="X312" s="566">
        <v>217</v>
      </c>
      <c r="Y312" s="566"/>
      <c r="Z312" s="567"/>
      <c r="AA312" s="567"/>
      <c r="AB312" s="567"/>
      <c r="AC312" s="566"/>
      <c r="AD312" s="566"/>
      <c r="AE312" s="566"/>
    </row>
    <row r="313" spans="1:31">
      <c r="A313" s="566" t="s">
        <v>492</v>
      </c>
      <c r="B313" s="566" t="s">
        <v>537</v>
      </c>
      <c r="C313" s="567">
        <v>42866</v>
      </c>
      <c r="D313" s="566" t="s">
        <v>524</v>
      </c>
      <c r="E313" s="566" t="s">
        <v>474</v>
      </c>
      <c r="F313" s="566" t="s">
        <v>327</v>
      </c>
      <c r="G313" s="566" t="s">
        <v>565</v>
      </c>
      <c r="H313" s="566" t="s">
        <v>566</v>
      </c>
      <c r="I313" s="566">
        <v>17</v>
      </c>
      <c r="J313" s="566">
        <v>218</v>
      </c>
      <c r="K313" s="566">
        <v>218</v>
      </c>
      <c r="L313" s="566" t="s">
        <v>567</v>
      </c>
      <c r="M313" s="566">
        <v>0.25</v>
      </c>
      <c r="N313" s="566"/>
      <c r="O313" s="566"/>
      <c r="P313" s="566">
        <v>0</v>
      </c>
      <c r="Q313" s="566"/>
      <c r="R313" s="566"/>
      <c r="S313" s="566">
        <v>3.5</v>
      </c>
      <c r="T313" s="566">
        <v>0.68</v>
      </c>
      <c r="U313" s="566">
        <v>26</v>
      </c>
      <c r="V313" s="566"/>
      <c r="W313" s="566">
        <v>30.18</v>
      </c>
      <c r="X313" s="566"/>
      <c r="Y313" s="566"/>
      <c r="Z313" s="567"/>
      <c r="AA313" s="567"/>
      <c r="AB313" s="567"/>
      <c r="AC313" s="566"/>
      <c r="AD313" s="566"/>
      <c r="AE313" s="566"/>
    </row>
    <row r="314" spans="1:31">
      <c r="A314" s="566" t="s">
        <v>492</v>
      </c>
      <c r="B314" s="566" t="s">
        <v>493</v>
      </c>
      <c r="C314" s="567">
        <v>42866</v>
      </c>
      <c r="D314" s="566" t="s">
        <v>524</v>
      </c>
      <c r="E314" s="566" t="s">
        <v>474</v>
      </c>
      <c r="F314" s="566" t="s">
        <v>327</v>
      </c>
      <c r="G314" s="566" t="s">
        <v>527</v>
      </c>
      <c r="H314" s="566" t="s">
        <v>568</v>
      </c>
      <c r="I314" s="566">
        <v>4</v>
      </c>
      <c r="J314" s="566">
        <v>315</v>
      </c>
      <c r="K314" s="566">
        <v>13980</v>
      </c>
      <c r="L314" s="566" t="s">
        <v>529</v>
      </c>
      <c r="M314" s="566"/>
      <c r="N314" s="566">
        <v>0.3</v>
      </c>
      <c r="O314" s="566"/>
      <c r="P314" s="566">
        <v>0</v>
      </c>
      <c r="Q314" s="566"/>
      <c r="R314" s="566"/>
      <c r="S314" s="566">
        <v>4.2</v>
      </c>
      <c r="T314" s="566">
        <v>0.21</v>
      </c>
      <c r="U314" s="566">
        <v>0.19</v>
      </c>
      <c r="V314" s="566"/>
      <c r="W314" s="566">
        <v>4.6</v>
      </c>
      <c r="X314" s="566"/>
      <c r="Y314" s="566"/>
      <c r="Z314" s="567"/>
      <c r="AA314" s="567"/>
      <c r="AB314" s="567"/>
      <c r="AC314" s="566"/>
      <c r="AD314" s="566"/>
      <c r="AE314" s="566"/>
    </row>
    <row r="315" spans="1:31">
      <c r="A315" s="566" t="s">
        <v>492</v>
      </c>
      <c r="B315" s="566" t="s">
        <v>493</v>
      </c>
      <c r="C315" s="567">
        <v>42866</v>
      </c>
      <c r="D315" s="566" t="s">
        <v>524</v>
      </c>
      <c r="E315" s="566" t="s">
        <v>474</v>
      </c>
      <c r="F315" s="566" t="s">
        <v>327</v>
      </c>
      <c r="G315" s="566" t="s">
        <v>527</v>
      </c>
      <c r="H315" s="566" t="s">
        <v>569</v>
      </c>
      <c r="I315" s="566">
        <v>3</v>
      </c>
      <c r="J315" s="566">
        <v>315</v>
      </c>
      <c r="K315" s="566">
        <v>18490</v>
      </c>
      <c r="L315" s="566" t="s">
        <v>529</v>
      </c>
      <c r="M315" s="566"/>
      <c r="N315" s="566">
        <v>0.3</v>
      </c>
      <c r="O315" s="566"/>
      <c r="P315" s="566">
        <v>0</v>
      </c>
      <c r="Q315" s="566"/>
      <c r="R315" s="566"/>
      <c r="S315" s="566">
        <v>4.2</v>
      </c>
      <c r="T315" s="566">
        <v>0.21</v>
      </c>
      <c r="U315" s="566">
        <v>0.19</v>
      </c>
      <c r="V315" s="566"/>
      <c r="W315" s="566">
        <v>4.6</v>
      </c>
      <c r="X315" s="566"/>
      <c r="Y315" s="566"/>
      <c r="Z315" s="567"/>
      <c r="AA315" s="567"/>
      <c r="AB315" s="567"/>
      <c r="AC315" s="566"/>
      <c r="AD315" s="566"/>
      <c r="AE315" s="566"/>
    </row>
    <row r="316" spans="1:31">
      <c r="A316" s="566" t="s">
        <v>492</v>
      </c>
      <c r="B316" s="566" t="s">
        <v>493</v>
      </c>
      <c r="C316" s="567">
        <v>42866</v>
      </c>
      <c r="D316" s="566" t="s">
        <v>524</v>
      </c>
      <c r="E316" s="566" t="s">
        <v>474</v>
      </c>
      <c r="F316" s="566" t="s">
        <v>327</v>
      </c>
      <c r="G316" s="566" t="s">
        <v>527</v>
      </c>
      <c r="H316" s="566" t="s">
        <v>570</v>
      </c>
      <c r="I316" s="566">
        <v>3</v>
      </c>
      <c r="J316" s="566">
        <v>315</v>
      </c>
      <c r="K316" s="566">
        <v>16920</v>
      </c>
      <c r="L316" s="566" t="s">
        <v>529</v>
      </c>
      <c r="M316" s="566"/>
      <c r="N316" s="566">
        <v>0.3</v>
      </c>
      <c r="O316" s="566"/>
      <c r="P316" s="566">
        <v>0</v>
      </c>
      <c r="Q316" s="566"/>
      <c r="R316" s="566"/>
      <c r="S316" s="566">
        <v>4.2</v>
      </c>
      <c r="T316" s="566">
        <v>0.21</v>
      </c>
      <c r="U316" s="566">
        <v>0.19</v>
      </c>
      <c r="V316" s="566"/>
      <c r="W316" s="566">
        <v>4.6</v>
      </c>
      <c r="X316" s="566"/>
      <c r="Y316" s="566"/>
      <c r="Z316" s="567"/>
      <c r="AA316" s="567"/>
      <c r="AB316" s="567"/>
      <c r="AC316" s="566"/>
      <c r="AD316" s="566"/>
      <c r="AE316" s="566"/>
    </row>
    <row r="317" spans="1:31">
      <c r="A317" s="566" t="s">
        <v>492</v>
      </c>
      <c r="B317" s="566" t="s">
        <v>537</v>
      </c>
      <c r="C317" s="567">
        <v>42866</v>
      </c>
      <c r="D317" s="566" t="s">
        <v>524</v>
      </c>
      <c r="E317" s="566" t="s">
        <v>474</v>
      </c>
      <c r="F317" s="566" t="s">
        <v>327</v>
      </c>
      <c r="G317" s="566" t="s">
        <v>571</v>
      </c>
      <c r="H317" s="566" t="s">
        <v>572</v>
      </c>
      <c r="I317" s="566">
        <v>23</v>
      </c>
      <c r="J317" s="566">
        <v>23</v>
      </c>
      <c r="K317" s="566">
        <v>23</v>
      </c>
      <c r="L317" s="566" t="s">
        <v>573</v>
      </c>
      <c r="M317" s="566">
        <v>0.25</v>
      </c>
      <c r="N317" s="566"/>
      <c r="O317" s="566"/>
      <c r="P317" s="566">
        <v>0</v>
      </c>
      <c r="Q317" s="566"/>
      <c r="R317" s="566"/>
      <c r="S317" s="566">
        <v>3.5</v>
      </c>
      <c r="T317" s="566">
        <v>0.92</v>
      </c>
      <c r="U317" s="566">
        <v>45.6</v>
      </c>
      <c r="V317" s="566"/>
      <c r="W317" s="566">
        <v>50.02</v>
      </c>
      <c r="X317" s="566"/>
      <c r="Y317" s="566"/>
      <c r="Z317" s="567"/>
      <c r="AA317" s="567"/>
      <c r="AB317" s="567"/>
      <c r="AC317" s="566"/>
      <c r="AD317" s="566"/>
      <c r="AE317" s="566"/>
    </row>
    <row r="318" spans="1:31">
      <c r="A318" s="566" t="s">
        <v>147</v>
      </c>
      <c r="B318" s="566" t="s">
        <v>161</v>
      </c>
      <c r="C318" s="567">
        <v>42868</v>
      </c>
      <c r="D318" s="566" t="s">
        <v>524</v>
      </c>
      <c r="E318" s="566" t="s">
        <v>474</v>
      </c>
      <c r="F318" s="566" t="s">
        <v>49</v>
      </c>
      <c r="G318" s="566" t="s">
        <v>574</v>
      </c>
      <c r="H318" s="566" t="s">
        <v>575</v>
      </c>
      <c r="I318" s="566"/>
      <c r="J318" s="566"/>
      <c r="K318" s="566">
        <v>20000</v>
      </c>
      <c r="L318" s="566" t="s">
        <v>164</v>
      </c>
      <c r="M318" s="566" t="s">
        <v>43</v>
      </c>
      <c r="N318" s="566" t="s">
        <v>43</v>
      </c>
      <c r="O318" s="566">
        <v>0.5</v>
      </c>
      <c r="P318" s="566"/>
      <c r="Q318" s="566" t="s">
        <v>43</v>
      </c>
      <c r="R318" s="566"/>
      <c r="S318" s="566">
        <v>7</v>
      </c>
      <c r="T318" s="566">
        <v>5</v>
      </c>
      <c r="U318" s="566">
        <v>0</v>
      </c>
      <c r="V318" s="566"/>
      <c r="W318" s="566">
        <v>12</v>
      </c>
      <c r="X318" s="566"/>
      <c r="Y318" s="566" t="s">
        <v>576</v>
      </c>
      <c r="Z318" s="567">
        <v>42866</v>
      </c>
      <c r="AA318" s="567">
        <v>42868</v>
      </c>
      <c r="AB318" s="567">
        <v>42869</v>
      </c>
      <c r="AC318" s="566" t="s">
        <v>54</v>
      </c>
      <c r="AD318" s="566" t="s">
        <v>55</v>
      </c>
      <c r="AE318" s="566" t="s">
        <v>56</v>
      </c>
    </row>
    <row r="319" spans="1:31">
      <c r="A319" s="566" t="s">
        <v>147</v>
      </c>
      <c r="B319" s="566" t="s">
        <v>161</v>
      </c>
      <c r="C319" s="567">
        <v>42868</v>
      </c>
      <c r="D319" s="566" t="s">
        <v>524</v>
      </c>
      <c r="E319" s="566" t="s">
        <v>474</v>
      </c>
      <c r="F319" s="566" t="s">
        <v>49</v>
      </c>
      <c r="G319" s="566" t="s">
        <v>195</v>
      </c>
      <c r="H319" s="566" t="s">
        <v>577</v>
      </c>
      <c r="I319" s="566"/>
      <c r="J319" s="566"/>
      <c r="K319" s="566">
        <v>20000</v>
      </c>
      <c r="L319" s="566" t="s">
        <v>164</v>
      </c>
      <c r="M319" s="566" t="s">
        <v>43</v>
      </c>
      <c r="N319" s="566" t="s">
        <v>43</v>
      </c>
      <c r="O319" s="566">
        <v>0.5</v>
      </c>
      <c r="P319" s="566"/>
      <c r="Q319" s="566" t="s">
        <v>43</v>
      </c>
      <c r="R319" s="566"/>
      <c r="S319" s="566">
        <v>7</v>
      </c>
      <c r="T319" s="566">
        <v>5</v>
      </c>
      <c r="U319" s="566">
        <v>0</v>
      </c>
      <c r="V319" s="566"/>
      <c r="W319" s="566">
        <v>12</v>
      </c>
      <c r="X319" s="566"/>
      <c r="Y319" s="566" t="s">
        <v>578</v>
      </c>
      <c r="Z319" s="567">
        <v>42866</v>
      </c>
      <c r="AA319" s="567">
        <v>42868</v>
      </c>
      <c r="AB319" s="567">
        <v>42869</v>
      </c>
      <c r="AC319" s="566" t="s">
        <v>54</v>
      </c>
      <c r="AD319" s="566" t="s">
        <v>55</v>
      </c>
      <c r="AE319" s="566" t="s">
        <v>56</v>
      </c>
    </row>
    <row r="320" spans="1:31">
      <c r="A320" s="566" t="s">
        <v>147</v>
      </c>
      <c r="B320" s="566" t="s">
        <v>161</v>
      </c>
      <c r="C320" s="567">
        <v>42868</v>
      </c>
      <c r="D320" s="566" t="s">
        <v>524</v>
      </c>
      <c r="E320" s="566" t="s">
        <v>474</v>
      </c>
      <c r="F320" s="566" t="s">
        <v>49</v>
      </c>
      <c r="G320" s="566" t="s">
        <v>195</v>
      </c>
      <c r="H320" s="566" t="s">
        <v>579</v>
      </c>
      <c r="I320" s="566"/>
      <c r="J320" s="566"/>
      <c r="K320" s="566">
        <v>20000</v>
      </c>
      <c r="L320" s="566" t="s">
        <v>164</v>
      </c>
      <c r="M320" s="566" t="s">
        <v>43</v>
      </c>
      <c r="N320" s="566" t="s">
        <v>43</v>
      </c>
      <c r="O320" s="566">
        <v>0.5</v>
      </c>
      <c r="P320" s="566"/>
      <c r="Q320" s="566" t="s">
        <v>43</v>
      </c>
      <c r="R320" s="566"/>
      <c r="S320" s="566">
        <v>7</v>
      </c>
      <c r="T320" s="566">
        <v>5</v>
      </c>
      <c r="U320" s="566">
        <v>0</v>
      </c>
      <c r="V320" s="566"/>
      <c r="W320" s="566">
        <v>12</v>
      </c>
      <c r="X320" s="566"/>
      <c r="Y320" s="566" t="s">
        <v>578</v>
      </c>
      <c r="Z320" s="567">
        <v>42866</v>
      </c>
      <c r="AA320" s="567">
        <v>42868</v>
      </c>
      <c r="AB320" s="567">
        <v>42869</v>
      </c>
      <c r="AC320" s="566" t="s">
        <v>54</v>
      </c>
      <c r="AD320" s="566" t="s">
        <v>55</v>
      </c>
      <c r="AE320" s="566" t="s">
        <v>56</v>
      </c>
    </row>
    <row r="321" spans="1:31">
      <c r="A321" s="566" t="s">
        <v>147</v>
      </c>
      <c r="B321" s="566" t="s">
        <v>161</v>
      </c>
      <c r="C321" s="567">
        <v>42868</v>
      </c>
      <c r="D321" s="566" t="s">
        <v>524</v>
      </c>
      <c r="E321" s="566" t="s">
        <v>474</v>
      </c>
      <c r="F321" s="566" t="s">
        <v>49</v>
      </c>
      <c r="G321" s="566" t="s">
        <v>247</v>
      </c>
      <c r="H321" s="566" t="s">
        <v>580</v>
      </c>
      <c r="I321" s="566"/>
      <c r="J321" s="566"/>
      <c r="K321" s="566">
        <v>20000</v>
      </c>
      <c r="L321" s="566" t="s">
        <v>164</v>
      </c>
      <c r="M321" s="566" t="s">
        <v>43</v>
      </c>
      <c r="N321" s="566" t="s">
        <v>43</v>
      </c>
      <c r="O321" s="566">
        <v>0.5</v>
      </c>
      <c r="P321" s="566"/>
      <c r="Q321" s="566" t="s">
        <v>43</v>
      </c>
      <c r="R321" s="566"/>
      <c r="S321" s="566">
        <v>7</v>
      </c>
      <c r="T321" s="566">
        <v>5</v>
      </c>
      <c r="U321" s="566">
        <v>0</v>
      </c>
      <c r="V321" s="566"/>
      <c r="W321" s="566">
        <v>12</v>
      </c>
      <c r="X321" s="566"/>
      <c r="Y321" s="566" t="s">
        <v>581</v>
      </c>
      <c r="Z321" s="567">
        <v>42863</v>
      </c>
      <c r="AA321" s="567">
        <v>42868</v>
      </c>
      <c r="AB321" s="567">
        <v>42869</v>
      </c>
      <c r="AC321" s="566" t="s">
        <v>54</v>
      </c>
      <c r="AD321" s="566" t="s">
        <v>55</v>
      </c>
      <c r="AE321" s="566" t="s">
        <v>56</v>
      </c>
    </row>
    <row r="322" spans="1:31">
      <c r="A322" s="566" t="s">
        <v>147</v>
      </c>
      <c r="B322" s="566" t="s">
        <v>161</v>
      </c>
      <c r="C322" s="567">
        <v>42868</v>
      </c>
      <c r="D322" s="566" t="s">
        <v>524</v>
      </c>
      <c r="E322" s="566" t="s">
        <v>474</v>
      </c>
      <c r="F322" s="566" t="s">
        <v>49</v>
      </c>
      <c r="G322" s="566" t="s">
        <v>247</v>
      </c>
      <c r="H322" s="566" t="s">
        <v>582</v>
      </c>
      <c r="I322" s="566"/>
      <c r="J322" s="566"/>
      <c r="K322" s="566">
        <v>20000</v>
      </c>
      <c r="L322" s="566" t="s">
        <v>164</v>
      </c>
      <c r="M322" s="566" t="s">
        <v>43</v>
      </c>
      <c r="N322" s="566" t="s">
        <v>43</v>
      </c>
      <c r="O322" s="566">
        <v>0.5</v>
      </c>
      <c r="P322" s="566"/>
      <c r="Q322" s="566" t="s">
        <v>43</v>
      </c>
      <c r="R322" s="566"/>
      <c r="S322" s="566">
        <v>7</v>
      </c>
      <c r="T322" s="566">
        <v>5</v>
      </c>
      <c r="U322" s="566">
        <v>0</v>
      </c>
      <c r="V322" s="566"/>
      <c r="W322" s="566">
        <v>12</v>
      </c>
      <c r="X322" s="566"/>
      <c r="Y322" s="566" t="s">
        <v>581</v>
      </c>
      <c r="Z322" s="567">
        <v>42863</v>
      </c>
      <c r="AA322" s="567">
        <v>42868</v>
      </c>
      <c r="AB322" s="567">
        <v>42869</v>
      </c>
      <c r="AC322" s="566" t="s">
        <v>54</v>
      </c>
      <c r="AD322" s="566" t="s">
        <v>55</v>
      </c>
      <c r="AE322" s="566" t="s">
        <v>56</v>
      </c>
    </row>
    <row r="323" spans="1:31">
      <c r="A323" s="566" t="s">
        <v>147</v>
      </c>
      <c r="B323" s="566" t="s">
        <v>161</v>
      </c>
      <c r="C323" s="567">
        <v>42868</v>
      </c>
      <c r="D323" s="566" t="s">
        <v>524</v>
      </c>
      <c r="E323" s="566" t="s">
        <v>474</v>
      </c>
      <c r="F323" s="566" t="s">
        <v>49</v>
      </c>
      <c r="G323" s="566" t="s">
        <v>574</v>
      </c>
      <c r="H323" s="566" t="s">
        <v>583</v>
      </c>
      <c r="I323" s="566"/>
      <c r="J323" s="566"/>
      <c r="K323" s="566">
        <v>20000</v>
      </c>
      <c r="L323" s="566" t="s">
        <v>164</v>
      </c>
      <c r="M323" s="566" t="s">
        <v>43</v>
      </c>
      <c r="N323" s="566" t="s">
        <v>43</v>
      </c>
      <c r="O323" s="566">
        <v>0.5</v>
      </c>
      <c r="P323" s="566"/>
      <c r="Q323" s="566" t="s">
        <v>43</v>
      </c>
      <c r="R323" s="566"/>
      <c r="S323" s="566">
        <v>7</v>
      </c>
      <c r="T323" s="566">
        <v>5</v>
      </c>
      <c r="U323" s="566">
        <v>0</v>
      </c>
      <c r="V323" s="566"/>
      <c r="W323" s="566">
        <v>12</v>
      </c>
      <c r="X323" s="566"/>
      <c r="Y323" s="566" t="s">
        <v>576</v>
      </c>
      <c r="Z323" s="567">
        <v>42866</v>
      </c>
      <c r="AA323" s="567">
        <v>42868</v>
      </c>
      <c r="AB323" s="567">
        <v>42869</v>
      </c>
      <c r="AC323" s="566" t="s">
        <v>54</v>
      </c>
      <c r="AD323" s="566" t="s">
        <v>55</v>
      </c>
      <c r="AE323" s="566" t="s">
        <v>56</v>
      </c>
    </row>
    <row r="324" spans="1:31">
      <c r="A324" s="566" t="s">
        <v>147</v>
      </c>
      <c r="B324" s="566" t="s">
        <v>161</v>
      </c>
      <c r="C324" s="567">
        <v>42868</v>
      </c>
      <c r="D324" s="566" t="s">
        <v>524</v>
      </c>
      <c r="E324" s="566" t="s">
        <v>474</v>
      </c>
      <c r="F324" s="566" t="s">
        <v>49</v>
      </c>
      <c r="G324" s="566" t="s">
        <v>195</v>
      </c>
      <c r="H324" s="566" t="s">
        <v>584</v>
      </c>
      <c r="I324" s="566"/>
      <c r="J324" s="566"/>
      <c r="K324" s="566">
        <v>20000</v>
      </c>
      <c r="L324" s="566" t="s">
        <v>164</v>
      </c>
      <c r="M324" s="566" t="s">
        <v>43</v>
      </c>
      <c r="N324" s="566" t="s">
        <v>43</v>
      </c>
      <c r="O324" s="566">
        <v>0.5</v>
      </c>
      <c r="P324" s="566"/>
      <c r="Q324" s="566" t="s">
        <v>43</v>
      </c>
      <c r="R324" s="566"/>
      <c r="S324" s="566">
        <v>7</v>
      </c>
      <c r="T324" s="566">
        <v>5</v>
      </c>
      <c r="U324" s="566">
        <v>0</v>
      </c>
      <c r="V324" s="566"/>
      <c r="W324" s="566">
        <v>12</v>
      </c>
      <c r="X324" s="566"/>
      <c r="Y324" s="566" t="s">
        <v>585</v>
      </c>
      <c r="Z324" s="567">
        <v>42865</v>
      </c>
      <c r="AA324" s="567">
        <v>42868</v>
      </c>
      <c r="AB324" s="567">
        <v>42868</v>
      </c>
      <c r="AC324" s="566" t="s">
        <v>54</v>
      </c>
      <c r="AD324" s="566" t="s">
        <v>55</v>
      </c>
      <c r="AE324" s="566" t="s">
        <v>56</v>
      </c>
    </row>
    <row r="325" spans="1:31">
      <c r="A325" s="566" t="s">
        <v>147</v>
      </c>
      <c r="B325" s="566" t="s">
        <v>161</v>
      </c>
      <c r="C325" s="567">
        <v>42868</v>
      </c>
      <c r="D325" s="566" t="s">
        <v>524</v>
      </c>
      <c r="E325" s="566" t="s">
        <v>474</v>
      </c>
      <c r="F325" s="566" t="s">
        <v>49</v>
      </c>
      <c r="G325" s="566" t="s">
        <v>212</v>
      </c>
      <c r="H325" s="566" t="s">
        <v>586</v>
      </c>
      <c r="I325" s="566"/>
      <c r="J325" s="566"/>
      <c r="K325" s="566">
        <v>20000</v>
      </c>
      <c r="L325" s="566" t="s">
        <v>164</v>
      </c>
      <c r="M325" s="566" t="s">
        <v>43</v>
      </c>
      <c r="N325" s="566" t="s">
        <v>43</v>
      </c>
      <c r="O325" s="566">
        <v>0.5</v>
      </c>
      <c r="P325" s="566"/>
      <c r="Q325" s="566" t="s">
        <v>43</v>
      </c>
      <c r="R325" s="566"/>
      <c r="S325" s="566">
        <v>7</v>
      </c>
      <c r="T325" s="566">
        <v>5</v>
      </c>
      <c r="U325" s="566">
        <v>0</v>
      </c>
      <c r="V325" s="566"/>
      <c r="W325" s="566">
        <v>12</v>
      </c>
      <c r="X325" s="566"/>
      <c r="Y325" s="566" t="s">
        <v>587</v>
      </c>
      <c r="Z325" s="567">
        <v>42866</v>
      </c>
      <c r="AA325" s="567">
        <v>42868</v>
      </c>
      <c r="AB325" s="567">
        <v>42869</v>
      </c>
      <c r="AC325" s="566" t="s">
        <v>54</v>
      </c>
      <c r="AD325" s="566" t="s">
        <v>55</v>
      </c>
      <c r="AE325" s="566" t="s">
        <v>56</v>
      </c>
    </row>
    <row r="326" spans="1:31">
      <c r="A326" s="566" t="s">
        <v>147</v>
      </c>
      <c r="B326" s="566" t="s">
        <v>161</v>
      </c>
      <c r="C326" s="567">
        <v>42868</v>
      </c>
      <c r="D326" s="566" t="s">
        <v>524</v>
      </c>
      <c r="E326" s="566" t="s">
        <v>474</v>
      </c>
      <c r="F326" s="566" t="s">
        <v>49</v>
      </c>
      <c r="G326" s="566" t="s">
        <v>212</v>
      </c>
      <c r="H326" s="566" t="s">
        <v>588</v>
      </c>
      <c r="I326" s="566"/>
      <c r="J326" s="566"/>
      <c r="K326" s="566">
        <v>20000</v>
      </c>
      <c r="L326" s="566" t="s">
        <v>52</v>
      </c>
      <c r="M326" s="566" t="s">
        <v>43</v>
      </c>
      <c r="N326" s="566" t="s">
        <v>43</v>
      </c>
      <c r="O326" s="566">
        <v>0.5</v>
      </c>
      <c r="P326" s="566"/>
      <c r="Q326" s="566" t="s">
        <v>43</v>
      </c>
      <c r="R326" s="566"/>
      <c r="S326" s="566">
        <v>7</v>
      </c>
      <c r="T326" s="566">
        <v>5</v>
      </c>
      <c r="U326" s="566">
        <v>0</v>
      </c>
      <c r="V326" s="566"/>
      <c r="W326" s="566">
        <v>12</v>
      </c>
      <c r="X326" s="566"/>
      <c r="Y326" s="566" t="s">
        <v>589</v>
      </c>
      <c r="Z326" s="567">
        <v>42865</v>
      </c>
      <c r="AA326" s="567">
        <v>42868</v>
      </c>
      <c r="AB326" s="567">
        <v>42868</v>
      </c>
      <c r="AC326" s="566" t="s">
        <v>54</v>
      </c>
      <c r="AD326" s="566" t="s">
        <v>55</v>
      </c>
      <c r="AE326" s="566" t="s">
        <v>56</v>
      </c>
    </row>
    <row r="327" spans="1:31">
      <c r="A327" s="566" t="s">
        <v>147</v>
      </c>
      <c r="B327" s="566" t="s">
        <v>161</v>
      </c>
      <c r="C327" s="567">
        <v>42868</v>
      </c>
      <c r="D327" s="566" t="s">
        <v>524</v>
      </c>
      <c r="E327" s="566" t="s">
        <v>474</v>
      </c>
      <c r="F327" s="566" t="s">
        <v>49</v>
      </c>
      <c r="G327" s="566" t="s">
        <v>212</v>
      </c>
      <c r="H327" s="566" t="s">
        <v>590</v>
      </c>
      <c r="I327" s="566"/>
      <c r="J327" s="566"/>
      <c r="K327" s="566">
        <v>20000</v>
      </c>
      <c r="L327" s="566" t="s">
        <v>52</v>
      </c>
      <c r="M327" s="566" t="s">
        <v>43</v>
      </c>
      <c r="N327" s="566" t="s">
        <v>43</v>
      </c>
      <c r="O327" s="566">
        <v>0.5</v>
      </c>
      <c r="P327" s="566"/>
      <c r="Q327" s="566" t="s">
        <v>43</v>
      </c>
      <c r="R327" s="566"/>
      <c r="S327" s="566">
        <v>7</v>
      </c>
      <c r="T327" s="566">
        <v>5</v>
      </c>
      <c r="U327" s="566">
        <v>0</v>
      </c>
      <c r="V327" s="566"/>
      <c r="W327" s="566">
        <v>12</v>
      </c>
      <c r="X327" s="566"/>
      <c r="Y327" s="566" t="s">
        <v>589</v>
      </c>
      <c r="Z327" s="567">
        <v>42865</v>
      </c>
      <c r="AA327" s="567">
        <v>42868</v>
      </c>
      <c r="AB327" s="567">
        <v>42868</v>
      </c>
      <c r="AC327" s="566" t="s">
        <v>54</v>
      </c>
      <c r="AD327" s="566" t="s">
        <v>55</v>
      </c>
      <c r="AE327" s="566" t="s">
        <v>56</v>
      </c>
    </row>
    <row r="328" spans="1:31">
      <c r="A328" s="566" t="s">
        <v>147</v>
      </c>
      <c r="B328" s="566" t="s">
        <v>161</v>
      </c>
      <c r="C328" s="567">
        <v>42868</v>
      </c>
      <c r="D328" s="566" t="s">
        <v>524</v>
      </c>
      <c r="E328" s="566" t="s">
        <v>474</v>
      </c>
      <c r="F328" s="566" t="s">
        <v>49</v>
      </c>
      <c r="G328" s="566" t="s">
        <v>195</v>
      </c>
      <c r="H328" s="566" t="s">
        <v>591</v>
      </c>
      <c r="I328" s="566"/>
      <c r="J328" s="566"/>
      <c r="K328" s="566">
        <v>20000</v>
      </c>
      <c r="L328" s="566" t="s">
        <v>164</v>
      </c>
      <c r="M328" s="566" t="s">
        <v>43</v>
      </c>
      <c r="N328" s="566" t="s">
        <v>43</v>
      </c>
      <c r="O328" s="566">
        <v>0.5</v>
      </c>
      <c r="P328" s="566"/>
      <c r="Q328" s="566" t="s">
        <v>43</v>
      </c>
      <c r="R328" s="566"/>
      <c r="S328" s="566">
        <v>7</v>
      </c>
      <c r="T328" s="566">
        <v>5</v>
      </c>
      <c r="U328" s="566">
        <v>0</v>
      </c>
      <c r="V328" s="566"/>
      <c r="W328" s="566">
        <v>12</v>
      </c>
      <c r="X328" s="566"/>
      <c r="Y328" s="566" t="s">
        <v>585</v>
      </c>
      <c r="Z328" s="567">
        <v>42865</v>
      </c>
      <c r="AA328" s="567">
        <v>42868</v>
      </c>
      <c r="AB328" s="567">
        <v>42868</v>
      </c>
      <c r="AC328" s="566" t="s">
        <v>54</v>
      </c>
      <c r="AD328" s="566" t="s">
        <v>55</v>
      </c>
      <c r="AE328" s="566" t="s">
        <v>56</v>
      </c>
    </row>
    <row r="329" spans="1:31">
      <c r="A329" s="566" t="s">
        <v>147</v>
      </c>
      <c r="B329" s="566" t="s">
        <v>161</v>
      </c>
      <c r="C329" s="567">
        <v>42868</v>
      </c>
      <c r="D329" s="566" t="s">
        <v>524</v>
      </c>
      <c r="E329" s="566" t="s">
        <v>474</v>
      </c>
      <c r="F329" s="566" t="s">
        <v>49</v>
      </c>
      <c r="G329" s="566" t="s">
        <v>195</v>
      </c>
      <c r="H329" s="566" t="s">
        <v>592</v>
      </c>
      <c r="I329" s="566"/>
      <c r="J329" s="566"/>
      <c r="K329" s="566">
        <v>20000</v>
      </c>
      <c r="L329" s="566" t="s">
        <v>164</v>
      </c>
      <c r="M329" s="566" t="s">
        <v>43</v>
      </c>
      <c r="N329" s="566" t="s">
        <v>43</v>
      </c>
      <c r="O329" s="566">
        <v>0.5</v>
      </c>
      <c r="P329" s="566"/>
      <c r="Q329" s="566" t="s">
        <v>43</v>
      </c>
      <c r="R329" s="566"/>
      <c r="S329" s="566">
        <v>7</v>
      </c>
      <c r="T329" s="566">
        <v>5</v>
      </c>
      <c r="U329" s="566">
        <v>0</v>
      </c>
      <c r="V329" s="566"/>
      <c r="W329" s="566">
        <v>12</v>
      </c>
      <c r="X329" s="566"/>
      <c r="Y329" s="566" t="s">
        <v>585</v>
      </c>
      <c r="Z329" s="567">
        <v>42865</v>
      </c>
      <c r="AA329" s="567">
        <v>42868</v>
      </c>
      <c r="AB329" s="567">
        <v>42868</v>
      </c>
      <c r="AC329" s="566" t="s">
        <v>54</v>
      </c>
      <c r="AD329" s="566" t="s">
        <v>55</v>
      </c>
      <c r="AE329" s="566" t="s">
        <v>56</v>
      </c>
    </row>
    <row r="330" spans="1:31">
      <c r="A330" s="566" t="s">
        <v>147</v>
      </c>
      <c r="B330" s="566" t="s">
        <v>161</v>
      </c>
      <c r="C330" s="567">
        <v>42868</v>
      </c>
      <c r="D330" s="566" t="s">
        <v>524</v>
      </c>
      <c r="E330" s="566" t="s">
        <v>474</v>
      </c>
      <c r="F330" s="566" t="s">
        <v>49</v>
      </c>
      <c r="G330" s="566" t="s">
        <v>212</v>
      </c>
      <c r="H330" s="566" t="s">
        <v>593</v>
      </c>
      <c r="I330" s="566"/>
      <c r="J330" s="566"/>
      <c r="K330" s="566">
        <v>20000</v>
      </c>
      <c r="L330" s="566" t="s">
        <v>164</v>
      </c>
      <c r="M330" s="566" t="s">
        <v>43</v>
      </c>
      <c r="N330" s="566" t="s">
        <v>43</v>
      </c>
      <c r="O330" s="566">
        <v>0.5</v>
      </c>
      <c r="P330" s="566"/>
      <c r="Q330" s="566" t="s">
        <v>43</v>
      </c>
      <c r="R330" s="566"/>
      <c r="S330" s="566">
        <v>7</v>
      </c>
      <c r="T330" s="566">
        <v>5</v>
      </c>
      <c r="U330" s="566">
        <v>0</v>
      </c>
      <c r="V330" s="566"/>
      <c r="W330" s="566">
        <v>12</v>
      </c>
      <c r="X330" s="566"/>
      <c r="Y330" s="566" t="s">
        <v>587</v>
      </c>
      <c r="Z330" s="567">
        <v>42866</v>
      </c>
      <c r="AA330" s="567">
        <v>42868</v>
      </c>
      <c r="AB330" s="567">
        <v>42869</v>
      </c>
      <c r="AC330" s="566" t="s">
        <v>54</v>
      </c>
      <c r="AD330" s="566" t="s">
        <v>55</v>
      </c>
      <c r="AE330" s="566" t="s">
        <v>56</v>
      </c>
    </row>
    <row r="331" spans="1:31">
      <c r="A331" s="566" t="s">
        <v>147</v>
      </c>
      <c r="B331" s="566" t="s">
        <v>324</v>
      </c>
      <c r="C331" s="567">
        <v>42869</v>
      </c>
      <c r="D331" s="566" t="s">
        <v>594</v>
      </c>
      <c r="E331" s="566" t="s">
        <v>474</v>
      </c>
      <c r="F331" s="566" t="s">
        <v>327</v>
      </c>
      <c r="G331" s="566" t="s">
        <v>595</v>
      </c>
      <c r="H331" s="566"/>
      <c r="I331" s="566"/>
      <c r="J331" s="566"/>
      <c r="K331" s="566"/>
      <c r="L331" s="566"/>
      <c r="M331" s="566" t="s">
        <v>596</v>
      </c>
      <c r="N331" s="566"/>
      <c r="O331" s="566"/>
      <c r="P331" s="566">
        <v>2</v>
      </c>
      <c r="Q331" s="566"/>
      <c r="R331" s="566"/>
      <c r="S331" s="566">
        <v>28</v>
      </c>
      <c r="T331" s="566"/>
      <c r="U331" s="566"/>
      <c r="V331" s="566"/>
      <c r="W331" s="566">
        <v>28</v>
      </c>
      <c r="X331" s="566"/>
      <c r="Y331" s="566"/>
      <c r="Z331" s="567"/>
      <c r="AA331" s="567"/>
      <c r="AB331" s="567"/>
      <c r="AC331" s="566"/>
      <c r="AD331" s="566"/>
      <c r="AE331" s="566"/>
    </row>
    <row r="332" spans="1:31">
      <c r="A332" s="566" t="s">
        <v>147</v>
      </c>
      <c r="B332" s="566" t="s">
        <v>161</v>
      </c>
      <c r="C332" s="567">
        <v>42869</v>
      </c>
      <c r="D332" s="566" t="s">
        <v>594</v>
      </c>
      <c r="E332" s="566" t="s">
        <v>474</v>
      </c>
      <c r="F332" s="566" t="s">
        <v>49</v>
      </c>
      <c r="G332" s="566" t="s">
        <v>195</v>
      </c>
      <c r="H332" s="566" t="s">
        <v>597</v>
      </c>
      <c r="I332" s="566"/>
      <c r="J332" s="566"/>
      <c r="K332" s="566">
        <v>20000</v>
      </c>
      <c r="L332" s="566" t="s">
        <v>52</v>
      </c>
      <c r="M332" s="566" t="s">
        <v>43</v>
      </c>
      <c r="N332" s="566" t="s">
        <v>43</v>
      </c>
      <c r="O332" s="566">
        <v>0.5</v>
      </c>
      <c r="P332" s="566"/>
      <c r="Q332" s="566" t="s">
        <v>43</v>
      </c>
      <c r="R332" s="566"/>
      <c r="S332" s="566">
        <v>7</v>
      </c>
      <c r="T332" s="566">
        <v>5</v>
      </c>
      <c r="U332" s="566">
        <v>0</v>
      </c>
      <c r="V332" s="566"/>
      <c r="W332" s="566">
        <v>12</v>
      </c>
      <c r="X332" s="566"/>
      <c r="Y332" s="566" t="s">
        <v>598</v>
      </c>
      <c r="Z332" s="567">
        <v>42867</v>
      </c>
      <c r="AA332" s="567">
        <v>42869</v>
      </c>
      <c r="AB332" s="567">
        <v>42870</v>
      </c>
      <c r="AC332" s="566" t="s">
        <v>54</v>
      </c>
      <c r="AD332" s="566" t="s">
        <v>55</v>
      </c>
      <c r="AE332" s="566" t="s">
        <v>56</v>
      </c>
    </row>
    <row r="333" spans="1:31">
      <c r="A333" s="566" t="s">
        <v>147</v>
      </c>
      <c r="B333" s="566" t="s">
        <v>161</v>
      </c>
      <c r="C333" s="567">
        <v>42869</v>
      </c>
      <c r="D333" s="566" t="s">
        <v>594</v>
      </c>
      <c r="E333" s="566" t="s">
        <v>474</v>
      </c>
      <c r="F333" s="566" t="s">
        <v>49</v>
      </c>
      <c r="G333" s="566" t="s">
        <v>195</v>
      </c>
      <c r="H333" s="566" t="s">
        <v>599</v>
      </c>
      <c r="I333" s="566"/>
      <c r="J333" s="566"/>
      <c r="K333" s="566">
        <v>20000</v>
      </c>
      <c r="L333" s="566" t="s">
        <v>52</v>
      </c>
      <c r="M333" s="566" t="s">
        <v>43</v>
      </c>
      <c r="N333" s="566" t="s">
        <v>43</v>
      </c>
      <c r="O333" s="566">
        <v>0.5</v>
      </c>
      <c r="P333" s="566"/>
      <c r="Q333" s="566" t="s">
        <v>43</v>
      </c>
      <c r="R333" s="566"/>
      <c r="S333" s="566">
        <v>7</v>
      </c>
      <c r="T333" s="566">
        <v>5</v>
      </c>
      <c r="U333" s="566">
        <v>0</v>
      </c>
      <c r="V333" s="566"/>
      <c r="W333" s="566">
        <v>12</v>
      </c>
      <c r="X333" s="566"/>
      <c r="Y333" s="566" t="s">
        <v>598</v>
      </c>
      <c r="Z333" s="567">
        <v>42867</v>
      </c>
      <c r="AA333" s="567">
        <v>42869</v>
      </c>
      <c r="AB333" s="567">
        <v>42870</v>
      </c>
      <c r="AC333" s="566" t="s">
        <v>54</v>
      </c>
      <c r="AD333" s="566" t="s">
        <v>55</v>
      </c>
      <c r="AE333" s="566" t="s">
        <v>56</v>
      </c>
    </row>
    <row r="334" spans="1:31">
      <c r="A334" s="566" t="s">
        <v>147</v>
      </c>
      <c r="B334" s="566" t="s">
        <v>161</v>
      </c>
      <c r="C334" s="567">
        <v>42869</v>
      </c>
      <c r="D334" s="566" t="s">
        <v>594</v>
      </c>
      <c r="E334" s="566" t="s">
        <v>474</v>
      </c>
      <c r="F334" s="566" t="s">
        <v>49</v>
      </c>
      <c r="G334" s="566" t="s">
        <v>195</v>
      </c>
      <c r="H334" s="566" t="s">
        <v>600</v>
      </c>
      <c r="I334" s="566"/>
      <c r="J334" s="566"/>
      <c r="K334" s="566">
        <v>20000</v>
      </c>
      <c r="L334" s="566" t="s">
        <v>52</v>
      </c>
      <c r="M334" s="566" t="s">
        <v>43</v>
      </c>
      <c r="N334" s="566" t="s">
        <v>43</v>
      </c>
      <c r="O334" s="566">
        <v>0.5</v>
      </c>
      <c r="P334" s="566"/>
      <c r="Q334" s="566" t="s">
        <v>43</v>
      </c>
      <c r="R334" s="566"/>
      <c r="S334" s="566">
        <v>7</v>
      </c>
      <c r="T334" s="566">
        <v>5</v>
      </c>
      <c r="U334" s="566">
        <v>0</v>
      </c>
      <c r="V334" s="566"/>
      <c r="W334" s="566">
        <v>12</v>
      </c>
      <c r="X334" s="566"/>
      <c r="Y334" s="566" t="s">
        <v>598</v>
      </c>
      <c r="Z334" s="567">
        <v>42867</v>
      </c>
      <c r="AA334" s="567">
        <v>42869</v>
      </c>
      <c r="AB334" s="567">
        <v>42870</v>
      </c>
      <c r="AC334" s="566" t="s">
        <v>54</v>
      </c>
      <c r="AD334" s="566" t="s">
        <v>55</v>
      </c>
      <c r="AE334" s="566" t="s">
        <v>56</v>
      </c>
    </row>
    <row r="335" spans="1:31">
      <c r="A335" s="566" t="s">
        <v>492</v>
      </c>
      <c r="B335" s="566" t="s">
        <v>493</v>
      </c>
      <c r="C335" s="567">
        <v>42870</v>
      </c>
      <c r="D335" s="566" t="s">
        <v>594</v>
      </c>
      <c r="E335" s="566" t="s">
        <v>474</v>
      </c>
      <c r="F335" s="566" t="s">
        <v>327</v>
      </c>
      <c r="G335" s="566" t="s">
        <v>557</v>
      </c>
      <c r="H335" s="566" t="s">
        <v>601</v>
      </c>
      <c r="I335" s="566">
        <v>3</v>
      </c>
      <c r="J335" s="566">
        <v>315</v>
      </c>
      <c r="K335" s="566">
        <v>14700</v>
      </c>
      <c r="L335" s="566" t="s">
        <v>496</v>
      </c>
      <c r="M335" s="566"/>
      <c r="N335" s="566">
        <v>0.2</v>
      </c>
      <c r="O335" s="566"/>
      <c r="P335" s="566">
        <v>0</v>
      </c>
      <c r="Q335" s="566"/>
      <c r="R335" s="566"/>
      <c r="S335" s="566">
        <v>2.8</v>
      </c>
      <c r="T335" s="566">
        <v>0.21</v>
      </c>
      <c r="U335" s="566">
        <v>0.19</v>
      </c>
      <c r="V335" s="566"/>
      <c r="W335" s="566">
        <v>3.2</v>
      </c>
      <c r="X335" s="566"/>
      <c r="Y335" s="566"/>
      <c r="Z335" s="567"/>
      <c r="AA335" s="567"/>
      <c r="AB335" s="567"/>
      <c r="AC335" s="566"/>
      <c r="AD335" s="566"/>
      <c r="AE335" s="566"/>
    </row>
    <row r="336" spans="1:31">
      <c r="A336" s="566" t="s">
        <v>147</v>
      </c>
      <c r="B336" s="566" t="s">
        <v>324</v>
      </c>
      <c r="C336" s="567">
        <v>42870</v>
      </c>
      <c r="D336" s="566" t="s">
        <v>594</v>
      </c>
      <c r="E336" s="566" t="s">
        <v>474</v>
      </c>
      <c r="F336" s="566" t="s">
        <v>327</v>
      </c>
      <c r="G336" s="566" t="s">
        <v>516</v>
      </c>
      <c r="H336" s="566"/>
      <c r="I336" s="566"/>
      <c r="J336" s="566"/>
      <c r="K336" s="566"/>
      <c r="L336" s="566"/>
      <c r="M336" s="566"/>
      <c r="N336" s="566"/>
      <c r="O336" s="566"/>
      <c r="P336" s="566">
        <v>5</v>
      </c>
      <c r="Q336" s="566"/>
      <c r="R336" s="566"/>
      <c r="S336" s="566">
        <v>70</v>
      </c>
      <c r="T336" s="566"/>
      <c r="U336" s="566"/>
      <c r="V336" s="566"/>
      <c r="W336" s="566">
        <v>70</v>
      </c>
      <c r="X336" s="566"/>
      <c r="Y336" s="566"/>
      <c r="Z336" s="567"/>
      <c r="AA336" s="567"/>
      <c r="AB336" s="567"/>
      <c r="AC336" s="566"/>
      <c r="AD336" s="566"/>
      <c r="AE336" s="566"/>
    </row>
    <row r="337" spans="1:31">
      <c r="A337" s="566" t="s">
        <v>147</v>
      </c>
      <c r="B337" s="566" t="s">
        <v>161</v>
      </c>
      <c r="C337" s="567">
        <v>42870</v>
      </c>
      <c r="D337" s="566" t="s">
        <v>594</v>
      </c>
      <c r="E337" s="566" t="s">
        <v>474</v>
      </c>
      <c r="F337" s="566" t="s">
        <v>49</v>
      </c>
      <c r="G337" s="566" t="s">
        <v>195</v>
      </c>
      <c r="H337" s="566" t="s">
        <v>600</v>
      </c>
      <c r="I337" s="566"/>
      <c r="J337" s="566"/>
      <c r="K337" s="566">
        <v>20000</v>
      </c>
      <c r="L337" s="566" t="s">
        <v>52</v>
      </c>
      <c r="M337" s="566" t="s">
        <v>43</v>
      </c>
      <c r="N337" s="566" t="s">
        <v>43</v>
      </c>
      <c r="O337" s="566">
        <v>0.5</v>
      </c>
      <c r="P337" s="566"/>
      <c r="Q337" s="566" t="s">
        <v>43</v>
      </c>
      <c r="R337" s="566"/>
      <c r="S337" s="566">
        <v>7</v>
      </c>
      <c r="T337" s="566">
        <v>5</v>
      </c>
      <c r="U337" s="566">
        <v>0</v>
      </c>
      <c r="V337" s="566"/>
      <c r="W337" s="566">
        <v>12</v>
      </c>
      <c r="X337" s="566"/>
      <c r="Y337" s="566" t="s">
        <v>598</v>
      </c>
      <c r="Z337" s="567">
        <v>42869</v>
      </c>
      <c r="AA337" s="567">
        <v>42870</v>
      </c>
      <c r="AB337" s="567">
        <v>42871</v>
      </c>
      <c r="AC337" s="566" t="s">
        <v>54</v>
      </c>
      <c r="AD337" s="566" t="s">
        <v>61</v>
      </c>
      <c r="AE337" s="566" t="s">
        <v>56</v>
      </c>
    </row>
    <row r="338" spans="1:31">
      <c r="A338" s="566" t="s">
        <v>492</v>
      </c>
      <c r="B338" s="566" t="s">
        <v>493</v>
      </c>
      <c r="C338" s="567">
        <v>42870</v>
      </c>
      <c r="D338" s="566" t="s">
        <v>594</v>
      </c>
      <c r="E338" s="566" t="s">
        <v>474</v>
      </c>
      <c r="F338" s="566" t="s">
        <v>327</v>
      </c>
      <c r="G338" s="566" t="s">
        <v>602</v>
      </c>
      <c r="H338" s="566" t="s">
        <v>603</v>
      </c>
      <c r="I338" s="566">
        <v>4</v>
      </c>
      <c r="J338" s="566">
        <v>125</v>
      </c>
      <c r="K338" s="566">
        <v>2130</v>
      </c>
      <c r="L338" s="566" t="s">
        <v>551</v>
      </c>
      <c r="M338" s="566"/>
      <c r="N338" s="566"/>
      <c r="O338" s="566">
        <v>0.2</v>
      </c>
      <c r="P338" s="566">
        <v>0</v>
      </c>
      <c r="Q338" s="566"/>
      <c r="R338" s="566"/>
      <c r="S338" s="566">
        <v>2.8</v>
      </c>
      <c r="T338" s="566">
        <v>0.21</v>
      </c>
      <c r="U338" s="566"/>
      <c r="V338" s="566"/>
      <c r="W338" s="566">
        <v>3.01</v>
      </c>
      <c r="X338" s="566"/>
      <c r="Y338" s="566"/>
      <c r="Z338" s="567"/>
      <c r="AA338" s="567"/>
      <c r="AB338" s="567"/>
      <c r="AC338" s="566"/>
      <c r="AD338" s="566"/>
      <c r="AE338" s="566"/>
    </row>
    <row r="339" spans="1:31">
      <c r="A339" s="566" t="s">
        <v>147</v>
      </c>
      <c r="B339" s="566" t="s">
        <v>324</v>
      </c>
      <c r="C339" s="567">
        <v>42870</v>
      </c>
      <c r="D339" s="566" t="s">
        <v>594</v>
      </c>
      <c r="E339" s="566" t="s">
        <v>474</v>
      </c>
      <c r="F339" s="566" t="s">
        <v>327</v>
      </c>
      <c r="G339" s="566" t="s">
        <v>431</v>
      </c>
      <c r="H339" s="566"/>
      <c r="I339" s="566"/>
      <c r="J339" s="566"/>
      <c r="K339" s="566"/>
      <c r="L339" s="566"/>
      <c r="M339" s="566"/>
      <c r="N339" s="566"/>
      <c r="O339" s="566"/>
      <c r="P339" s="566">
        <v>1</v>
      </c>
      <c r="Q339" s="566"/>
      <c r="R339" s="566"/>
      <c r="S339" s="566">
        <v>14</v>
      </c>
      <c r="T339" s="566"/>
      <c r="U339" s="566"/>
      <c r="V339" s="566"/>
      <c r="W339" s="566">
        <v>14</v>
      </c>
      <c r="X339" s="566"/>
      <c r="Y339" s="566"/>
      <c r="Z339" s="567"/>
      <c r="AA339" s="567"/>
      <c r="AB339" s="567"/>
      <c r="AC339" s="566"/>
      <c r="AD339" s="566"/>
      <c r="AE339" s="566"/>
    </row>
    <row r="340" spans="1:31">
      <c r="A340" s="566" t="s">
        <v>147</v>
      </c>
      <c r="B340" s="566" t="s">
        <v>161</v>
      </c>
      <c r="C340" s="567">
        <v>42870</v>
      </c>
      <c r="D340" s="566" t="s">
        <v>594</v>
      </c>
      <c r="E340" s="566" t="s">
        <v>474</v>
      </c>
      <c r="F340" s="566" t="s">
        <v>49</v>
      </c>
      <c r="G340" s="566" t="s">
        <v>195</v>
      </c>
      <c r="H340" s="566" t="s">
        <v>592</v>
      </c>
      <c r="I340" s="566"/>
      <c r="J340" s="566"/>
      <c r="K340" s="566">
        <v>20000</v>
      </c>
      <c r="L340" s="566" t="s">
        <v>52</v>
      </c>
      <c r="M340" s="566" t="s">
        <v>43</v>
      </c>
      <c r="N340" s="566" t="s">
        <v>43</v>
      </c>
      <c r="O340" s="566">
        <v>0.5</v>
      </c>
      <c r="P340" s="566"/>
      <c r="Q340" s="566" t="s">
        <v>43</v>
      </c>
      <c r="R340" s="566"/>
      <c r="S340" s="566">
        <v>7</v>
      </c>
      <c r="T340" s="566">
        <v>5</v>
      </c>
      <c r="U340" s="566">
        <v>0</v>
      </c>
      <c r="V340" s="566"/>
      <c r="W340" s="566">
        <v>12</v>
      </c>
      <c r="X340" s="566"/>
      <c r="Y340" s="566" t="s">
        <v>585</v>
      </c>
      <c r="Z340" s="567">
        <v>42868</v>
      </c>
      <c r="AA340" s="567">
        <v>42870</v>
      </c>
      <c r="AB340" s="567">
        <v>42871</v>
      </c>
      <c r="AC340" s="566" t="s">
        <v>54</v>
      </c>
      <c r="AD340" s="566" t="s">
        <v>61</v>
      </c>
      <c r="AE340" s="566" t="s">
        <v>56</v>
      </c>
    </row>
    <row r="341" spans="1:31">
      <c r="A341" s="566" t="s">
        <v>492</v>
      </c>
      <c r="B341" s="566" t="s">
        <v>493</v>
      </c>
      <c r="C341" s="567">
        <v>42870</v>
      </c>
      <c r="D341" s="566" t="s">
        <v>594</v>
      </c>
      <c r="E341" s="566" t="s">
        <v>474</v>
      </c>
      <c r="F341" s="566" t="s">
        <v>327</v>
      </c>
      <c r="G341" s="566" t="s">
        <v>604</v>
      </c>
      <c r="H341" s="566" t="s">
        <v>605</v>
      </c>
      <c r="I341" s="566">
        <v>3</v>
      </c>
      <c r="J341" s="566">
        <v>200</v>
      </c>
      <c r="K341" s="566">
        <v>5260</v>
      </c>
      <c r="L341" s="566" t="s">
        <v>606</v>
      </c>
      <c r="M341" s="566"/>
      <c r="N341" s="566"/>
      <c r="O341" s="566">
        <v>0.2</v>
      </c>
      <c r="P341" s="566">
        <v>0</v>
      </c>
      <c r="Q341" s="566"/>
      <c r="R341" s="566"/>
      <c r="S341" s="566">
        <v>2.8</v>
      </c>
      <c r="T341" s="566">
        <v>0.21</v>
      </c>
      <c r="U341" s="566"/>
      <c r="V341" s="566"/>
      <c r="W341" s="566">
        <v>3.01</v>
      </c>
      <c r="X341" s="566"/>
      <c r="Y341" s="566"/>
      <c r="Z341" s="567"/>
      <c r="AA341" s="567"/>
      <c r="AB341" s="567"/>
      <c r="AC341" s="566"/>
      <c r="AD341" s="566"/>
      <c r="AE341" s="566"/>
    </row>
    <row r="342" spans="1:31">
      <c r="A342" s="566" t="s">
        <v>147</v>
      </c>
      <c r="B342" s="566" t="s">
        <v>161</v>
      </c>
      <c r="C342" s="567">
        <v>42870</v>
      </c>
      <c r="D342" s="566" t="s">
        <v>594</v>
      </c>
      <c r="E342" s="566" t="s">
        <v>474</v>
      </c>
      <c r="F342" s="566" t="s">
        <v>49</v>
      </c>
      <c r="G342" s="566" t="s">
        <v>195</v>
      </c>
      <c r="H342" s="566" t="s">
        <v>597</v>
      </c>
      <c r="I342" s="566"/>
      <c r="J342" s="566"/>
      <c r="K342" s="566">
        <v>20000</v>
      </c>
      <c r="L342" s="566" t="s">
        <v>52</v>
      </c>
      <c r="M342" s="566" t="s">
        <v>43</v>
      </c>
      <c r="N342" s="566" t="s">
        <v>43</v>
      </c>
      <c r="O342" s="566">
        <v>0.5</v>
      </c>
      <c r="P342" s="566"/>
      <c r="Q342" s="566" t="s">
        <v>43</v>
      </c>
      <c r="R342" s="566"/>
      <c r="S342" s="566">
        <v>7</v>
      </c>
      <c r="T342" s="566">
        <v>5</v>
      </c>
      <c r="U342" s="566">
        <v>0</v>
      </c>
      <c r="V342" s="566"/>
      <c r="W342" s="566">
        <v>12</v>
      </c>
      <c r="X342" s="566"/>
      <c r="Y342" s="566" t="s">
        <v>598</v>
      </c>
      <c r="Z342" s="567">
        <v>42869</v>
      </c>
      <c r="AA342" s="567">
        <v>42870</v>
      </c>
      <c r="AB342" s="567">
        <v>42871</v>
      </c>
      <c r="AC342" s="566" t="s">
        <v>54</v>
      </c>
      <c r="AD342" s="566" t="s">
        <v>61</v>
      </c>
      <c r="AE342" s="566" t="s">
        <v>56</v>
      </c>
    </row>
    <row r="343" spans="1:31">
      <c r="A343" s="566" t="s">
        <v>492</v>
      </c>
      <c r="B343" s="566" t="s">
        <v>493</v>
      </c>
      <c r="C343" s="567">
        <v>42870</v>
      </c>
      <c r="D343" s="566" t="s">
        <v>594</v>
      </c>
      <c r="E343" s="566" t="s">
        <v>474</v>
      </c>
      <c r="F343" s="566" t="s">
        <v>327</v>
      </c>
      <c r="G343" s="566" t="s">
        <v>557</v>
      </c>
      <c r="H343" s="566" t="s">
        <v>607</v>
      </c>
      <c r="I343" s="566">
        <v>4</v>
      </c>
      <c r="J343" s="566">
        <v>200</v>
      </c>
      <c r="K343" s="566">
        <v>9510</v>
      </c>
      <c r="L343" s="566" t="s">
        <v>496</v>
      </c>
      <c r="M343" s="566"/>
      <c r="N343" s="566">
        <v>0.2</v>
      </c>
      <c r="O343" s="566"/>
      <c r="P343" s="566">
        <v>0</v>
      </c>
      <c r="Q343" s="566"/>
      <c r="R343" s="566"/>
      <c r="S343" s="566">
        <v>2.8</v>
      </c>
      <c r="T343" s="566">
        <v>0.21</v>
      </c>
      <c r="U343" s="566">
        <v>0.19</v>
      </c>
      <c r="V343" s="566"/>
      <c r="W343" s="566">
        <v>3.2</v>
      </c>
      <c r="X343" s="566"/>
      <c r="Y343" s="566"/>
      <c r="Z343" s="567"/>
      <c r="AA343" s="567"/>
      <c r="AB343" s="567"/>
      <c r="AC343" s="566"/>
      <c r="AD343" s="566"/>
      <c r="AE343" s="566"/>
    </row>
    <row r="344" spans="1:31">
      <c r="A344" s="566" t="s">
        <v>147</v>
      </c>
      <c r="B344" s="566" t="s">
        <v>161</v>
      </c>
      <c r="C344" s="567">
        <v>42870</v>
      </c>
      <c r="D344" s="566" t="s">
        <v>594</v>
      </c>
      <c r="E344" s="566" t="s">
        <v>474</v>
      </c>
      <c r="F344" s="566" t="s">
        <v>49</v>
      </c>
      <c r="G344" s="566" t="s">
        <v>195</v>
      </c>
      <c r="H344" s="566" t="s">
        <v>599</v>
      </c>
      <c r="I344" s="566"/>
      <c r="J344" s="566"/>
      <c r="K344" s="566">
        <v>20000</v>
      </c>
      <c r="L344" s="566" t="s">
        <v>52</v>
      </c>
      <c r="M344" s="566" t="s">
        <v>43</v>
      </c>
      <c r="N344" s="566" t="s">
        <v>43</v>
      </c>
      <c r="O344" s="566">
        <v>0.5</v>
      </c>
      <c r="P344" s="566"/>
      <c r="Q344" s="566" t="s">
        <v>43</v>
      </c>
      <c r="R344" s="566"/>
      <c r="S344" s="566">
        <v>7</v>
      </c>
      <c r="T344" s="566">
        <v>5</v>
      </c>
      <c r="U344" s="566">
        <v>0</v>
      </c>
      <c r="V344" s="566"/>
      <c r="W344" s="566">
        <v>12</v>
      </c>
      <c r="X344" s="566"/>
      <c r="Y344" s="566" t="s">
        <v>598</v>
      </c>
      <c r="Z344" s="567">
        <v>42869</v>
      </c>
      <c r="AA344" s="567">
        <v>42870</v>
      </c>
      <c r="AB344" s="567">
        <v>42871</v>
      </c>
      <c r="AC344" s="566" t="s">
        <v>54</v>
      </c>
      <c r="AD344" s="566" t="s">
        <v>61</v>
      </c>
      <c r="AE344" s="566" t="s">
        <v>56</v>
      </c>
    </row>
    <row r="345" spans="1:31">
      <c r="A345" s="566" t="s">
        <v>492</v>
      </c>
      <c r="B345" s="566" t="s">
        <v>493</v>
      </c>
      <c r="C345" s="567">
        <v>42870</v>
      </c>
      <c r="D345" s="566" t="s">
        <v>594</v>
      </c>
      <c r="E345" s="566" t="s">
        <v>474</v>
      </c>
      <c r="F345" s="566" t="s">
        <v>327</v>
      </c>
      <c r="G345" s="566" t="s">
        <v>604</v>
      </c>
      <c r="H345" s="566" t="s">
        <v>608</v>
      </c>
      <c r="I345" s="566">
        <v>3</v>
      </c>
      <c r="J345" s="566">
        <v>200</v>
      </c>
      <c r="K345" s="566">
        <v>5090</v>
      </c>
      <c r="L345" s="566" t="s">
        <v>606</v>
      </c>
      <c r="M345" s="566"/>
      <c r="N345" s="566"/>
      <c r="O345" s="566">
        <v>0.2</v>
      </c>
      <c r="P345" s="566">
        <v>0</v>
      </c>
      <c r="Q345" s="566"/>
      <c r="R345" s="566"/>
      <c r="S345" s="566">
        <v>2.8</v>
      </c>
      <c r="T345" s="566">
        <v>0.21</v>
      </c>
      <c r="U345" s="566"/>
      <c r="V345" s="566"/>
      <c r="W345" s="566">
        <v>3.01</v>
      </c>
      <c r="X345" s="566"/>
      <c r="Y345" s="566"/>
      <c r="Z345" s="567"/>
      <c r="AA345" s="567"/>
      <c r="AB345" s="567"/>
      <c r="AC345" s="566"/>
      <c r="AD345" s="566"/>
      <c r="AE345" s="566"/>
    </row>
    <row r="346" spans="1:31">
      <c r="A346" s="566" t="s">
        <v>492</v>
      </c>
      <c r="B346" s="566" t="s">
        <v>493</v>
      </c>
      <c r="C346" s="567">
        <v>42870</v>
      </c>
      <c r="D346" s="566" t="s">
        <v>594</v>
      </c>
      <c r="E346" s="566" t="s">
        <v>474</v>
      </c>
      <c r="F346" s="566" t="s">
        <v>327</v>
      </c>
      <c r="G346" s="566" t="s">
        <v>604</v>
      </c>
      <c r="H346" s="566" t="s">
        <v>609</v>
      </c>
      <c r="I346" s="566">
        <v>2</v>
      </c>
      <c r="J346" s="566">
        <v>200</v>
      </c>
      <c r="K346" s="566">
        <v>5350</v>
      </c>
      <c r="L346" s="566" t="s">
        <v>606</v>
      </c>
      <c r="M346" s="566"/>
      <c r="N346" s="566"/>
      <c r="O346" s="566">
        <v>0.2</v>
      </c>
      <c r="P346" s="566">
        <v>0</v>
      </c>
      <c r="Q346" s="566"/>
      <c r="R346" s="566"/>
      <c r="S346" s="566">
        <v>2.8</v>
      </c>
      <c r="T346" s="566">
        <v>0.21</v>
      </c>
      <c r="U346" s="566"/>
      <c r="V346" s="566"/>
      <c r="W346" s="566">
        <v>3.01</v>
      </c>
      <c r="X346" s="566"/>
      <c r="Y346" s="566"/>
      <c r="Z346" s="567"/>
      <c r="AA346" s="567"/>
      <c r="AB346" s="567"/>
      <c r="AC346" s="566"/>
      <c r="AD346" s="566"/>
      <c r="AE346" s="566"/>
    </row>
    <row r="347" spans="1:31">
      <c r="A347" s="566" t="s">
        <v>492</v>
      </c>
      <c r="B347" s="566" t="s">
        <v>493</v>
      </c>
      <c r="C347" s="567">
        <v>42870</v>
      </c>
      <c r="D347" s="566" t="s">
        <v>594</v>
      </c>
      <c r="E347" s="566" t="s">
        <v>474</v>
      </c>
      <c r="F347" s="566" t="s">
        <v>327</v>
      </c>
      <c r="G347" s="566" t="s">
        <v>557</v>
      </c>
      <c r="H347" s="566" t="s">
        <v>610</v>
      </c>
      <c r="I347" s="566">
        <v>3</v>
      </c>
      <c r="J347" s="566">
        <v>315</v>
      </c>
      <c r="K347" s="566">
        <v>11190</v>
      </c>
      <c r="L347" s="566" t="s">
        <v>496</v>
      </c>
      <c r="M347" s="566"/>
      <c r="N347" s="566">
        <v>0.2</v>
      </c>
      <c r="O347" s="566"/>
      <c r="P347" s="566">
        <v>0</v>
      </c>
      <c r="Q347" s="566"/>
      <c r="R347" s="566"/>
      <c r="S347" s="566">
        <v>2.8</v>
      </c>
      <c r="T347" s="566">
        <v>0.21</v>
      </c>
      <c r="U347" s="566">
        <v>0.19</v>
      </c>
      <c r="V347" s="566"/>
      <c r="W347" s="566">
        <v>3.2</v>
      </c>
      <c r="X347" s="566"/>
      <c r="Y347" s="566"/>
      <c r="Z347" s="567"/>
      <c r="AA347" s="567"/>
      <c r="AB347" s="567"/>
      <c r="AC347" s="566"/>
      <c r="AD347" s="566"/>
      <c r="AE347" s="566"/>
    </row>
    <row r="348" spans="1:31">
      <c r="A348" s="566" t="s">
        <v>492</v>
      </c>
      <c r="B348" s="566" t="s">
        <v>493</v>
      </c>
      <c r="C348" s="567">
        <v>42870</v>
      </c>
      <c r="D348" s="566" t="s">
        <v>594</v>
      </c>
      <c r="E348" s="566" t="s">
        <v>474</v>
      </c>
      <c r="F348" s="566" t="s">
        <v>327</v>
      </c>
      <c r="G348" s="566" t="s">
        <v>604</v>
      </c>
      <c r="H348" s="566" t="s">
        <v>611</v>
      </c>
      <c r="I348" s="566">
        <v>3</v>
      </c>
      <c r="J348" s="566">
        <v>200</v>
      </c>
      <c r="K348" s="566">
        <v>4580</v>
      </c>
      <c r="L348" s="566" t="s">
        <v>606</v>
      </c>
      <c r="M348" s="566"/>
      <c r="N348" s="566"/>
      <c r="O348" s="566">
        <v>0.2</v>
      </c>
      <c r="P348" s="566">
        <v>0</v>
      </c>
      <c r="Q348" s="566"/>
      <c r="R348" s="566"/>
      <c r="S348" s="566">
        <v>2.8</v>
      </c>
      <c r="T348" s="566">
        <v>0.21</v>
      </c>
      <c r="U348" s="566"/>
      <c r="V348" s="566"/>
      <c r="W348" s="566">
        <v>3.01</v>
      </c>
      <c r="X348" s="566"/>
      <c r="Y348" s="566"/>
      <c r="Z348" s="567"/>
      <c r="AA348" s="567"/>
      <c r="AB348" s="567"/>
      <c r="AC348" s="566"/>
      <c r="AD348" s="566"/>
      <c r="AE348" s="566"/>
    </row>
    <row r="349" spans="1:31">
      <c r="A349" s="566" t="s">
        <v>492</v>
      </c>
      <c r="B349" s="566" t="s">
        <v>493</v>
      </c>
      <c r="C349" s="567">
        <v>42870</v>
      </c>
      <c r="D349" s="566" t="s">
        <v>594</v>
      </c>
      <c r="E349" s="566" t="s">
        <v>474</v>
      </c>
      <c r="F349" s="566" t="s">
        <v>327</v>
      </c>
      <c r="G349" s="566" t="s">
        <v>604</v>
      </c>
      <c r="H349" s="566" t="s">
        <v>612</v>
      </c>
      <c r="I349" s="566">
        <v>3</v>
      </c>
      <c r="J349" s="566">
        <v>200</v>
      </c>
      <c r="K349" s="566">
        <v>6100</v>
      </c>
      <c r="L349" s="566" t="s">
        <v>606</v>
      </c>
      <c r="M349" s="566"/>
      <c r="N349" s="566"/>
      <c r="O349" s="566">
        <v>0.2</v>
      </c>
      <c r="P349" s="566">
        <v>0</v>
      </c>
      <c r="Q349" s="566"/>
      <c r="R349" s="566"/>
      <c r="S349" s="566">
        <v>2.8</v>
      </c>
      <c r="T349" s="566">
        <v>0.21</v>
      </c>
      <c r="U349" s="566"/>
      <c r="V349" s="566"/>
      <c r="W349" s="566">
        <v>3.01</v>
      </c>
      <c r="X349" s="566"/>
      <c r="Y349" s="566"/>
      <c r="Z349" s="567"/>
      <c r="AA349" s="567"/>
      <c r="AB349" s="567"/>
      <c r="AC349" s="566"/>
      <c r="AD349" s="566"/>
      <c r="AE349" s="566"/>
    </row>
    <row r="350" spans="1:31">
      <c r="A350" s="566" t="s">
        <v>492</v>
      </c>
      <c r="B350" s="566" t="s">
        <v>493</v>
      </c>
      <c r="C350" s="567">
        <v>42870</v>
      </c>
      <c r="D350" s="566" t="s">
        <v>594</v>
      </c>
      <c r="E350" s="566" t="s">
        <v>474</v>
      </c>
      <c r="F350" s="566" t="s">
        <v>327</v>
      </c>
      <c r="G350" s="566" t="s">
        <v>604</v>
      </c>
      <c r="H350" s="566" t="s">
        <v>613</v>
      </c>
      <c r="I350" s="566">
        <v>3</v>
      </c>
      <c r="J350" s="566">
        <v>200</v>
      </c>
      <c r="K350" s="566">
        <v>5090</v>
      </c>
      <c r="L350" s="566" t="s">
        <v>606</v>
      </c>
      <c r="M350" s="566"/>
      <c r="N350" s="566"/>
      <c r="O350" s="566">
        <v>0.2</v>
      </c>
      <c r="P350" s="566">
        <v>0</v>
      </c>
      <c r="Q350" s="566"/>
      <c r="R350" s="566"/>
      <c r="S350" s="566">
        <v>2.8</v>
      </c>
      <c r="T350" s="566">
        <v>0.21</v>
      </c>
      <c r="U350" s="566"/>
      <c r="V350" s="566"/>
      <c r="W350" s="566">
        <v>3.01</v>
      </c>
      <c r="X350" s="566"/>
      <c r="Y350" s="566"/>
      <c r="Z350" s="567"/>
      <c r="AA350" s="567"/>
      <c r="AB350" s="567"/>
      <c r="AC350" s="566"/>
      <c r="AD350" s="566"/>
      <c r="AE350" s="566"/>
    </row>
    <row r="351" spans="1:31">
      <c r="A351" s="566" t="s">
        <v>492</v>
      </c>
      <c r="B351" s="566" t="s">
        <v>493</v>
      </c>
      <c r="C351" s="567">
        <v>42870</v>
      </c>
      <c r="D351" s="566" t="s">
        <v>594</v>
      </c>
      <c r="E351" s="566" t="s">
        <v>474</v>
      </c>
      <c r="F351" s="566" t="s">
        <v>327</v>
      </c>
      <c r="G351" s="566" t="s">
        <v>604</v>
      </c>
      <c r="H351" s="566" t="s">
        <v>614</v>
      </c>
      <c r="I351" s="566">
        <v>2</v>
      </c>
      <c r="J351" s="566">
        <v>200</v>
      </c>
      <c r="K351" s="566">
        <v>6300</v>
      </c>
      <c r="L351" s="566" t="s">
        <v>606</v>
      </c>
      <c r="M351" s="566"/>
      <c r="N351" s="566"/>
      <c r="O351" s="566">
        <v>0.2</v>
      </c>
      <c r="P351" s="566">
        <v>0</v>
      </c>
      <c r="Q351" s="566"/>
      <c r="R351" s="566"/>
      <c r="S351" s="566">
        <v>2.8</v>
      </c>
      <c r="T351" s="566">
        <v>0.21</v>
      </c>
      <c r="U351" s="566"/>
      <c r="V351" s="566"/>
      <c r="W351" s="566">
        <v>3.01</v>
      </c>
      <c r="X351" s="566"/>
      <c r="Y351" s="566"/>
      <c r="Z351" s="567"/>
      <c r="AA351" s="567"/>
      <c r="AB351" s="567"/>
      <c r="AC351" s="566"/>
      <c r="AD351" s="566"/>
      <c r="AE351" s="566"/>
    </row>
    <row r="352" spans="1:31">
      <c r="A352" s="566" t="s">
        <v>492</v>
      </c>
      <c r="B352" s="566" t="s">
        <v>493</v>
      </c>
      <c r="C352" s="567">
        <v>42870</v>
      </c>
      <c r="D352" s="566" t="s">
        <v>594</v>
      </c>
      <c r="E352" s="566" t="s">
        <v>474</v>
      </c>
      <c r="F352" s="566" t="s">
        <v>327</v>
      </c>
      <c r="G352" s="566" t="s">
        <v>604</v>
      </c>
      <c r="H352" s="566" t="s">
        <v>615</v>
      </c>
      <c r="I352" s="566">
        <v>3</v>
      </c>
      <c r="J352" s="566">
        <v>200</v>
      </c>
      <c r="K352" s="566">
        <v>5750</v>
      </c>
      <c r="L352" s="566" t="s">
        <v>606</v>
      </c>
      <c r="M352" s="566"/>
      <c r="N352" s="566"/>
      <c r="O352" s="566">
        <v>0.2</v>
      </c>
      <c r="P352" s="566">
        <v>0</v>
      </c>
      <c r="Q352" s="566"/>
      <c r="R352" s="566"/>
      <c r="S352" s="566">
        <v>2.8</v>
      </c>
      <c r="T352" s="566">
        <v>0.21</v>
      </c>
      <c r="U352" s="566"/>
      <c r="V352" s="566"/>
      <c r="W352" s="566">
        <v>3.01</v>
      </c>
      <c r="X352" s="566"/>
      <c r="Y352" s="566"/>
      <c r="Z352" s="567"/>
      <c r="AA352" s="567"/>
      <c r="AB352" s="567"/>
      <c r="AC352" s="566"/>
      <c r="AD352" s="566"/>
      <c r="AE352" s="566"/>
    </row>
    <row r="353" spans="1:31">
      <c r="A353" s="566" t="s">
        <v>492</v>
      </c>
      <c r="B353" s="566" t="s">
        <v>493</v>
      </c>
      <c r="C353" s="567">
        <v>42870</v>
      </c>
      <c r="D353" s="566" t="s">
        <v>594</v>
      </c>
      <c r="E353" s="566" t="s">
        <v>474</v>
      </c>
      <c r="F353" s="566" t="s">
        <v>327</v>
      </c>
      <c r="G353" s="566" t="s">
        <v>604</v>
      </c>
      <c r="H353" s="566" t="s">
        <v>616</v>
      </c>
      <c r="I353" s="566">
        <v>3</v>
      </c>
      <c r="J353" s="566">
        <v>200</v>
      </c>
      <c r="K353" s="566">
        <v>6410</v>
      </c>
      <c r="L353" s="566" t="s">
        <v>606</v>
      </c>
      <c r="M353" s="566"/>
      <c r="N353" s="566"/>
      <c r="O353" s="566">
        <v>0.2</v>
      </c>
      <c r="P353" s="566">
        <v>0</v>
      </c>
      <c r="Q353" s="566"/>
      <c r="R353" s="566"/>
      <c r="S353" s="566">
        <v>2.8</v>
      </c>
      <c r="T353" s="566">
        <v>0.21</v>
      </c>
      <c r="U353" s="566"/>
      <c r="V353" s="566"/>
      <c r="W353" s="566">
        <v>3.01</v>
      </c>
      <c r="X353" s="566"/>
      <c r="Y353" s="566"/>
      <c r="Z353" s="567"/>
      <c r="AA353" s="567"/>
      <c r="AB353" s="567"/>
      <c r="AC353" s="566"/>
      <c r="AD353" s="566"/>
      <c r="AE353" s="566"/>
    </row>
    <row r="354" spans="1:31">
      <c r="A354" s="566" t="s">
        <v>492</v>
      </c>
      <c r="B354" s="566" t="s">
        <v>493</v>
      </c>
      <c r="C354" s="567">
        <v>42870</v>
      </c>
      <c r="D354" s="566" t="s">
        <v>594</v>
      </c>
      <c r="E354" s="566" t="s">
        <v>474</v>
      </c>
      <c r="F354" s="566" t="s">
        <v>327</v>
      </c>
      <c r="G354" s="566" t="s">
        <v>604</v>
      </c>
      <c r="H354" s="566" t="s">
        <v>617</v>
      </c>
      <c r="I354" s="566">
        <v>3</v>
      </c>
      <c r="J354" s="566">
        <v>200</v>
      </c>
      <c r="K354" s="566">
        <v>5390</v>
      </c>
      <c r="L354" s="566" t="s">
        <v>606</v>
      </c>
      <c r="M354" s="566"/>
      <c r="N354" s="566"/>
      <c r="O354" s="566">
        <v>0.2</v>
      </c>
      <c r="P354" s="566">
        <v>0</v>
      </c>
      <c r="Q354" s="566"/>
      <c r="R354" s="566"/>
      <c r="S354" s="566">
        <v>2.8</v>
      </c>
      <c r="T354" s="566">
        <v>0.21</v>
      </c>
      <c r="U354" s="566"/>
      <c r="V354" s="566"/>
      <c r="W354" s="566">
        <v>3.01</v>
      </c>
      <c r="X354" s="566"/>
      <c r="Y354" s="566"/>
      <c r="Z354" s="567"/>
      <c r="AA354" s="567"/>
      <c r="AB354" s="567"/>
      <c r="AC354" s="566"/>
      <c r="AD354" s="566"/>
      <c r="AE354" s="566"/>
    </row>
    <row r="355" spans="1:31">
      <c r="A355" s="566" t="s">
        <v>492</v>
      </c>
      <c r="B355" s="566" t="s">
        <v>493</v>
      </c>
      <c r="C355" s="567">
        <v>42870</v>
      </c>
      <c r="D355" s="566" t="s">
        <v>594</v>
      </c>
      <c r="E355" s="566" t="s">
        <v>474</v>
      </c>
      <c r="F355" s="566" t="s">
        <v>327</v>
      </c>
      <c r="G355" s="566" t="s">
        <v>604</v>
      </c>
      <c r="H355" s="566" t="s">
        <v>618</v>
      </c>
      <c r="I355" s="566">
        <v>3</v>
      </c>
      <c r="J355" s="566">
        <v>200</v>
      </c>
      <c r="K355" s="566">
        <v>5660</v>
      </c>
      <c r="L355" s="566" t="s">
        <v>606</v>
      </c>
      <c r="M355" s="566"/>
      <c r="N355" s="566"/>
      <c r="O355" s="566">
        <v>0.2</v>
      </c>
      <c r="P355" s="566">
        <v>0</v>
      </c>
      <c r="Q355" s="566"/>
      <c r="R355" s="566"/>
      <c r="S355" s="566">
        <v>2.8</v>
      </c>
      <c r="T355" s="566">
        <v>0.21</v>
      </c>
      <c r="U355" s="566"/>
      <c r="V355" s="566"/>
      <c r="W355" s="566">
        <v>3.01</v>
      </c>
      <c r="X355" s="566"/>
      <c r="Y355" s="566"/>
      <c r="Z355" s="567"/>
      <c r="AA355" s="567"/>
      <c r="AB355" s="567"/>
      <c r="AC355" s="566"/>
      <c r="AD355" s="566"/>
      <c r="AE355" s="566"/>
    </row>
    <row r="356" spans="1:31">
      <c r="A356" s="566" t="s">
        <v>492</v>
      </c>
      <c r="B356" s="566" t="s">
        <v>493</v>
      </c>
      <c r="C356" s="567">
        <v>42870</v>
      </c>
      <c r="D356" s="566" t="s">
        <v>594</v>
      </c>
      <c r="E356" s="566" t="s">
        <v>474</v>
      </c>
      <c r="F356" s="566" t="s">
        <v>327</v>
      </c>
      <c r="G356" s="566" t="s">
        <v>602</v>
      </c>
      <c r="H356" s="566" t="s">
        <v>619</v>
      </c>
      <c r="I356" s="566">
        <v>3</v>
      </c>
      <c r="J356" s="566">
        <v>125</v>
      </c>
      <c r="K356" s="566">
        <v>2170</v>
      </c>
      <c r="L356" s="566" t="s">
        <v>551</v>
      </c>
      <c r="M356" s="566"/>
      <c r="N356" s="566"/>
      <c r="O356" s="566">
        <v>0.2</v>
      </c>
      <c r="P356" s="566">
        <v>0</v>
      </c>
      <c r="Q356" s="566"/>
      <c r="R356" s="566"/>
      <c r="S356" s="566">
        <v>2.8</v>
      </c>
      <c r="T356" s="566">
        <v>0.21</v>
      </c>
      <c r="U356" s="566"/>
      <c r="V356" s="566"/>
      <c r="W356" s="566">
        <v>3.01</v>
      </c>
      <c r="X356" s="566"/>
      <c r="Y356" s="566"/>
      <c r="Z356" s="567"/>
      <c r="AA356" s="567"/>
      <c r="AB356" s="567"/>
      <c r="AC356" s="566"/>
      <c r="AD356" s="566"/>
      <c r="AE356" s="566"/>
    </row>
    <row r="357" spans="1:31">
      <c r="A357" s="566" t="s">
        <v>492</v>
      </c>
      <c r="B357" s="566" t="s">
        <v>493</v>
      </c>
      <c r="C357" s="567">
        <v>42870</v>
      </c>
      <c r="D357" s="566" t="s">
        <v>594</v>
      </c>
      <c r="E357" s="566" t="s">
        <v>474</v>
      </c>
      <c r="F357" s="566" t="s">
        <v>327</v>
      </c>
      <c r="G357" s="566" t="s">
        <v>620</v>
      </c>
      <c r="H357" s="566" t="s">
        <v>621</v>
      </c>
      <c r="I357" s="566">
        <v>3</v>
      </c>
      <c r="J357" s="566">
        <v>315</v>
      </c>
      <c r="K357" s="566">
        <v>29230</v>
      </c>
      <c r="L357" s="566" t="s">
        <v>521</v>
      </c>
      <c r="M357" s="566"/>
      <c r="N357" s="566"/>
      <c r="O357" s="566">
        <v>0.2</v>
      </c>
      <c r="P357" s="566">
        <v>0</v>
      </c>
      <c r="Q357" s="566"/>
      <c r="R357" s="566"/>
      <c r="S357" s="566">
        <v>2.8</v>
      </c>
      <c r="T357" s="566">
        <v>0.21</v>
      </c>
      <c r="U357" s="566"/>
      <c r="V357" s="566"/>
      <c r="W357" s="566">
        <v>3.01</v>
      </c>
      <c r="X357" s="566"/>
      <c r="Y357" s="566"/>
      <c r="Z357" s="567"/>
      <c r="AA357" s="567"/>
      <c r="AB357" s="567"/>
      <c r="AC357" s="566"/>
      <c r="AD357" s="566"/>
      <c r="AE357" s="566"/>
    </row>
    <row r="358" spans="1:31">
      <c r="A358" s="566" t="s">
        <v>147</v>
      </c>
      <c r="B358" s="566" t="s">
        <v>324</v>
      </c>
      <c r="C358" s="567">
        <v>42871</v>
      </c>
      <c r="D358" s="566" t="s">
        <v>594</v>
      </c>
      <c r="E358" s="566" t="s">
        <v>474</v>
      </c>
      <c r="F358" s="566" t="s">
        <v>327</v>
      </c>
      <c r="G358" s="566" t="s">
        <v>622</v>
      </c>
      <c r="H358" s="566"/>
      <c r="I358" s="566"/>
      <c r="J358" s="566"/>
      <c r="K358" s="566"/>
      <c r="L358" s="566"/>
      <c r="M358" s="566">
        <v>3</v>
      </c>
      <c r="N358" s="566"/>
      <c r="O358" s="566"/>
      <c r="P358" s="566"/>
      <c r="Q358" s="566"/>
      <c r="R358" s="566"/>
      <c r="S358" s="566">
        <v>42</v>
      </c>
      <c r="T358" s="566"/>
      <c r="U358" s="566"/>
      <c r="V358" s="566"/>
      <c r="W358" s="566">
        <v>42</v>
      </c>
      <c r="X358" s="566"/>
      <c r="Y358" s="566"/>
      <c r="Z358" s="567"/>
      <c r="AA358" s="567"/>
      <c r="AB358" s="567"/>
      <c r="AC358" s="566"/>
      <c r="AD358" s="566"/>
      <c r="AE358" s="566"/>
    </row>
    <row r="359" spans="1:31">
      <c r="A359" s="566" t="s">
        <v>147</v>
      </c>
      <c r="B359" s="566" t="s">
        <v>148</v>
      </c>
      <c r="C359" s="567">
        <v>42871</v>
      </c>
      <c r="D359" s="566" t="s">
        <v>594</v>
      </c>
      <c r="E359" s="566" t="s">
        <v>474</v>
      </c>
      <c r="F359" s="566" t="s">
        <v>49</v>
      </c>
      <c r="G359" s="566" t="s">
        <v>623</v>
      </c>
      <c r="H359" s="566" t="s">
        <v>624</v>
      </c>
      <c r="I359" s="566"/>
      <c r="J359" s="566"/>
      <c r="K359" s="566">
        <v>135000</v>
      </c>
      <c r="L359" s="566" t="s">
        <v>151</v>
      </c>
      <c r="M359" s="566">
        <v>1.5</v>
      </c>
      <c r="N359" s="566" t="s">
        <v>43</v>
      </c>
      <c r="O359" s="566" t="s">
        <v>43</v>
      </c>
      <c r="P359" s="566"/>
      <c r="Q359" s="566" t="s">
        <v>43</v>
      </c>
      <c r="R359" s="566"/>
      <c r="S359" s="566">
        <v>21</v>
      </c>
      <c r="T359" s="566">
        <v>5</v>
      </c>
      <c r="U359" s="566">
        <v>100</v>
      </c>
      <c r="V359" s="566"/>
      <c r="W359" s="566">
        <v>126</v>
      </c>
      <c r="X359" s="566"/>
      <c r="Y359" s="566" t="s">
        <v>625</v>
      </c>
      <c r="Z359" s="567"/>
      <c r="AA359" s="567">
        <v>42872</v>
      </c>
      <c r="AB359" s="567">
        <v>42879</v>
      </c>
      <c r="AC359" s="566" t="s">
        <v>153</v>
      </c>
      <c r="AD359" s="566" t="s">
        <v>154</v>
      </c>
      <c r="AE359" s="566" t="s">
        <v>56</v>
      </c>
    </row>
    <row r="360" spans="1:31">
      <c r="A360" s="566" t="s">
        <v>147</v>
      </c>
      <c r="B360" s="566" t="s">
        <v>148</v>
      </c>
      <c r="C360" s="567">
        <v>42871</v>
      </c>
      <c r="D360" s="566" t="s">
        <v>594</v>
      </c>
      <c r="E360" s="566" t="s">
        <v>474</v>
      </c>
      <c r="F360" s="566" t="s">
        <v>49</v>
      </c>
      <c r="G360" s="566" t="s">
        <v>623</v>
      </c>
      <c r="H360" s="566" t="s">
        <v>626</v>
      </c>
      <c r="I360" s="566"/>
      <c r="J360" s="566"/>
      <c r="K360" s="566">
        <v>135000</v>
      </c>
      <c r="L360" s="566" t="s">
        <v>151</v>
      </c>
      <c r="M360" s="566">
        <v>1.5</v>
      </c>
      <c r="N360" s="566" t="s">
        <v>43</v>
      </c>
      <c r="O360" s="566" t="s">
        <v>43</v>
      </c>
      <c r="P360" s="566"/>
      <c r="Q360" s="566" t="s">
        <v>43</v>
      </c>
      <c r="R360" s="566"/>
      <c r="S360" s="566">
        <v>21</v>
      </c>
      <c r="T360" s="566">
        <v>5</v>
      </c>
      <c r="U360" s="566">
        <v>100</v>
      </c>
      <c r="V360" s="566"/>
      <c r="W360" s="566">
        <v>126</v>
      </c>
      <c r="X360" s="566"/>
      <c r="Y360" s="566" t="s">
        <v>625</v>
      </c>
      <c r="Z360" s="567"/>
      <c r="AA360" s="567">
        <v>42872</v>
      </c>
      <c r="AB360" s="567">
        <v>42879</v>
      </c>
      <c r="AC360" s="566" t="s">
        <v>153</v>
      </c>
      <c r="AD360" s="566" t="s">
        <v>154</v>
      </c>
      <c r="AE360" s="566" t="s">
        <v>56</v>
      </c>
    </row>
    <row r="361" spans="1:31">
      <c r="A361" s="566" t="s">
        <v>147</v>
      </c>
      <c r="B361" s="566" t="s">
        <v>148</v>
      </c>
      <c r="C361" s="567">
        <v>42871</v>
      </c>
      <c r="D361" s="566" t="s">
        <v>594</v>
      </c>
      <c r="E361" s="566" t="s">
        <v>474</v>
      </c>
      <c r="F361" s="566" t="s">
        <v>49</v>
      </c>
      <c r="G361" s="566" t="s">
        <v>623</v>
      </c>
      <c r="H361" s="566" t="s">
        <v>627</v>
      </c>
      <c r="I361" s="566"/>
      <c r="J361" s="566"/>
      <c r="K361" s="566">
        <v>135000</v>
      </c>
      <c r="L361" s="566" t="s">
        <v>151</v>
      </c>
      <c r="M361" s="566">
        <v>1.5</v>
      </c>
      <c r="N361" s="566" t="s">
        <v>43</v>
      </c>
      <c r="O361" s="566" t="s">
        <v>43</v>
      </c>
      <c r="P361" s="566"/>
      <c r="Q361" s="566" t="s">
        <v>43</v>
      </c>
      <c r="R361" s="566"/>
      <c r="S361" s="566">
        <v>21</v>
      </c>
      <c r="T361" s="566">
        <v>5</v>
      </c>
      <c r="U361" s="566">
        <v>100</v>
      </c>
      <c r="V361" s="566"/>
      <c r="W361" s="566">
        <v>126</v>
      </c>
      <c r="X361" s="566"/>
      <c r="Y361" s="566" t="s">
        <v>625</v>
      </c>
      <c r="Z361" s="567"/>
      <c r="AA361" s="567">
        <v>42872</v>
      </c>
      <c r="AB361" s="567">
        <v>42879</v>
      </c>
      <c r="AC361" s="566" t="s">
        <v>153</v>
      </c>
      <c r="AD361" s="566" t="s">
        <v>154</v>
      </c>
      <c r="AE361" s="566" t="s">
        <v>56</v>
      </c>
    </row>
    <row r="362" spans="1:31">
      <c r="A362" s="566" t="s">
        <v>492</v>
      </c>
      <c r="B362" s="566" t="s">
        <v>493</v>
      </c>
      <c r="C362" s="567">
        <v>42872</v>
      </c>
      <c r="D362" s="566" t="s">
        <v>594</v>
      </c>
      <c r="E362" s="566" t="s">
        <v>474</v>
      </c>
      <c r="F362" s="566" t="s">
        <v>327</v>
      </c>
      <c r="G362" s="566" t="s">
        <v>628</v>
      </c>
      <c r="H362" s="566" t="s">
        <v>629</v>
      </c>
      <c r="I362" s="566">
        <v>6</v>
      </c>
      <c r="J362" s="566">
        <v>500</v>
      </c>
      <c r="K362" s="566">
        <v>99140</v>
      </c>
      <c r="L362" s="566" t="s">
        <v>521</v>
      </c>
      <c r="M362" s="566"/>
      <c r="N362" s="566"/>
      <c r="O362" s="566">
        <v>0.3</v>
      </c>
      <c r="P362" s="566">
        <v>0</v>
      </c>
      <c r="Q362" s="566"/>
      <c r="R362" s="566"/>
      <c r="S362" s="566">
        <v>4.2</v>
      </c>
      <c r="T362" s="566">
        <v>0.21</v>
      </c>
      <c r="U362" s="566"/>
      <c r="V362" s="566"/>
      <c r="W362" s="566">
        <v>4.41</v>
      </c>
      <c r="X362" s="566"/>
      <c r="Y362" s="566"/>
      <c r="Z362" s="567"/>
      <c r="AA362" s="567"/>
      <c r="AB362" s="567"/>
      <c r="AC362" s="566"/>
      <c r="AD362" s="566"/>
      <c r="AE362" s="566"/>
    </row>
    <row r="363" spans="1:31">
      <c r="A363" s="566" t="s">
        <v>147</v>
      </c>
      <c r="B363" s="566" t="s">
        <v>324</v>
      </c>
      <c r="C363" s="567">
        <v>42872</v>
      </c>
      <c r="D363" s="566" t="s">
        <v>594</v>
      </c>
      <c r="E363" s="566" t="s">
        <v>474</v>
      </c>
      <c r="F363" s="566" t="s">
        <v>327</v>
      </c>
      <c r="G363" s="566" t="s">
        <v>630</v>
      </c>
      <c r="H363" s="566"/>
      <c r="I363" s="566"/>
      <c r="J363" s="566"/>
      <c r="K363" s="566"/>
      <c r="L363" s="566"/>
      <c r="M363" s="566">
        <v>1</v>
      </c>
      <c r="N363" s="566"/>
      <c r="O363" s="566"/>
      <c r="P363" s="566"/>
      <c r="Q363" s="566"/>
      <c r="R363" s="566"/>
      <c r="S363" s="566">
        <v>14</v>
      </c>
      <c r="T363" s="566"/>
      <c r="U363" s="566"/>
      <c r="V363" s="566"/>
      <c r="W363" s="566">
        <v>14</v>
      </c>
      <c r="X363" s="566"/>
      <c r="Y363" s="566"/>
      <c r="Z363" s="567"/>
      <c r="AA363" s="567"/>
      <c r="AB363" s="567"/>
      <c r="AC363" s="566"/>
      <c r="AD363" s="566"/>
      <c r="AE363" s="566"/>
    </row>
    <row r="364" spans="1:31">
      <c r="A364" s="566" t="s">
        <v>147</v>
      </c>
      <c r="B364" s="566" t="s">
        <v>148</v>
      </c>
      <c r="C364" s="567">
        <v>42872</v>
      </c>
      <c r="D364" s="566" t="s">
        <v>594</v>
      </c>
      <c r="E364" s="566" t="s">
        <v>474</v>
      </c>
      <c r="F364" s="566" t="s">
        <v>49</v>
      </c>
      <c r="G364" s="566" t="s">
        <v>631</v>
      </c>
      <c r="H364" s="566" t="s">
        <v>632</v>
      </c>
      <c r="I364" s="566"/>
      <c r="J364" s="566"/>
      <c r="K364" s="566">
        <v>90000</v>
      </c>
      <c r="L364" s="566" t="s">
        <v>633</v>
      </c>
      <c r="M364" s="566" t="s">
        <v>43</v>
      </c>
      <c r="N364" s="566" t="s">
        <v>43</v>
      </c>
      <c r="O364" s="566">
        <v>0.5</v>
      </c>
      <c r="P364" s="566"/>
      <c r="Q364" s="566" t="s">
        <v>43</v>
      </c>
      <c r="R364" s="566"/>
      <c r="S364" s="566">
        <v>7</v>
      </c>
      <c r="T364" s="566">
        <v>5</v>
      </c>
      <c r="U364" s="566">
        <v>0</v>
      </c>
      <c r="V364" s="566"/>
      <c r="W364" s="566">
        <v>12</v>
      </c>
      <c r="X364" s="566"/>
      <c r="Y364" s="566" t="s">
        <v>634</v>
      </c>
      <c r="Z364" s="567"/>
      <c r="AA364" s="567">
        <v>42873</v>
      </c>
      <c r="AB364" s="567">
        <v>42874</v>
      </c>
      <c r="AC364" s="566" t="s">
        <v>54</v>
      </c>
      <c r="AD364" s="566" t="s">
        <v>154</v>
      </c>
      <c r="AE364" s="566" t="s">
        <v>56</v>
      </c>
    </row>
    <row r="365" spans="1:31">
      <c r="A365" s="566" t="s">
        <v>492</v>
      </c>
      <c r="B365" s="566" t="s">
        <v>493</v>
      </c>
      <c r="C365" s="567">
        <v>42872</v>
      </c>
      <c r="D365" s="566" t="s">
        <v>594</v>
      </c>
      <c r="E365" s="566" t="s">
        <v>474</v>
      </c>
      <c r="F365" s="566" t="s">
        <v>327</v>
      </c>
      <c r="G365" s="566" t="s">
        <v>628</v>
      </c>
      <c r="H365" s="566" t="s">
        <v>635</v>
      </c>
      <c r="I365" s="566">
        <v>4</v>
      </c>
      <c r="J365" s="566">
        <v>500</v>
      </c>
      <c r="K365" s="566">
        <v>100010</v>
      </c>
      <c r="L365" s="566" t="s">
        <v>521</v>
      </c>
      <c r="M365" s="566"/>
      <c r="N365" s="566"/>
      <c r="O365" s="566">
        <v>0.3</v>
      </c>
      <c r="P365" s="566">
        <v>0</v>
      </c>
      <c r="Q365" s="566"/>
      <c r="R365" s="566"/>
      <c r="S365" s="566">
        <v>4.2</v>
      </c>
      <c r="T365" s="566">
        <v>0.21</v>
      </c>
      <c r="U365" s="566"/>
      <c r="V365" s="566"/>
      <c r="W365" s="566">
        <v>4.41</v>
      </c>
      <c r="X365" s="566"/>
      <c r="Y365" s="566"/>
      <c r="Z365" s="567"/>
      <c r="AA365" s="567"/>
      <c r="AB365" s="567"/>
      <c r="AC365" s="566"/>
      <c r="AD365" s="566"/>
      <c r="AE365" s="566"/>
    </row>
    <row r="366" spans="1:31">
      <c r="A366" s="566" t="s">
        <v>147</v>
      </c>
      <c r="B366" s="566" t="s">
        <v>161</v>
      </c>
      <c r="C366" s="567">
        <v>42872</v>
      </c>
      <c r="D366" s="566" t="s">
        <v>594</v>
      </c>
      <c r="E366" s="566" t="s">
        <v>474</v>
      </c>
      <c r="F366" s="566" t="s">
        <v>49</v>
      </c>
      <c r="G366" s="566" t="s">
        <v>162</v>
      </c>
      <c r="H366" s="566" t="s">
        <v>636</v>
      </c>
      <c r="I366" s="566"/>
      <c r="J366" s="566"/>
      <c r="K366" s="566">
        <v>20000</v>
      </c>
      <c r="L366" s="566" t="s">
        <v>52</v>
      </c>
      <c r="M366" s="566" t="s">
        <v>43</v>
      </c>
      <c r="N366" s="566" t="s">
        <v>43</v>
      </c>
      <c r="O366" s="566">
        <v>0.5</v>
      </c>
      <c r="P366" s="566"/>
      <c r="Q366" s="566" t="s">
        <v>43</v>
      </c>
      <c r="R366" s="566"/>
      <c r="S366" s="566">
        <v>7</v>
      </c>
      <c r="T366" s="566">
        <v>5</v>
      </c>
      <c r="U366" s="566">
        <v>0</v>
      </c>
      <c r="V366" s="566"/>
      <c r="W366" s="566">
        <v>12</v>
      </c>
      <c r="X366" s="566"/>
      <c r="Y366" s="566" t="s">
        <v>637</v>
      </c>
      <c r="Z366" s="567">
        <v>42870</v>
      </c>
      <c r="AA366" s="567">
        <v>42873</v>
      </c>
      <c r="AB366" s="567">
        <v>42874</v>
      </c>
      <c r="AC366" s="566" t="s">
        <v>54</v>
      </c>
      <c r="AD366" s="566" t="s">
        <v>638</v>
      </c>
      <c r="AE366" s="566" t="s">
        <v>56</v>
      </c>
    </row>
    <row r="367" spans="1:31">
      <c r="A367" s="566" t="s">
        <v>492</v>
      </c>
      <c r="B367" s="566" t="s">
        <v>493</v>
      </c>
      <c r="C367" s="567">
        <v>42872</v>
      </c>
      <c r="D367" s="566" t="s">
        <v>594</v>
      </c>
      <c r="E367" s="566" t="s">
        <v>474</v>
      </c>
      <c r="F367" s="566" t="s">
        <v>327</v>
      </c>
      <c r="G367" s="566" t="s">
        <v>628</v>
      </c>
      <c r="H367" s="566" t="s">
        <v>639</v>
      </c>
      <c r="I367" s="566">
        <v>5</v>
      </c>
      <c r="J367" s="566">
        <v>500</v>
      </c>
      <c r="K367" s="566">
        <v>102310</v>
      </c>
      <c r="L367" s="566" t="s">
        <v>521</v>
      </c>
      <c r="M367" s="566"/>
      <c r="N367" s="566"/>
      <c r="O367" s="566">
        <v>0.3</v>
      </c>
      <c r="P367" s="566">
        <v>0</v>
      </c>
      <c r="Q367" s="566"/>
      <c r="R367" s="566"/>
      <c r="S367" s="566">
        <v>4.2</v>
      </c>
      <c r="T367" s="566">
        <v>0.21</v>
      </c>
      <c r="U367" s="566"/>
      <c r="V367" s="566"/>
      <c r="W367" s="566">
        <v>4.41</v>
      </c>
      <c r="X367" s="566"/>
      <c r="Y367" s="566"/>
      <c r="Z367" s="567"/>
      <c r="AA367" s="567"/>
      <c r="AB367" s="567"/>
      <c r="AC367" s="566"/>
      <c r="AD367" s="566"/>
      <c r="AE367" s="566"/>
    </row>
    <row r="368" spans="1:31">
      <c r="A368" s="566" t="s">
        <v>46</v>
      </c>
      <c r="B368" s="566" t="s">
        <v>46</v>
      </c>
      <c r="C368" s="567">
        <v>42872</v>
      </c>
      <c r="D368" s="566" t="s">
        <v>594</v>
      </c>
      <c r="E368" s="566" t="s">
        <v>474</v>
      </c>
      <c r="F368" s="566" t="s">
        <v>49</v>
      </c>
      <c r="G368" s="566" t="s">
        <v>132</v>
      </c>
      <c r="H368" s="566" t="s">
        <v>640</v>
      </c>
      <c r="I368" s="566"/>
      <c r="J368" s="566"/>
      <c r="K368" s="566">
        <v>11000</v>
      </c>
      <c r="L368" s="566" t="s">
        <v>59</v>
      </c>
      <c r="M368" s="566" t="s">
        <v>43</v>
      </c>
      <c r="N368" s="566" t="s">
        <v>43</v>
      </c>
      <c r="O368" s="566">
        <v>0.5</v>
      </c>
      <c r="P368" s="566"/>
      <c r="Q368" s="566" t="s">
        <v>43</v>
      </c>
      <c r="R368" s="566"/>
      <c r="S368" s="566">
        <v>7</v>
      </c>
      <c r="T368" s="566">
        <v>5</v>
      </c>
      <c r="U368" s="566">
        <v>0</v>
      </c>
      <c r="V368" s="566"/>
      <c r="W368" s="566">
        <v>12</v>
      </c>
      <c r="X368" s="566"/>
      <c r="Y368" s="566" t="s">
        <v>641</v>
      </c>
      <c r="Z368" s="567">
        <v>42869</v>
      </c>
      <c r="AA368" s="567">
        <v>42873</v>
      </c>
      <c r="AB368" s="567">
        <v>42874</v>
      </c>
      <c r="AC368" s="566" t="s">
        <v>54</v>
      </c>
      <c r="AD368" s="566" t="s">
        <v>55</v>
      </c>
      <c r="AE368" s="566" t="s">
        <v>56</v>
      </c>
    </row>
    <row r="369" spans="1:31">
      <c r="A369" s="566" t="s">
        <v>492</v>
      </c>
      <c r="B369" s="566" t="s">
        <v>493</v>
      </c>
      <c r="C369" s="567">
        <v>42872</v>
      </c>
      <c r="D369" s="566" t="s">
        <v>594</v>
      </c>
      <c r="E369" s="566" t="s">
        <v>474</v>
      </c>
      <c r="F369" s="566" t="s">
        <v>327</v>
      </c>
      <c r="G369" s="566" t="s">
        <v>519</v>
      </c>
      <c r="H369" s="566" t="s">
        <v>642</v>
      </c>
      <c r="I369" s="566">
        <v>3</v>
      </c>
      <c r="J369" s="566">
        <v>315</v>
      </c>
      <c r="K369" s="566">
        <v>20090</v>
      </c>
      <c r="L369" s="566" t="s">
        <v>521</v>
      </c>
      <c r="M369" s="566"/>
      <c r="N369" s="566">
        <v>0.3</v>
      </c>
      <c r="O369" s="566"/>
      <c r="P369" s="566">
        <v>0</v>
      </c>
      <c r="Q369" s="566"/>
      <c r="R369" s="566"/>
      <c r="S369" s="566">
        <v>4.2</v>
      </c>
      <c r="T369" s="566">
        <v>0.21</v>
      </c>
      <c r="U369" s="566">
        <v>0.19</v>
      </c>
      <c r="V369" s="566"/>
      <c r="W369" s="566">
        <v>4.6</v>
      </c>
      <c r="X369" s="566"/>
      <c r="Y369" s="566"/>
      <c r="Z369" s="567"/>
      <c r="AA369" s="567"/>
      <c r="AB369" s="567"/>
      <c r="AC369" s="566"/>
      <c r="AD369" s="566"/>
      <c r="AE369" s="566"/>
    </row>
    <row r="370" spans="1:31">
      <c r="A370" s="566" t="s">
        <v>492</v>
      </c>
      <c r="B370" s="566" t="s">
        <v>493</v>
      </c>
      <c r="C370" s="567">
        <v>42872</v>
      </c>
      <c r="D370" s="566" t="s">
        <v>594</v>
      </c>
      <c r="E370" s="566" t="s">
        <v>474</v>
      </c>
      <c r="F370" s="566" t="s">
        <v>327</v>
      </c>
      <c r="G370" s="566" t="s">
        <v>519</v>
      </c>
      <c r="H370" s="566" t="s">
        <v>643</v>
      </c>
      <c r="I370" s="566">
        <v>3</v>
      </c>
      <c r="J370" s="566">
        <v>315</v>
      </c>
      <c r="K370" s="566">
        <v>19630</v>
      </c>
      <c r="L370" s="566" t="s">
        <v>521</v>
      </c>
      <c r="M370" s="566"/>
      <c r="N370" s="566">
        <v>0.3</v>
      </c>
      <c r="O370" s="566"/>
      <c r="P370" s="566">
        <v>0</v>
      </c>
      <c r="Q370" s="566"/>
      <c r="R370" s="566"/>
      <c r="S370" s="566">
        <v>4.2</v>
      </c>
      <c r="T370" s="566">
        <v>0.21</v>
      </c>
      <c r="U370" s="566">
        <v>0.19</v>
      </c>
      <c r="V370" s="566"/>
      <c r="W370" s="566">
        <v>4.6</v>
      </c>
      <c r="X370" s="566"/>
      <c r="Y370" s="566"/>
      <c r="Z370" s="567"/>
      <c r="AA370" s="567"/>
      <c r="AB370" s="567"/>
      <c r="AC370" s="566"/>
      <c r="AD370" s="566"/>
      <c r="AE370" s="566"/>
    </row>
    <row r="371" spans="1:31">
      <c r="A371" s="566" t="s">
        <v>492</v>
      </c>
      <c r="B371" s="566" t="s">
        <v>493</v>
      </c>
      <c r="C371" s="567">
        <v>42872</v>
      </c>
      <c r="D371" s="566" t="s">
        <v>594</v>
      </c>
      <c r="E371" s="566" t="s">
        <v>474</v>
      </c>
      <c r="F371" s="566" t="s">
        <v>327</v>
      </c>
      <c r="G371" s="566" t="s">
        <v>519</v>
      </c>
      <c r="H371" s="566" t="s">
        <v>644</v>
      </c>
      <c r="I371" s="566">
        <v>3</v>
      </c>
      <c r="J371" s="566">
        <v>315</v>
      </c>
      <c r="K371" s="566">
        <v>19230</v>
      </c>
      <c r="L371" s="566" t="s">
        <v>521</v>
      </c>
      <c r="M371" s="566"/>
      <c r="N371" s="566">
        <v>0.3</v>
      </c>
      <c r="O371" s="566"/>
      <c r="P371" s="566">
        <v>0</v>
      </c>
      <c r="Q371" s="566"/>
      <c r="R371" s="566"/>
      <c r="S371" s="566">
        <v>4.2</v>
      </c>
      <c r="T371" s="566">
        <v>0.21</v>
      </c>
      <c r="U371" s="566">
        <v>0.19</v>
      </c>
      <c r="V371" s="566"/>
      <c r="W371" s="566">
        <v>4.6</v>
      </c>
      <c r="X371" s="566"/>
      <c r="Y371" s="566"/>
      <c r="Z371" s="567"/>
      <c r="AA371" s="567"/>
      <c r="AB371" s="567"/>
      <c r="AC371" s="566"/>
      <c r="AD371" s="566"/>
      <c r="AE371" s="566"/>
    </row>
    <row r="372" spans="1:31">
      <c r="A372" s="566" t="s">
        <v>147</v>
      </c>
      <c r="B372" s="566" t="s">
        <v>324</v>
      </c>
      <c r="C372" s="567">
        <v>42873</v>
      </c>
      <c r="D372" s="566" t="s">
        <v>594</v>
      </c>
      <c r="E372" s="566" t="s">
        <v>474</v>
      </c>
      <c r="F372" s="566" t="s">
        <v>327</v>
      </c>
      <c r="G372" s="566" t="s">
        <v>431</v>
      </c>
      <c r="H372" s="566"/>
      <c r="I372" s="566"/>
      <c r="J372" s="566"/>
      <c r="K372" s="566"/>
      <c r="L372" s="566"/>
      <c r="M372" s="566"/>
      <c r="N372" s="566"/>
      <c r="O372" s="566"/>
      <c r="P372" s="566">
        <v>3</v>
      </c>
      <c r="Q372" s="566"/>
      <c r="R372" s="566"/>
      <c r="S372" s="566">
        <v>42</v>
      </c>
      <c r="T372" s="566"/>
      <c r="U372" s="566"/>
      <c r="V372" s="566"/>
      <c r="W372" s="566">
        <v>42</v>
      </c>
      <c r="X372" s="566"/>
      <c r="Y372" s="566"/>
      <c r="Z372" s="567"/>
      <c r="AA372" s="567"/>
      <c r="AB372" s="567"/>
      <c r="AC372" s="566"/>
      <c r="AD372" s="566"/>
      <c r="AE372" s="566"/>
    </row>
    <row r="373" spans="1:31">
      <c r="A373" s="566" t="s">
        <v>46</v>
      </c>
      <c r="B373" s="566" t="s">
        <v>46</v>
      </c>
      <c r="C373" s="567">
        <v>42873</v>
      </c>
      <c r="D373" s="566" t="s">
        <v>594</v>
      </c>
      <c r="E373" s="566" t="s">
        <v>474</v>
      </c>
      <c r="F373" s="566" t="s">
        <v>49</v>
      </c>
      <c r="G373" s="566" t="s">
        <v>62</v>
      </c>
      <c r="H373" s="566" t="s">
        <v>645</v>
      </c>
      <c r="I373" s="566"/>
      <c r="J373" s="566"/>
      <c r="K373" s="566">
        <v>13000</v>
      </c>
      <c r="L373" s="566" t="s">
        <v>159</v>
      </c>
      <c r="M373" s="566" t="s">
        <v>43</v>
      </c>
      <c r="N373" s="566" t="s">
        <v>43</v>
      </c>
      <c r="O373" s="566">
        <v>0.5</v>
      </c>
      <c r="P373" s="566"/>
      <c r="Q373" s="566" t="s">
        <v>43</v>
      </c>
      <c r="R373" s="566"/>
      <c r="S373" s="566">
        <v>7</v>
      </c>
      <c r="T373" s="566">
        <v>5</v>
      </c>
      <c r="U373" s="566">
        <v>0</v>
      </c>
      <c r="V373" s="566"/>
      <c r="W373" s="566">
        <v>12</v>
      </c>
      <c r="X373" s="566"/>
      <c r="Y373" s="566" t="s">
        <v>646</v>
      </c>
      <c r="Z373" s="567">
        <v>42869</v>
      </c>
      <c r="AA373" s="567">
        <v>42877</v>
      </c>
      <c r="AB373" s="567">
        <v>42878</v>
      </c>
      <c r="AC373" s="566" t="s">
        <v>54</v>
      </c>
      <c r="AD373" s="566" t="s">
        <v>61</v>
      </c>
      <c r="AE373" s="566" t="s">
        <v>56</v>
      </c>
    </row>
    <row r="374" spans="1:31">
      <c r="A374" s="566" t="s">
        <v>46</v>
      </c>
      <c r="B374" s="566" t="s">
        <v>46</v>
      </c>
      <c r="C374" s="567">
        <v>42873</v>
      </c>
      <c r="D374" s="566" t="s">
        <v>594</v>
      </c>
      <c r="E374" s="566" t="s">
        <v>474</v>
      </c>
      <c r="F374" s="566" t="s">
        <v>49</v>
      </c>
      <c r="G374" s="566" t="s">
        <v>62</v>
      </c>
      <c r="H374" s="566" t="s">
        <v>647</v>
      </c>
      <c r="I374" s="566"/>
      <c r="J374" s="566"/>
      <c r="K374" s="566">
        <v>11428</v>
      </c>
      <c r="L374" s="566" t="s">
        <v>159</v>
      </c>
      <c r="M374" s="566" t="s">
        <v>43</v>
      </c>
      <c r="N374" s="566" t="s">
        <v>43</v>
      </c>
      <c r="O374" s="566">
        <v>0.5</v>
      </c>
      <c r="P374" s="566"/>
      <c r="Q374" s="566" t="s">
        <v>43</v>
      </c>
      <c r="R374" s="566"/>
      <c r="S374" s="566">
        <v>7</v>
      </c>
      <c r="T374" s="566">
        <v>5</v>
      </c>
      <c r="U374" s="566">
        <v>0</v>
      </c>
      <c r="V374" s="566"/>
      <c r="W374" s="566">
        <v>12</v>
      </c>
      <c r="X374" s="566"/>
      <c r="Y374" s="566" t="s">
        <v>648</v>
      </c>
      <c r="Z374" s="567">
        <v>42870</v>
      </c>
      <c r="AA374" s="567">
        <v>42873</v>
      </c>
      <c r="AB374" s="567">
        <v>42874</v>
      </c>
      <c r="AC374" s="566" t="s">
        <v>54</v>
      </c>
      <c r="AD374" s="566" t="s">
        <v>55</v>
      </c>
      <c r="AE374" s="566" t="s">
        <v>56</v>
      </c>
    </row>
    <row r="375" spans="1:31">
      <c r="A375" s="566" t="s">
        <v>147</v>
      </c>
      <c r="B375" s="566" t="s">
        <v>161</v>
      </c>
      <c r="C375" s="567">
        <v>42873</v>
      </c>
      <c r="D375" s="566" t="s">
        <v>594</v>
      </c>
      <c r="E375" s="566" t="s">
        <v>474</v>
      </c>
      <c r="F375" s="566" t="s">
        <v>49</v>
      </c>
      <c r="G375" s="566" t="s">
        <v>247</v>
      </c>
      <c r="H375" s="566" t="s">
        <v>649</v>
      </c>
      <c r="I375" s="566"/>
      <c r="J375" s="566"/>
      <c r="K375" s="566">
        <v>20000</v>
      </c>
      <c r="L375" s="566" t="s">
        <v>52</v>
      </c>
      <c r="M375" s="566" t="s">
        <v>43</v>
      </c>
      <c r="N375" s="566" t="s">
        <v>43</v>
      </c>
      <c r="O375" s="566">
        <v>0.5</v>
      </c>
      <c r="P375" s="566"/>
      <c r="Q375" s="566" t="s">
        <v>43</v>
      </c>
      <c r="R375" s="566"/>
      <c r="S375" s="566">
        <v>7</v>
      </c>
      <c r="T375" s="566">
        <v>5</v>
      </c>
      <c r="U375" s="566">
        <v>0</v>
      </c>
      <c r="V375" s="566"/>
      <c r="W375" s="566">
        <v>12</v>
      </c>
      <c r="X375" s="566"/>
      <c r="Y375" s="566" t="s">
        <v>650</v>
      </c>
      <c r="Z375" s="567">
        <v>42870</v>
      </c>
      <c r="AA375" s="567">
        <v>42873</v>
      </c>
      <c r="AB375" s="567">
        <v>42874</v>
      </c>
      <c r="AC375" s="566" t="s">
        <v>54</v>
      </c>
      <c r="AD375" s="566" t="s">
        <v>166</v>
      </c>
      <c r="AE375" s="566" t="s">
        <v>56</v>
      </c>
    </row>
    <row r="376" spans="1:31">
      <c r="A376" s="566" t="s">
        <v>147</v>
      </c>
      <c r="B376" s="566" t="s">
        <v>161</v>
      </c>
      <c r="C376" s="567">
        <v>42873</v>
      </c>
      <c r="D376" s="566" t="s">
        <v>594</v>
      </c>
      <c r="E376" s="566" t="s">
        <v>474</v>
      </c>
      <c r="F376" s="566" t="s">
        <v>49</v>
      </c>
      <c r="G376" s="566" t="s">
        <v>247</v>
      </c>
      <c r="H376" s="566" t="s">
        <v>651</v>
      </c>
      <c r="I376" s="566"/>
      <c r="J376" s="566"/>
      <c r="K376" s="566">
        <v>20000</v>
      </c>
      <c r="L376" s="566" t="s">
        <v>52</v>
      </c>
      <c r="M376" s="566" t="s">
        <v>43</v>
      </c>
      <c r="N376" s="566" t="s">
        <v>43</v>
      </c>
      <c r="O376" s="566">
        <v>0.5</v>
      </c>
      <c r="P376" s="566"/>
      <c r="Q376" s="566" t="s">
        <v>43</v>
      </c>
      <c r="R376" s="566"/>
      <c r="S376" s="566">
        <v>7</v>
      </c>
      <c r="T376" s="566">
        <v>5</v>
      </c>
      <c r="U376" s="566">
        <v>0</v>
      </c>
      <c r="V376" s="566"/>
      <c r="W376" s="566">
        <v>12</v>
      </c>
      <c r="X376" s="566"/>
      <c r="Y376" s="566" t="s">
        <v>650</v>
      </c>
      <c r="Z376" s="567">
        <v>42871</v>
      </c>
      <c r="AA376" s="567">
        <v>42873</v>
      </c>
      <c r="AB376" s="567">
        <v>42874</v>
      </c>
      <c r="AC376" s="566" t="s">
        <v>54</v>
      </c>
      <c r="AD376" s="566" t="s">
        <v>199</v>
      </c>
      <c r="AE376" s="566" t="s">
        <v>56</v>
      </c>
    </row>
    <row r="377" spans="1:31">
      <c r="A377" s="566" t="s">
        <v>147</v>
      </c>
      <c r="B377" s="566" t="s">
        <v>161</v>
      </c>
      <c r="C377" s="567">
        <v>42873</v>
      </c>
      <c r="D377" s="566" t="s">
        <v>594</v>
      </c>
      <c r="E377" s="566" t="s">
        <v>474</v>
      </c>
      <c r="F377" s="566" t="s">
        <v>49</v>
      </c>
      <c r="G377" s="566" t="s">
        <v>247</v>
      </c>
      <c r="H377" s="566" t="s">
        <v>652</v>
      </c>
      <c r="I377" s="566"/>
      <c r="J377" s="566"/>
      <c r="K377" s="566">
        <v>20000</v>
      </c>
      <c r="L377" s="566" t="s">
        <v>52</v>
      </c>
      <c r="M377" s="566" t="s">
        <v>43</v>
      </c>
      <c r="N377" s="566" t="s">
        <v>43</v>
      </c>
      <c r="O377" s="566">
        <v>0.5</v>
      </c>
      <c r="P377" s="566"/>
      <c r="Q377" s="566" t="s">
        <v>43</v>
      </c>
      <c r="R377" s="566"/>
      <c r="S377" s="566">
        <v>7</v>
      </c>
      <c r="T377" s="566">
        <v>5</v>
      </c>
      <c r="U377" s="566">
        <v>0</v>
      </c>
      <c r="V377" s="566"/>
      <c r="W377" s="566">
        <v>12</v>
      </c>
      <c r="X377" s="566"/>
      <c r="Y377" s="566" t="s">
        <v>650</v>
      </c>
      <c r="Z377" s="567">
        <v>42871</v>
      </c>
      <c r="AA377" s="567">
        <v>42873</v>
      </c>
      <c r="AB377" s="567">
        <v>42874</v>
      </c>
      <c r="AC377" s="566" t="s">
        <v>54</v>
      </c>
      <c r="AD377" s="566" t="s">
        <v>199</v>
      </c>
      <c r="AE377" s="566" t="s">
        <v>56</v>
      </c>
    </row>
    <row r="378" spans="1:31">
      <c r="A378" s="566" t="s">
        <v>46</v>
      </c>
      <c r="B378" s="566" t="s">
        <v>46</v>
      </c>
      <c r="C378" s="567">
        <v>42873</v>
      </c>
      <c r="D378" s="566" t="s">
        <v>594</v>
      </c>
      <c r="E378" s="566" t="s">
        <v>474</v>
      </c>
      <c r="F378" s="566" t="s">
        <v>49</v>
      </c>
      <c r="G378" s="566" t="s">
        <v>62</v>
      </c>
      <c r="H378" s="566" t="s">
        <v>653</v>
      </c>
      <c r="I378" s="566"/>
      <c r="J378" s="566"/>
      <c r="K378" s="566">
        <v>13000</v>
      </c>
      <c r="L378" s="566" t="s">
        <v>164</v>
      </c>
      <c r="M378" s="566" t="s">
        <v>43</v>
      </c>
      <c r="N378" s="566" t="s">
        <v>43</v>
      </c>
      <c r="O378" s="566">
        <v>0.5</v>
      </c>
      <c r="P378" s="566"/>
      <c r="Q378" s="566" t="s">
        <v>43</v>
      </c>
      <c r="R378" s="566"/>
      <c r="S378" s="566">
        <v>7</v>
      </c>
      <c r="T378" s="566">
        <v>5</v>
      </c>
      <c r="U378" s="566">
        <v>0</v>
      </c>
      <c r="V378" s="566"/>
      <c r="W378" s="566">
        <v>12</v>
      </c>
      <c r="X378" s="566"/>
      <c r="Y378" s="566" t="s">
        <v>654</v>
      </c>
      <c r="Z378" s="567">
        <v>42871</v>
      </c>
      <c r="AA378" s="567">
        <v>42875</v>
      </c>
      <c r="AB378" s="567">
        <v>42876</v>
      </c>
      <c r="AC378" s="566" t="s">
        <v>54</v>
      </c>
      <c r="AD378" s="566" t="s">
        <v>85</v>
      </c>
      <c r="AE378" s="566" t="s">
        <v>56</v>
      </c>
    </row>
    <row r="379" spans="1:31">
      <c r="A379" s="566" t="s">
        <v>46</v>
      </c>
      <c r="B379" s="566" t="s">
        <v>46</v>
      </c>
      <c r="C379" s="567">
        <v>42873</v>
      </c>
      <c r="D379" s="566" t="s">
        <v>594</v>
      </c>
      <c r="E379" s="566" t="s">
        <v>474</v>
      </c>
      <c r="F379" s="566" t="s">
        <v>49</v>
      </c>
      <c r="G379" s="566" t="s">
        <v>62</v>
      </c>
      <c r="H379" s="566" t="s">
        <v>655</v>
      </c>
      <c r="I379" s="566"/>
      <c r="J379" s="566"/>
      <c r="K379" s="566">
        <v>13000</v>
      </c>
      <c r="L379" s="566" t="s">
        <v>164</v>
      </c>
      <c r="M379" s="566" t="s">
        <v>43</v>
      </c>
      <c r="N379" s="566" t="s">
        <v>43</v>
      </c>
      <c r="O379" s="566">
        <v>0.5</v>
      </c>
      <c r="P379" s="566"/>
      <c r="Q379" s="566" t="s">
        <v>43</v>
      </c>
      <c r="R379" s="566"/>
      <c r="S379" s="566">
        <v>7</v>
      </c>
      <c r="T379" s="566">
        <v>5</v>
      </c>
      <c r="U379" s="566">
        <v>0</v>
      </c>
      <c r="V379" s="566"/>
      <c r="W379" s="566">
        <v>12</v>
      </c>
      <c r="X379" s="566"/>
      <c r="Y379" s="566" t="s">
        <v>654</v>
      </c>
      <c r="Z379" s="567">
        <v>42871</v>
      </c>
      <c r="AA379" s="567">
        <v>42875</v>
      </c>
      <c r="AB379" s="567">
        <v>42876</v>
      </c>
      <c r="AC379" s="566" t="s">
        <v>54</v>
      </c>
      <c r="AD379" s="566" t="s">
        <v>85</v>
      </c>
      <c r="AE379" s="566" t="s">
        <v>56</v>
      </c>
    </row>
    <row r="380" spans="1:31">
      <c r="A380" s="566" t="s">
        <v>46</v>
      </c>
      <c r="B380" s="566" t="s">
        <v>46</v>
      </c>
      <c r="C380" s="567">
        <v>42873</v>
      </c>
      <c r="D380" s="566" t="s">
        <v>594</v>
      </c>
      <c r="E380" s="566" t="s">
        <v>474</v>
      </c>
      <c r="F380" s="566" t="s">
        <v>49</v>
      </c>
      <c r="G380" s="566" t="s">
        <v>62</v>
      </c>
      <c r="H380" s="566" t="s">
        <v>656</v>
      </c>
      <c r="I380" s="566"/>
      <c r="J380" s="566"/>
      <c r="K380" s="566">
        <v>13000</v>
      </c>
      <c r="L380" s="566" t="s">
        <v>159</v>
      </c>
      <c r="M380" s="566" t="s">
        <v>43</v>
      </c>
      <c r="N380" s="566" t="s">
        <v>43</v>
      </c>
      <c r="O380" s="566">
        <v>0.5</v>
      </c>
      <c r="P380" s="566"/>
      <c r="Q380" s="566" t="s">
        <v>43</v>
      </c>
      <c r="R380" s="566"/>
      <c r="S380" s="566">
        <v>7</v>
      </c>
      <c r="T380" s="566">
        <v>5</v>
      </c>
      <c r="U380" s="566">
        <v>0</v>
      </c>
      <c r="V380" s="566"/>
      <c r="W380" s="566">
        <v>12</v>
      </c>
      <c r="X380" s="566"/>
      <c r="Y380" s="566" t="s">
        <v>646</v>
      </c>
      <c r="Z380" s="567">
        <v>42870</v>
      </c>
      <c r="AA380" s="567">
        <v>42873</v>
      </c>
      <c r="AB380" s="567">
        <v>42874</v>
      </c>
      <c r="AC380" s="566" t="s">
        <v>54</v>
      </c>
      <c r="AD380" s="566" t="s">
        <v>55</v>
      </c>
      <c r="AE380" s="566" t="s">
        <v>56</v>
      </c>
    </row>
    <row r="381" spans="1:31">
      <c r="A381" s="566" t="s">
        <v>46</v>
      </c>
      <c r="B381" s="566" t="s">
        <v>46</v>
      </c>
      <c r="C381" s="567">
        <v>42873</v>
      </c>
      <c r="D381" s="566" t="s">
        <v>594</v>
      </c>
      <c r="E381" s="566" t="s">
        <v>474</v>
      </c>
      <c r="F381" s="566" t="s">
        <v>49</v>
      </c>
      <c r="G381" s="566" t="s">
        <v>62</v>
      </c>
      <c r="H381" s="566" t="s">
        <v>657</v>
      </c>
      <c r="I381" s="566"/>
      <c r="J381" s="566"/>
      <c r="K381" s="566">
        <v>13000</v>
      </c>
      <c r="L381" s="566" t="s">
        <v>164</v>
      </c>
      <c r="M381" s="566" t="s">
        <v>43</v>
      </c>
      <c r="N381" s="566" t="s">
        <v>43</v>
      </c>
      <c r="O381" s="566">
        <v>0.5</v>
      </c>
      <c r="P381" s="566"/>
      <c r="Q381" s="566" t="s">
        <v>43</v>
      </c>
      <c r="R381" s="566"/>
      <c r="S381" s="566">
        <v>7</v>
      </c>
      <c r="T381" s="566">
        <v>5</v>
      </c>
      <c r="U381" s="566">
        <v>0</v>
      </c>
      <c r="V381" s="566"/>
      <c r="W381" s="566">
        <v>12</v>
      </c>
      <c r="X381" s="566"/>
      <c r="Y381" s="566" t="s">
        <v>654</v>
      </c>
      <c r="Z381" s="567">
        <v>42871</v>
      </c>
      <c r="AA381" s="567">
        <v>42875</v>
      </c>
      <c r="AB381" s="567">
        <v>42876</v>
      </c>
      <c r="AC381" s="566" t="s">
        <v>54</v>
      </c>
      <c r="AD381" s="566" t="s">
        <v>85</v>
      </c>
      <c r="AE381" s="566" t="s">
        <v>56</v>
      </c>
    </row>
    <row r="382" spans="1:31">
      <c r="A382" s="566" t="s">
        <v>46</v>
      </c>
      <c r="B382" s="566" t="s">
        <v>46</v>
      </c>
      <c r="C382" s="567">
        <v>42873</v>
      </c>
      <c r="D382" s="566" t="s">
        <v>594</v>
      </c>
      <c r="E382" s="566" t="s">
        <v>474</v>
      </c>
      <c r="F382" s="566" t="s">
        <v>49</v>
      </c>
      <c r="G382" s="566" t="s">
        <v>62</v>
      </c>
      <c r="H382" s="566" t="s">
        <v>658</v>
      </c>
      <c r="I382" s="566"/>
      <c r="J382" s="566"/>
      <c r="K382" s="566">
        <v>13000</v>
      </c>
      <c r="L382" s="566" t="s">
        <v>164</v>
      </c>
      <c r="M382" s="566" t="s">
        <v>43</v>
      </c>
      <c r="N382" s="566" t="s">
        <v>43</v>
      </c>
      <c r="O382" s="566">
        <v>0.5</v>
      </c>
      <c r="P382" s="566"/>
      <c r="Q382" s="566" t="s">
        <v>43</v>
      </c>
      <c r="R382" s="566"/>
      <c r="S382" s="566">
        <v>7</v>
      </c>
      <c r="T382" s="566">
        <v>5</v>
      </c>
      <c r="U382" s="566">
        <v>0</v>
      </c>
      <c r="V382" s="566"/>
      <c r="W382" s="566">
        <v>12</v>
      </c>
      <c r="X382" s="566"/>
      <c r="Y382" s="566" t="s">
        <v>654</v>
      </c>
      <c r="Z382" s="567">
        <v>42871</v>
      </c>
      <c r="AA382" s="567">
        <v>42875</v>
      </c>
      <c r="AB382" s="567">
        <v>42876</v>
      </c>
      <c r="AC382" s="566" t="s">
        <v>54</v>
      </c>
      <c r="AD382" s="566" t="s">
        <v>85</v>
      </c>
      <c r="AE382" s="566" t="s">
        <v>56</v>
      </c>
    </row>
    <row r="383" spans="1:31">
      <c r="A383" s="566" t="s">
        <v>46</v>
      </c>
      <c r="B383" s="566" t="s">
        <v>46</v>
      </c>
      <c r="C383" s="567">
        <v>42873</v>
      </c>
      <c r="D383" s="566" t="s">
        <v>594</v>
      </c>
      <c r="E383" s="566" t="s">
        <v>474</v>
      </c>
      <c r="F383" s="566" t="s">
        <v>49</v>
      </c>
      <c r="G383" s="566" t="s">
        <v>62</v>
      </c>
      <c r="H383" s="566" t="s">
        <v>659</v>
      </c>
      <c r="I383" s="566"/>
      <c r="J383" s="566"/>
      <c r="K383" s="566">
        <v>13000</v>
      </c>
      <c r="L383" s="566" t="s">
        <v>164</v>
      </c>
      <c r="M383" s="566" t="s">
        <v>43</v>
      </c>
      <c r="N383" s="566" t="s">
        <v>43</v>
      </c>
      <c r="O383" s="566">
        <v>0.5</v>
      </c>
      <c r="P383" s="566"/>
      <c r="Q383" s="566" t="s">
        <v>43</v>
      </c>
      <c r="R383" s="566"/>
      <c r="S383" s="566">
        <v>7</v>
      </c>
      <c r="T383" s="566">
        <v>5</v>
      </c>
      <c r="U383" s="566">
        <v>0</v>
      </c>
      <c r="V383" s="566"/>
      <c r="W383" s="566">
        <v>12</v>
      </c>
      <c r="X383" s="566"/>
      <c r="Y383" s="566" t="s">
        <v>654</v>
      </c>
      <c r="Z383" s="567">
        <v>42871</v>
      </c>
      <c r="AA383" s="567">
        <v>42875</v>
      </c>
      <c r="AB383" s="567">
        <v>42876</v>
      </c>
      <c r="AC383" s="566" t="s">
        <v>54</v>
      </c>
      <c r="AD383" s="566" t="s">
        <v>85</v>
      </c>
      <c r="AE383" s="566" t="s">
        <v>56</v>
      </c>
    </row>
    <row r="384" spans="1:31">
      <c r="A384" s="566" t="s">
        <v>492</v>
      </c>
      <c r="B384" s="566" t="s">
        <v>537</v>
      </c>
      <c r="C384" s="567">
        <v>42874</v>
      </c>
      <c r="D384" s="566" t="s">
        <v>594</v>
      </c>
      <c r="E384" s="566" t="s">
        <v>474</v>
      </c>
      <c r="F384" s="566" t="s">
        <v>327</v>
      </c>
      <c r="G384" s="566" t="s">
        <v>660</v>
      </c>
      <c r="H384" s="566" t="s">
        <v>661</v>
      </c>
      <c r="I384" s="566">
        <v>7</v>
      </c>
      <c r="J384" s="566">
        <v>7</v>
      </c>
      <c r="K384" s="566">
        <v>7</v>
      </c>
      <c r="L384" s="566" t="s">
        <v>567</v>
      </c>
      <c r="M384" s="566"/>
      <c r="N384" s="566"/>
      <c r="O384" s="566"/>
      <c r="P384" s="566">
        <v>0.056</v>
      </c>
      <c r="Q384" s="566"/>
      <c r="R384" s="566"/>
      <c r="S384" s="566">
        <v>0.784</v>
      </c>
      <c r="T384" s="566"/>
      <c r="U384" s="566"/>
      <c r="V384" s="566"/>
      <c r="W384" s="566">
        <v>0.784</v>
      </c>
      <c r="X384" s="566">
        <v>7</v>
      </c>
      <c r="Y384" s="566"/>
      <c r="Z384" s="567"/>
      <c r="AA384" s="567"/>
      <c r="AB384" s="567"/>
      <c r="AC384" s="566"/>
      <c r="AD384" s="566"/>
      <c r="AE384" s="566"/>
    </row>
    <row r="385" spans="1:31">
      <c r="A385" s="566" t="s">
        <v>46</v>
      </c>
      <c r="B385" s="566" t="s">
        <v>46</v>
      </c>
      <c r="C385" s="567">
        <v>42876</v>
      </c>
      <c r="D385" s="566" t="s">
        <v>662</v>
      </c>
      <c r="E385" s="566" t="s">
        <v>474</v>
      </c>
      <c r="F385" s="566" t="s">
        <v>49</v>
      </c>
      <c r="G385" s="566" t="s">
        <v>57</v>
      </c>
      <c r="H385" s="566" t="s">
        <v>663</v>
      </c>
      <c r="I385" s="566"/>
      <c r="J385" s="566"/>
      <c r="K385" s="566">
        <v>11000</v>
      </c>
      <c r="L385" s="566" t="s">
        <v>159</v>
      </c>
      <c r="M385" s="566" t="s">
        <v>43</v>
      </c>
      <c r="N385" s="566" t="s">
        <v>43</v>
      </c>
      <c r="O385" s="566">
        <v>0.5</v>
      </c>
      <c r="P385" s="566"/>
      <c r="Q385" s="566" t="s">
        <v>43</v>
      </c>
      <c r="R385" s="566"/>
      <c r="S385" s="566">
        <v>7</v>
      </c>
      <c r="T385" s="566">
        <v>5</v>
      </c>
      <c r="U385" s="566">
        <v>0</v>
      </c>
      <c r="V385" s="566"/>
      <c r="W385" s="566">
        <v>12</v>
      </c>
      <c r="X385" s="566"/>
      <c r="Y385" s="566" t="s">
        <v>664</v>
      </c>
      <c r="Z385" s="567">
        <v>42872</v>
      </c>
      <c r="AA385" s="567">
        <v>42877</v>
      </c>
      <c r="AB385" s="567">
        <v>42878</v>
      </c>
      <c r="AC385" s="566" t="s">
        <v>54</v>
      </c>
      <c r="AD385" s="566" t="s">
        <v>55</v>
      </c>
      <c r="AE385" s="566" t="s">
        <v>56</v>
      </c>
    </row>
    <row r="386" spans="1:31">
      <c r="A386" s="566" t="s">
        <v>147</v>
      </c>
      <c r="B386" s="566" t="s">
        <v>161</v>
      </c>
      <c r="C386" s="567">
        <v>42876</v>
      </c>
      <c r="D386" s="566" t="s">
        <v>662</v>
      </c>
      <c r="E386" s="566" t="s">
        <v>474</v>
      </c>
      <c r="F386" s="566" t="s">
        <v>49</v>
      </c>
      <c r="G386" s="566" t="s">
        <v>247</v>
      </c>
      <c r="H386" s="566" t="s">
        <v>665</v>
      </c>
      <c r="I386" s="566"/>
      <c r="J386" s="566"/>
      <c r="K386" s="566">
        <v>20000</v>
      </c>
      <c r="L386" s="566" t="s">
        <v>52</v>
      </c>
      <c r="M386" s="566" t="s">
        <v>43</v>
      </c>
      <c r="N386" s="566" t="s">
        <v>43</v>
      </c>
      <c r="O386" s="566">
        <v>0.5</v>
      </c>
      <c r="P386" s="566"/>
      <c r="Q386" s="566" t="s">
        <v>43</v>
      </c>
      <c r="R386" s="566"/>
      <c r="S386" s="566">
        <v>7</v>
      </c>
      <c r="T386" s="566">
        <v>5</v>
      </c>
      <c r="U386" s="566">
        <v>0</v>
      </c>
      <c r="V386" s="566"/>
      <c r="W386" s="566">
        <v>12</v>
      </c>
      <c r="X386" s="566"/>
      <c r="Y386" s="566" t="s">
        <v>666</v>
      </c>
      <c r="Z386" s="567">
        <v>42872</v>
      </c>
      <c r="AA386" s="567">
        <v>42877</v>
      </c>
      <c r="AB386" s="567">
        <v>42878</v>
      </c>
      <c r="AC386" s="566" t="s">
        <v>54</v>
      </c>
      <c r="AD386" s="566" t="s">
        <v>199</v>
      </c>
      <c r="AE386" s="566" t="s">
        <v>56</v>
      </c>
    </row>
    <row r="387" spans="1:31">
      <c r="A387" s="566" t="s">
        <v>46</v>
      </c>
      <c r="B387" s="566" t="s">
        <v>46</v>
      </c>
      <c r="C387" s="567">
        <v>42876</v>
      </c>
      <c r="D387" s="566" t="s">
        <v>662</v>
      </c>
      <c r="E387" s="566" t="s">
        <v>474</v>
      </c>
      <c r="F387" s="566" t="s">
        <v>49</v>
      </c>
      <c r="G387" s="566" t="s">
        <v>62</v>
      </c>
      <c r="H387" s="566" t="s">
        <v>667</v>
      </c>
      <c r="I387" s="566"/>
      <c r="J387" s="566"/>
      <c r="K387" s="566">
        <v>13000</v>
      </c>
      <c r="L387" s="566" t="s">
        <v>164</v>
      </c>
      <c r="M387" s="566" t="s">
        <v>43</v>
      </c>
      <c r="N387" s="566" t="s">
        <v>43</v>
      </c>
      <c r="O387" s="566">
        <v>0.5</v>
      </c>
      <c r="P387" s="566"/>
      <c r="Q387" s="566" t="s">
        <v>43</v>
      </c>
      <c r="R387" s="566"/>
      <c r="S387" s="566">
        <v>7</v>
      </c>
      <c r="T387" s="566">
        <v>5</v>
      </c>
      <c r="U387" s="566">
        <v>0</v>
      </c>
      <c r="V387" s="566"/>
      <c r="W387" s="566">
        <v>12</v>
      </c>
      <c r="X387" s="566"/>
      <c r="Y387" s="566" t="s">
        <v>668</v>
      </c>
      <c r="Z387" s="567">
        <v>42872</v>
      </c>
      <c r="AA387" s="567">
        <v>42876</v>
      </c>
      <c r="AB387" s="567">
        <v>42877</v>
      </c>
      <c r="AC387" s="566" t="s">
        <v>54</v>
      </c>
      <c r="AD387" s="566" t="s">
        <v>85</v>
      </c>
      <c r="AE387" s="566" t="s">
        <v>56</v>
      </c>
    </row>
    <row r="388" spans="1:31">
      <c r="A388" s="566" t="s">
        <v>46</v>
      </c>
      <c r="B388" s="566" t="s">
        <v>46</v>
      </c>
      <c r="C388" s="567">
        <v>42876</v>
      </c>
      <c r="D388" s="566" t="s">
        <v>662</v>
      </c>
      <c r="E388" s="566" t="s">
        <v>474</v>
      </c>
      <c r="F388" s="566" t="s">
        <v>49</v>
      </c>
      <c r="G388" s="566" t="s">
        <v>62</v>
      </c>
      <c r="H388" s="566" t="s">
        <v>669</v>
      </c>
      <c r="I388" s="566"/>
      <c r="J388" s="566"/>
      <c r="K388" s="566">
        <v>13000</v>
      </c>
      <c r="L388" s="566" t="s">
        <v>164</v>
      </c>
      <c r="M388" s="566" t="s">
        <v>43</v>
      </c>
      <c r="N388" s="566" t="s">
        <v>43</v>
      </c>
      <c r="O388" s="566">
        <v>0.5</v>
      </c>
      <c r="P388" s="566"/>
      <c r="Q388" s="566" t="s">
        <v>43</v>
      </c>
      <c r="R388" s="566"/>
      <c r="S388" s="566">
        <v>7</v>
      </c>
      <c r="T388" s="566">
        <v>5</v>
      </c>
      <c r="U388" s="566">
        <v>0</v>
      </c>
      <c r="V388" s="566"/>
      <c r="W388" s="566">
        <v>12</v>
      </c>
      <c r="X388" s="566"/>
      <c r="Y388" s="566" t="s">
        <v>668</v>
      </c>
      <c r="Z388" s="567">
        <v>42872</v>
      </c>
      <c r="AA388" s="567">
        <v>42876</v>
      </c>
      <c r="AB388" s="567">
        <v>42877</v>
      </c>
      <c r="AC388" s="566" t="s">
        <v>54</v>
      </c>
      <c r="AD388" s="566" t="s">
        <v>85</v>
      </c>
      <c r="AE388" s="566" t="s">
        <v>56</v>
      </c>
    </row>
    <row r="389" spans="1:31">
      <c r="A389" s="566" t="s">
        <v>492</v>
      </c>
      <c r="B389" s="566" t="s">
        <v>537</v>
      </c>
      <c r="C389" s="567">
        <v>42877</v>
      </c>
      <c r="D389" s="566" t="s">
        <v>662</v>
      </c>
      <c r="E389" s="566" t="s">
        <v>474</v>
      </c>
      <c r="F389" s="566" t="s">
        <v>327</v>
      </c>
      <c r="G389" s="566" t="s">
        <v>660</v>
      </c>
      <c r="H389" s="566" t="s">
        <v>670</v>
      </c>
      <c r="I389" s="566">
        <v>107</v>
      </c>
      <c r="J389" s="566">
        <v>107</v>
      </c>
      <c r="K389" s="566">
        <v>107</v>
      </c>
      <c r="L389" s="566" t="s">
        <v>671</v>
      </c>
      <c r="M389" s="566"/>
      <c r="N389" s="566"/>
      <c r="O389" s="566"/>
      <c r="P389" s="566">
        <v>0.856</v>
      </c>
      <c r="Q389" s="566"/>
      <c r="R389" s="566"/>
      <c r="S389" s="566">
        <v>11.984</v>
      </c>
      <c r="T389" s="566"/>
      <c r="U389" s="566"/>
      <c r="V389" s="566"/>
      <c r="W389" s="566">
        <v>11.984</v>
      </c>
      <c r="X389" s="566">
        <v>107</v>
      </c>
      <c r="Y389" s="566"/>
      <c r="Z389" s="567"/>
      <c r="AA389" s="567"/>
      <c r="AB389" s="567"/>
      <c r="AC389" s="566"/>
      <c r="AD389" s="566"/>
      <c r="AE389" s="566"/>
    </row>
    <row r="390" spans="1:31">
      <c r="A390" s="566" t="s">
        <v>46</v>
      </c>
      <c r="B390" s="566" t="s">
        <v>46</v>
      </c>
      <c r="C390" s="567">
        <v>42877</v>
      </c>
      <c r="D390" s="566" t="s">
        <v>662</v>
      </c>
      <c r="E390" s="566" t="s">
        <v>474</v>
      </c>
      <c r="F390" s="566" t="s">
        <v>49</v>
      </c>
      <c r="G390" s="566" t="s">
        <v>92</v>
      </c>
      <c r="H390" s="566" t="s">
        <v>672</v>
      </c>
      <c r="I390" s="566"/>
      <c r="J390" s="566"/>
      <c r="K390" s="566">
        <v>11000</v>
      </c>
      <c r="L390" s="566" t="s">
        <v>673</v>
      </c>
      <c r="M390" s="566" t="s">
        <v>43</v>
      </c>
      <c r="N390" s="566" t="s">
        <v>43</v>
      </c>
      <c r="O390" s="566">
        <v>0.5</v>
      </c>
      <c r="P390" s="566"/>
      <c r="Q390" s="566" t="s">
        <v>43</v>
      </c>
      <c r="R390" s="566"/>
      <c r="S390" s="566">
        <v>7</v>
      </c>
      <c r="T390" s="566">
        <v>5</v>
      </c>
      <c r="U390" s="566">
        <v>0</v>
      </c>
      <c r="V390" s="566"/>
      <c r="W390" s="566">
        <v>12</v>
      </c>
      <c r="X390" s="566"/>
      <c r="Y390" s="566" t="s">
        <v>674</v>
      </c>
      <c r="Z390" s="567">
        <v>42873</v>
      </c>
      <c r="AA390" s="567">
        <v>42880</v>
      </c>
      <c r="AB390" s="567">
        <v>42881</v>
      </c>
      <c r="AC390" s="566" t="s">
        <v>54</v>
      </c>
      <c r="AD390" s="566" t="s">
        <v>85</v>
      </c>
      <c r="AE390" s="566" t="s">
        <v>56</v>
      </c>
    </row>
    <row r="391" spans="1:31">
      <c r="A391" s="566" t="s">
        <v>492</v>
      </c>
      <c r="B391" s="566" t="s">
        <v>537</v>
      </c>
      <c r="C391" s="567">
        <v>42877</v>
      </c>
      <c r="D391" s="566" t="s">
        <v>662</v>
      </c>
      <c r="E391" s="566" t="s">
        <v>474</v>
      </c>
      <c r="F391" s="566" t="s">
        <v>327</v>
      </c>
      <c r="G391" s="566" t="s">
        <v>660</v>
      </c>
      <c r="H391" s="566" t="s">
        <v>670</v>
      </c>
      <c r="I391" s="566">
        <v>38</v>
      </c>
      <c r="J391" s="566">
        <v>107</v>
      </c>
      <c r="K391" s="566">
        <v>107</v>
      </c>
      <c r="L391" s="566" t="s">
        <v>671</v>
      </c>
      <c r="M391" s="566">
        <v>0.25</v>
      </c>
      <c r="N391" s="566"/>
      <c r="O391" s="566"/>
      <c r="P391" s="566">
        <v>0</v>
      </c>
      <c r="Q391" s="566"/>
      <c r="R391" s="566"/>
      <c r="S391" s="566">
        <v>3.5</v>
      </c>
      <c r="T391" s="566">
        <v>1.52</v>
      </c>
      <c r="U391" s="566">
        <v>58.2</v>
      </c>
      <c r="V391" s="566"/>
      <c r="W391" s="566">
        <v>63.22</v>
      </c>
      <c r="X391" s="566"/>
      <c r="Y391" s="566"/>
      <c r="Z391" s="567"/>
      <c r="AA391" s="567"/>
      <c r="AB391" s="567"/>
      <c r="AC391" s="566"/>
      <c r="AD391" s="566"/>
      <c r="AE391" s="566"/>
    </row>
    <row r="392" spans="1:31">
      <c r="A392" s="566" t="s">
        <v>46</v>
      </c>
      <c r="B392" s="566" t="s">
        <v>46</v>
      </c>
      <c r="C392" s="567">
        <v>42877</v>
      </c>
      <c r="D392" s="566" t="s">
        <v>662</v>
      </c>
      <c r="E392" s="566" t="s">
        <v>474</v>
      </c>
      <c r="F392" s="566" t="s">
        <v>49</v>
      </c>
      <c r="G392" s="566" t="s">
        <v>57</v>
      </c>
      <c r="H392" s="566" t="s">
        <v>675</v>
      </c>
      <c r="I392" s="566"/>
      <c r="J392" s="566"/>
      <c r="K392" s="566">
        <v>11000</v>
      </c>
      <c r="L392" s="566" t="s">
        <v>164</v>
      </c>
      <c r="M392" s="566" t="s">
        <v>43</v>
      </c>
      <c r="N392" s="566" t="s">
        <v>43</v>
      </c>
      <c r="O392" s="566">
        <v>0.5</v>
      </c>
      <c r="P392" s="566"/>
      <c r="Q392" s="566" t="s">
        <v>43</v>
      </c>
      <c r="R392" s="566"/>
      <c r="S392" s="566">
        <v>7</v>
      </c>
      <c r="T392" s="566">
        <v>5</v>
      </c>
      <c r="U392" s="566">
        <v>0</v>
      </c>
      <c r="V392" s="566"/>
      <c r="W392" s="566">
        <v>12</v>
      </c>
      <c r="X392" s="566"/>
      <c r="Y392" s="566" t="s">
        <v>676</v>
      </c>
      <c r="Z392" s="567">
        <v>42874</v>
      </c>
      <c r="AA392" s="567">
        <v>42879</v>
      </c>
      <c r="AB392" s="567">
        <v>42880</v>
      </c>
      <c r="AC392" s="566" t="s">
        <v>54</v>
      </c>
      <c r="AD392" s="566" t="s">
        <v>85</v>
      </c>
      <c r="AE392" s="566" t="s">
        <v>56</v>
      </c>
    </row>
    <row r="393" spans="1:31">
      <c r="A393" s="566" t="s">
        <v>492</v>
      </c>
      <c r="B393" s="566" t="s">
        <v>493</v>
      </c>
      <c r="C393" s="567">
        <v>42877</v>
      </c>
      <c r="D393" s="566" t="s">
        <v>662</v>
      </c>
      <c r="E393" s="566" t="s">
        <v>474</v>
      </c>
      <c r="F393" s="566" t="s">
        <v>327</v>
      </c>
      <c r="G393" s="566" t="s">
        <v>677</v>
      </c>
      <c r="H393" s="566" t="s">
        <v>678</v>
      </c>
      <c r="I393" s="566">
        <v>3</v>
      </c>
      <c r="J393" s="566">
        <v>200</v>
      </c>
      <c r="K393" s="566">
        <v>3860</v>
      </c>
      <c r="L393" s="566" t="s">
        <v>521</v>
      </c>
      <c r="M393" s="566"/>
      <c r="N393" s="566">
        <v>0.1</v>
      </c>
      <c r="O393" s="566"/>
      <c r="P393" s="566">
        <v>0</v>
      </c>
      <c r="Q393" s="566"/>
      <c r="R393" s="566"/>
      <c r="S393" s="566">
        <v>1.4</v>
      </c>
      <c r="T393" s="566">
        <v>0.21</v>
      </c>
      <c r="U393" s="566">
        <v>0.19</v>
      </c>
      <c r="V393" s="566"/>
      <c r="W393" s="566">
        <v>1.8</v>
      </c>
      <c r="X393" s="566"/>
      <c r="Y393" s="566"/>
      <c r="Z393" s="567"/>
      <c r="AA393" s="567"/>
      <c r="AB393" s="567"/>
      <c r="AC393" s="566"/>
      <c r="AD393" s="566"/>
      <c r="AE393" s="566"/>
    </row>
    <row r="394" spans="1:31">
      <c r="A394" s="566" t="s">
        <v>512</v>
      </c>
      <c r="B394" s="566" t="s">
        <v>513</v>
      </c>
      <c r="C394" s="567">
        <v>42877</v>
      </c>
      <c r="D394" s="566" t="s">
        <v>662</v>
      </c>
      <c r="E394" s="566" t="s">
        <v>474</v>
      </c>
      <c r="F394" s="566" t="s">
        <v>327</v>
      </c>
      <c r="G394" s="566" t="s">
        <v>679</v>
      </c>
      <c r="H394" s="566" t="s">
        <v>680</v>
      </c>
      <c r="I394" s="566">
        <v>54</v>
      </c>
      <c r="J394" s="566">
        <v>270</v>
      </c>
      <c r="K394" s="566">
        <v>270</v>
      </c>
      <c r="L394" s="566" t="s">
        <v>544</v>
      </c>
      <c r="M394" s="566">
        <v>1.998</v>
      </c>
      <c r="N394" s="566"/>
      <c r="O394" s="566"/>
      <c r="P394" s="566"/>
      <c r="Q394" s="566"/>
      <c r="R394" s="566"/>
      <c r="S394" s="566">
        <v>27.972</v>
      </c>
      <c r="T394" s="566"/>
      <c r="U394" s="566">
        <v>0.486</v>
      </c>
      <c r="V394" s="566"/>
      <c r="W394" s="566">
        <v>28.458</v>
      </c>
      <c r="X394" s="566"/>
      <c r="Y394" s="566"/>
      <c r="Z394" s="567"/>
      <c r="AA394" s="567"/>
      <c r="AB394" s="567"/>
      <c r="AC394" s="566"/>
      <c r="AD394" s="566"/>
      <c r="AE394" s="566"/>
    </row>
    <row r="395" spans="1:31">
      <c r="A395" s="566" t="s">
        <v>492</v>
      </c>
      <c r="B395" s="566" t="s">
        <v>493</v>
      </c>
      <c r="C395" s="567">
        <v>42877</v>
      </c>
      <c r="D395" s="566" t="s">
        <v>662</v>
      </c>
      <c r="E395" s="566" t="s">
        <v>474</v>
      </c>
      <c r="F395" s="566" t="s">
        <v>327</v>
      </c>
      <c r="G395" s="566" t="s">
        <v>681</v>
      </c>
      <c r="H395" s="566" t="s">
        <v>682</v>
      </c>
      <c r="I395" s="566">
        <v>3</v>
      </c>
      <c r="J395" s="566">
        <v>200</v>
      </c>
      <c r="K395" s="566">
        <v>7570</v>
      </c>
      <c r="L395" s="566" t="s">
        <v>521</v>
      </c>
      <c r="M395" s="566"/>
      <c r="N395" s="566">
        <v>0.1</v>
      </c>
      <c r="O395" s="566"/>
      <c r="P395" s="566">
        <v>0</v>
      </c>
      <c r="Q395" s="566"/>
      <c r="R395" s="566"/>
      <c r="S395" s="566">
        <v>1.4</v>
      </c>
      <c r="T395" s="566">
        <v>0.21</v>
      </c>
      <c r="U395" s="566">
        <v>0.19</v>
      </c>
      <c r="V395" s="566"/>
      <c r="W395" s="566">
        <v>1.8</v>
      </c>
      <c r="X395" s="566"/>
      <c r="Y395" s="566"/>
      <c r="Z395" s="567"/>
      <c r="AA395" s="567"/>
      <c r="AB395" s="567"/>
      <c r="AC395" s="566"/>
      <c r="AD395" s="566"/>
      <c r="AE395" s="566"/>
    </row>
    <row r="396" spans="1:31">
      <c r="A396" s="566" t="s">
        <v>512</v>
      </c>
      <c r="B396" s="566" t="s">
        <v>513</v>
      </c>
      <c r="C396" s="567">
        <v>42877</v>
      </c>
      <c r="D396" s="566" t="s">
        <v>662</v>
      </c>
      <c r="E396" s="566" t="s">
        <v>474</v>
      </c>
      <c r="F396" s="566" t="s">
        <v>49</v>
      </c>
      <c r="G396" s="566" t="s">
        <v>535</v>
      </c>
      <c r="H396" s="566"/>
      <c r="I396" s="566">
        <v>86</v>
      </c>
      <c r="J396" s="566">
        <v>86</v>
      </c>
      <c r="K396" s="566">
        <v>86</v>
      </c>
      <c r="L396" s="566" t="s">
        <v>544</v>
      </c>
      <c r="M396" s="566">
        <v>3.182</v>
      </c>
      <c r="N396" s="566"/>
      <c r="O396" s="566"/>
      <c r="P396" s="566"/>
      <c r="Q396" s="566"/>
      <c r="R396" s="566"/>
      <c r="S396" s="566">
        <v>44.548</v>
      </c>
      <c r="T396" s="566"/>
      <c r="U396" s="566">
        <v>0.774</v>
      </c>
      <c r="V396" s="566"/>
      <c r="W396" s="566">
        <v>45.322</v>
      </c>
      <c r="X396" s="566"/>
      <c r="Y396" s="566"/>
      <c r="Z396" s="567"/>
      <c r="AA396" s="567"/>
      <c r="AB396" s="567"/>
      <c r="AC396" s="566"/>
      <c r="AD396" s="566"/>
      <c r="AE396" s="566"/>
    </row>
    <row r="397" spans="1:31">
      <c r="A397" s="566" t="s">
        <v>147</v>
      </c>
      <c r="B397" s="566" t="s">
        <v>324</v>
      </c>
      <c r="C397" s="567">
        <v>42878</v>
      </c>
      <c r="D397" s="566" t="s">
        <v>662</v>
      </c>
      <c r="E397" s="566" t="s">
        <v>474</v>
      </c>
      <c r="F397" s="566" t="s">
        <v>327</v>
      </c>
      <c r="G397" s="566" t="s">
        <v>683</v>
      </c>
      <c r="H397" s="566"/>
      <c r="I397" s="566"/>
      <c r="J397" s="566"/>
      <c r="K397" s="566"/>
      <c r="L397" s="566"/>
      <c r="M397" s="566"/>
      <c r="N397" s="566"/>
      <c r="O397" s="566"/>
      <c r="P397" s="566">
        <v>5</v>
      </c>
      <c r="Q397" s="566"/>
      <c r="R397" s="566"/>
      <c r="S397" s="566">
        <v>70</v>
      </c>
      <c r="T397" s="566"/>
      <c r="U397" s="566"/>
      <c r="V397" s="566"/>
      <c r="W397" s="566">
        <v>70</v>
      </c>
      <c r="X397" s="566"/>
      <c r="Y397" s="566"/>
      <c r="Z397" s="567"/>
      <c r="AA397" s="567"/>
      <c r="AB397" s="567"/>
      <c r="AC397" s="566"/>
      <c r="AD397" s="566"/>
      <c r="AE397" s="566"/>
    </row>
    <row r="398" spans="1:31">
      <c r="A398" s="566" t="s">
        <v>492</v>
      </c>
      <c r="B398" s="566" t="s">
        <v>537</v>
      </c>
      <c r="C398" s="567">
        <v>42878</v>
      </c>
      <c r="D398" s="566" t="s">
        <v>662</v>
      </c>
      <c r="E398" s="566" t="s">
        <v>474</v>
      </c>
      <c r="F398" s="566" t="s">
        <v>327</v>
      </c>
      <c r="G398" s="566" t="s">
        <v>684</v>
      </c>
      <c r="H398" s="566" t="s">
        <v>685</v>
      </c>
      <c r="I398" s="566">
        <v>19</v>
      </c>
      <c r="J398" s="566">
        <v>19</v>
      </c>
      <c r="K398" s="566">
        <v>19</v>
      </c>
      <c r="L398" s="566" t="s">
        <v>573</v>
      </c>
      <c r="M398" s="566"/>
      <c r="N398" s="566"/>
      <c r="O398" s="566"/>
      <c r="P398" s="566">
        <v>0.152</v>
      </c>
      <c r="Q398" s="566"/>
      <c r="R398" s="566"/>
      <c r="S398" s="566">
        <v>2.128</v>
      </c>
      <c r="T398" s="566"/>
      <c r="U398" s="566"/>
      <c r="V398" s="566"/>
      <c r="W398" s="566">
        <v>2.128</v>
      </c>
      <c r="X398" s="566">
        <v>19</v>
      </c>
      <c r="Y398" s="566"/>
      <c r="Z398" s="567"/>
      <c r="AA398" s="567"/>
      <c r="AB398" s="567"/>
      <c r="AC398" s="566"/>
      <c r="AD398" s="566"/>
      <c r="AE398" s="566"/>
    </row>
    <row r="399" spans="1:31">
      <c r="A399" s="566" t="s">
        <v>512</v>
      </c>
      <c r="B399" s="566" t="s">
        <v>513</v>
      </c>
      <c r="C399" s="567">
        <v>42878</v>
      </c>
      <c r="D399" s="566" t="s">
        <v>662</v>
      </c>
      <c r="E399" s="566" t="s">
        <v>474</v>
      </c>
      <c r="F399" s="566" t="s">
        <v>327</v>
      </c>
      <c r="G399" s="566" t="s">
        <v>686</v>
      </c>
      <c r="H399" s="566" t="s">
        <v>680</v>
      </c>
      <c r="I399" s="566">
        <v>2</v>
      </c>
      <c r="J399" s="566">
        <v>4</v>
      </c>
      <c r="K399" s="566">
        <v>4</v>
      </c>
      <c r="L399" s="566" t="s">
        <v>687</v>
      </c>
      <c r="M399" s="566">
        <v>0.074</v>
      </c>
      <c r="N399" s="566"/>
      <c r="O399" s="566"/>
      <c r="P399" s="566"/>
      <c r="Q399" s="566"/>
      <c r="R399" s="566"/>
      <c r="S399" s="566">
        <v>1.036</v>
      </c>
      <c r="T399" s="566"/>
      <c r="U399" s="566">
        <v>0.018</v>
      </c>
      <c r="V399" s="566"/>
      <c r="W399" s="566">
        <v>1.054</v>
      </c>
      <c r="X399" s="566"/>
      <c r="Y399" s="566"/>
      <c r="Z399" s="567"/>
      <c r="AA399" s="567"/>
      <c r="AB399" s="567"/>
      <c r="AC399" s="566"/>
      <c r="AD399" s="566"/>
      <c r="AE399" s="566"/>
    </row>
    <row r="400" spans="1:31">
      <c r="A400" s="566" t="s">
        <v>147</v>
      </c>
      <c r="B400" s="566" t="s">
        <v>324</v>
      </c>
      <c r="C400" s="567">
        <v>42878</v>
      </c>
      <c r="D400" s="566" t="s">
        <v>662</v>
      </c>
      <c r="E400" s="566" t="s">
        <v>474</v>
      </c>
      <c r="F400" s="566" t="s">
        <v>327</v>
      </c>
      <c r="G400" s="566" t="s">
        <v>431</v>
      </c>
      <c r="H400" s="566"/>
      <c r="I400" s="566"/>
      <c r="J400" s="566"/>
      <c r="K400" s="566"/>
      <c r="L400" s="566"/>
      <c r="M400" s="566"/>
      <c r="N400" s="566"/>
      <c r="O400" s="566"/>
      <c r="P400" s="566">
        <v>9</v>
      </c>
      <c r="Q400" s="566"/>
      <c r="R400" s="566"/>
      <c r="S400" s="566">
        <v>126</v>
      </c>
      <c r="T400" s="566"/>
      <c r="U400" s="566"/>
      <c r="V400" s="566"/>
      <c r="W400" s="566">
        <v>126</v>
      </c>
      <c r="X400" s="566"/>
      <c r="Y400" s="566"/>
      <c r="Z400" s="567"/>
      <c r="AA400" s="567"/>
      <c r="AB400" s="567"/>
      <c r="AC400" s="566"/>
      <c r="AD400" s="566"/>
      <c r="AE400" s="566"/>
    </row>
    <row r="401" spans="1:31">
      <c r="A401" s="566" t="s">
        <v>512</v>
      </c>
      <c r="B401" s="566" t="s">
        <v>513</v>
      </c>
      <c r="C401" s="567">
        <v>42878</v>
      </c>
      <c r="D401" s="566" t="s">
        <v>662</v>
      </c>
      <c r="E401" s="566" t="s">
        <v>474</v>
      </c>
      <c r="F401" s="566" t="s">
        <v>327</v>
      </c>
      <c r="G401" s="566" t="s">
        <v>688</v>
      </c>
      <c r="H401" s="566" t="s">
        <v>689</v>
      </c>
      <c r="I401" s="566">
        <v>22</v>
      </c>
      <c r="J401" s="566">
        <v>108</v>
      </c>
      <c r="K401" s="566">
        <v>108</v>
      </c>
      <c r="L401" s="566" t="s">
        <v>544</v>
      </c>
      <c r="M401" s="566">
        <v>0.814</v>
      </c>
      <c r="N401" s="566"/>
      <c r="O401" s="566"/>
      <c r="P401" s="566"/>
      <c r="Q401" s="566"/>
      <c r="R401" s="566"/>
      <c r="S401" s="566">
        <v>11.396</v>
      </c>
      <c r="T401" s="566"/>
      <c r="U401" s="566">
        <v>0.198</v>
      </c>
      <c r="V401" s="566"/>
      <c r="W401" s="566">
        <v>11.594</v>
      </c>
      <c r="X401" s="566"/>
      <c r="Y401" s="566"/>
      <c r="Z401" s="567"/>
      <c r="AA401" s="567"/>
      <c r="AB401" s="567"/>
      <c r="AC401" s="566"/>
      <c r="AD401" s="566"/>
      <c r="AE401" s="566"/>
    </row>
    <row r="402" spans="1:31">
      <c r="A402" s="566" t="s">
        <v>46</v>
      </c>
      <c r="B402" s="566" t="s">
        <v>46</v>
      </c>
      <c r="C402" s="567">
        <v>42878</v>
      </c>
      <c r="D402" s="566" t="s">
        <v>662</v>
      </c>
      <c r="E402" s="566" t="s">
        <v>474</v>
      </c>
      <c r="F402" s="566" t="s">
        <v>49</v>
      </c>
      <c r="G402" s="566" t="s">
        <v>92</v>
      </c>
      <c r="H402" s="566" t="s">
        <v>690</v>
      </c>
      <c r="I402" s="566"/>
      <c r="J402" s="566"/>
      <c r="K402" s="566">
        <v>11000</v>
      </c>
      <c r="L402" s="566" t="s">
        <v>164</v>
      </c>
      <c r="M402" s="566" t="s">
        <v>43</v>
      </c>
      <c r="N402" s="566" t="s">
        <v>43</v>
      </c>
      <c r="O402" s="566">
        <v>0.5</v>
      </c>
      <c r="P402" s="566"/>
      <c r="Q402" s="566" t="s">
        <v>43</v>
      </c>
      <c r="R402" s="566"/>
      <c r="S402" s="566">
        <v>7</v>
      </c>
      <c r="T402" s="566">
        <v>5</v>
      </c>
      <c r="U402" s="566">
        <v>0</v>
      </c>
      <c r="V402" s="566"/>
      <c r="W402" s="566">
        <v>12</v>
      </c>
      <c r="X402" s="566"/>
      <c r="Y402" s="566" t="s">
        <v>691</v>
      </c>
      <c r="Z402" s="567">
        <v>42851</v>
      </c>
      <c r="AA402" s="567">
        <v>42881</v>
      </c>
      <c r="AB402" s="567">
        <v>42882</v>
      </c>
      <c r="AC402" s="566" t="s">
        <v>54</v>
      </c>
      <c r="AD402" s="566" t="s">
        <v>61</v>
      </c>
      <c r="AE402" s="566" t="s">
        <v>56</v>
      </c>
    </row>
    <row r="403" spans="1:31">
      <c r="A403" s="566" t="s">
        <v>512</v>
      </c>
      <c r="B403" s="566" t="s">
        <v>513</v>
      </c>
      <c r="C403" s="567">
        <v>42878</v>
      </c>
      <c r="D403" s="566" t="s">
        <v>662</v>
      </c>
      <c r="E403" s="566" t="s">
        <v>474</v>
      </c>
      <c r="F403" s="566" t="s">
        <v>327</v>
      </c>
      <c r="G403" s="566" t="s">
        <v>692</v>
      </c>
      <c r="H403" s="566" t="s">
        <v>693</v>
      </c>
      <c r="I403" s="566">
        <v>82</v>
      </c>
      <c r="J403" s="566">
        <v>108</v>
      </c>
      <c r="K403" s="566">
        <v>108</v>
      </c>
      <c r="L403" s="566" t="s">
        <v>544</v>
      </c>
      <c r="M403" s="566">
        <v>3.034</v>
      </c>
      <c r="N403" s="566"/>
      <c r="O403" s="566"/>
      <c r="P403" s="566"/>
      <c r="Q403" s="566"/>
      <c r="R403" s="566"/>
      <c r="S403" s="566">
        <v>42.476</v>
      </c>
      <c r="T403" s="566"/>
      <c r="U403" s="566">
        <v>0.738</v>
      </c>
      <c r="V403" s="566"/>
      <c r="W403" s="566">
        <v>43.214</v>
      </c>
      <c r="X403" s="566"/>
      <c r="Y403" s="566"/>
      <c r="Z403" s="567"/>
      <c r="AA403" s="567"/>
      <c r="AB403" s="567"/>
      <c r="AC403" s="566"/>
      <c r="AD403" s="566"/>
      <c r="AE403" s="566"/>
    </row>
    <row r="404" spans="1:31">
      <c r="A404" s="566" t="s">
        <v>492</v>
      </c>
      <c r="B404" s="566" t="s">
        <v>493</v>
      </c>
      <c r="C404" s="567">
        <v>42879</v>
      </c>
      <c r="D404" s="566" t="s">
        <v>662</v>
      </c>
      <c r="E404" s="566" t="s">
        <v>474</v>
      </c>
      <c r="F404" s="566" t="s">
        <v>327</v>
      </c>
      <c r="G404" s="566" t="s">
        <v>694</v>
      </c>
      <c r="H404" s="566" t="s">
        <v>695</v>
      </c>
      <c r="I404" s="566">
        <v>3</v>
      </c>
      <c r="J404" s="566">
        <v>315</v>
      </c>
      <c r="K404" s="566">
        <v>30590</v>
      </c>
      <c r="L404" s="566" t="s">
        <v>696</v>
      </c>
      <c r="M404" s="566"/>
      <c r="N404" s="566"/>
      <c r="O404" s="566">
        <v>0.2</v>
      </c>
      <c r="P404" s="566">
        <v>0</v>
      </c>
      <c r="Q404" s="566"/>
      <c r="R404" s="566"/>
      <c r="S404" s="566">
        <v>2.8</v>
      </c>
      <c r="T404" s="566">
        <v>0.21</v>
      </c>
      <c r="U404" s="566"/>
      <c r="V404" s="566"/>
      <c r="W404" s="566">
        <v>3.01</v>
      </c>
      <c r="X404" s="566"/>
      <c r="Y404" s="566"/>
      <c r="Z404" s="567"/>
      <c r="AA404" s="567"/>
      <c r="AB404" s="567"/>
      <c r="AC404" s="566"/>
      <c r="AD404" s="566"/>
      <c r="AE404" s="566"/>
    </row>
    <row r="405" spans="1:31">
      <c r="A405" s="566" t="s">
        <v>147</v>
      </c>
      <c r="B405" s="566" t="s">
        <v>161</v>
      </c>
      <c r="C405" s="567">
        <v>42879</v>
      </c>
      <c r="D405" s="566" t="s">
        <v>662</v>
      </c>
      <c r="E405" s="566" t="s">
        <v>474</v>
      </c>
      <c r="F405" s="566" t="s">
        <v>49</v>
      </c>
      <c r="G405" s="566" t="s">
        <v>247</v>
      </c>
      <c r="H405" s="566" t="s">
        <v>697</v>
      </c>
      <c r="I405" s="566"/>
      <c r="J405" s="566"/>
      <c r="K405" s="566">
        <v>11000</v>
      </c>
      <c r="L405" s="566" t="s">
        <v>698</v>
      </c>
      <c r="M405" s="566" t="s">
        <v>43</v>
      </c>
      <c r="N405" s="566" t="s">
        <v>43</v>
      </c>
      <c r="O405" s="566">
        <v>0.5</v>
      </c>
      <c r="P405" s="566"/>
      <c r="Q405" s="566" t="s">
        <v>43</v>
      </c>
      <c r="R405" s="566"/>
      <c r="S405" s="566">
        <v>7</v>
      </c>
      <c r="T405" s="566">
        <v>5</v>
      </c>
      <c r="U405" s="566">
        <v>0</v>
      </c>
      <c r="V405" s="566"/>
      <c r="W405" s="566">
        <v>12</v>
      </c>
      <c r="X405" s="566"/>
      <c r="Y405" s="566" t="s">
        <v>699</v>
      </c>
      <c r="Z405" s="567">
        <v>42877</v>
      </c>
      <c r="AA405" s="567">
        <v>42880</v>
      </c>
      <c r="AB405" s="567">
        <v>42881</v>
      </c>
      <c r="AC405" s="566" t="s">
        <v>54</v>
      </c>
      <c r="AD405" s="566" t="s">
        <v>55</v>
      </c>
      <c r="AE405" s="566" t="s">
        <v>56</v>
      </c>
    </row>
    <row r="406" spans="1:31">
      <c r="A406" s="566" t="s">
        <v>492</v>
      </c>
      <c r="B406" s="566" t="s">
        <v>493</v>
      </c>
      <c r="C406" s="567">
        <v>42879</v>
      </c>
      <c r="D406" s="566" t="s">
        <v>662</v>
      </c>
      <c r="E406" s="566" t="s">
        <v>474</v>
      </c>
      <c r="F406" s="566" t="s">
        <v>327</v>
      </c>
      <c r="G406" s="566" t="s">
        <v>700</v>
      </c>
      <c r="H406" s="566" t="s">
        <v>701</v>
      </c>
      <c r="I406" s="566">
        <v>3</v>
      </c>
      <c r="J406" s="566">
        <v>315</v>
      </c>
      <c r="K406" s="566">
        <v>10330</v>
      </c>
      <c r="L406" s="566" t="s">
        <v>702</v>
      </c>
      <c r="M406" s="566"/>
      <c r="N406" s="566"/>
      <c r="O406" s="566"/>
      <c r="P406" s="566">
        <v>0</v>
      </c>
      <c r="Q406" s="566">
        <v>1</v>
      </c>
      <c r="R406" s="566"/>
      <c r="S406" s="566">
        <v>14</v>
      </c>
      <c r="T406" s="566"/>
      <c r="U406" s="566"/>
      <c r="V406" s="566"/>
      <c r="W406" s="566">
        <v>14</v>
      </c>
      <c r="X406" s="566"/>
      <c r="Y406" s="566"/>
      <c r="Z406" s="567"/>
      <c r="AA406" s="567"/>
      <c r="AB406" s="567"/>
      <c r="AC406" s="566"/>
      <c r="AD406" s="566"/>
      <c r="AE406" s="566"/>
    </row>
    <row r="407" spans="1:31">
      <c r="A407" s="566" t="s">
        <v>147</v>
      </c>
      <c r="B407" s="566" t="s">
        <v>324</v>
      </c>
      <c r="C407" s="567">
        <v>42879</v>
      </c>
      <c r="D407" s="566" t="s">
        <v>662</v>
      </c>
      <c r="E407" s="566" t="s">
        <v>474</v>
      </c>
      <c r="F407" s="566" t="s">
        <v>327</v>
      </c>
      <c r="G407" s="566" t="s">
        <v>703</v>
      </c>
      <c r="H407" s="566"/>
      <c r="I407" s="566"/>
      <c r="J407" s="566"/>
      <c r="K407" s="566"/>
      <c r="L407" s="566"/>
      <c r="M407" s="566"/>
      <c r="N407" s="566"/>
      <c r="O407" s="566"/>
      <c r="P407" s="566">
        <v>2</v>
      </c>
      <c r="Q407" s="566"/>
      <c r="R407" s="566"/>
      <c r="S407" s="566">
        <v>28</v>
      </c>
      <c r="T407" s="566"/>
      <c r="U407" s="566"/>
      <c r="V407" s="566"/>
      <c r="W407" s="566">
        <v>28</v>
      </c>
      <c r="X407" s="566"/>
      <c r="Y407" s="566"/>
      <c r="Z407" s="567"/>
      <c r="AA407" s="567"/>
      <c r="AB407" s="567"/>
      <c r="AC407" s="566"/>
      <c r="AD407" s="566"/>
      <c r="AE407" s="566"/>
    </row>
    <row r="408" spans="1:31">
      <c r="A408" s="566" t="s">
        <v>492</v>
      </c>
      <c r="B408" s="566" t="s">
        <v>493</v>
      </c>
      <c r="C408" s="567">
        <v>42879</v>
      </c>
      <c r="D408" s="566" t="s">
        <v>662</v>
      </c>
      <c r="E408" s="566" t="s">
        <v>474</v>
      </c>
      <c r="F408" s="566" t="s">
        <v>327</v>
      </c>
      <c r="G408" s="566" t="s">
        <v>620</v>
      </c>
      <c r="H408" s="566" t="s">
        <v>704</v>
      </c>
      <c r="I408" s="566">
        <v>3</v>
      </c>
      <c r="J408" s="566">
        <v>315</v>
      </c>
      <c r="K408" s="566">
        <v>30320</v>
      </c>
      <c r="L408" s="566" t="s">
        <v>521</v>
      </c>
      <c r="M408" s="566"/>
      <c r="N408" s="566"/>
      <c r="O408" s="566">
        <v>0.2</v>
      </c>
      <c r="P408" s="566">
        <v>0</v>
      </c>
      <c r="Q408" s="566"/>
      <c r="R408" s="566"/>
      <c r="S408" s="566">
        <v>2.8</v>
      </c>
      <c r="T408" s="566">
        <v>0.21</v>
      </c>
      <c r="U408" s="566"/>
      <c r="V408" s="566"/>
      <c r="W408" s="566">
        <v>3.01</v>
      </c>
      <c r="X408" s="566"/>
      <c r="Y408" s="566"/>
      <c r="Z408" s="567"/>
      <c r="AA408" s="567"/>
      <c r="AB408" s="567"/>
      <c r="AC408" s="566"/>
      <c r="AD408" s="566"/>
      <c r="AE408" s="566"/>
    </row>
    <row r="409" spans="1:31">
      <c r="A409" s="566" t="s">
        <v>147</v>
      </c>
      <c r="B409" s="566" t="s">
        <v>324</v>
      </c>
      <c r="C409" s="567">
        <v>42879</v>
      </c>
      <c r="D409" s="566" t="s">
        <v>662</v>
      </c>
      <c r="E409" s="566" t="s">
        <v>474</v>
      </c>
      <c r="F409" s="566" t="s">
        <v>327</v>
      </c>
      <c r="G409" s="566" t="s">
        <v>516</v>
      </c>
      <c r="H409" s="566"/>
      <c r="I409" s="566"/>
      <c r="J409" s="566"/>
      <c r="K409" s="566"/>
      <c r="L409" s="566"/>
      <c r="M409" s="566"/>
      <c r="N409" s="566"/>
      <c r="O409" s="566"/>
      <c r="P409" s="566">
        <v>2</v>
      </c>
      <c r="Q409" s="566"/>
      <c r="R409" s="566"/>
      <c r="S409" s="566">
        <v>28</v>
      </c>
      <c r="T409" s="566"/>
      <c r="U409" s="566"/>
      <c r="V409" s="566"/>
      <c r="W409" s="566">
        <v>28</v>
      </c>
      <c r="X409" s="566"/>
      <c r="Y409" s="566"/>
      <c r="Z409" s="567"/>
      <c r="AA409" s="567"/>
      <c r="AB409" s="567"/>
      <c r="AC409" s="566"/>
      <c r="AD409" s="566"/>
      <c r="AE409" s="566"/>
    </row>
    <row r="410" spans="1:31">
      <c r="A410" s="566" t="s">
        <v>492</v>
      </c>
      <c r="B410" s="566" t="s">
        <v>493</v>
      </c>
      <c r="C410" s="567">
        <v>42879</v>
      </c>
      <c r="D410" s="566" t="s">
        <v>662</v>
      </c>
      <c r="E410" s="566" t="s">
        <v>474</v>
      </c>
      <c r="F410" s="566" t="s">
        <v>327</v>
      </c>
      <c r="G410" s="566" t="s">
        <v>620</v>
      </c>
      <c r="H410" s="566" t="s">
        <v>705</v>
      </c>
      <c r="I410" s="566">
        <v>3</v>
      </c>
      <c r="J410" s="566">
        <v>315</v>
      </c>
      <c r="K410" s="566">
        <v>32460</v>
      </c>
      <c r="L410" s="566" t="s">
        <v>521</v>
      </c>
      <c r="M410" s="566"/>
      <c r="N410" s="566"/>
      <c r="O410" s="566">
        <v>0.2</v>
      </c>
      <c r="P410" s="566">
        <v>0</v>
      </c>
      <c r="Q410" s="566"/>
      <c r="R410" s="566"/>
      <c r="S410" s="566">
        <v>2.8</v>
      </c>
      <c r="T410" s="566">
        <v>0.21</v>
      </c>
      <c r="U410" s="566"/>
      <c r="V410" s="566"/>
      <c r="W410" s="566">
        <v>3.01</v>
      </c>
      <c r="X410" s="566"/>
      <c r="Y410" s="566"/>
      <c r="Z410" s="567"/>
      <c r="AA410" s="567"/>
      <c r="AB410" s="567"/>
      <c r="AC410" s="566"/>
      <c r="AD410" s="566"/>
      <c r="AE410" s="566"/>
    </row>
    <row r="411" spans="1:31">
      <c r="A411" s="566" t="s">
        <v>147</v>
      </c>
      <c r="B411" s="566" t="s">
        <v>324</v>
      </c>
      <c r="C411" s="567">
        <v>42879</v>
      </c>
      <c r="D411" s="566" t="s">
        <v>662</v>
      </c>
      <c r="E411" s="566" t="s">
        <v>474</v>
      </c>
      <c r="F411" s="566" t="s">
        <v>327</v>
      </c>
      <c r="G411" s="566" t="s">
        <v>595</v>
      </c>
      <c r="H411" s="566"/>
      <c r="I411" s="566"/>
      <c r="J411" s="566"/>
      <c r="K411" s="566"/>
      <c r="L411" s="566"/>
      <c r="M411" s="566"/>
      <c r="N411" s="566"/>
      <c r="O411" s="566"/>
      <c r="P411" s="566">
        <v>2</v>
      </c>
      <c r="Q411" s="566"/>
      <c r="R411" s="566"/>
      <c r="S411" s="566">
        <v>28</v>
      </c>
      <c r="T411" s="566"/>
      <c r="U411" s="566"/>
      <c r="V411" s="566"/>
      <c r="W411" s="566">
        <v>28</v>
      </c>
      <c r="X411" s="566"/>
      <c r="Y411" s="566"/>
      <c r="Z411" s="567"/>
      <c r="AA411" s="567"/>
      <c r="AB411" s="567"/>
      <c r="AC411" s="566"/>
      <c r="AD411" s="566"/>
      <c r="AE411" s="566"/>
    </row>
    <row r="412" spans="1:31">
      <c r="A412" s="566" t="s">
        <v>492</v>
      </c>
      <c r="B412" s="566" t="s">
        <v>493</v>
      </c>
      <c r="C412" s="567">
        <v>42879</v>
      </c>
      <c r="D412" s="566" t="s">
        <v>662</v>
      </c>
      <c r="E412" s="566" t="s">
        <v>474</v>
      </c>
      <c r="F412" s="566" t="s">
        <v>327</v>
      </c>
      <c r="G412" s="566" t="s">
        <v>706</v>
      </c>
      <c r="H412" s="566" t="s">
        <v>701</v>
      </c>
      <c r="I412" s="566">
        <v>3</v>
      </c>
      <c r="J412" s="566">
        <v>315</v>
      </c>
      <c r="K412" s="566">
        <v>28840</v>
      </c>
      <c r="L412" s="566" t="s">
        <v>606</v>
      </c>
      <c r="M412" s="566"/>
      <c r="N412" s="566">
        <v>0.3</v>
      </c>
      <c r="O412" s="566"/>
      <c r="P412" s="566">
        <v>0</v>
      </c>
      <c r="Q412" s="566"/>
      <c r="R412" s="566"/>
      <c r="S412" s="566">
        <v>4.2</v>
      </c>
      <c r="T412" s="566">
        <v>0.21</v>
      </c>
      <c r="U412" s="566">
        <v>0.19</v>
      </c>
      <c r="V412" s="566"/>
      <c r="W412" s="566">
        <v>4.6</v>
      </c>
      <c r="X412" s="566"/>
      <c r="Y412" s="566"/>
      <c r="Z412" s="567"/>
      <c r="AA412" s="567"/>
      <c r="AB412" s="567"/>
      <c r="AC412" s="566"/>
      <c r="AD412" s="566"/>
      <c r="AE412" s="566"/>
    </row>
    <row r="413" spans="1:31">
      <c r="A413" s="566" t="s">
        <v>492</v>
      </c>
      <c r="B413" s="566" t="s">
        <v>493</v>
      </c>
      <c r="C413" s="567">
        <v>42879</v>
      </c>
      <c r="D413" s="566" t="s">
        <v>662</v>
      </c>
      <c r="E413" s="566" t="s">
        <v>474</v>
      </c>
      <c r="F413" s="566" t="s">
        <v>327</v>
      </c>
      <c r="G413" s="566" t="s">
        <v>706</v>
      </c>
      <c r="H413" s="566" t="s">
        <v>707</v>
      </c>
      <c r="I413" s="566">
        <v>3</v>
      </c>
      <c r="J413" s="566">
        <v>315</v>
      </c>
      <c r="K413" s="566">
        <v>31020</v>
      </c>
      <c r="L413" s="566" t="s">
        <v>606</v>
      </c>
      <c r="M413" s="566"/>
      <c r="N413" s="566">
        <v>0.3</v>
      </c>
      <c r="O413" s="566"/>
      <c r="P413" s="566">
        <v>0</v>
      </c>
      <c r="Q413" s="566"/>
      <c r="R413" s="566"/>
      <c r="S413" s="566">
        <v>4.2</v>
      </c>
      <c r="T413" s="566">
        <v>0.21</v>
      </c>
      <c r="U413" s="566">
        <v>0.19</v>
      </c>
      <c r="V413" s="566"/>
      <c r="W413" s="566">
        <v>4.6</v>
      </c>
      <c r="X413" s="566"/>
      <c r="Y413" s="566"/>
      <c r="Z413" s="567"/>
      <c r="AA413" s="567"/>
      <c r="AB413" s="567"/>
      <c r="AC413" s="566"/>
      <c r="AD413" s="566"/>
      <c r="AE413" s="566"/>
    </row>
    <row r="414" spans="1:31">
      <c r="A414" s="566" t="s">
        <v>492</v>
      </c>
      <c r="B414" s="566" t="s">
        <v>493</v>
      </c>
      <c r="C414" s="567">
        <v>42879</v>
      </c>
      <c r="D414" s="566" t="s">
        <v>662</v>
      </c>
      <c r="E414" s="566" t="s">
        <v>474</v>
      </c>
      <c r="F414" s="566" t="s">
        <v>327</v>
      </c>
      <c r="G414" s="566" t="s">
        <v>708</v>
      </c>
      <c r="H414" s="566" t="s">
        <v>709</v>
      </c>
      <c r="I414" s="566">
        <v>3</v>
      </c>
      <c r="J414" s="566">
        <v>315</v>
      </c>
      <c r="K414" s="566">
        <v>31070</v>
      </c>
      <c r="L414" s="566" t="s">
        <v>710</v>
      </c>
      <c r="M414" s="566"/>
      <c r="N414" s="566"/>
      <c r="O414" s="566">
        <v>0.2</v>
      </c>
      <c r="P414" s="566">
        <v>0</v>
      </c>
      <c r="Q414" s="566"/>
      <c r="R414" s="566"/>
      <c r="S414" s="566">
        <v>2.8</v>
      </c>
      <c r="T414" s="566">
        <v>0.21</v>
      </c>
      <c r="U414" s="566"/>
      <c r="V414" s="566"/>
      <c r="W414" s="566">
        <v>3.01</v>
      </c>
      <c r="X414" s="566"/>
      <c r="Y414" s="566"/>
      <c r="Z414" s="567"/>
      <c r="AA414" s="567"/>
      <c r="AB414" s="567"/>
      <c r="AC414" s="566"/>
      <c r="AD414" s="566"/>
      <c r="AE414" s="566"/>
    </row>
    <row r="415" spans="1:31">
      <c r="A415" s="566" t="s">
        <v>492</v>
      </c>
      <c r="B415" s="566" t="s">
        <v>493</v>
      </c>
      <c r="C415" s="567">
        <v>42879</v>
      </c>
      <c r="D415" s="566" t="s">
        <v>662</v>
      </c>
      <c r="E415" s="566" t="s">
        <v>474</v>
      </c>
      <c r="F415" s="566" t="s">
        <v>327</v>
      </c>
      <c r="G415" s="566" t="s">
        <v>711</v>
      </c>
      <c r="H415" s="566" t="s">
        <v>712</v>
      </c>
      <c r="I415" s="566">
        <v>5</v>
      </c>
      <c r="J415" s="566">
        <v>500</v>
      </c>
      <c r="K415" s="566">
        <v>35770</v>
      </c>
      <c r="L415" s="566" t="s">
        <v>696</v>
      </c>
      <c r="M415" s="566"/>
      <c r="N415" s="566"/>
      <c r="O415" s="566">
        <v>0.2</v>
      </c>
      <c r="P415" s="566">
        <v>0</v>
      </c>
      <c r="Q415" s="566"/>
      <c r="R415" s="566"/>
      <c r="S415" s="566">
        <v>2.8</v>
      </c>
      <c r="T415" s="566">
        <v>0.21</v>
      </c>
      <c r="U415" s="566"/>
      <c r="V415" s="566"/>
      <c r="W415" s="566">
        <v>3.01</v>
      </c>
      <c r="X415" s="566"/>
      <c r="Y415" s="566"/>
      <c r="Z415" s="567"/>
      <c r="AA415" s="567"/>
      <c r="AB415" s="567"/>
      <c r="AC415" s="566"/>
      <c r="AD415" s="566"/>
      <c r="AE415" s="566"/>
    </row>
    <row r="416" spans="1:31">
      <c r="A416" s="566" t="s">
        <v>492</v>
      </c>
      <c r="B416" s="566" t="s">
        <v>537</v>
      </c>
      <c r="C416" s="567">
        <v>42880</v>
      </c>
      <c r="D416" s="566" t="s">
        <v>662</v>
      </c>
      <c r="E416" s="566" t="s">
        <v>474</v>
      </c>
      <c r="F416" s="566" t="s">
        <v>327</v>
      </c>
      <c r="G416" s="566" t="s">
        <v>713</v>
      </c>
      <c r="H416" s="566"/>
      <c r="I416" s="566">
        <v>11</v>
      </c>
      <c r="J416" s="566">
        <v>11</v>
      </c>
      <c r="K416" s="566">
        <v>11</v>
      </c>
      <c r="L416" s="566" t="s">
        <v>567</v>
      </c>
      <c r="M416" s="566"/>
      <c r="N416" s="566"/>
      <c r="O416" s="566"/>
      <c r="P416" s="566">
        <v>0.152</v>
      </c>
      <c r="Q416" s="566"/>
      <c r="R416" s="566"/>
      <c r="S416" s="566">
        <v>2.128</v>
      </c>
      <c r="T416" s="566"/>
      <c r="U416" s="566"/>
      <c r="V416" s="566"/>
      <c r="W416" s="566">
        <v>2.128</v>
      </c>
      <c r="X416" s="566">
        <v>19</v>
      </c>
      <c r="Y416" s="566"/>
      <c r="Z416" s="567"/>
      <c r="AA416" s="567"/>
      <c r="AB416" s="567"/>
      <c r="AC416" s="566"/>
      <c r="AD416" s="566"/>
      <c r="AE416" s="566"/>
    </row>
    <row r="417" spans="1:31">
      <c r="A417" s="566" t="s">
        <v>147</v>
      </c>
      <c r="B417" s="566" t="s">
        <v>324</v>
      </c>
      <c r="C417" s="567">
        <v>42881</v>
      </c>
      <c r="D417" s="566" t="s">
        <v>662</v>
      </c>
      <c r="E417" s="566" t="s">
        <v>474</v>
      </c>
      <c r="F417" s="566" t="s">
        <v>327</v>
      </c>
      <c r="G417" s="566" t="s">
        <v>431</v>
      </c>
      <c r="H417" s="566"/>
      <c r="I417" s="566"/>
      <c r="J417" s="566"/>
      <c r="K417" s="566"/>
      <c r="L417" s="566"/>
      <c r="M417" s="566"/>
      <c r="N417" s="566"/>
      <c r="O417" s="566"/>
      <c r="P417" s="566">
        <v>1</v>
      </c>
      <c r="Q417" s="566"/>
      <c r="R417" s="566"/>
      <c r="S417" s="566">
        <v>14</v>
      </c>
      <c r="T417" s="566"/>
      <c r="U417" s="566"/>
      <c r="V417" s="566"/>
      <c r="W417" s="566">
        <v>14</v>
      </c>
      <c r="X417" s="566"/>
      <c r="Y417" s="566"/>
      <c r="Z417" s="567"/>
      <c r="AA417" s="567"/>
      <c r="AB417" s="567"/>
      <c r="AC417" s="566"/>
      <c r="AD417" s="566"/>
      <c r="AE417" s="566"/>
    </row>
    <row r="418" spans="1:31">
      <c r="A418" s="566" t="s">
        <v>492</v>
      </c>
      <c r="B418" s="566" t="s">
        <v>493</v>
      </c>
      <c r="C418" s="567">
        <v>42881</v>
      </c>
      <c r="D418" s="566" t="s">
        <v>662</v>
      </c>
      <c r="E418" s="566" t="s">
        <v>474</v>
      </c>
      <c r="F418" s="566" t="s">
        <v>327</v>
      </c>
      <c r="G418" s="566" t="s">
        <v>714</v>
      </c>
      <c r="H418" s="566" t="s">
        <v>715</v>
      </c>
      <c r="I418" s="566">
        <v>6</v>
      </c>
      <c r="J418" s="566">
        <v>125</v>
      </c>
      <c r="K418" s="566">
        <v>2040</v>
      </c>
      <c r="L418" s="566" t="s">
        <v>696</v>
      </c>
      <c r="M418" s="566"/>
      <c r="N418" s="566"/>
      <c r="O418" s="566">
        <v>0.3</v>
      </c>
      <c r="P418" s="566">
        <v>0</v>
      </c>
      <c r="Q418" s="566"/>
      <c r="R418" s="566"/>
      <c r="S418" s="566">
        <v>4.2</v>
      </c>
      <c r="T418" s="566">
        <v>0.21</v>
      </c>
      <c r="U418" s="566"/>
      <c r="V418" s="566"/>
      <c r="W418" s="566">
        <v>4.41</v>
      </c>
      <c r="X418" s="566"/>
      <c r="Y418" s="566"/>
      <c r="Z418" s="567"/>
      <c r="AA418" s="567"/>
      <c r="AB418" s="567"/>
      <c r="AC418" s="566"/>
      <c r="AD418" s="566"/>
      <c r="AE418" s="566"/>
    </row>
    <row r="419" spans="1:31">
      <c r="A419" s="566" t="s">
        <v>492</v>
      </c>
      <c r="B419" s="566" t="s">
        <v>493</v>
      </c>
      <c r="C419" s="567">
        <v>42881</v>
      </c>
      <c r="D419" s="566" t="s">
        <v>662</v>
      </c>
      <c r="E419" s="566" t="s">
        <v>474</v>
      </c>
      <c r="F419" s="566" t="s">
        <v>327</v>
      </c>
      <c r="G419" s="566" t="s">
        <v>602</v>
      </c>
      <c r="H419" s="566" t="s">
        <v>716</v>
      </c>
      <c r="I419" s="566">
        <v>3</v>
      </c>
      <c r="J419" s="566">
        <v>125</v>
      </c>
      <c r="K419" s="566">
        <v>2240</v>
      </c>
      <c r="L419" s="566" t="s">
        <v>551</v>
      </c>
      <c r="M419" s="566"/>
      <c r="N419" s="566"/>
      <c r="O419" s="566">
        <v>0.3</v>
      </c>
      <c r="P419" s="566">
        <v>0</v>
      </c>
      <c r="Q419" s="566"/>
      <c r="R419" s="566"/>
      <c r="S419" s="566">
        <v>4.2</v>
      </c>
      <c r="T419" s="566">
        <v>0.21</v>
      </c>
      <c r="U419" s="566"/>
      <c r="V419" s="566"/>
      <c r="W419" s="566">
        <v>4.41</v>
      </c>
      <c r="X419" s="566"/>
      <c r="Y419" s="566"/>
      <c r="Z419" s="567"/>
      <c r="AA419" s="567"/>
      <c r="AB419" s="567"/>
      <c r="AC419" s="566"/>
      <c r="AD419" s="566"/>
      <c r="AE419" s="566"/>
    </row>
    <row r="420" spans="1:31">
      <c r="A420" s="566" t="s">
        <v>492</v>
      </c>
      <c r="B420" s="566" t="s">
        <v>493</v>
      </c>
      <c r="C420" s="567">
        <v>42881</v>
      </c>
      <c r="D420" s="566" t="s">
        <v>662</v>
      </c>
      <c r="E420" s="566" t="s">
        <v>474</v>
      </c>
      <c r="F420" s="566" t="s">
        <v>327</v>
      </c>
      <c r="G420" s="566" t="s">
        <v>602</v>
      </c>
      <c r="H420" s="566" t="s">
        <v>717</v>
      </c>
      <c r="I420" s="566">
        <v>2</v>
      </c>
      <c r="J420" s="566">
        <v>125</v>
      </c>
      <c r="K420" s="566">
        <v>2380</v>
      </c>
      <c r="L420" s="566" t="s">
        <v>551</v>
      </c>
      <c r="M420" s="566"/>
      <c r="N420" s="566"/>
      <c r="O420" s="566">
        <v>0.3</v>
      </c>
      <c r="P420" s="566">
        <v>0</v>
      </c>
      <c r="Q420" s="566"/>
      <c r="R420" s="566"/>
      <c r="S420" s="566">
        <v>4.2</v>
      </c>
      <c r="T420" s="566">
        <v>0.21</v>
      </c>
      <c r="U420" s="566"/>
      <c r="V420" s="566"/>
      <c r="W420" s="566">
        <v>4.41</v>
      </c>
      <c r="X420" s="566"/>
      <c r="Y420" s="566"/>
      <c r="Z420" s="567"/>
      <c r="AA420" s="567"/>
      <c r="AB420" s="567"/>
      <c r="AC420" s="566"/>
      <c r="AD420" s="566"/>
      <c r="AE420" s="566"/>
    </row>
    <row r="421" spans="1:31">
      <c r="A421" s="566" t="s">
        <v>492</v>
      </c>
      <c r="B421" s="566" t="s">
        <v>493</v>
      </c>
      <c r="C421" s="567">
        <v>42881</v>
      </c>
      <c r="D421" s="566" t="s">
        <v>662</v>
      </c>
      <c r="E421" s="566" t="s">
        <v>474</v>
      </c>
      <c r="F421" s="566" t="s">
        <v>327</v>
      </c>
      <c r="G421" s="566" t="s">
        <v>718</v>
      </c>
      <c r="H421" s="566" t="s">
        <v>719</v>
      </c>
      <c r="I421" s="566">
        <v>3</v>
      </c>
      <c r="J421" s="566">
        <v>315</v>
      </c>
      <c r="K421" s="566">
        <v>33750</v>
      </c>
      <c r="L421" s="566" t="s">
        <v>551</v>
      </c>
      <c r="M421" s="566">
        <v>0.4</v>
      </c>
      <c r="N421" s="566"/>
      <c r="O421" s="566"/>
      <c r="P421" s="566">
        <v>0</v>
      </c>
      <c r="Q421" s="566"/>
      <c r="R421" s="566"/>
      <c r="S421" s="566">
        <v>5.6</v>
      </c>
      <c r="T421" s="566">
        <v>0.43</v>
      </c>
      <c r="U421" s="566">
        <v>0.38</v>
      </c>
      <c r="V421" s="566"/>
      <c r="W421" s="566">
        <v>6.41</v>
      </c>
      <c r="X421" s="566"/>
      <c r="Y421" s="566"/>
      <c r="Z421" s="567"/>
      <c r="AA421" s="567"/>
      <c r="AB421" s="567"/>
      <c r="AC421" s="566"/>
      <c r="AD421" s="566"/>
      <c r="AE421" s="566"/>
    </row>
    <row r="422" spans="1:31">
      <c r="A422" s="566" t="s">
        <v>46</v>
      </c>
      <c r="B422" s="566" t="s">
        <v>46</v>
      </c>
      <c r="C422" s="567">
        <v>42882</v>
      </c>
      <c r="D422" s="566" t="s">
        <v>662</v>
      </c>
      <c r="E422" s="566" t="s">
        <v>474</v>
      </c>
      <c r="F422" s="566" t="s">
        <v>49</v>
      </c>
      <c r="G422" s="566" t="s">
        <v>62</v>
      </c>
      <c r="H422" s="566" t="s">
        <v>720</v>
      </c>
      <c r="I422" s="566"/>
      <c r="J422" s="566"/>
      <c r="K422" s="566">
        <v>13000</v>
      </c>
      <c r="L422" s="566" t="s">
        <v>224</v>
      </c>
      <c r="M422" s="566" t="s">
        <v>43</v>
      </c>
      <c r="N422" s="566" t="s">
        <v>43</v>
      </c>
      <c r="O422" s="566" t="s">
        <v>43</v>
      </c>
      <c r="P422" s="566"/>
      <c r="Q422" s="566">
        <v>3</v>
      </c>
      <c r="R422" s="566"/>
      <c r="S422" s="566">
        <v>42</v>
      </c>
      <c r="T422" s="566">
        <v>0</v>
      </c>
      <c r="U422" s="566">
        <v>0</v>
      </c>
      <c r="V422" s="566"/>
      <c r="W422" s="566">
        <v>42</v>
      </c>
      <c r="X422" s="566"/>
      <c r="Y422" s="566" t="s">
        <v>721</v>
      </c>
      <c r="Z422" s="567">
        <v>42879</v>
      </c>
      <c r="AA422" s="567">
        <v>42885</v>
      </c>
      <c r="AB422" s="567">
        <v>42886</v>
      </c>
      <c r="AC422" s="566" t="s">
        <v>142</v>
      </c>
      <c r="AD422" s="566" t="s">
        <v>55</v>
      </c>
      <c r="AE422" s="566" t="s">
        <v>56</v>
      </c>
    </row>
    <row r="423" spans="1:31">
      <c r="A423" s="566" t="s">
        <v>147</v>
      </c>
      <c r="B423" s="566" t="s">
        <v>324</v>
      </c>
      <c r="C423" s="567">
        <v>42882</v>
      </c>
      <c r="D423" s="566" t="s">
        <v>662</v>
      </c>
      <c r="E423" s="566" t="s">
        <v>474</v>
      </c>
      <c r="F423" s="566" t="s">
        <v>327</v>
      </c>
      <c r="G423" s="566" t="s">
        <v>595</v>
      </c>
      <c r="H423" s="566"/>
      <c r="I423" s="566"/>
      <c r="J423" s="566"/>
      <c r="K423" s="566"/>
      <c r="L423" s="566"/>
      <c r="M423" s="566"/>
      <c r="N423" s="566"/>
      <c r="O423" s="566"/>
      <c r="P423" s="566">
        <v>3</v>
      </c>
      <c r="Q423" s="566"/>
      <c r="R423" s="566"/>
      <c r="S423" s="566">
        <v>42</v>
      </c>
      <c r="T423" s="566"/>
      <c r="U423" s="566"/>
      <c r="V423" s="566"/>
      <c r="W423" s="566">
        <v>42</v>
      </c>
      <c r="X423" s="566"/>
      <c r="Y423" s="566"/>
      <c r="Z423" s="567"/>
      <c r="AA423" s="567"/>
      <c r="AB423" s="567"/>
      <c r="AC423" s="566"/>
      <c r="AD423" s="566"/>
      <c r="AE423" s="566"/>
    </row>
    <row r="424" spans="1:31">
      <c r="A424" s="566" t="s">
        <v>492</v>
      </c>
      <c r="B424" s="566" t="s">
        <v>493</v>
      </c>
      <c r="C424" s="567">
        <v>42883</v>
      </c>
      <c r="D424" s="566" t="s">
        <v>722</v>
      </c>
      <c r="E424" s="566" t="s">
        <v>474</v>
      </c>
      <c r="F424" s="566" t="s">
        <v>327</v>
      </c>
      <c r="G424" s="566" t="s">
        <v>723</v>
      </c>
      <c r="H424" s="566" t="s">
        <v>724</v>
      </c>
      <c r="I424" s="566">
        <v>4</v>
      </c>
      <c r="J424" s="566">
        <v>200</v>
      </c>
      <c r="K424" s="566">
        <v>7200</v>
      </c>
      <c r="L424" s="566" t="s">
        <v>725</v>
      </c>
      <c r="M424" s="566"/>
      <c r="N424" s="566"/>
      <c r="O424" s="566"/>
      <c r="P424" s="566">
        <v>0</v>
      </c>
      <c r="Q424" s="566">
        <v>1.5</v>
      </c>
      <c r="R424" s="566"/>
      <c r="S424" s="566">
        <v>21</v>
      </c>
      <c r="T424" s="566"/>
      <c r="U424" s="566"/>
      <c r="V424" s="566"/>
      <c r="W424" s="566">
        <v>21</v>
      </c>
      <c r="X424" s="566"/>
      <c r="Y424" s="566"/>
      <c r="Z424" s="567"/>
      <c r="AA424" s="567"/>
      <c r="AB424" s="567"/>
      <c r="AC424" s="566"/>
      <c r="AD424" s="566"/>
      <c r="AE424" s="566"/>
    </row>
    <row r="425" spans="1:31">
      <c r="A425" s="566" t="s">
        <v>147</v>
      </c>
      <c r="B425" s="566" t="s">
        <v>148</v>
      </c>
      <c r="C425" s="567">
        <v>42883</v>
      </c>
      <c r="D425" s="566" t="s">
        <v>722</v>
      </c>
      <c r="E425" s="566" t="s">
        <v>474</v>
      </c>
      <c r="F425" s="566" t="s">
        <v>49</v>
      </c>
      <c r="G425" s="566" t="s">
        <v>726</v>
      </c>
      <c r="H425" s="566" t="s">
        <v>727</v>
      </c>
      <c r="I425" s="566"/>
      <c r="J425" s="566"/>
      <c r="K425" s="566">
        <v>90000</v>
      </c>
      <c r="L425" s="566" t="s">
        <v>151</v>
      </c>
      <c r="M425" s="566">
        <v>1.5</v>
      </c>
      <c r="N425" s="566" t="s">
        <v>43</v>
      </c>
      <c r="O425" s="566" t="s">
        <v>43</v>
      </c>
      <c r="P425" s="566"/>
      <c r="Q425" s="566" t="s">
        <v>43</v>
      </c>
      <c r="R425" s="566"/>
      <c r="S425" s="566">
        <v>21</v>
      </c>
      <c r="T425" s="566">
        <v>5</v>
      </c>
      <c r="U425" s="566">
        <v>100</v>
      </c>
      <c r="V425" s="566"/>
      <c r="W425" s="566">
        <v>126</v>
      </c>
      <c r="X425" s="566"/>
      <c r="Y425" s="566" t="s">
        <v>728</v>
      </c>
      <c r="Z425" s="567"/>
      <c r="AA425" s="567">
        <v>42885</v>
      </c>
      <c r="AB425" s="567">
        <v>42893</v>
      </c>
      <c r="AC425" s="566" t="s">
        <v>153</v>
      </c>
      <c r="AD425" s="566" t="s">
        <v>154</v>
      </c>
      <c r="AE425" s="566" t="s">
        <v>56</v>
      </c>
    </row>
    <row r="426" spans="1:31">
      <c r="A426" s="566" t="s">
        <v>147</v>
      </c>
      <c r="B426" s="566" t="s">
        <v>324</v>
      </c>
      <c r="C426" s="567">
        <v>42883</v>
      </c>
      <c r="D426" s="566" t="s">
        <v>722</v>
      </c>
      <c r="E426" s="566" t="s">
        <v>474</v>
      </c>
      <c r="F426" s="566" t="s">
        <v>327</v>
      </c>
      <c r="G426" s="566" t="s">
        <v>630</v>
      </c>
      <c r="H426" s="566"/>
      <c r="I426" s="566"/>
      <c r="J426" s="566"/>
      <c r="K426" s="566"/>
      <c r="L426" s="566"/>
      <c r="M426" s="566">
        <v>1</v>
      </c>
      <c r="N426" s="566"/>
      <c r="O426" s="566"/>
      <c r="P426" s="566"/>
      <c r="Q426" s="566"/>
      <c r="R426" s="566"/>
      <c r="S426" s="566">
        <v>14</v>
      </c>
      <c r="T426" s="566"/>
      <c r="U426" s="566"/>
      <c r="V426" s="566"/>
      <c r="W426" s="566">
        <v>14</v>
      </c>
      <c r="X426" s="566"/>
      <c r="Y426" s="566"/>
      <c r="Z426" s="567"/>
      <c r="AA426" s="567"/>
      <c r="AB426" s="567"/>
      <c r="AC426" s="566"/>
      <c r="AD426" s="566"/>
      <c r="AE426" s="566"/>
    </row>
    <row r="427" spans="1:31">
      <c r="A427" s="566" t="s">
        <v>492</v>
      </c>
      <c r="B427" s="566" t="s">
        <v>493</v>
      </c>
      <c r="C427" s="567">
        <v>42884</v>
      </c>
      <c r="D427" s="566" t="s">
        <v>722</v>
      </c>
      <c r="E427" s="566" t="s">
        <v>474</v>
      </c>
      <c r="F427" s="566" t="s">
        <v>327</v>
      </c>
      <c r="G427" s="566" t="s">
        <v>519</v>
      </c>
      <c r="H427" s="566" t="s">
        <v>729</v>
      </c>
      <c r="I427" s="566">
        <v>3</v>
      </c>
      <c r="J427" s="566">
        <v>315</v>
      </c>
      <c r="K427" s="566">
        <v>20140</v>
      </c>
      <c r="L427" s="566" t="s">
        <v>521</v>
      </c>
      <c r="M427" s="566"/>
      <c r="N427" s="566">
        <v>0.3</v>
      </c>
      <c r="O427" s="566"/>
      <c r="P427" s="566">
        <v>0</v>
      </c>
      <c r="Q427" s="566"/>
      <c r="R427" s="566"/>
      <c r="S427" s="566">
        <v>4.2</v>
      </c>
      <c r="T427" s="566">
        <v>0.21</v>
      </c>
      <c r="U427" s="566">
        <v>0.19</v>
      </c>
      <c r="V427" s="566"/>
      <c r="W427" s="566">
        <v>4.6</v>
      </c>
      <c r="X427" s="566"/>
      <c r="Y427" s="566"/>
      <c r="Z427" s="567"/>
      <c r="AA427" s="567"/>
      <c r="AB427" s="567"/>
      <c r="AC427" s="566"/>
      <c r="AD427" s="566"/>
      <c r="AE427" s="566"/>
    </row>
    <row r="428" spans="1:31">
      <c r="A428" s="566" t="s">
        <v>492</v>
      </c>
      <c r="B428" s="566" t="s">
        <v>537</v>
      </c>
      <c r="C428" s="567">
        <v>42884</v>
      </c>
      <c r="D428" s="566" t="s">
        <v>722</v>
      </c>
      <c r="E428" s="566" t="s">
        <v>474</v>
      </c>
      <c r="F428" s="566" t="s">
        <v>327</v>
      </c>
      <c r="G428" s="566" t="s">
        <v>730</v>
      </c>
      <c r="H428" s="566"/>
      <c r="I428" s="566">
        <v>212</v>
      </c>
      <c r="J428" s="566">
        <v>212</v>
      </c>
      <c r="K428" s="566">
        <v>212</v>
      </c>
      <c r="L428" s="566" t="s">
        <v>671</v>
      </c>
      <c r="M428" s="566"/>
      <c r="N428" s="566"/>
      <c r="O428" s="566"/>
      <c r="P428" s="566">
        <v>1.696</v>
      </c>
      <c r="Q428" s="566"/>
      <c r="R428" s="566"/>
      <c r="S428" s="566">
        <v>23.744</v>
      </c>
      <c r="T428" s="566"/>
      <c r="U428" s="566"/>
      <c r="V428" s="566"/>
      <c r="W428" s="566">
        <v>23.744</v>
      </c>
      <c r="X428" s="566">
        <v>212</v>
      </c>
      <c r="Y428" s="566"/>
      <c r="Z428" s="567"/>
      <c r="AA428" s="567"/>
      <c r="AB428" s="567"/>
      <c r="AC428" s="566"/>
      <c r="AD428" s="566"/>
      <c r="AE428" s="566"/>
    </row>
    <row r="429" spans="1:31">
      <c r="A429" s="566" t="s">
        <v>46</v>
      </c>
      <c r="B429" s="566" t="s">
        <v>46</v>
      </c>
      <c r="C429" s="567">
        <v>42885</v>
      </c>
      <c r="D429" s="566" t="s">
        <v>722</v>
      </c>
      <c r="E429" s="566" t="s">
        <v>474</v>
      </c>
      <c r="F429" s="566" t="s">
        <v>49</v>
      </c>
      <c r="G429" s="566" t="s">
        <v>62</v>
      </c>
      <c r="H429" s="566" t="s">
        <v>731</v>
      </c>
      <c r="I429" s="566"/>
      <c r="J429" s="566"/>
      <c r="K429" s="566">
        <v>13000</v>
      </c>
      <c r="L429" s="566" t="s">
        <v>698</v>
      </c>
      <c r="M429" s="566" t="s">
        <v>43</v>
      </c>
      <c r="N429" s="566" t="s">
        <v>43</v>
      </c>
      <c r="O429" s="566">
        <v>0.5</v>
      </c>
      <c r="P429" s="566"/>
      <c r="Q429" s="566" t="s">
        <v>43</v>
      </c>
      <c r="R429" s="566"/>
      <c r="S429" s="566">
        <v>7</v>
      </c>
      <c r="T429" s="566">
        <v>5</v>
      </c>
      <c r="U429" s="566">
        <v>0</v>
      </c>
      <c r="V429" s="566"/>
      <c r="W429" s="566">
        <v>12</v>
      </c>
      <c r="X429" s="566"/>
      <c r="Y429" s="566" t="s">
        <v>732</v>
      </c>
      <c r="Z429" s="567">
        <v>42882</v>
      </c>
      <c r="AA429" s="567">
        <v>42890</v>
      </c>
      <c r="AB429" s="567">
        <v>42891</v>
      </c>
      <c r="AC429" s="566" t="s">
        <v>54</v>
      </c>
      <c r="AD429" s="566" t="s">
        <v>85</v>
      </c>
      <c r="AE429" s="566" t="s">
        <v>56</v>
      </c>
    </row>
    <row r="430" spans="1:31">
      <c r="A430" s="566" t="s">
        <v>147</v>
      </c>
      <c r="B430" s="566" t="s">
        <v>324</v>
      </c>
      <c r="C430" s="567">
        <v>42885</v>
      </c>
      <c r="D430" s="566" t="s">
        <v>722</v>
      </c>
      <c r="E430" s="566" t="s">
        <v>474</v>
      </c>
      <c r="F430" s="566" t="s">
        <v>327</v>
      </c>
      <c r="G430" s="566" t="s">
        <v>516</v>
      </c>
      <c r="H430" s="566"/>
      <c r="I430" s="566"/>
      <c r="J430" s="566"/>
      <c r="K430" s="566"/>
      <c r="L430" s="566"/>
      <c r="M430" s="566"/>
      <c r="N430" s="566"/>
      <c r="O430" s="566"/>
      <c r="P430" s="566">
        <v>2</v>
      </c>
      <c r="Q430" s="566"/>
      <c r="R430" s="566"/>
      <c r="S430" s="566">
        <v>28</v>
      </c>
      <c r="T430" s="566"/>
      <c r="U430" s="566"/>
      <c r="V430" s="566"/>
      <c r="W430" s="566">
        <v>28</v>
      </c>
      <c r="X430" s="566"/>
      <c r="Y430" s="566"/>
      <c r="Z430" s="567"/>
      <c r="AA430" s="567"/>
      <c r="AB430" s="567"/>
      <c r="AC430" s="566"/>
      <c r="AD430" s="566"/>
      <c r="AE430" s="566"/>
    </row>
    <row r="431" spans="1:31">
      <c r="A431" s="566" t="s">
        <v>492</v>
      </c>
      <c r="B431" s="566" t="s">
        <v>493</v>
      </c>
      <c r="C431" s="567">
        <v>42885</v>
      </c>
      <c r="D431" s="566" t="s">
        <v>722</v>
      </c>
      <c r="E431" s="566" t="s">
        <v>474</v>
      </c>
      <c r="F431" s="566" t="s">
        <v>327</v>
      </c>
      <c r="G431" s="566" t="s">
        <v>733</v>
      </c>
      <c r="H431" s="566" t="s">
        <v>734</v>
      </c>
      <c r="I431" s="566">
        <v>3</v>
      </c>
      <c r="J431" s="566">
        <v>125</v>
      </c>
      <c r="K431" s="566">
        <v>2590</v>
      </c>
      <c r="L431" s="566" t="s">
        <v>735</v>
      </c>
      <c r="M431" s="566">
        <v>0.3</v>
      </c>
      <c r="N431" s="566"/>
      <c r="O431" s="566"/>
      <c r="P431" s="566">
        <v>0</v>
      </c>
      <c r="Q431" s="566"/>
      <c r="R431" s="566"/>
      <c r="S431" s="566">
        <v>4.2</v>
      </c>
      <c r="T431" s="566">
        <v>0.43</v>
      </c>
      <c r="U431" s="566">
        <v>0.38</v>
      </c>
      <c r="V431" s="566"/>
      <c r="W431" s="566">
        <v>5.01</v>
      </c>
      <c r="X431" s="566"/>
      <c r="Y431" s="566"/>
      <c r="Z431" s="567"/>
      <c r="AA431" s="567"/>
      <c r="AB431" s="567"/>
      <c r="AC431" s="566"/>
      <c r="AD431" s="566"/>
      <c r="AE431" s="566"/>
    </row>
    <row r="432" spans="1:31">
      <c r="A432" s="566" t="s">
        <v>492</v>
      </c>
      <c r="B432" s="566" t="s">
        <v>493</v>
      </c>
      <c r="C432" s="567">
        <v>42885</v>
      </c>
      <c r="D432" s="566" t="s">
        <v>722</v>
      </c>
      <c r="E432" s="566" t="s">
        <v>474</v>
      </c>
      <c r="F432" s="566" t="s">
        <v>327</v>
      </c>
      <c r="G432" s="566" t="s">
        <v>736</v>
      </c>
      <c r="H432" s="566" t="s">
        <v>737</v>
      </c>
      <c r="I432" s="566">
        <v>3</v>
      </c>
      <c r="J432" s="566">
        <v>200</v>
      </c>
      <c r="K432" s="566">
        <v>6350</v>
      </c>
      <c r="L432" s="566" t="s">
        <v>735</v>
      </c>
      <c r="M432" s="566">
        <v>0.4</v>
      </c>
      <c r="N432" s="566"/>
      <c r="O432" s="566"/>
      <c r="P432" s="566">
        <v>0</v>
      </c>
      <c r="Q432" s="566"/>
      <c r="R432" s="566"/>
      <c r="S432" s="566">
        <v>5.6</v>
      </c>
      <c r="T432" s="566">
        <v>0.43</v>
      </c>
      <c r="U432" s="566">
        <v>0.38</v>
      </c>
      <c r="V432" s="566"/>
      <c r="W432" s="566">
        <v>6.41</v>
      </c>
      <c r="X432" s="566"/>
      <c r="Y432" s="566"/>
      <c r="Z432" s="567"/>
      <c r="AA432" s="567"/>
      <c r="AB432" s="567"/>
      <c r="AC432" s="566"/>
      <c r="AD432" s="566"/>
      <c r="AE432" s="566"/>
    </row>
    <row r="433" spans="1:31">
      <c r="A433" s="566" t="s">
        <v>492</v>
      </c>
      <c r="B433" s="566" t="s">
        <v>493</v>
      </c>
      <c r="C433" s="567">
        <v>42885</v>
      </c>
      <c r="D433" s="566" t="s">
        <v>722</v>
      </c>
      <c r="E433" s="566" t="s">
        <v>474</v>
      </c>
      <c r="F433" s="566" t="s">
        <v>327</v>
      </c>
      <c r="G433" s="566" t="s">
        <v>733</v>
      </c>
      <c r="H433" s="566" t="s">
        <v>738</v>
      </c>
      <c r="I433" s="566">
        <v>3</v>
      </c>
      <c r="J433" s="566">
        <v>125</v>
      </c>
      <c r="K433" s="566">
        <v>2830</v>
      </c>
      <c r="L433" s="566" t="s">
        <v>735</v>
      </c>
      <c r="M433" s="566">
        <v>0.3</v>
      </c>
      <c r="N433" s="566"/>
      <c r="O433" s="566"/>
      <c r="P433" s="566">
        <v>0</v>
      </c>
      <c r="Q433" s="566"/>
      <c r="R433" s="566"/>
      <c r="S433" s="566">
        <v>4.2</v>
      </c>
      <c r="T433" s="566">
        <v>0.43</v>
      </c>
      <c r="U433" s="566">
        <v>0.38</v>
      </c>
      <c r="V433" s="566"/>
      <c r="W433" s="566">
        <v>5.01</v>
      </c>
      <c r="X433" s="566"/>
      <c r="Y433" s="566"/>
      <c r="Z433" s="567"/>
      <c r="AA433" s="567"/>
      <c r="AB433" s="567"/>
      <c r="AC433" s="566"/>
      <c r="AD433" s="566"/>
      <c r="AE433" s="566"/>
    </row>
    <row r="434" spans="1:31">
      <c r="A434" s="566" t="s">
        <v>492</v>
      </c>
      <c r="B434" s="566" t="s">
        <v>493</v>
      </c>
      <c r="C434" s="567">
        <v>42885</v>
      </c>
      <c r="D434" s="566" t="s">
        <v>722</v>
      </c>
      <c r="E434" s="566" t="s">
        <v>474</v>
      </c>
      <c r="F434" s="566" t="s">
        <v>327</v>
      </c>
      <c r="G434" s="566" t="s">
        <v>739</v>
      </c>
      <c r="H434" s="566" t="s">
        <v>740</v>
      </c>
      <c r="I434" s="566">
        <v>3</v>
      </c>
      <c r="J434" s="566">
        <v>315</v>
      </c>
      <c r="K434" s="566">
        <v>20580</v>
      </c>
      <c r="L434" s="566" t="s">
        <v>710</v>
      </c>
      <c r="M434" s="566"/>
      <c r="N434" s="566"/>
      <c r="O434" s="566">
        <v>0.3</v>
      </c>
      <c r="P434" s="566">
        <v>0</v>
      </c>
      <c r="Q434" s="566"/>
      <c r="R434" s="566"/>
      <c r="S434" s="566">
        <v>4.2</v>
      </c>
      <c r="T434" s="566">
        <v>0.21</v>
      </c>
      <c r="U434" s="566"/>
      <c r="V434" s="566"/>
      <c r="W434" s="566">
        <v>4.41</v>
      </c>
      <c r="X434" s="566"/>
      <c r="Y434" s="566"/>
      <c r="Z434" s="567"/>
      <c r="AA434" s="567"/>
      <c r="AB434" s="567"/>
      <c r="AC434" s="566"/>
      <c r="AD434" s="566"/>
      <c r="AE434" s="566"/>
    </row>
    <row r="435" spans="1:31">
      <c r="A435" s="566" t="s">
        <v>492</v>
      </c>
      <c r="B435" s="566" t="s">
        <v>537</v>
      </c>
      <c r="C435" s="567">
        <v>42886</v>
      </c>
      <c r="D435" s="566" t="s">
        <v>722</v>
      </c>
      <c r="E435" s="566" t="s">
        <v>474</v>
      </c>
      <c r="F435" s="566" t="s">
        <v>327</v>
      </c>
      <c r="G435" s="566" t="s">
        <v>538</v>
      </c>
      <c r="H435" s="566" t="s">
        <v>741</v>
      </c>
      <c r="I435" s="566">
        <v>44</v>
      </c>
      <c r="J435" s="566">
        <v>218</v>
      </c>
      <c r="K435" s="566">
        <v>218</v>
      </c>
      <c r="L435" s="566" t="s">
        <v>671</v>
      </c>
      <c r="M435" s="566">
        <v>0.25</v>
      </c>
      <c r="N435" s="566"/>
      <c r="O435" s="566"/>
      <c r="P435" s="566">
        <v>0</v>
      </c>
      <c r="Q435" s="566"/>
      <c r="R435" s="566"/>
      <c r="S435" s="566">
        <v>3.5</v>
      </c>
      <c r="T435" s="566">
        <v>1.76</v>
      </c>
      <c r="U435" s="566">
        <v>67.4</v>
      </c>
      <c r="V435" s="566"/>
      <c r="W435" s="566">
        <v>72.66</v>
      </c>
      <c r="X435" s="566"/>
      <c r="Y435" s="566"/>
      <c r="Z435" s="567"/>
      <c r="AA435" s="567"/>
      <c r="AB435" s="567"/>
      <c r="AC435" s="566"/>
      <c r="AD435" s="566"/>
      <c r="AE435" s="566"/>
    </row>
    <row r="436" spans="1:31">
      <c r="A436" s="566" t="s">
        <v>492</v>
      </c>
      <c r="B436" s="566" t="s">
        <v>537</v>
      </c>
      <c r="C436" s="567">
        <v>42886</v>
      </c>
      <c r="D436" s="566" t="s">
        <v>722</v>
      </c>
      <c r="E436" s="566" t="s">
        <v>474</v>
      </c>
      <c r="F436" s="566" t="s">
        <v>327</v>
      </c>
      <c r="G436" s="566" t="s">
        <v>538</v>
      </c>
      <c r="H436" s="566" t="s">
        <v>741</v>
      </c>
      <c r="I436" s="566">
        <v>218</v>
      </c>
      <c r="J436" s="566">
        <v>218</v>
      </c>
      <c r="K436" s="566">
        <v>218</v>
      </c>
      <c r="L436" s="566" t="s">
        <v>671</v>
      </c>
      <c r="M436" s="566"/>
      <c r="N436" s="566"/>
      <c r="O436" s="566"/>
      <c r="P436" s="566">
        <v>1.744</v>
      </c>
      <c r="Q436" s="566"/>
      <c r="R436" s="566"/>
      <c r="S436" s="566">
        <v>24.416</v>
      </c>
      <c r="T436" s="566"/>
      <c r="U436" s="566"/>
      <c r="V436" s="566"/>
      <c r="W436" s="566">
        <v>24.416</v>
      </c>
      <c r="X436" s="566">
        <v>218</v>
      </c>
      <c r="Y436" s="566"/>
      <c r="Z436" s="567"/>
      <c r="AA436" s="567"/>
      <c r="AB436" s="567"/>
      <c r="AC436" s="566"/>
      <c r="AD436" s="566"/>
      <c r="AE436" s="566"/>
    </row>
    <row r="437" spans="1:31">
      <c r="A437" s="566" t="s">
        <v>46</v>
      </c>
      <c r="B437" s="566" t="s">
        <v>46</v>
      </c>
      <c r="C437" s="567">
        <v>42887</v>
      </c>
      <c r="D437" s="566" t="s">
        <v>722</v>
      </c>
      <c r="E437" s="566" t="s">
        <v>742</v>
      </c>
      <c r="F437" s="566" t="s">
        <v>49</v>
      </c>
      <c r="G437" s="566" t="s">
        <v>62</v>
      </c>
      <c r="H437" s="566" t="s">
        <v>743</v>
      </c>
      <c r="I437" s="566"/>
      <c r="J437" s="566"/>
      <c r="K437" s="566">
        <v>20000</v>
      </c>
      <c r="L437" s="566" t="s">
        <v>744</v>
      </c>
      <c r="M437" s="566" t="s">
        <v>43</v>
      </c>
      <c r="N437" s="566" t="s">
        <v>43</v>
      </c>
      <c r="O437" s="566">
        <v>0.5</v>
      </c>
      <c r="P437" s="566"/>
      <c r="Q437" s="566" t="s">
        <v>43</v>
      </c>
      <c r="R437" s="566"/>
      <c r="S437" s="566">
        <v>7</v>
      </c>
      <c r="T437" s="566">
        <v>5</v>
      </c>
      <c r="U437" s="566">
        <v>0</v>
      </c>
      <c r="V437" s="566"/>
      <c r="W437" s="566">
        <v>12</v>
      </c>
      <c r="X437" s="566"/>
      <c r="Y437" s="566" t="s">
        <v>745</v>
      </c>
      <c r="Z437" s="567">
        <v>42884</v>
      </c>
      <c r="AA437" s="567">
        <v>42891</v>
      </c>
      <c r="AB437" s="567">
        <v>42892</v>
      </c>
      <c r="AC437" s="566" t="s">
        <v>54</v>
      </c>
      <c r="AD437" s="566" t="s">
        <v>347</v>
      </c>
      <c r="AE437" s="566" t="s">
        <v>56</v>
      </c>
    </row>
    <row r="438" spans="1:31">
      <c r="A438" s="566" t="s">
        <v>147</v>
      </c>
      <c r="B438" s="566" t="s">
        <v>324</v>
      </c>
      <c r="C438" s="567">
        <v>42887</v>
      </c>
      <c r="D438" s="566" t="s">
        <v>722</v>
      </c>
      <c r="E438" s="566" t="s">
        <v>742</v>
      </c>
      <c r="F438" s="566" t="s">
        <v>327</v>
      </c>
      <c r="G438" s="566" t="s">
        <v>703</v>
      </c>
      <c r="H438" s="566"/>
      <c r="I438" s="566"/>
      <c r="J438" s="566"/>
      <c r="K438" s="566"/>
      <c r="L438" s="566"/>
      <c r="M438" s="566"/>
      <c r="N438" s="566"/>
      <c r="O438" s="566"/>
      <c r="P438" s="566">
        <v>2</v>
      </c>
      <c r="Q438" s="566"/>
      <c r="R438" s="566"/>
      <c r="S438" s="566">
        <v>28</v>
      </c>
      <c r="T438" s="566"/>
      <c r="U438" s="566"/>
      <c r="V438" s="566"/>
      <c r="W438" s="566">
        <v>28</v>
      </c>
      <c r="X438" s="566"/>
      <c r="Y438" s="566"/>
      <c r="Z438" s="567"/>
      <c r="AA438" s="567"/>
      <c r="AB438" s="567"/>
      <c r="AC438" s="566"/>
      <c r="AD438" s="566"/>
      <c r="AE438" s="566"/>
    </row>
    <row r="439" spans="1:31">
      <c r="A439" s="566" t="s">
        <v>492</v>
      </c>
      <c r="B439" s="566" t="s">
        <v>493</v>
      </c>
      <c r="C439" s="567">
        <v>42887</v>
      </c>
      <c r="D439" s="566" t="s">
        <v>722</v>
      </c>
      <c r="E439" s="566" t="s">
        <v>742</v>
      </c>
      <c r="F439" s="566" t="s">
        <v>327</v>
      </c>
      <c r="G439" s="566" t="s">
        <v>746</v>
      </c>
      <c r="H439" s="566" t="s">
        <v>747</v>
      </c>
      <c r="I439" s="566">
        <v>3</v>
      </c>
      <c r="J439" s="566">
        <v>315</v>
      </c>
      <c r="K439" s="566">
        <v>13250</v>
      </c>
      <c r="L439" s="566" t="s">
        <v>521</v>
      </c>
      <c r="M439" s="566"/>
      <c r="N439" s="566">
        <v>0.15</v>
      </c>
      <c r="O439" s="566"/>
      <c r="P439" s="566">
        <v>0</v>
      </c>
      <c r="Q439" s="566"/>
      <c r="R439" s="566"/>
      <c r="S439" s="566">
        <v>2.1</v>
      </c>
      <c r="T439" s="566">
        <v>0.21</v>
      </c>
      <c r="U439" s="566">
        <v>0.19</v>
      </c>
      <c r="V439" s="566"/>
      <c r="W439" s="566">
        <v>2.5</v>
      </c>
      <c r="X439" s="566"/>
      <c r="Y439" s="566"/>
      <c r="Z439" s="567"/>
      <c r="AA439" s="567"/>
      <c r="AB439" s="567"/>
      <c r="AC439" s="566"/>
      <c r="AD439" s="566"/>
      <c r="AE439" s="566"/>
    </row>
    <row r="440" spans="1:31">
      <c r="A440" s="566" t="s">
        <v>46</v>
      </c>
      <c r="B440" s="566" t="s">
        <v>46</v>
      </c>
      <c r="C440" s="567">
        <v>42887</v>
      </c>
      <c r="D440" s="566" t="s">
        <v>722</v>
      </c>
      <c r="E440" s="566" t="s">
        <v>742</v>
      </c>
      <c r="F440" s="566" t="s">
        <v>49</v>
      </c>
      <c r="G440" s="566" t="s">
        <v>62</v>
      </c>
      <c r="H440" s="566" t="s">
        <v>748</v>
      </c>
      <c r="I440" s="566"/>
      <c r="J440" s="566"/>
      <c r="K440" s="566">
        <v>20000</v>
      </c>
      <c r="L440" s="566" t="s">
        <v>744</v>
      </c>
      <c r="M440" s="566" t="s">
        <v>43</v>
      </c>
      <c r="N440" s="566" t="s">
        <v>43</v>
      </c>
      <c r="O440" s="566">
        <v>0.5</v>
      </c>
      <c r="P440" s="566"/>
      <c r="Q440" s="566" t="s">
        <v>43</v>
      </c>
      <c r="R440" s="566"/>
      <c r="S440" s="566">
        <v>7</v>
      </c>
      <c r="T440" s="566">
        <v>5</v>
      </c>
      <c r="U440" s="566">
        <v>0</v>
      </c>
      <c r="V440" s="566"/>
      <c r="W440" s="566">
        <v>12</v>
      </c>
      <c r="X440" s="566"/>
      <c r="Y440" s="566" t="s">
        <v>745</v>
      </c>
      <c r="Z440" s="567">
        <v>42884</v>
      </c>
      <c r="AA440" s="567">
        <v>42891</v>
      </c>
      <c r="AB440" s="567">
        <v>42892</v>
      </c>
      <c r="AC440" s="566" t="s">
        <v>54</v>
      </c>
      <c r="AD440" s="566" t="s">
        <v>347</v>
      </c>
      <c r="AE440" s="566" t="s">
        <v>56</v>
      </c>
    </row>
    <row r="441" spans="1:31">
      <c r="A441" s="566" t="s">
        <v>492</v>
      </c>
      <c r="B441" s="566" t="s">
        <v>493</v>
      </c>
      <c r="C441" s="567">
        <v>42887</v>
      </c>
      <c r="D441" s="566" t="s">
        <v>722</v>
      </c>
      <c r="E441" s="566" t="s">
        <v>742</v>
      </c>
      <c r="F441" s="566" t="s">
        <v>327</v>
      </c>
      <c r="G441" s="566" t="s">
        <v>746</v>
      </c>
      <c r="H441" s="566" t="s">
        <v>749</v>
      </c>
      <c r="I441" s="566">
        <v>3</v>
      </c>
      <c r="J441" s="566">
        <v>315</v>
      </c>
      <c r="K441" s="566">
        <v>14380</v>
      </c>
      <c r="L441" s="566" t="s">
        <v>521</v>
      </c>
      <c r="M441" s="566"/>
      <c r="N441" s="566">
        <v>0.15</v>
      </c>
      <c r="O441" s="566"/>
      <c r="P441" s="566">
        <v>0</v>
      </c>
      <c r="Q441" s="566"/>
      <c r="R441" s="566"/>
      <c r="S441" s="566">
        <v>2.1</v>
      </c>
      <c r="T441" s="566">
        <v>0.21</v>
      </c>
      <c r="U441" s="566">
        <v>0.19</v>
      </c>
      <c r="V441" s="566"/>
      <c r="W441" s="566">
        <v>2.5</v>
      </c>
      <c r="X441" s="566"/>
      <c r="Y441" s="566"/>
      <c r="Z441" s="567"/>
      <c r="AA441" s="567"/>
      <c r="AB441" s="567"/>
      <c r="AC441" s="566"/>
      <c r="AD441" s="566"/>
      <c r="AE441" s="566"/>
    </row>
    <row r="442" spans="1:31">
      <c r="A442" s="566" t="s">
        <v>46</v>
      </c>
      <c r="B442" s="566" t="s">
        <v>46</v>
      </c>
      <c r="C442" s="567">
        <v>42887</v>
      </c>
      <c r="D442" s="566" t="s">
        <v>722</v>
      </c>
      <c r="E442" s="566" t="s">
        <v>742</v>
      </c>
      <c r="F442" s="566" t="s">
        <v>49</v>
      </c>
      <c r="G442" s="566" t="s">
        <v>62</v>
      </c>
      <c r="H442" s="566" t="s">
        <v>750</v>
      </c>
      <c r="I442" s="566"/>
      <c r="J442" s="566"/>
      <c r="K442" s="566">
        <v>14000</v>
      </c>
      <c r="L442" s="566" t="s">
        <v>744</v>
      </c>
      <c r="M442" s="566" t="s">
        <v>43</v>
      </c>
      <c r="N442" s="566" t="s">
        <v>43</v>
      </c>
      <c r="O442" s="566">
        <v>0.5</v>
      </c>
      <c r="P442" s="566"/>
      <c r="Q442" s="566" t="s">
        <v>43</v>
      </c>
      <c r="R442" s="566"/>
      <c r="S442" s="566">
        <v>7</v>
      </c>
      <c r="T442" s="566">
        <v>5</v>
      </c>
      <c r="U442" s="566">
        <v>0</v>
      </c>
      <c r="V442" s="566"/>
      <c r="W442" s="566">
        <v>12</v>
      </c>
      <c r="X442" s="566"/>
      <c r="Y442" s="566" t="s">
        <v>745</v>
      </c>
      <c r="Z442" s="567">
        <v>42884</v>
      </c>
      <c r="AA442" s="567">
        <v>42891</v>
      </c>
      <c r="AB442" s="567">
        <v>42892</v>
      </c>
      <c r="AC442" s="566" t="s">
        <v>54</v>
      </c>
      <c r="AD442" s="566" t="s">
        <v>347</v>
      </c>
      <c r="AE442" s="566" t="s">
        <v>56</v>
      </c>
    </row>
    <row r="443" spans="1:31">
      <c r="A443" s="566" t="s">
        <v>492</v>
      </c>
      <c r="B443" s="566" t="s">
        <v>493</v>
      </c>
      <c r="C443" s="567">
        <v>42887</v>
      </c>
      <c r="D443" s="566" t="s">
        <v>722</v>
      </c>
      <c r="E443" s="566" t="s">
        <v>742</v>
      </c>
      <c r="F443" s="566" t="s">
        <v>327</v>
      </c>
      <c r="G443" s="566" t="s">
        <v>751</v>
      </c>
      <c r="H443" s="566" t="s">
        <v>752</v>
      </c>
      <c r="I443" s="566">
        <v>1</v>
      </c>
      <c r="J443" s="566">
        <v>20</v>
      </c>
      <c r="K443" s="566">
        <v>150</v>
      </c>
      <c r="L443" s="566" t="s">
        <v>521</v>
      </c>
      <c r="M443" s="566"/>
      <c r="N443" s="566">
        <v>0.15</v>
      </c>
      <c r="O443" s="566"/>
      <c r="P443" s="566">
        <v>0</v>
      </c>
      <c r="Q443" s="566"/>
      <c r="R443" s="566"/>
      <c r="S443" s="566">
        <v>2.1</v>
      </c>
      <c r="T443" s="566">
        <v>0.21</v>
      </c>
      <c r="U443" s="566">
        <v>0.19</v>
      </c>
      <c r="V443" s="566"/>
      <c r="W443" s="566">
        <v>2.5</v>
      </c>
      <c r="X443" s="566"/>
      <c r="Y443" s="566"/>
      <c r="Z443" s="567"/>
      <c r="AA443" s="567"/>
      <c r="AB443" s="567"/>
      <c r="AC443" s="566"/>
      <c r="AD443" s="566"/>
      <c r="AE443" s="566"/>
    </row>
    <row r="444" spans="1:31">
      <c r="A444" s="566" t="s">
        <v>46</v>
      </c>
      <c r="B444" s="566" t="s">
        <v>46</v>
      </c>
      <c r="C444" s="567">
        <v>42887</v>
      </c>
      <c r="D444" s="566" t="s">
        <v>722</v>
      </c>
      <c r="E444" s="566" t="s">
        <v>742</v>
      </c>
      <c r="F444" s="566" t="s">
        <v>49</v>
      </c>
      <c r="G444" s="566" t="s">
        <v>62</v>
      </c>
      <c r="H444" s="566" t="s">
        <v>753</v>
      </c>
      <c r="I444" s="566"/>
      <c r="J444" s="566"/>
      <c r="K444" s="566">
        <v>20000</v>
      </c>
      <c r="L444" s="566" t="s">
        <v>744</v>
      </c>
      <c r="M444" s="566" t="s">
        <v>43</v>
      </c>
      <c r="N444" s="566" t="s">
        <v>43</v>
      </c>
      <c r="O444" s="566">
        <v>0.5</v>
      </c>
      <c r="P444" s="566"/>
      <c r="Q444" s="566" t="s">
        <v>43</v>
      </c>
      <c r="R444" s="566"/>
      <c r="S444" s="566">
        <v>7</v>
      </c>
      <c r="T444" s="566">
        <v>5</v>
      </c>
      <c r="U444" s="566">
        <v>0</v>
      </c>
      <c r="V444" s="566"/>
      <c r="W444" s="566">
        <v>12</v>
      </c>
      <c r="X444" s="566"/>
      <c r="Y444" s="566" t="s">
        <v>745</v>
      </c>
      <c r="Z444" s="567">
        <v>42884</v>
      </c>
      <c r="AA444" s="567">
        <v>42891</v>
      </c>
      <c r="AB444" s="567">
        <v>42892</v>
      </c>
      <c r="AC444" s="566" t="s">
        <v>54</v>
      </c>
      <c r="AD444" s="566" t="s">
        <v>347</v>
      </c>
      <c r="AE444" s="566" t="s">
        <v>56</v>
      </c>
    </row>
    <row r="445" spans="1:31">
      <c r="A445" s="566" t="s">
        <v>492</v>
      </c>
      <c r="B445" s="566" t="s">
        <v>493</v>
      </c>
      <c r="C445" s="567">
        <v>42887</v>
      </c>
      <c r="D445" s="566" t="s">
        <v>722</v>
      </c>
      <c r="E445" s="566" t="s">
        <v>742</v>
      </c>
      <c r="F445" s="566" t="s">
        <v>327</v>
      </c>
      <c r="G445" s="566" t="s">
        <v>754</v>
      </c>
      <c r="H445" s="566" t="s">
        <v>755</v>
      </c>
      <c r="I445" s="566">
        <v>4</v>
      </c>
      <c r="J445" s="566">
        <v>500</v>
      </c>
      <c r="K445" s="566">
        <v>61830</v>
      </c>
      <c r="L445" s="566" t="s">
        <v>696</v>
      </c>
      <c r="M445" s="566"/>
      <c r="N445" s="566"/>
      <c r="O445" s="566">
        <v>0.15</v>
      </c>
      <c r="P445" s="566">
        <v>0</v>
      </c>
      <c r="Q445" s="566"/>
      <c r="R445" s="566"/>
      <c r="S445" s="566">
        <v>2.1</v>
      </c>
      <c r="T445" s="566">
        <v>0.21</v>
      </c>
      <c r="U445" s="566"/>
      <c r="V445" s="566"/>
      <c r="W445" s="566">
        <v>2.31</v>
      </c>
      <c r="X445" s="566"/>
      <c r="Y445" s="566"/>
      <c r="Z445" s="567"/>
      <c r="AA445" s="567"/>
      <c r="AB445" s="567"/>
      <c r="AC445" s="566"/>
      <c r="AD445" s="566"/>
      <c r="AE445" s="566"/>
    </row>
    <row r="446" spans="1:31">
      <c r="A446" s="566" t="s">
        <v>492</v>
      </c>
      <c r="B446" s="566" t="s">
        <v>493</v>
      </c>
      <c r="C446" s="567">
        <v>42887</v>
      </c>
      <c r="D446" s="566" t="s">
        <v>722</v>
      </c>
      <c r="E446" s="566" t="s">
        <v>742</v>
      </c>
      <c r="F446" s="566" t="s">
        <v>327</v>
      </c>
      <c r="G446" s="566" t="s">
        <v>754</v>
      </c>
      <c r="H446" s="566" t="s">
        <v>756</v>
      </c>
      <c r="I446" s="566">
        <v>3</v>
      </c>
      <c r="J446" s="566">
        <v>500</v>
      </c>
      <c r="K446" s="566">
        <v>60100</v>
      </c>
      <c r="L446" s="566" t="s">
        <v>696</v>
      </c>
      <c r="M446" s="566"/>
      <c r="N446" s="566"/>
      <c r="O446" s="566">
        <v>0.15</v>
      </c>
      <c r="P446" s="566">
        <v>0</v>
      </c>
      <c r="Q446" s="566"/>
      <c r="R446" s="566"/>
      <c r="S446" s="566">
        <v>2.1</v>
      </c>
      <c r="T446" s="566">
        <v>0.21</v>
      </c>
      <c r="U446" s="566"/>
      <c r="V446" s="566"/>
      <c r="W446" s="566">
        <v>2.31</v>
      </c>
      <c r="X446" s="566"/>
      <c r="Y446" s="566"/>
      <c r="Z446" s="567"/>
      <c r="AA446" s="567"/>
      <c r="AB446" s="567"/>
      <c r="AC446" s="566"/>
      <c r="AD446" s="566"/>
      <c r="AE446" s="566"/>
    </row>
    <row r="447" spans="1:31">
      <c r="A447" s="566" t="s">
        <v>492</v>
      </c>
      <c r="B447" s="566" t="s">
        <v>493</v>
      </c>
      <c r="C447" s="567">
        <v>42887</v>
      </c>
      <c r="D447" s="566" t="s">
        <v>722</v>
      </c>
      <c r="E447" s="566" t="s">
        <v>742</v>
      </c>
      <c r="F447" s="566" t="s">
        <v>327</v>
      </c>
      <c r="G447" s="566" t="s">
        <v>757</v>
      </c>
      <c r="H447" s="566" t="s">
        <v>758</v>
      </c>
      <c r="I447" s="566">
        <v>3</v>
      </c>
      <c r="J447" s="566">
        <v>315</v>
      </c>
      <c r="K447" s="566">
        <v>12760</v>
      </c>
      <c r="L447" s="566" t="s">
        <v>735</v>
      </c>
      <c r="M447" s="566"/>
      <c r="N447" s="566">
        <v>0.15</v>
      </c>
      <c r="O447" s="566"/>
      <c r="P447" s="566">
        <v>0</v>
      </c>
      <c r="Q447" s="566"/>
      <c r="R447" s="566"/>
      <c r="S447" s="566">
        <v>2.1</v>
      </c>
      <c r="T447" s="566">
        <v>0.21</v>
      </c>
      <c r="U447" s="566">
        <v>0.19</v>
      </c>
      <c r="V447" s="566"/>
      <c r="W447" s="566">
        <v>2.5</v>
      </c>
      <c r="X447" s="566"/>
      <c r="Y447" s="566"/>
      <c r="Z447" s="567"/>
      <c r="AA447" s="567"/>
      <c r="AB447" s="567"/>
      <c r="AC447" s="566"/>
      <c r="AD447" s="566"/>
      <c r="AE447" s="566"/>
    </row>
    <row r="448" spans="1:31">
      <c r="A448" s="566" t="s">
        <v>492</v>
      </c>
      <c r="B448" s="566" t="s">
        <v>493</v>
      </c>
      <c r="C448" s="567">
        <v>42887</v>
      </c>
      <c r="D448" s="566" t="s">
        <v>722</v>
      </c>
      <c r="E448" s="566" t="s">
        <v>742</v>
      </c>
      <c r="F448" s="566" t="s">
        <v>327</v>
      </c>
      <c r="G448" s="566" t="s">
        <v>751</v>
      </c>
      <c r="H448" s="566" t="s">
        <v>759</v>
      </c>
      <c r="I448" s="566">
        <v>1</v>
      </c>
      <c r="J448" s="566">
        <v>32</v>
      </c>
      <c r="K448" s="566">
        <v>154</v>
      </c>
      <c r="L448" s="566" t="s">
        <v>521</v>
      </c>
      <c r="M448" s="566"/>
      <c r="N448" s="566">
        <v>0.15</v>
      </c>
      <c r="O448" s="566"/>
      <c r="P448" s="566">
        <v>0</v>
      </c>
      <c r="Q448" s="566"/>
      <c r="R448" s="566"/>
      <c r="S448" s="566">
        <v>2.1</v>
      </c>
      <c r="T448" s="566">
        <v>0.21</v>
      </c>
      <c r="U448" s="566">
        <v>0.19</v>
      </c>
      <c r="V448" s="566"/>
      <c r="W448" s="566">
        <v>2.5</v>
      </c>
      <c r="X448" s="566"/>
      <c r="Y448" s="566"/>
      <c r="Z448" s="567"/>
      <c r="AA448" s="567"/>
      <c r="AB448" s="567"/>
      <c r="AC448" s="566"/>
      <c r="AD448" s="566"/>
      <c r="AE448" s="566"/>
    </row>
    <row r="449" spans="1:31">
      <c r="A449" s="566" t="s">
        <v>492</v>
      </c>
      <c r="B449" s="566" t="s">
        <v>493</v>
      </c>
      <c r="C449" s="567">
        <v>42887</v>
      </c>
      <c r="D449" s="566" t="s">
        <v>722</v>
      </c>
      <c r="E449" s="566" t="s">
        <v>742</v>
      </c>
      <c r="F449" s="566" t="s">
        <v>327</v>
      </c>
      <c r="G449" s="566" t="s">
        <v>760</v>
      </c>
      <c r="H449" s="566" t="s">
        <v>761</v>
      </c>
      <c r="I449" s="566">
        <v>1</v>
      </c>
      <c r="J449" s="566">
        <v>13</v>
      </c>
      <c r="K449" s="566">
        <v>78</v>
      </c>
      <c r="L449" s="566" t="s">
        <v>521</v>
      </c>
      <c r="M449" s="566"/>
      <c r="N449" s="566">
        <v>0.15</v>
      </c>
      <c r="O449" s="566"/>
      <c r="P449" s="566">
        <v>0</v>
      </c>
      <c r="Q449" s="566"/>
      <c r="R449" s="566"/>
      <c r="S449" s="566">
        <v>2.1</v>
      </c>
      <c r="T449" s="566">
        <v>0.21</v>
      </c>
      <c r="U449" s="566">
        <v>0.19</v>
      </c>
      <c r="V449" s="566"/>
      <c r="W449" s="566">
        <v>2.5</v>
      </c>
      <c r="X449" s="566"/>
      <c r="Y449" s="566"/>
      <c r="Z449" s="567"/>
      <c r="AA449" s="567"/>
      <c r="AB449" s="567"/>
      <c r="AC449" s="566"/>
      <c r="AD449" s="566"/>
      <c r="AE449" s="566"/>
    </row>
    <row r="450" spans="1:31">
      <c r="A450" s="566" t="s">
        <v>492</v>
      </c>
      <c r="B450" s="566" t="s">
        <v>493</v>
      </c>
      <c r="C450" s="567">
        <v>42887</v>
      </c>
      <c r="D450" s="566" t="s">
        <v>722</v>
      </c>
      <c r="E450" s="566" t="s">
        <v>742</v>
      </c>
      <c r="F450" s="566" t="s">
        <v>327</v>
      </c>
      <c r="G450" s="566" t="s">
        <v>760</v>
      </c>
      <c r="H450" s="566" t="s">
        <v>762</v>
      </c>
      <c r="I450" s="566">
        <v>1</v>
      </c>
      <c r="J450" s="566">
        <v>13</v>
      </c>
      <c r="K450" s="566">
        <v>71</v>
      </c>
      <c r="L450" s="566" t="s">
        <v>521</v>
      </c>
      <c r="M450" s="566"/>
      <c r="N450" s="566">
        <v>0.15</v>
      </c>
      <c r="O450" s="566"/>
      <c r="P450" s="566">
        <v>0</v>
      </c>
      <c r="Q450" s="566"/>
      <c r="R450" s="566"/>
      <c r="S450" s="566">
        <v>2.1</v>
      </c>
      <c r="T450" s="566">
        <v>0.21</v>
      </c>
      <c r="U450" s="566">
        <v>0.19</v>
      </c>
      <c r="V450" s="566"/>
      <c r="W450" s="566">
        <v>2.5</v>
      </c>
      <c r="X450" s="566"/>
      <c r="Y450" s="566"/>
      <c r="Z450" s="567"/>
      <c r="AA450" s="567"/>
      <c r="AB450" s="567"/>
      <c r="AC450" s="566"/>
      <c r="AD450" s="566"/>
      <c r="AE450" s="566"/>
    </row>
    <row r="451" spans="1:31">
      <c r="A451" s="566" t="s">
        <v>492</v>
      </c>
      <c r="B451" s="566" t="s">
        <v>493</v>
      </c>
      <c r="C451" s="567">
        <v>42887</v>
      </c>
      <c r="D451" s="566" t="s">
        <v>722</v>
      </c>
      <c r="E451" s="566" t="s">
        <v>742</v>
      </c>
      <c r="F451" s="566" t="s">
        <v>327</v>
      </c>
      <c r="G451" s="566" t="s">
        <v>760</v>
      </c>
      <c r="H451" s="566" t="s">
        <v>763</v>
      </c>
      <c r="I451" s="566">
        <v>1</v>
      </c>
      <c r="J451" s="566">
        <v>20</v>
      </c>
      <c r="K451" s="566">
        <v>109</v>
      </c>
      <c r="L451" s="566" t="s">
        <v>521</v>
      </c>
      <c r="M451" s="566"/>
      <c r="N451" s="566">
        <v>0.15</v>
      </c>
      <c r="O451" s="566"/>
      <c r="P451" s="566">
        <v>0</v>
      </c>
      <c r="Q451" s="566"/>
      <c r="R451" s="566"/>
      <c r="S451" s="566">
        <v>2.1</v>
      </c>
      <c r="T451" s="566">
        <v>0.21</v>
      </c>
      <c r="U451" s="566">
        <v>0.19</v>
      </c>
      <c r="V451" s="566"/>
      <c r="W451" s="566">
        <v>2.5</v>
      </c>
      <c r="X451" s="566"/>
      <c r="Y451" s="566"/>
      <c r="Z451" s="567"/>
      <c r="AA451" s="567"/>
      <c r="AB451" s="567"/>
      <c r="AC451" s="566"/>
      <c r="AD451" s="566"/>
      <c r="AE451" s="566"/>
    </row>
    <row r="452" spans="1:31">
      <c r="A452" s="566" t="s">
        <v>492</v>
      </c>
      <c r="B452" s="566" t="s">
        <v>493</v>
      </c>
      <c r="C452" s="567">
        <v>42887</v>
      </c>
      <c r="D452" s="566" t="s">
        <v>722</v>
      </c>
      <c r="E452" s="566" t="s">
        <v>742</v>
      </c>
      <c r="F452" s="566" t="s">
        <v>327</v>
      </c>
      <c r="G452" s="566" t="s">
        <v>751</v>
      </c>
      <c r="H452" s="566" t="s">
        <v>764</v>
      </c>
      <c r="I452" s="566">
        <v>1</v>
      </c>
      <c r="J452" s="566">
        <v>20</v>
      </c>
      <c r="K452" s="566">
        <v>136</v>
      </c>
      <c r="L452" s="566" t="s">
        <v>521</v>
      </c>
      <c r="M452" s="566"/>
      <c r="N452" s="566">
        <v>0.15</v>
      </c>
      <c r="O452" s="566"/>
      <c r="P452" s="566">
        <v>0</v>
      </c>
      <c r="Q452" s="566"/>
      <c r="R452" s="566"/>
      <c r="S452" s="566">
        <v>2.1</v>
      </c>
      <c r="T452" s="566">
        <v>0.21</v>
      </c>
      <c r="U452" s="566">
        <v>0.19</v>
      </c>
      <c r="V452" s="566"/>
      <c r="W452" s="566">
        <v>2.5</v>
      </c>
      <c r="X452" s="566"/>
      <c r="Y452" s="566"/>
      <c r="Z452" s="567"/>
      <c r="AA452" s="567"/>
      <c r="AB452" s="567"/>
      <c r="AC452" s="566"/>
      <c r="AD452" s="566"/>
      <c r="AE452" s="566"/>
    </row>
    <row r="453" spans="1:31">
      <c r="A453" s="566" t="s">
        <v>492</v>
      </c>
      <c r="B453" s="566" t="s">
        <v>493</v>
      </c>
      <c r="C453" s="567">
        <v>42887</v>
      </c>
      <c r="D453" s="566" t="s">
        <v>722</v>
      </c>
      <c r="E453" s="566" t="s">
        <v>742</v>
      </c>
      <c r="F453" s="566" t="s">
        <v>327</v>
      </c>
      <c r="G453" s="566" t="s">
        <v>751</v>
      </c>
      <c r="H453" s="566" t="s">
        <v>765</v>
      </c>
      <c r="I453" s="566">
        <v>1</v>
      </c>
      <c r="J453" s="566">
        <v>20</v>
      </c>
      <c r="K453" s="566">
        <v>139</v>
      </c>
      <c r="L453" s="566" t="s">
        <v>521</v>
      </c>
      <c r="M453" s="566"/>
      <c r="N453" s="566">
        <v>0.15</v>
      </c>
      <c r="O453" s="566"/>
      <c r="P453" s="566">
        <v>0</v>
      </c>
      <c r="Q453" s="566"/>
      <c r="R453" s="566"/>
      <c r="S453" s="566">
        <v>2.1</v>
      </c>
      <c r="T453" s="566">
        <v>0.21</v>
      </c>
      <c r="U453" s="566">
        <v>0.19</v>
      </c>
      <c r="V453" s="566"/>
      <c r="W453" s="566">
        <v>2.5</v>
      </c>
      <c r="X453" s="566"/>
      <c r="Y453" s="566"/>
      <c r="Z453" s="567"/>
      <c r="AA453" s="567"/>
      <c r="AB453" s="567"/>
      <c r="AC453" s="566"/>
      <c r="AD453" s="566"/>
      <c r="AE453" s="566"/>
    </row>
    <row r="454" spans="1:31">
      <c r="A454" s="566" t="s">
        <v>492</v>
      </c>
      <c r="B454" s="566" t="s">
        <v>493</v>
      </c>
      <c r="C454" s="567">
        <v>42887</v>
      </c>
      <c r="D454" s="566" t="s">
        <v>722</v>
      </c>
      <c r="E454" s="566" t="s">
        <v>742</v>
      </c>
      <c r="F454" s="566" t="s">
        <v>327</v>
      </c>
      <c r="G454" s="566" t="s">
        <v>751</v>
      </c>
      <c r="H454" s="566" t="s">
        <v>766</v>
      </c>
      <c r="I454" s="566">
        <v>1</v>
      </c>
      <c r="J454" s="566">
        <v>20</v>
      </c>
      <c r="K454" s="566">
        <v>128</v>
      </c>
      <c r="L454" s="566" t="s">
        <v>521</v>
      </c>
      <c r="M454" s="566"/>
      <c r="N454" s="566">
        <v>0.15</v>
      </c>
      <c r="O454" s="566"/>
      <c r="P454" s="566">
        <v>0</v>
      </c>
      <c r="Q454" s="566"/>
      <c r="R454" s="566"/>
      <c r="S454" s="566">
        <v>2.1</v>
      </c>
      <c r="T454" s="566">
        <v>0.21</v>
      </c>
      <c r="U454" s="566">
        <v>0.19</v>
      </c>
      <c r="V454" s="566"/>
      <c r="W454" s="566">
        <v>2.5</v>
      </c>
      <c r="X454" s="566"/>
      <c r="Y454" s="566"/>
      <c r="Z454" s="567"/>
      <c r="AA454" s="567"/>
      <c r="AB454" s="567"/>
      <c r="AC454" s="566"/>
      <c r="AD454" s="566"/>
      <c r="AE454" s="566"/>
    </row>
    <row r="455" spans="1:31">
      <c r="A455" s="566" t="s">
        <v>492</v>
      </c>
      <c r="B455" s="566" t="s">
        <v>493</v>
      </c>
      <c r="C455" s="567">
        <v>42887</v>
      </c>
      <c r="D455" s="566" t="s">
        <v>722</v>
      </c>
      <c r="E455" s="566" t="s">
        <v>742</v>
      </c>
      <c r="F455" s="566" t="s">
        <v>327</v>
      </c>
      <c r="G455" s="566" t="s">
        <v>754</v>
      </c>
      <c r="H455" s="566" t="s">
        <v>767</v>
      </c>
      <c r="I455" s="566">
        <v>4</v>
      </c>
      <c r="J455" s="566">
        <v>500</v>
      </c>
      <c r="K455" s="566">
        <v>67660</v>
      </c>
      <c r="L455" s="566" t="s">
        <v>696</v>
      </c>
      <c r="M455" s="566"/>
      <c r="N455" s="566"/>
      <c r="O455" s="566">
        <v>0.15</v>
      </c>
      <c r="P455" s="566">
        <v>0</v>
      </c>
      <c r="Q455" s="566"/>
      <c r="R455" s="566"/>
      <c r="S455" s="566">
        <v>2.1</v>
      </c>
      <c r="T455" s="566">
        <v>0.21</v>
      </c>
      <c r="U455" s="566"/>
      <c r="V455" s="566"/>
      <c r="W455" s="566">
        <v>2.31</v>
      </c>
      <c r="X455" s="566"/>
      <c r="Y455" s="566"/>
      <c r="Z455" s="567"/>
      <c r="AA455" s="567"/>
      <c r="AB455" s="567"/>
      <c r="AC455" s="566"/>
      <c r="AD455" s="566"/>
      <c r="AE455" s="566"/>
    </row>
    <row r="456" spans="1:31">
      <c r="A456" s="566" t="s">
        <v>492</v>
      </c>
      <c r="B456" s="566" t="s">
        <v>493</v>
      </c>
      <c r="C456" s="567">
        <v>42887</v>
      </c>
      <c r="D456" s="566" t="s">
        <v>722</v>
      </c>
      <c r="E456" s="566" t="s">
        <v>742</v>
      </c>
      <c r="F456" s="566" t="s">
        <v>327</v>
      </c>
      <c r="G456" s="566" t="s">
        <v>754</v>
      </c>
      <c r="H456" s="566" t="s">
        <v>768</v>
      </c>
      <c r="I456" s="566">
        <v>4</v>
      </c>
      <c r="J456" s="566">
        <v>500</v>
      </c>
      <c r="K456" s="566">
        <v>64400</v>
      </c>
      <c r="L456" s="566" t="s">
        <v>696</v>
      </c>
      <c r="M456" s="566"/>
      <c r="N456" s="566"/>
      <c r="O456" s="566">
        <v>0.15</v>
      </c>
      <c r="P456" s="566">
        <v>0</v>
      </c>
      <c r="Q456" s="566"/>
      <c r="R456" s="566"/>
      <c r="S456" s="566">
        <v>2.1</v>
      </c>
      <c r="T456" s="566">
        <v>0.21</v>
      </c>
      <c r="U456" s="566"/>
      <c r="V456" s="566"/>
      <c r="W456" s="566">
        <v>2.31</v>
      </c>
      <c r="X456" s="566"/>
      <c r="Y456" s="566"/>
      <c r="Z456" s="567"/>
      <c r="AA456" s="567"/>
      <c r="AB456" s="567"/>
      <c r="AC456" s="566"/>
      <c r="AD456" s="566"/>
      <c r="AE456" s="566"/>
    </row>
    <row r="457" spans="1:31">
      <c r="A457" s="566" t="s">
        <v>492</v>
      </c>
      <c r="B457" s="566" t="s">
        <v>493</v>
      </c>
      <c r="C457" s="567">
        <v>42887</v>
      </c>
      <c r="D457" s="566" t="s">
        <v>722</v>
      </c>
      <c r="E457" s="566" t="s">
        <v>742</v>
      </c>
      <c r="F457" s="566" t="s">
        <v>327</v>
      </c>
      <c r="G457" s="566" t="s">
        <v>754</v>
      </c>
      <c r="H457" s="566" t="s">
        <v>769</v>
      </c>
      <c r="I457" s="566">
        <v>4</v>
      </c>
      <c r="J457" s="566">
        <v>500</v>
      </c>
      <c r="K457" s="566">
        <v>62170</v>
      </c>
      <c r="L457" s="566" t="s">
        <v>696</v>
      </c>
      <c r="M457" s="566"/>
      <c r="N457" s="566"/>
      <c r="O457" s="566">
        <v>0.15</v>
      </c>
      <c r="P457" s="566">
        <v>0</v>
      </c>
      <c r="Q457" s="566"/>
      <c r="R457" s="566"/>
      <c r="S457" s="566">
        <v>2.1</v>
      </c>
      <c r="T457" s="566">
        <v>0.21</v>
      </c>
      <c r="U457" s="566"/>
      <c r="V457" s="566"/>
      <c r="W457" s="566">
        <v>2.31</v>
      </c>
      <c r="X457" s="566"/>
      <c r="Y457" s="566"/>
      <c r="Z457" s="567"/>
      <c r="AA457" s="567"/>
      <c r="AB457" s="567"/>
      <c r="AC457" s="566"/>
      <c r="AD457" s="566"/>
      <c r="AE457" s="566"/>
    </row>
    <row r="458" spans="1:31">
      <c r="A458" s="566" t="s">
        <v>492</v>
      </c>
      <c r="B458" s="566" t="s">
        <v>493</v>
      </c>
      <c r="C458" s="567">
        <v>42887</v>
      </c>
      <c r="D458" s="566" t="s">
        <v>722</v>
      </c>
      <c r="E458" s="566" t="s">
        <v>742</v>
      </c>
      <c r="F458" s="566" t="s">
        <v>327</v>
      </c>
      <c r="G458" s="566" t="s">
        <v>754</v>
      </c>
      <c r="H458" s="566" t="s">
        <v>770</v>
      </c>
      <c r="I458" s="566">
        <v>4</v>
      </c>
      <c r="J458" s="566">
        <v>500</v>
      </c>
      <c r="K458" s="566">
        <v>61860</v>
      </c>
      <c r="L458" s="566" t="s">
        <v>696</v>
      </c>
      <c r="M458" s="566"/>
      <c r="N458" s="566"/>
      <c r="O458" s="566">
        <v>0.15</v>
      </c>
      <c r="P458" s="566">
        <v>0</v>
      </c>
      <c r="Q458" s="566"/>
      <c r="R458" s="566"/>
      <c r="S458" s="566">
        <v>2.1</v>
      </c>
      <c r="T458" s="566">
        <v>0.21</v>
      </c>
      <c r="U458" s="566"/>
      <c r="V458" s="566"/>
      <c r="W458" s="566">
        <v>2.31</v>
      </c>
      <c r="X458" s="566"/>
      <c r="Y458" s="566"/>
      <c r="Z458" s="567"/>
      <c r="AA458" s="567"/>
      <c r="AB458" s="567"/>
      <c r="AC458" s="566"/>
      <c r="AD458" s="566"/>
      <c r="AE458" s="566"/>
    </row>
    <row r="459" spans="1:31">
      <c r="A459" s="566" t="s">
        <v>492</v>
      </c>
      <c r="B459" s="566" t="s">
        <v>493</v>
      </c>
      <c r="C459" s="567">
        <v>42887</v>
      </c>
      <c r="D459" s="566" t="s">
        <v>722</v>
      </c>
      <c r="E459" s="566" t="s">
        <v>742</v>
      </c>
      <c r="F459" s="566" t="s">
        <v>327</v>
      </c>
      <c r="G459" s="566" t="s">
        <v>754</v>
      </c>
      <c r="H459" s="566" t="s">
        <v>771</v>
      </c>
      <c r="I459" s="566">
        <v>4</v>
      </c>
      <c r="J459" s="566">
        <v>500</v>
      </c>
      <c r="K459" s="566">
        <v>60840</v>
      </c>
      <c r="L459" s="566" t="s">
        <v>696</v>
      </c>
      <c r="M459" s="566"/>
      <c r="N459" s="566"/>
      <c r="O459" s="566">
        <v>0.15</v>
      </c>
      <c r="P459" s="566">
        <v>0</v>
      </c>
      <c r="Q459" s="566"/>
      <c r="R459" s="566"/>
      <c r="S459" s="566">
        <v>2.1</v>
      </c>
      <c r="T459" s="566">
        <v>0.21</v>
      </c>
      <c r="U459" s="566"/>
      <c r="V459" s="566"/>
      <c r="W459" s="566">
        <v>2.31</v>
      </c>
      <c r="X459" s="566"/>
      <c r="Y459" s="566"/>
      <c r="Z459" s="567"/>
      <c r="AA459" s="567"/>
      <c r="AB459" s="567"/>
      <c r="AC459" s="566"/>
      <c r="AD459" s="566"/>
      <c r="AE459" s="566"/>
    </row>
    <row r="460" spans="1:31">
      <c r="A460" s="566" t="s">
        <v>492</v>
      </c>
      <c r="B460" s="566" t="s">
        <v>493</v>
      </c>
      <c r="C460" s="567">
        <v>42887</v>
      </c>
      <c r="D460" s="566" t="s">
        <v>722</v>
      </c>
      <c r="E460" s="566" t="s">
        <v>742</v>
      </c>
      <c r="F460" s="566" t="s">
        <v>327</v>
      </c>
      <c r="G460" s="566" t="s">
        <v>754</v>
      </c>
      <c r="H460" s="566" t="s">
        <v>772</v>
      </c>
      <c r="I460" s="566">
        <v>4</v>
      </c>
      <c r="J460" s="566">
        <v>500</v>
      </c>
      <c r="K460" s="566">
        <v>61810</v>
      </c>
      <c r="L460" s="566" t="s">
        <v>696</v>
      </c>
      <c r="M460" s="566"/>
      <c r="N460" s="566"/>
      <c r="O460" s="566">
        <v>0.15</v>
      </c>
      <c r="P460" s="566">
        <v>0</v>
      </c>
      <c r="Q460" s="566"/>
      <c r="R460" s="566"/>
      <c r="S460" s="566">
        <v>2.1</v>
      </c>
      <c r="T460" s="566">
        <v>0.21</v>
      </c>
      <c r="U460" s="566"/>
      <c r="V460" s="566"/>
      <c r="W460" s="566">
        <v>2.31</v>
      </c>
      <c r="X460" s="566"/>
      <c r="Y460" s="566"/>
      <c r="Z460" s="567"/>
      <c r="AA460" s="567"/>
      <c r="AB460" s="567"/>
      <c r="AC460" s="566"/>
      <c r="AD460" s="566"/>
      <c r="AE460" s="566"/>
    </row>
    <row r="461" spans="1:31">
      <c r="A461" s="566" t="s">
        <v>492</v>
      </c>
      <c r="B461" s="566" t="s">
        <v>493</v>
      </c>
      <c r="C461" s="567">
        <v>42887</v>
      </c>
      <c r="D461" s="566" t="s">
        <v>722</v>
      </c>
      <c r="E461" s="566" t="s">
        <v>742</v>
      </c>
      <c r="F461" s="566" t="s">
        <v>327</v>
      </c>
      <c r="G461" s="566" t="s">
        <v>754</v>
      </c>
      <c r="H461" s="566" t="s">
        <v>773</v>
      </c>
      <c r="I461" s="566">
        <v>4</v>
      </c>
      <c r="J461" s="566">
        <v>500</v>
      </c>
      <c r="K461" s="566">
        <v>61030</v>
      </c>
      <c r="L461" s="566" t="s">
        <v>696</v>
      </c>
      <c r="M461" s="566"/>
      <c r="N461" s="566"/>
      <c r="O461" s="566">
        <v>0.15</v>
      </c>
      <c r="P461" s="566">
        <v>0</v>
      </c>
      <c r="Q461" s="566"/>
      <c r="R461" s="566"/>
      <c r="S461" s="566">
        <v>2.1</v>
      </c>
      <c r="T461" s="566">
        <v>0.21</v>
      </c>
      <c r="U461" s="566"/>
      <c r="V461" s="566"/>
      <c r="W461" s="566">
        <v>2.31</v>
      </c>
      <c r="X461" s="566"/>
      <c r="Y461" s="566"/>
      <c r="Z461" s="567"/>
      <c r="AA461" s="567"/>
      <c r="AB461" s="567"/>
      <c r="AC461" s="566"/>
      <c r="AD461" s="566"/>
      <c r="AE461" s="566"/>
    </row>
    <row r="462" spans="1:31">
      <c r="A462" s="566" t="s">
        <v>492</v>
      </c>
      <c r="B462" s="566" t="s">
        <v>493</v>
      </c>
      <c r="C462" s="567">
        <v>42887</v>
      </c>
      <c r="D462" s="566" t="s">
        <v>722</v>
      </c>
      <c r="E462" s="566" t="s">
        <v>742</v>
      </c>
      <c r="F462" s="566" t="s">
        <v>327</v>
      </c>
      <c r="G462" s="566" t="s">
        <v>754</v>
      </c>
      <c r="H462" s="566" t="s">
        <v>774</v>
      </c>
      <c r="I462" s="566">
        <v>4</v>
      </c>
      <c r="J462" s="566">
        <v>500</v>
      </c>
      <c r="K462" s="566">
        <v>61170</v>
      </c>
      <c r="L462" s="566" t="s">
        <v>696</v>
      </c>
      <c r="M462" s="566"/>
      <c r="N462" s="566"/>
      <c r="O462" s="566">
        <v>0.15</v>
      </c>
      <c r="P462" s="566">
        <v>0</v>
      </c>
      <c r="Q462" s="566"/>
      <c r="R462" s="566"/>
      <c r="S462" s="566">
        <v>2.1</v>
      </c>
      <c r="T462" s="566">
        <v>0.21</v>
      </c>
      <c r="U462" s="566"/>
      <c r="V462" s="566"/>
      <c r="W462" s="566">
        <v>2.31</v>
      </c>
      <c r="X462" s="566"/>
      <c r="Y462" s="566"/>
      <c r="Z462" s="567"/>
      <c r="AA462" s="567"/>
      <c r="AB462" s="567"/>
      <c r="AC462" s="566"/>
      <c r="AD462" s="566"/>
      <c r="AE462" s="566"/>
    </row>
    <row r="463" spans="1:31">
      <c r="A463" s="566" t="s">
        <v>492</v>
      </c>
      <c r="B463" s="566" t="s">
        <v>493</v>
      </c>
      <c r="C463" s="567">
        <v>42887</v>
      </c>
      <c r="D463" s="566" t="s">
        <v>722</v>
      </c>
      <c r="E463" s="566" t="s">
        <v>742</v>
      </c>
      <c r="F463" s="566" t="s">
        <v>327</v>
      </c>
      <c r="G463" s="566" t="s">
        <v>754</v>
      </c>
      <c r="H463" s="566" t="s">
        <v>775</v>
      </c>
      <c r="I463" s="566">
        <v>5</v>
      </c>
      <c r="J463" s="566">
        <v>500</v>
      </c>
      <c r="K463" s="566">
        <v>61610</v>
      </c>
      <c r="L463" s="566" t="s">
        <v>696</v>
      </c>
      <c r="M463" s="566"/>
      <c r="N463" s="566"/>
      <c r="O463" s="566">
        <v>0.15</v>
      </c>
      <c r="P463" s="566">
        <v>0</v>
      </c>
      <c r="Q463" s="566"/>
      <c r="R463" s="566"/>
      <c r="S463" s="566">
        <v>2.1</v>
      </c>
      <c r="T463" s="566">
        <v>0.21</v>
      </c>
      <c r="U463" s="566"/>
      <c r="V463" s="566"/>
      <c r="W463" s="566">
        <v>2.31</v>
      </c>
      <c r="X463" s="566"/>
      <c r="Y463" s="566"/>
      <c r="Z463" s="567"/>
      <c r="AA463" s="567"/>
      <c r="AB463" s="567"/>
      <c r="AC463" s="566"/>
      <c r="AD463" s="566"/>
      <c r="AE463" s="566"/>
    </row>
    <row r="464" spans="1:31">
      <c r="A464" s="566" t="s">
        <v>492</v>
      </c>
      <c r="B464" s="566" t="s">
        <v>493</v>
      </c>
      <c r="C464" s="567">
        <v>42887</v>
      </c>
      <c r="D464" s="566" t="s">
        <v>722</v>
      </c>
      <c r="E464" s="566" t="s">
        <v>742</v>
      </c>
      <c r="F464" s="566" t="s">
        <v>327</v>
      </c>
      <c r="G464" s="566" t="s">
        <v>754</v>
      </c>
      <c r="H464" s="566" t="s">
        <v>776</v>
      </c>
      <c r="I464" s="566">
        <v>4</v>
      </c>
      <c r="J464" s="566">
        <v>500</v>
      </c>
      <c r="K464" s="566">
        <v>59300</v>
      </c>
      <c r="L464" s="566" t="s">
        <v>696</v>
      </c>
      <c r="M464" s="566"/>
      <c r="N464" s="566"/>
      <c r="O464" s="566">
        <v>0.15</v>
      </c>
      <c r="P464" s="566">
        <v>0</v>
      </c>
      <c r="Q464" s="566"/>
      <c r="R464" s="566"/>
      <c r="S464" s="566">
        <v>2.1</v>
      </c>
      <c r="T464" s="566">
        <v>0.21</v>
      </c>
      <c r="U464" s="566"/>
      <c r="V464" s="566"/>
      <c r="W464" s="566">
        <v>2.31</v>
      </c>
      <c r="X464" s="566"/>
      <c r="Y464" s="566"/>
      <c r="Z464" s="567"/>
      <c r="AA464" s="567"/>
      <c r="AB464" s="567"/>
      <c r="AC464" s="566"/>
      <c r="AD464" s="566"/>
      <c r="AE464" s="566"/>
    </row>
    <row r="465" spans="1:31">
      <c r="A465" s="566" t="s">
        <v>492</v>
      </c>
      <c r="B465" s="566" t="s">
        <v>493</v>
      </c>
      <c r="C465" s="567">
        <v>42887</v>
      </c>
      <c r="D465" s="566" t="s">
        <v>722</v>
      </c>
      <c r="E465" s="566" t="s">
        <v>742</v>
      </c>
      <c r="F465" s="566" t="s">
        <v>327</v>
      </c>
      <c r="G465" s="566" t="s">
        <v>754</v>
      </c>
      <c r="H465" s="566" t="s">
        <v>777</v>
      </c>
      <c r="I465" s="566">
        <v>4</v>
      </c>
      <c r="J465" s="566">
        <v>500</v>
      </c>
      <c r="K465" s="566">
        <v>61550</v>
      </c>
      <c r="L465" s="566" t="s">
        <v>696</v>
      </c>
      <c r="M465" s="566"/>
      <c r="N465" s="566"/>
      <c r="O465" s="566">
        <v>0.15</v>
      </c>
      <c r="P465" s="566">
        <v>0</v>
      </c>
      <c r="Q465" s="566"/>
      <c r="R465" s="566"/>
      <c r="S465" s="566">
        <v>2.1</v>
      </c>
      <c r="T465" s="566">
        <v>0.21</v>
      </c>
      <c r="U465" s="566"/>
      <c r="V465" s="566"/>
      <c r="W465" s="566">
        <v>2.31</v>
      </c>
      <c r="X465" s="566"/>
      <c r="Y465" s="566"/>
      <c r="Z465" s="567"/>
      <c r="AA465" s="567"/>
      <c r="AB465" s="567"/>
      <c r="AC465" s="566"/>
      <c r="AD465" s="566"/>
      <c r="AE465" s="566"/>
    </row>
    <row r="466" spans="1:31">
      <c r="A466" s="566" t="s">
        <v>147</v>
      </c>
      <c r="B466" s="566" t="s">
        <v>324</v>
      </c>
      <c r="C466" s="567">
        <v>42888</v>
      </c>
      <c r="D466" s="566" t="s">
        <v>722</v>
      </c>
      <c r="E466" s="566" t="s">
        <v>742</v>
      </c>
      <c r="F466" s="566" t="s">
        <v>327</v>
      </c>
      <c r="G466" s="566" t="s">
        <v>516</v>
      </c>
      <c r="H466" s="566"/>
      <c r="I466" s="566"/>
      <c r="J466" s="566"/>
      <c r="K466" s="566"/>
      <c r="L466" s="566"/>
      <c r="M466" s="566"/>
      <c r="N466" s="566"/>
      <c r="O466" s="566"/>
      <c r="P466" s="566">
        <v>10</v>
      </c>
      <c r="Q466" s="566"/>
      <c r="R466" s="566"/>
      <c r="S466" s="566">
        <v>140</v>
      </c>
      <c r="T466" s="566"/>
      <c r="U466" s="566"/>
      <c r="V466" s="566"/>
      <c r="W466" s="566">
        <v>140</v>
      </c>
      <c r="X466" s="566"/>
      <c r="Y466" s="566"/>
      <c r="Z466" s="567"/>
      <c r="AA466" s="567"/>
      <c r="AB466" s="567"/>
      <c r="AC466" s="566"/>
      <c r="AD466" s="566"/>
      <c r="AE466" s="566"/>
    </row>
    <row r="467" spans="1:31">
      <c r="A467" s="566" t="s">
        <v>492</v>
      </c>
      <c r="B467" s="566" t="s">
        <v>493</v>
      </c>
      <c r="C467" s="567">
        <v>42888</v>
      </c>
      <c r="D467" s="566" t="s">
        <v>722</v>
      </c>
      <c r="E467" s="566" t="s">
        <v>742</v>
      </c>
      <c r="F467" s="566" t="s">
        <v>327</v>
      </c>
      <c r="G467" s="566" t="s">
        <v>778</v>
      </c>
      <c r="H467" s="566" t="s">
        <v>779</v>
      </c>
      <c r="I467" s="566">
        <v>2</v>
      </c>
      <c r="J467" s="566">
        <v>200</v>
      </c>
      <c r="K467" s="566">
        <v>6860</v>
      </c>
      <c r="L467" s="566" t="s">
        <v>521</v>
      </c>
      <c r="M467" s="566"/>
      <c r="N467" s="566">
        <v>0.15</v>
      </c>
      <c r="O467" s="566"/>
      <c r="P467" s="566">
        <v>0</v>
      </c>
      <c r="Q467" s="566"/>
      <c r="R467" s="566"/>
      <c r="S467" s="566">
        <v>2.1</v>
      </c>
      <c r="T467" s="566">
        <v>0.21</v>
      </c>
      <c r="U467" s="566">
        <v>0.19</v>
      </c>
      <c r="V467" s="566"/>
      <c r="W467" s="566">
        <v>2.5</v>
      </c>
      <c r="X467" s="566"/>
      <c r="Y467" s="566"/>
      <c r="Z467" s="567"/>
      <c r="AA467" s="567"/>
      <c r="AB467" s="567"/>
      <c r="AC467" s="566"/>
      <c r="AD467" s="566"/>
      <c r="AE467" s="566"/>
    </row>
    <row r="468" spans="1:31">
      <c r="A468" s="566" t="s">
        <v>147</v>
      </c>
      <c r="B468" s="566" t="s">
        <v>324</v>
      </c>
      <c r="C468" s="567">
        <v>42888</v>
      </c>
      <c r="D468" s="566" t="s">
        <v>722</v>
      </c>
      <c r="E468" s="566" t="s">
        <v>742</v>
      </c>
      <c r="F468" s="566" t="s">
        <v>327</v>
      </c>
      <c r="G468" s="566" t="s">
        <v>780</v>
      </c>
      <c r="H468" s="566"/>
      <c r="I468" s="566"/>
      <c r="J468" s="566"/>
      <c r="K468" s="566"/>
      <c r="L468" s="566"/>
      <c r="M468" s="566"/>
      <c r="N468" s="566"/>
      <c r="O468" s="566"/>
      <c r="P468" s="566">
        <v>1</v>
      </c>
      <c r="Q468" s="566"/>
      <c r="R468" s="566"/>
      <c r="S468" s="566">
        <v>14</v>
      </c>
      <c r="T468" s="566"/>
      <c r="U468" s="566"/>
      <c r="V468" s="566"/>
      <c r="W468" s="566">
        <v>14</v>
      </c>
      <c r="X468" s="566"/>
      <c r="Y468" s="566"/>
      <c r="Z468" s="567"/>
      <c r="AA468" s="567"/>
      <c r="AB468" s="567"/>
      <c r="AC468" s="566"/>
      <c r="AD468" s="566"/>
      <c r="AE468" s="566"/>
    </row>
    <row r="469" spans="1:31">
      <c r="A469" s="566" t="s">
        <v>492</v>
      </c>
      <c r="B469" s="566" t="s">
        <v>493</v>
      </c>
      <c r="C469" s="567">
        <v>42888</v>
      </c>
      <c r="D469" s="566" t="s">
        <v>722</v>
      </c>
      <c r="E469" s="566" t="s">
        <v>742</v>
      </c>
      <c r="F469" s="566" t="s">
        <v>327</v>
      </c>
      <c r="G469" s="566" t="s">
        <v>778</v>
      </c>
      <c r="H469" s="566" t="s">
        <v>781</v>
      </c>
      <c r="I469" s="566">
        <v>2</v>
      </c>
      <c r="J469" s="566">
        <v>200</v>
      </c>
      <c r="K469" s="566">
        <v>8360</v>
      </c>
      <c r="L469" s="566" t="s">
        <v>521</v>
      </c>
      <c r="M469" s="566"/>
      <c r="N469" s="566">
        <v>0.15</v>
      </c>
      <c r="O469" s="566"/>
      <c r="P469" s="566">
        <v>0</v>
      </c>
      <c r="Q469" s="566"/>
      <c r="R469" s="566"/>
      <c r="S469" s="566">
        <v>2.1</v>
      </c>
      <c r="T469" s="566">
        <v>0.21</v>
      </c>
      <c r="U469" s="566">
        <v>0.19</v>
      </c>
      <c r="V469" s="566"/>
      <c r="W469" s="566">
        <v>2.5</v>
      </c>
      <c r="X469" s="566"/>
      <c r="Y469" s="566"/>
      <c r="Z469" s="567"/>
      <c r="AA469" s="567"/>
      <c r="AB469" s="567"/>
      <c r="AC469" s="566"/>
      <c r="AD469" s="566"/>
      <c r="AE469" s="566"/>
    </row>
    <row r="470" spans="1:31">
      <c r="A470" s="566" t="s">
        <v>147</v>
      </c>
      <c r="B470" s="566" t="s">
        <v>324</v>
      </c>
      <c r="C470" s="567">
        <v>42890</v>
      </c>
      <c r="D470" s="566" t="s">
        <v>782</v>
      </c>
      <c r="E470" s="566" t="s">
        <v>742</v>
      </c>
      <c r="F470" s="566" t="s">
        <v>327</v>
      </c>
      <c r="G470" s="566" t="s">
        <v>783</v>
      </c>
      <c r="H470" s="566"/>
      <c r="I470" s="566"/>
      <c r="J470" s="566"/>
      <c r="K470" s="566"/>
      <c r="L470" s="566"/>
      <c r="M470" s="566">
        <v>1</v>
      </c>
      <c r="N470" s="566"/>
      <c r="O470" s="566"/>
      <c r="P470" s="566"/>
      <c r="Q470" s="566"/>
      <c r="R470" s="566"/>
      <c r="S470" s="566">
        <v>14</v>
      </c>
      <c r="T470" s="566"/>
      <c r="U470" s="566"/>
      <c r="V470" s="566"/>
      <c r="W470" s="566">
        <v>14</v>
      </c>
      <c r="X470" s="566"/>
      <c r="Y470" s="566"/>
      <c r="Z470" s="567"/>
      <c r="AA470" s="567"/>
      <c r="AB470" s="567"/>
      <c r="AC470" s="566"/>
      <c r="AD470" s="566"/>
      <c r="AE470" s="566"/>
    </row>
    <row r="471" spans="1:31">
      <c r="A471" s="566" t="s">
        <v>147</v>
      </c>
      <c r="B471" s="566" t="s">
        <v>161</v>
      </c>
      <c r="C471" s="567">
        <v>42891</v>
      </c>
      <c r="D471" s="566" t="s">
        <v>782</v>
      </c>
      <c r="E471" s="566" t="s">
        <v>742</v>
      </c>
      <c r="F471" s="566" t="s">
        <v>49</v>
      </c>
      <c r="G471" s="566" t="s">
        <v>195</v>
      </c>
      <c r="H471" s="566" t="s">
        <v>784</v>
      </c>
      <c r="I471" s="566"/>
      <c r="J471" s="566"/>
      <c r="K471" s="566">
        <v>20000</v>
      </c>
      <c r="L471" s="566" t="s">
        <v>164</v>
      </c>
      <c r="M471" s="566" t="s">
        <v>43</v>
      </c>
      <c r="N471" s="566" t="s">
        <v>43</v>
      </c>
      <c r="O471" s="566">
        <v>0.5</v>
      </c>
      <c r="P471" s="566"/>
      <c r="Q471" s="566" t="s">
        <v>43</v>
      </c>
      <c r="R471" s="566"/>
      <c r="S471" s="566">
        <v>7</v>
      </c>
      <c r="T471" s="566">
        <v>5</v>
      </c>
      <c r="U471" s="566">
        <v>0</v>
      </c>
      <c r="V471" s="566"/>
      <c r="W471" s="566">
        <v>12</v>
      </c>
      <c r="X471" s="566"/>
      <c r="Y471" s="566" t="s">
        <v>785</v>
      </c>
      <c r="Z471" s="567">
        <v>42889</v>
      </c>
      <c r="AA471" s="567">
        <v>42894</v>
      </c>
      <c r="AB471" s="567">
        <v>42895</v>
      </c>
      <c r="AC471" s="566" t="s">
        <v>54</v>
      </c>
      <c r="AD471" s="566" t="s">
        <v>395</v>
      </c>
      <c r="AE471" s="566" t="s">
        <v>56</v>
      </c>
    </row>
    <row r="472" spans="1:31">
      <c r="A472" s="566" t="s">
        <v>492</v>
      </c>
      <c r="B472" s="566" t="s">
        <v>493</v>
      </c>
      <c r="C472" s="567">
        <v>42891</v>
      </c>
      <c r="D472" s="566" t="s">
        <v>782</v>
      </c>
      <c r="E472" s="566" t="s">
        <v>742</v>
      </c>
      <c r="F472" s="566" t="s">
        <v>327</v>
      </c>
      <c r="G472" s="566" t="s">
        <v>786</v>
      </c>
      <c r="H472" s="566" t="s">
        <v>787</v>
      </c>
      <c r="I472" s="566">
        <v>2</v>
      </c>
      <c r="J472" s="566">
        <v>200</v>
      </c>
      <c r="K472" s="566">
        <v>7770</v>
      </c>
      <c r="L472" s="566" t="s">
        <v>606</v>
      </c>
      <c r="M472" s="566"/>
      <c r="N472" s="566"/>
      <c r="O472" s="566">
        <v>0.3</v>
      </c>
      <c r="P472" s="566">
        <v>0</v>
      </c>
      <c r="Q472" s="566"/>
      <c r="R472" s="566"/>
      <c r="S472" s="566">
        <v>4.2</v>
      </c>
      <c r="T472" s="566">
        <v>0.21</v>
      </c>
      <c r="U472" s="566"/>
      <c r="V472" s="566"/>
      <c r="W472" s="566">
        <v>4.41</v>
      </c>
      <c r="X472" s="566"/>
      <c r="Y472" s="566"/>
      <c r="Z472" s="567"/>
      <c r="AA472" s="567"/>
      <c r="AB472" s="567"/>
      <c r="AC472" s="566"/>
      <c r="AD472" s="566"/>
      <c r="AE472" s="566"/>
    </row>
    <row r="473" spans="1:31">
      <c r="A473" s="566" t="s">
        <v>147</v>
      </c>
      <c r="B473" s="566" t="s">
        <v>324</v>
      </c>
      <c r="C473" s="567">
        <v>42891</v>
      </c>
      <c r="D473" s="566" t="s">
        <v>782</v>
      </c>
      <c r="E473" s="566" t="s">
        <v>742</v>
      </c>
      <c r="F473" s="566" t="s">
        <v>327</v>
      </c>
      <c r="G473" s="566" t="s">
        <v>431</v>
      </c>
      <c r="H473" s="566"/>
      <c r="I473" s="566"/>
      <c r="J473" s="566"/>
      <c r="K473" s="566"/>
      <c r="L473" s="566"/>
      <c r="M473" s="566"/>
      <c r="N473" s="566"/>
      <c r="O473" s="566">
        <v>1</v>
      </c>
      <c r="P473" s="566">
        <v>9</v>
      </c>
      <c r="Q473" s="566"/>
      <c r="R473" s="566"/>
      <c r="S473" s="566">
        <v>140</v>
      </c>
      <c r="T473" s="566"/>
      <c r="U473" s="566"/>
      <c r="V473" s="566"/>
      <c r="W473" s="566">
        <v>140</v>
      </c>
      <c r="X473" s="566"/>
      <c r="Y473" s="566"/>
      <c r="Z473" s="567"/>
      <c r="AA473" s="567"/>
      <c r="AB473" s="567"/>
      <c r="AC473" s="566"/>
      <c r="AD473" s="566"/>
      <c r="AE473" s="566"/>
    </row>
    <row r="474" spans="1:31">
      <c r="A474" s="566" t="s">
        <v>147</v>
      </c>
      <c r="B474" s="566" t="s">
        <v>161</v>
      </c>
      <c r="C474" s="567">
        <v>42891</v>
      </c>
      <c r="D474" s="566" t="s">
        <v>782</v>
      </c>
      <c r="E474" s="566" t="s">
        <v>742</v>
      </c>
      <c r="F474" s="566" t="s">
        <v>49</v>
      </c>
      <c r="G474" s="566" t="s">
        <v>195</v>
      </c>
      <c r="H474" s="566" t="s">
        <v>788</v>
      </c>
      <c r="I474" s="566"/>
      <c r="J474" s="566"/>
      <c r="K474" s="566">
        <v>20000</v>
      </c>
      <c r="L474" s="566" t="s">
        <v>164</v>
      </c>
      <c r="M474" s="566" t="s">
        <v>43</v>
      </c>
      <c r="N474" s="566" t="s">
        <v>43</v>
      </c>
      <c r="O474" s="566">
        <v>0.5</v>
      </c>
      <c r="P474" s="566"/>
      <c r="Q474" s="566" t="s">
        <v>43</v>
      </c>
      <c r="R474" s="566"/>
      <c r="S474" s="566">
        <v>7</v>
      </c>
      <c r="T474" s="566">
        <v>5</v>
      </c>
      <c r="U474" s="566">
        <v>0</v>
      </c>
      <c r="V474" s="566"/>
      <c r="W474" s="566">
        <v>12</v>
      </c>
      <c r="X474" s="566"/>
      <c r="Y474" s="566" t="s">
        <v>785</v>
      </c>
      <c r="Z474" s="567">
        <v>42889</v>
      </c>
      <c r="AA474" s="567">
        <v>42894</v>
      </c>
      <c r="AB474" s="567">
        <v>42895</v>
      </c>
      <c r="AC474" s="566" t="s">
        <v>54</v>
      </c>
      <c r="AD474" s="566" t="s">
        <v>395</v>
      </c>
      <c r="AE474" s="566" t="s">
        <v>56</v>
      </c>
    </row>
    <row r="475" spans="1:31">
      <c r="A475" s="566" t="s">
        <v>147</v>
      </c>
      <c r="B475" s="566" t="s">
        <v>324</v>
      </c>
      <c r="C475" s="567">
        <v>42891</v>
      </c>
      <c r="D475" s="566" t="s">
        <v>782</v>
      </c>
      <c r="E475" s="566" t="s">
        <v>742</v>
      </c>
      <c r="F475" s="566" t="s">
        <v>327</v>
      </c>
      <c r="G475" s="566" t="s">
        <v>703</v>
      </c>
      <c r="H475" s="566"/>
      <c r="I475" s="566"/>
      <c r="J475" s="566"/>
      <c r="K475" s="566"/>
      <c r="L475" s="566"/>
      <c r="M475" s="566"/>
      <c r="N475" s="566"/>
      <c r="O475" s="566"/>
      <c r="P475" s="566">
        <v>5</v>
      </c>
      <c r="Q475" s="566"/>
      <c r="R475" s="566"/>
      <c r="S475" s="566">
        <v>70</v>
      </c>
      <c r="T475" s="566"/>
      <c r="U475" s="566"/>
      <c r="V475" s="566"/>
      <c r="W475" s="566">
        <v>70</v>
      </c>
      <c r="X475" s="566"/>
      <c r="Y475" s="566"/>
      <c r="Z475" s="567"/>
      <c r="AA475" s="567"/>
      <c r="AB475" s="567"/>
      <c r="AC475" s="566"/>
      <c r="AD475" s="566"/>
      <c r="AE475" s="566"/>
    </row>
    <row r="476" spans="1:31">
      <c r="A476" s="566" t="s">
        <v>147</v>
      </c>
      <c r="B476" s="566" t="s">
        <v>161</v>
      </c>
      <c r="C476" s="567">
        <v>42891</v>
      </c>
      <c r="D476" s="566" t="s">
        <v>782</v>
      </c>
      <c r="E476" s="566" t="s">
        <v>742</v>
      </c>
      <c r="F476" s="566" t="s">
        <v>49</v>
      </c>
      <c r="G476" s="566" t="s">
        <v>195</v>
      </c>
      <c r="H476" s="566" t="s">
        <v>789</v>
      </c>
      <c r="I476" s="566"/>
      <c r="J476" s="566"/>
      <c r="K476" s="566">
        <v>20000</v>
      </c>
      <c r="L476" s="566" t="s">
        <v>164</v>
      </c>
      <c r="M476" s="566" t="s">
        <v>43</v>
      </c>
      <c r="N476" s="566" t="s">
        <v>43</v>
      </c>
      <c r="O476" s="566">
        <v>0.5</v>
      </c>
      <c r="P476" s="566"/>
      <c r="Q476" s="566" t="s">
        <v>43</v>
      </c>
      <c r="R476" s="566"/>
      <c r="S476" s="566">
        <v>7</v>
      </c>
      <c r="T476" s="566">
        <v>5</v>
      </c>
      <c r="U476" s="566">
        <v>0</v>
      </c>
      <c r="V476" s="566"/>
      <c r="W476" s="566">
        <v>12</v>
      </c>
      <c r="X476" s="566"/>
      <c r="Y476" s="566" t="s">
        <v>785</v>
      </c>
      <c r="Z476" s="567">
        <v>42889</v>
      </c>
      <c r="AA476" s="567">
        <v>42894</v>
      </c>
      <c r="AB476" s="567">
        <v>42895</v>
      </c>
      <c r="AC476" s="566" t="s">
        <v>54</v>
      </c>
      <c r="AD476" s="566" t="s">
        <v>395</v>
      </c>
      <c r="AE476" s="566" t="s">
        <v>56</v>
      </c>
    </row>
    <row r="477" spans="1:31">
      <c r="A477" s="566" t="s">
        <v>512</v>
      </c>
      <c r="B477" s="566" t="s">
        <v>513</v>
      </c>
      <c r="C477" s="567">
        <v>42891</v>
      </c>
      <c r="D477" s="566" t="s">
        <v>782</v>
      </c>
      <c r="E477" s="566" t="s">
        <v>742</v>
      </c>
      <c r="F477" s="566" t="s">
        <v>327</v>
      </c>
      <c r="G477" s="566" t="s">
        <v>790</v>
      </c>
      <c r="H477" s="566" t="s">
        <v>791</v>
      </c>
      <c r="I477" s="566">
        <v>396</v>
      </c>
      <c r="J477" s="566">
        <v>402</v>
      </c>
      <c r="K477" s="566">
        <v>402</v>
      </c>
      <c r="L477" s="566" t="s">
        <v>515</v>
      </c>
      <c r="M477" s="566">
        <v>14.652</v>
      </c>
      <c r="N477" s="566"/>
      <c r="O477" s="566"/>
      <c r="P477" s="566"/>
      <c r="Q477" s="566"/>
      <c r="R477" s="566"/>
      <c r="S477" s="566">
        <v>205.128</v>
      </c>
      <c r="T477" s="566"/>
      <c r="U477" s="566">
        <v>3.564</v>
      </c>
      <c r="V477" s="566"/>
      <c r="W477" s="566">
        <v>208.692</v>
      </c>
      <c r="X477" s="566"/>
      <c r="Y477" s="566"/>
      <c r="Z477" s="567"/>
      <c r="AA477" s="567"/>
      <c r="AB477" s="567"/>
      <c r="AC477" s="566"/>
      <c r="AD477" s="566"/>
      <c r="AE477" s="566"/>
    </row>
    <row r="478" spans="1:31">
      <c r="A478" s="566" t="s">
        <v>147</v>
      </c>
      <c r="B478" s="566" t="s">
        <v>161</v>
      </c>
      <c r="C478" s="567">
        <v>42891</v>
      </c>
      <c r="D478" s="566" t="s">
        <v>782</v>
      </c>
      <c r="E478" s="566" t="s">
        <v>742</v>
      </c>
      <c r="F478" s="566" t="s">
        <v>49</v>
      </c>
      <c r="G478" s="566" t="s">
        <v>195</v>
      </c>
      <c r="H478" s="566" t="s">
        <v>792</v>
      </c>
      <c r="I478" s="566"/>
      <c r="J478" s="566"/>
      <c r="K478" s="566">
        <v>20000</v>
      </c>
      <c r="L478" s="566" t="s">
        <v>164</v>
      </c>
      <c r="M478" s="566" t="s">
        <v>43</v>
      </c>
      <c r="N478" s="566" t="s">
        <v>43</v>
      </c>
      <c r="O478" s="566">
        <v>0.5</v>
      </c>
      <c r="P478" s="566"/>
      <c r="Q478" s="566" t="s">
        <v>43</v>
      </c>
      <c r="R478" s="566"/>
      <c r="S478" s="566">
        <v>7</v>
      </c>
      <c r="T478" s="566">
        <v>5</v>
      </c>
      <c r="U478" s="566">
        <v>0</v>
      </c>
      <c r="V478" s="566"/>
      <c r="W478" s="566">
        <v>12</v>
      </c>
      <c r="X478" s="566"/>
      <c r="Y478" s="566" t="s">
        <v>785</v>
      </c>
      <c r="Z478" s="567">
        <v>42889</v>
      </c>
      <c r="AA478" s="567">
        <v>42894</v>
      </c>
      <c r="AB478" s="567">
        <v>42895</v>
      </c>
      <c r="AC478" s="566" t="s">
        <v>54</v>
      </c>
      <c r="AD478" s="566" t="s">
        <v>395</v>
      </c>
      <c r="AE478" s="566" t="s">
        <v>56</v>
      </c>
    </row>
    <row r="479" spans="1:31">
      <c r="A479" s="566" t="s">
        <v>46</v>
      </c>
      <c r="B479" s="566" t="s">
        <v>46</v>
      </c>
      <c r="C479" s="567">
        <v>42891</v>
      </c>
      <c r="D479" s="566" t="s">
        <v>782</v>
      </c>
      <c r="E479" s="566" t="s">
        <v>742</v>
      </c>
      <c r="F479" s="566" t="s">
        <v>49</v>
      </c>
      <c r="G479" s="566" t="s">
        <v>62</v>
      </c>
      <c r="H479" s="566" t="s">
        <v>793</v>
      </c>
      <c r="I479" s="566"/>
      <c r="J479" s="566"/>
      <c r="K479" s="566">
        <v>13000</v>
      </c>
      <c r="L479" s="566" t="s">
        <v>229</v>
      </c>
      <c r="M479" s="566" t="s">
        <v>43</v>
      </c>
      <c r="N479" s="566" t="s">
        <v>43</v>
      </c>
      <c r="O479" s="566" t="s">
        <v>43</v>
      </c>
      <c r="P479" s="566"/>
      <c r="Q479" s="566">
        <v>3</v>
      </c>
      <c r="R479" s="566"/>
      <c r="S479" s="566">
        <v>42</v>
      </c>
      <c r="T479" s="566">
        <v>0</v>
      </c>
      <c r="U479" s="566">
        <v>0</v>
      </c>
      <c r="V479" s="566"/>
      <c r="W479" s="566">
        <v>42</v>
      </c>
      <c r="X479" s="566"/>
      <c r="Y479" s="566" t="s">
        <v>794</v>
      </c>
      <c r="Z479" s="567">
        <v>42888</v>
      </c>
      <c r="AA479" s="567">
        <v>42894</v>
      </c>
      <c r="AB479" s="567">
        <v>42895</v>
      </c>
      <c r="AC479" s="566" t="s">
        <v>142</v>
      </c>
      <c r="AD479" s="566" t="s">
        <v>61</v>
      </c>
      <c r="AE479" s="566" t="s">
        <v>56</v>
      </c>
    </row>
    <row r="480" spans="1:31">
      <c r="A480" s="566" t="s">
        <v>492</v>
      </c>
      <c r="B480" s="566" t="s">
        <v>493</v>
      </c>
      <c r="C480" s="567">
        <v>42892</v>
      </c>
      <c r="D480" s="566" t="s">
        <v>782</v>
      </c>
      <c r="E480" s="566" t="s">
        <v>742</v>
      </c>
      <c r="F480" s="566" t="s">
        <v>327</v>
      </c>
      <c r="G480" s="566" t="s">
        <v>519</v>
      </c>
      <c r="H480" s="566" t="s">
        <v>795</v>
      </c>
      <c r="I480" s="566">
        <v>4</v>
      </c>
      <c r="J480" s="566">
        <v>315</v>
      </c>
      <c r="K480" s="566">
        <v>19380</v>
      </c>
      <c r="L480" s="566" t="s">
        <v>521</v>
      </c>
      <c r="M480" s="566"/>
      <c r="N480" s="566"/>
      <c r="O480" s="566">
        <v>0.3</v>
      </c>
      <c r="P480" s="566">
        <v>0</v>
      </c>
      <c r="Q480" s="566"/>
      <c r="R480" s="566"/>
      <c r="S480" s="566">
        <v>4.2</v>
      </c>
      <c r="T480" s="566">
        <v>0.21</v>
      </c>
      <c r="U480" s="566"/>
      <c r="V480" s="566"/>
      <c r="W480" s="566">
        <v>4.41</v>
      </c>
      <c r="X480" s="566"/>
      <c r="Y480" s="566"/>
      <c r="Z480" s="567"/>
      <c r="AA480" s="567"/>
      <c r="AB480" s="567"/>
      <c r="AC480" s="566"/>
      <c r="AD480" s="566"/>
      <c r="AE480" s="566"/>
    </row>
    <row r="481" spans="1:31">
      <c r="A481" s="566" t="s">
        <v>147</v>
      </c>
      <c r="B481" s="566" t="s">
        <v>161</v>
      </c>
      <c r="C481" s="567">
        <v>42892</v>
      </c>
      <c r="D481" s="566" t="s">
        <v>782</v>
      </c>
      <c r="E481" s="566" t="s">
        <v>742</v>
      </c>
      <c r="F481" s="566" t="s">
        <v>49</v>
      </c>
      <c r="G481" s="566" t="s">
        <v>247</v>
      </c>
      <c r="H481" s="566" t="s">
        <v>796</v>
      </c>
      <c r="I481" s="566"/>
      <c r="J481" s="566"/>
      <c r="K481" s="566">
        <v>20000</v>
      </c>
      <c r="L481" s="566" t="s">
        <v>164</v>
      </c>
      <c r="M481" s="566" t="s">
        <v>43</v>
      </c>
      <c r="N481" s="566" t="s">
        <v>43</v>
      </c>
      <c r="O481" s="566">
        <v>0.5</v>
      </c>
      <c r="P481" s="566"/>
      <c r="Q481" s="566" t="s">
        <v>43</v>
      </c>
      <c r="R481" s="566"/>
      <c r="S481" s="566">
        <v>7</v>
      </c>
      <c r="T481" s="566">
        <v>5</v>
      </c>
      <c r="U481" s="566">
        <v>0</v>
      </c>
      <c r="V481" s="566"/>
      <c r="W481" s="566">
        <v>12</v>
      </c>
      <c r="X481" s="566"/>
      <c r="Y481" s="566" t="s">
        <v>797</v>
      </c>
      <c r="Z481" s="567">
        <v>42890</v>
      </c>
      <c r="AA481" s="567">
        <v>42895</v>
      </c>
      <c r="AB481" s="567">
        <v>42896</v>
      </c>
      <c r="AC481" s="566" t="s">
        <v>54</v>
      </c>
      <c r="AD481" s="566" t="s">
        <v>395</v>
      </c>
      <c r="AE481" s="566" t="s">
        <v>56</v>
      </c>
    </row>
    <row r="482" spans="1:31">
      <c r="A482" s="566" t="s">
        <v>492</v>
      </c>
      <c r="B482" s="566" t="s">
        <v>493</v>
      </c>
      <c r="C482" s="567">
        <v>42892</v>
      </c>
      <c r="D482" s="566" t="s">
        <v>782</v>
      </c>
      <c r="E482" s="566" t="s">
        <v>742</v>
      </c>
      <c r="F482" s="566" t="s">
        <v>327</v>
      </c>
      <c r="G482" s="566" t="s">
        <v>519</v>
      </c>
      <c r="H482" s="566" t="s">
        <v>798</v>
      </c>
      <c r="I482" s="566">
        <v>4</v>
      </c>
      <c r="J482" s="566">
        <v>315</v>
      </c>
      <c r="K482" s="566">
        <v>19820</v>
      </c>
      <c r="L482" s="566" t="s">
        <v>521</v>
      </c>
      <c r="M482" s="566"/>
      <c r="N482" s="566"/>
      <c r="O482" s="566">
        <v>0.3</v>
      </c>
      <c r="P482" s="566">
        <v>0</v>
      </c>
      <c r="Q482" s="566"/>
      <c r="R482" s="566"/>
      <c r="S482" s="566">
        <v>4.2</v>
      </c>
      <c r="T482" s="566">
        <v>0.21</v>
      </c>
      <c r="U482" s="566"/>
      <c r="V482" s="566"/>
      <c r="W482" s="566">
        <v>4.41</v>
      </c>
      <c r="X482" s="566"/>
      <c r="Y482" s="566"/>
      <c r="Z482" s="567"/>
      <c r="AA482" s="567"/>
      <c r="AB482" s="567"/>
      <c r="AC482" s="566"/>
      <c r="AD482" s="566"/>
      <c r="AE482" s="566"/>
    </row>
    <row r="483" spans="1:31">
      <c r="A483" s="566" t="s">
        <v>147</v>
      </c>
      <c r="B483" s="566" t="s">
        <v>324</v>
      </c>
      <c r="C483" s="567">
        <v>42892</v>
      </c>
      <c r="D483" s="566" t="s">
        <v>782</v>
      </c>
      <c r="E483" s="566" t="s">
        <v>742</v>
      </c>
      <c r="F483" s="566" t="s">
        <v>327</v>
      </c>
      <c r="G483" s="566" t="s">
        <v>516</v>
      </c>
      <c r="H483" s="566"/>
      <c r="I483" s="566"/>
      <c r="J483" s="566"/>
      <c r="K483" s="566"/>
      <c r="L483" s="566"/>
      <c r="M483" s="566"/>
      <c r="N483" s="566"/>
      <c r="O483" s="566"/>
      <c r="P483" s="566">
        <v>12</v>
      </c>
      <c r="Q483" s="566"/>
      <c r="R483" s="566"/>
      <c r="S483" s="566">
        <v>168</v>
      </c>
      <c r="T483" s="566"/>
      <c r="U483" s="566"/>
      <c r="V483" s="566"/>
      <c r="W483" s="566">
        <v>168</v>
      </c>
      <c r="X483" s="566"/>
      <c r="Y483" s="566"/>
      <c r="Z483" s="567"/>
      <c r="AA483" s="567"/>
      <c r="AB483" s="567"/>
      <c r="AC483" s="566"/>
      <c r="AD483" s="566"/>
      <c r="AE483" s="566"/>
    </row>
    <row r="484" spans="1:31">
      <c r="A484" s="566" t="s">
        <v>492</v>
      </c>
      <c r="B484" s="566" t="s">
        <v>493</v>
      </c>
      <c r="C484" s="567">
        <v>42892</v>
      </c>
      <c r="D484" s="566" t="s">
        <v>782</v>
      </c>
      <c r="E484" s="566" t="s">
        <v>742</v>
      </c>
      <c r="F484" s="566" t="s">
        <v>327</v>
      </c>
      <c r="G484" s="566" t="s">
        <v>799</v>
      </c>
      <c r="H484" s="566" t="s">
        <v>800</v>
      </c>
      <c r="I484" s="566">
        <v>5</v>
      </c>
      <c r="J484" s="566">
        <v>315</v>
      </c>
      <c r="K484" s="566">
        <v>14150</v>
      </c>
      <c r="L484" s="566" t="s">
        <v>735</v>
      </c>
      <c r="M484" s="566"/>
      <c r="N484" s="566">
        <v>0.15</v>
      </c>
      <c r="O484" s="566"/>
      <c r="P484" s="566">
        <v>0</v>
      </c>
      <c r="Q484" s="566"/>
      <c r="R484" s="566"/>
      <c r="S484" s="566">
        <v>2.1</v>
      </c>
      <c r="T484" s="566">
        <v>0.21</v>
      </c>
      <c r="U484" s="566">
        <v>0.19</v>
      </c>
      <c r="V484" s="566"/>
      <c r="W484" s="566">
        <v>2.5</v>
      </c>
      <c r="X484" s="566"/>
      <c r="Y484" s="566"/>
      <c r="Z484" s="567"/>
      <c r="AA484" s="567"/>
      <c r="AB484" s="567"/>
      <c r="AC484" s="566"/>
      <c r="AD484" s="566"/>
      <c r="AE484" s="566"/>
    </row>
    <row r="485" spans="1:31">
      <c r="A485" s="566" t="s">
        <v>147</v>
      </c>
      <c r="B485" s="566" t="s">
        <v>324</v>
      </c>
      <c r="C485" s="567">
        <v>42892</v>
      </c>
      <c r="D485" s="566" t="s">
        <v>782</v>
      </c>
      <c r="E485" s="566" t="s">
        <v>742</v>
      </c>
      <c r="F485" s="566" t="s">
        <v>327</v>
      </c>
      <c r="G485" s="566" t="s">
        <v>431</v>
      </c>
      <c r="H485" s="566"/>
      <c r="I485" s="566"/>
      <c r="J485" s="566"/>
      <c r="K485" s="566"/>
      <c r="L485" s="566"/>
      <c r="M485" s="566"/>
      <c r="N485" s="566"/>
      <c r="O485" s="566"/>
      <c r="P485" s="566">
        <v>13</v>
      </c>
      <c r="Q485" s="566"/>
      <c r="R485" s="566"/>
      <c r="S485" s="566">
        <v>182</v>
      </c>
      <c r="T485" s="566"/>
      <c r="U485" s="566"/>
      <c r="V485" s="566"/>
      <c r="W485" s="566">
        <v>182</v>
      </c>
      <c r="X485" s="566"/>
      <c r="Y485" s="566"/>
      <c r="Z485" s="567"/>
      <c r="AA485" s="567"/>
      <c r="AB485" s="567"/>
      <c r="AC485" s="566"/>
      <c r="AD485" s="566"/>
      <c r="AE485" s="566"/>
    </row>
    <row r="486" spans="1:31">
      <c r="A486" s="566" t="s">
        <v>492</v>
      </c>
      <c r="B486" s="566" t="s">
        <v>493</v>
      </c>
      <c r="C486" s="567">
        <v>42892</v>
      </c>
      <c r="D486" s="566" t="s">
        <v>782</v>
      </c>
      <c r="E486" s="566" t="s">
        <v>742</v>
      </c>
      <c r="F486" s="566" t="s">
        <v>327</v>
      </c>
      <c r="G486" s="566" t="s">
        <v>708</v>
      </c>
      <c r="H486" s="566" t="s">
        <v>801</v>
      </c>
      <c r="I486" s="566">
        <v>5</v>
      </c>
      <c r="J486" s="566">
        <v>315</v>
      </c>
      <c r="K486" s="566">
        <v>32010</v>
      </c>
      <c r="L486" s="566" t="s">
        <v>735</v>
      </c>
      <c r="M486" s="566"/>
      <c r="N486" s="566">
        <v>0.15</v>
      </c>
      <c r="O486" s="566"/>
      <c r="P486" s="566">
        <v>0</v>
      </c>
      <c r="Q486" s="566"/>
      <c r="R486" s="566"/>
      <c r="S486" s="566">
        <v>2.1</v>
      </c>
      <c r="T486" s="566">
        <v>0.21</v>
      </c>
      <c r="U486" s="566">
        <v>0.19</v>
      </c>
      <c r="V486" s="566"/>
      <c r="W486" s="566">
        <v>2.5</v>
      </c>
      <c r="X486" s="566"/>
      <c r="Y486" s="566"/>
      <c r="Z486" s="567"/>
      <c r="AA486" s="567"/>
      <c r="AB486" s="567"/>
      <c r="AC486" s="566"/>
      <c r="AD486" s="566"/>
      <c r="AE486" s="566"/>
    </row>
    <row r="487" spans="1:31">
      <c r="A487" s="566" t="s">
        <v>492</v>
      </c>
      <c r="B487" s="566" t="s">
        <v>493</v>
      </c>
      <c r="C487" s="567">
        <v>42892</v>
      </c>
      <c r="D487" s="566" t="s">
        <v>782</v>
      </c>
      <c r="E487" s="566" t="s">
        <v>742</v>
      </c>
      <c r="F487" s="566" t="s">
        <v>327</v>
      </c>
      <c r="G487" s="566" t="s">
        <v>519</v>
      </c>
      <c r="H487" s="566" t="s">
        <v>802</v>
      </c>
      <c r="I487" s="566">
        <v>3</v>
      </c>
      <c r="J487" s="566">
        <v>315</v>
      </c>
      <c r="K487" s="566">
        <v>19410</v>
      </c>
      <c r="L487" s="566" t="s">
        <v>521</v>
      </c>
      <c r="M487" s="566"/>
      <c r="N487" s="566"/>
      <c r="O487" s="566">
        <v>0.3</v>
      </c>
      <c r="P487" s="566">
        <v>0</v>
      </c>
      <c r="Q487" s="566"/>
      <c r="R487" s="566"/>
      <c r="S487" s="566">
        <v>4.2</v>
      </c>
      <c r="T487" s="566">
        <v>0.21</v>
      </c>
      <c r="U487" s="566"/>
      <c r="V487" s="566"/>
      <c r="W487" s="566">
        <v>4.41</v>
      </c>
      <c r="X487" s="566"/>
      <c r="Y487" s="566"/>
      <c r="Z487" s="567"/>
      <c r="AA487" s="567"/>
      <c r="AB487" s="567"/>
      <c r="AC487" s="566"/>
      <c r="AD487" s="566"/>
      <c r="AE487" s="566"/>
    </row>
    <row r="488" spans="1:31">
      <c r="A488" s="566" t="s">
        <v>492</v>
      </c>
      <c r="B488" s="566" t="s">
        <v>493</v>
      </c>
      <c r="C488" s="567">
        <v>42892</v>
      </c>
      <c r="D488" s="566" t="s">
        <v>782</v>
      </c>
      <c r="E488" s="566" t="s">
        <v>742</v>
      </c>
      <c r="F488" s="566" t="s">
        <v>327</v>
      </c>
      <c r="G488" s="566" t="s">
        <v>519</v>
      </c>
      <c r="H488" s="566" t="s">
        <v>803</v>
      </c>
      <c r="I488" s="566">
        <v>3</v>
      </c>
      <c r="J488" s="566">
        <v>315</v>
      </c>
      <c r="K488" s="566">
        <v>20160</v>
      </c>
      <c r="L488" s="566" t="s">
        <v>521</v>
      </c>
      <c r="M488" s="566"/>
      <c r="N488" s="566"/>
      <c r="O488" s="566">
        <v>0.3</v>
      </c>
      <c r="P488" s="566">
        <v>0</v>
      </c>
      <c r="Q488" s="566"/>
      <c r="R488" s="566"/>
      <c r="S488" s="566">
        <v>4.2</v>
      </c>
      <c r="T488" s="566">
        <v>0.21</v>
      </c>
      <c r="U488" s="566"/>
      <c r="V488" s="566"/>
      <c r="W488" s="566">
        <v>4.41</v>
      </c>
      <c r="X488" s="566"/>
      <c r="Y488" s="566"/>
      <c r="Z488" s="567"/>
      <c r="AA488" s="567"/>
      <c r="AB488" s="567"/>
      <c r="AC488" s="566"/>
      <c r="AD488" s="566"/>
      <c r="AE488" s="566"/>
    </row>
    <row r="489" spans="1:31">
      <c r="A489" s="566" t="s">
        <v>492</v>
      </c>
      <c r="B489" s="566" t="s">
        <v>493</v>
      </c>
      <c r="C489" s="567">
        <v>42892</v>
      </c>
      <c r="D489" s="566" t="s">
        <v>782</v>
      </c>
      <c r="E489" s="566" t="s">
        <v>742</v>
      </c>
      <c r="F489" s="566" t="s">
        <v>327</v>
      </c>
      <c r="G489" s="566" t="s">
        <v>519</v>
      </c>
      <c r="H489" s="566" t="s">
        <v>804</v>
      </c>
      <c r="I489" s="566">
        <v>4</v>
      </c>
      <c r="J489" s="566">
        <v>315</v>
      </c>
      <c r="K489" s="566">
        <v>19660</v>
      </c>
      <c r="L489" s="566" t="s">
        <v>521</v>
      </c>
      <c r="M489" s="566"/>
      <c r="N489" s="566"/>
      <c r="O489" s="566">
        <v>0.3</v>
      </c>
      <c r="P489" s="566">
        <v>0</v>
      </c>
      <c r="Q489" s="566"/>
      <c r="R489" s="566"/>
      <c r="S489" s="566">
        <v>4.2</v>
      </c>
      <c r="T489" s="566">
        <v>0.21</v>
      </c>
      <c r="U489" s="566"/>
      <c r="V489" s="566"/>
      <c r="W489" s="566">
        <v>4.41</v>
      </c>
      <c r="X489" s="566"/>
      <c r="Y489" s="566"/>
      <c r="Z489" s="567"/>
      <c r="AA489" s="567"/>
      <c r="AB489" s="567"/>
      <c r="AC489" s="566"/>
      <c r="AD489" s="566"/>
      <c r="AE489" s="566"/>
    </row>
    <row r="490" spans="1:31">
      <c r="A490" s="566" t="s">
        <v>492</v>
      </c>
      <c r="B490" s="566" t="s">
        <v>493</v>
      </c>
      <c r="C490" s="567">
        <v>42892</v>
      </c>
      <c r="D490" s="566" t="s">
        <v>782</v>
      </c>
      <c r="E490" s="566" t="s">
        <v>742</v>
      </c>
      <c r="F490" s="566" t="s">
        <v>327</v>
      </c>
      <c r="G490" s="566" t="s">
        <v>519</v>
      </c>
      <c r="H490" s="566" t="s">
        <v>805</v>
      </c>
      <c r="I490" s="566">
        <v>4</v>
      </c>
      <c r="J490" s="566">
        <v>315</v>
      </c>
      <c r="K490" s="566">
        <v>19540</v>
      </c>
      <c r="L490" s="566" t="s">
        <v>521</v>
      </c>
      <c r="M490" s="566"/>
      <c r="N490" s="566"/>
      <c r="O490" s="566">
        <v>0.3</v>
      </c>
      <c r="P490" s="566">
        <v>0</v>
      </c>
      <c r="Q490" s="566"/>
      <c r="R490" s="566"/>
      <c r="S490" s="566">
        <v>4.2</v>
      </c>
      <c r="T490" s="566">
        <v>0.21</v>
      </c>
      <c r="U490" s="566"/>
      <c r="V490" s="566"/>
      <c r="W490" s="566">
        <v>4.41</v>
      </c>
      <c r="X490" s="566"/>
      <c r="Y490" s="566"/>
      <c r="Z490" s="567"/>
      <c r="AA490" s="567"/>
      <c r="AB490" s="567"/>
      <c r="AC490" s="566"/>
      <c r="AD490" s="566"/>
      <c r="AE490" s="566"/>
    </row>
    <row r="491" spans="1:31">
      <c r="A491" s="566" t="s">
        <v>492</v>
      </c>
      <c r="B491" s="566" t="s">
        <v>493</v>
      </c>
      <c r="C491" s="567">
        <v>42892</v>
      </c>
      <c r="D491" s="566" t="s">
        <v>782</v>
      </c>
      <c r="E491" s="566" t="s">
        <v>742</v>
      </c>
      <c r="F491" s="566" t="s">
        <v>327</v>
      </c>
      <c r="G491" s="566" t="s">
        <v>806</v>
      </c>
      <c r="H491" s="566" t="s">
        <v>807</v>
      </c>
      <c r="I491" s="566">
        <v>3</v>
      </c>
      <c r="J491" s="566">
        <v>315</v>
      </c>
      <c r="K491" s="566">
        <v>11700</v>
      </c>
      <c r="L491" s="566" t="s">
        <v>696</v>
      </c>
      <c r="M491" s="566"/>
      <c r="N491" s="566"/>
      <c r="O491" s="566">
        <v>0.3</v>
      </c>
      <c r="P491" s="566">
        <v>0</v>
      </c>
      <c r="Q491" s="566"/>
      <c r="R491" s="566"/>
      <c r="S491" s="566">
        <v>4.2</v>
      </c>
      <c r="T491" s="566">
        <v>0.21</v>
      </c>
      <c r="U491" s="566"/>
      <c r="V491" s="566"/>
      <c r="W491" s="566">
        <v>4.41</v>
      </c>
      <c r="X491" s="566"/>
      <c r="Y491" s="566"/>
      <c r="Z491" s="567"/>
      <c r="AA491" s="567"/>
      <c r="AB491" s="567"/>
      <c r="AC491" s="566"/>
      <c r="AD491" s="566"/>
      <c r="AE491" s="566"/>
    </row>
    <row r="492" spans="1:31">
      <c r="A492" s="566" t="s">
        <v>492</v>
      </c>
      <c r="B492" s="566" t="s">
        <v>493</v>
      </c>
      <c r="C492" s="567">
        <v>42892</v>
      </c>
      <c r="D492" s="566" t="s">
        <v>782</v>
      </c>
      <c r="E492" s="566" t="s">
        <v>742</v>
      </c>
      <c r="F492" s="566" t="s">
        <v>327</v>
      </c>
      <c r="G492" s="566" t="s">
        <v>808</v>
      </c>
      <c r="H492" s="566" t="s">
        <v>809</v>
      </c>
      <c r="I492" s="566">
        <v>10</v>
      </c>
      <c r="J492" s="566">
        <v>125</v>
      </c>
      <c r="K492" s="566">
        <v>1640</v>
      </c>
      <c r="L492" s="566" t="s">
        <v>735</v>
      </c>
      <c r="M492" s="566"/>
      <c r="N492" s="566">
        <v>0.15</v>
      </c>
      <c r="O492" s="566"/>
      <c r="P492" s="566">
        <v>0</v>
      </c>
      <c r="Q492" s="566"/>
      <c r="R492" s="566"/>
      <c r="S492" s="566">
        <v>2.1</v>
      </c>
      <c r="T492" s="566">
        <v>0.21</v>
      </c>
      <c r="U492" s="566">
        <v>0.19</v>
      </c>
      <c r="V492" s="566"/>
      <c r="W492" s="566">
        <v>2.5</v>
      </c>
      <c r="X492" s="566"/>
      <c r="Y492" s="566"/>
      <c r="Z492" s="567"/>
      <c r="AA492" s="567"/>
      <c r="AB492" s="567"/>
      <c r="AC492" s="566"/>
      <c r="AD492" s="566"/>
      <c r="AE492" s="566"/>
    </row>
    <row r="493" spans="1:31">
      <c r="A493" s="566" t="s">
        <v>492</v>
      </c>
      <c r="B493" s="566" t="s">
        <v>493</v>
      </c>
      <c r="C493" s="567">
        <v>42892</v>
      </c>
      <c r="D493" s="566" t="s">
        <v>782</v>
      </c>
      <c r="E493" s="566" t="s">
        <v>742</v>
      </c>
      <c r="F493" s="566" t="s">
        <v>327</v>
      </c>
      <c r="G493" s="566" t="s">
        <v>810</v>
      </c>
      <c r="H493" s="566" t="s">
        <v>811</v>
      </c>
      <c r="I493" s="566">
        <v>5</v>
      </c>
      <c r="J493" s="566">
        <v>315</v>
      </c>
      <c r="K493" s="566">
        <v>24730</v>
      </c>
      <c r="L493" s="566" t="s">
        <v>521</v>
      </c>
      <c r="M493" s="566"/>
      <c r="N493" s="566">
        <v>0.15</v>
      </c>
      <c r="O493" s="566"/>
      <c r="P493" s="566">
        <v>0</v>
      </c>
      <c r="Q493" s="566"/>
      <c r="R493" s="566"/>
      <c r="S493" s="566">
        <v>2.1</v>
      </c>
      <c r="T493" s="566">
        <v>0.21</v>
      </c>
      <c r="U493" s="566">
        <v>0.19</v>
      </c>
      <c r="V493" s="566"/>
      <c r="W493" s="566">
        <v>2.5</v>
      </c>
      <c r="X493" s="566"/>
      <c r="Y493" s="566"/>
      <c r="Z493" s="567"/>
      <c r="AA493" s="567"/>
      <c r="AB493" s="567"/>
      <c r="AC493" s="566"/>
      <c r="AD493" s="566"/>
      <c r="AE493" s="566"/>
    </row>
    <row r="494" spans="1:31">
      <c r="A494" s="566" t="s">
        <v>492</v>
      </c>
      <c r="B494" s="566" t="s">
        <v>493</v>
      </c>
      <c r="C494" s="567">
        <v>42892</v>
      </c>
      <c r="D494" s="566" t="s">
        <v>782</v>
      </c>
      <c r="E494" s="566" t="s">
        <v>742</v>
      </c>
      <c r="F494" s="566" t="s">
        <v>327</v>
      </c>
      <c r="G494" s="566" t="s">
        <v>812</v>
      </c>
      <c r="H494" s="566" t="s">
        <v>813</v>
      </c>
      <c r="I494" s="566">
        <v>3</v>
      </c>
      <c r="J494" s="566">
        <v>200</v>
      </c>
      <c r="K494" s="566">
        <v>6870</v>
      </c>
      <c r="L494" s="566" t="s">
        <v>496</v>
      </c>
      <c r="M494" s="566">
        <v>0.3</v>
      </c>
      <c r="N494" s="566"/>
      <c r="O494" s="566"/>
      <c r="P494" s="566">
        <v>0</v>
      </c>
      <c r="Q494" s="566"/>
      <c r="R494" s="566"/>
      <c r="S494" s="566">
        <v>4.2</v>
      </c>
      <c r="T494" s="566">
        <v>0.43</v>
      </c>
      <c r="U494" s="566">
        <v>0.38</v>
      </c>
      <c r="V494" s="566"/>
      <c r="W494" s="566">
        <v>5.01</v>
      </c>
      <c r="X494" s="566"/>
      <c r="Y494" s="566"/>
      <c r="Z494" s="567"/>
      <c r="AA494" s="567"/>
      <c r="AB494" s="567"/>
      <c r="AC494" s="566"/>
      <c r="AD494" s="566"/>
      <c r="AE494" s="566"/>
    </row>
    <row r="495" spans="1:31">
      <c r="A495" s="566" t="s">
        <v>492</v>
      </c>
      <c r="B495" s="566" t="s">
        <v>493</v>
      </c>
      <c r="C495" s="567">
        <v>42892</v>
      </c>
      <c r="D495" s="566" t="s">
        <v>782</v>
      </c>
      <c r="E495" s="566" t="s">
        <v>742</v>
      </c>
      <c r="F495" s="566" t="s">
        <v>327</v>
      </c>
      <c r="G495" s="566" t="s">
        <v>814</v>
      </c>
      <c r="H495" s="566" t="s">
        <v>815</v>
      </c>
      <c r="I495" s="566">
        <v>5</v>
      </c>
      <c r="J495" s="566">
        <v>200</v>
      </c>
      <c r="K495" s="566">
        <v>4940</v>
      </c>
      <c r="L495" s="566" t="s">
        <v>496</v>
      </c>
      <c r="M495" s="566">
        <v>0.3</v>
      </c>
      <c r="N495" s="566"/>
      <c r="O495" s="566"/>
      <c r="P495" s="566">
        <v>0</v>
      </c>
      <c r="Q495" s="566"/>
      <c r="R495" s="566"/>
      <c r="S495" s="566">
        <v>4.2</v>
      </c>
      <c r="T495" s="566">
        <v>0.43</v>
      </c>
      <c r="U495" s="566">
        <v>0.38</v>
      </c>
      <c r="V495" s="566"/>
      <c r="W495" s="566">
        <v>5.01</v>
      </c>
      <c r="X495" s="566"/>
      <c r="Y495" s="566"/>
      <c r="Z495" s="567"/>
      <c r="AA495" s="567"/>
      <c r="AB495" s="567"/>
      <c r="AC495" s="566"/>
      <c r="AD495" s="566"/>
      <c r="AE495" s="566"/>
    </row>
    <row r="496" spans="1:31">
      <c r="A496" s="566" t="s">
        <v>492</v>
      </c>
      <c r="B496" s="566" t="s">
        <v>493</v>
      </c>
      <c r="C496" s="567">
        <v>42892</v>
      </c>
      <c r="D496" s="566" t="s">
        <v>782</v>
      </c>
      <c r="E496" s="566" t="s">
        <v>742</v>
      </c>
      <c r="F496" s="566" t="s">
        <v>327</v>
      </c>
      <c r="G496" s="566" t="s">
        <v>814</v>
      </c>
      <c r="H496" s="566" t="s">
        <v>816</v>
      </c>
      <c r="I496" s="566">
        <v>5</v>
      </c>
      <c r="J496" s="566">
        <v>200</v>
      </c>
      <c r="K496" s="566">
        <v>4910</v>
      </c>
      <c r="L496" s="566" t="s">
        <v>496</v>
      </c>
      <c r="M496" s="566">
        <v>0.3</v>
      </c>
      <c r="N496" s="566"/>
      <c r="O496" s="566"/>
      <c r="P496" s="566">
        <v>0</v>
      </c>
      <c r="Q496" s="566"/>
      <c r="R496" s="566"/>
      <c r="S496" s="566">
        <v>4.2</v>
      </c>
      <c r="T496" s="566">
        <v>0.43</v>
      </c>
      <c r="U496" s="566">
        <v>0.38</v>
      </c>
      <c r="V496" s="566"/>
      <c r="W496" s="566">
        <v>5.01</v>
      </c>
      <c r="X496" s="566"/>
      <c r="Y496" s="566"/>
      <c r="Z496" s="567"/>
      <c r="AA496" s="567"/>
      <c r="AB496" s="567"/>
      <c r="AC496" s="566"/>
      <c r="AD496" s="566"/>
      <c r="AE496" s="566"/>
    </row>
    <row r="497" spans="1:31">
      <c r="A497" s="566" t="s">
        <v>492</v>
      </c>
      <c r="B497" s="566" t="s">
        <v>493</v>
      </c>
      <c r="C497" s="567">
        <v>42892</v>
      </c>
      <c r="D497" s="566" t="s">
        <v>782</v>
      </c>
      <c r="E497" s="566" t="s">
        <v>742</v>
      </c>
      <c r="F497" s="566" t="s">
        <v>327</v>
      </c>
      <c r="G497" s="566" t="s">
        <v>814</v>
      </c>
      <c r="H497" s="566" t="s">
        <v>817</v>
      </c>
      <c r="I497" s="566">
        <v>5</v>
      </c>
      <c r="J497" s="566">
        <v>200</v>
      </c>
      <c r="K497" s="566">
        <v>4630</v>
      </c>
      <c r="L497" s="566" t="s">
        <v>496</v>
      </c>
      <c r="M497" s="566">
        <v>0.3</v>
      </c>
      <c r="N497" s="566"/>
      <c r="O497" s="566"/>
      <c r="P497" s="566">
        <v>0</v>
      </c>
      <c r="Q497" s="566"/>
      <c r="R497" s="566"/>
      <c r="S497" s="566">
        <v>4.2</v>
      </c>
      <c r="T497" s="566">
        <v>0.43</v>
      </c>
      <c r="U497" s="566">
        <v>0.38</v>
      </c>
      <c r="V497" s="566"/>
      <c r="W497" s="566">
        <v>5.01</v>
      </c>
      <c r="X497" s="566"/>
      <c r="Y497" s="566"/>
      <c r="Z497" s="567"/>
      <c r="AA497" s="567"/>
      <c r="AB497" s="567"/>
      <c r="AC497" s="566"/>
      <c r="AD497" s="566"/>
      <c r="AE497" s="566"/>
    </row>
    <row r="498" spans="1:31">
      <c r="A498" s="566" t="s">
        <v>492</v>
      </c>
      <c r="B498" s="566" t="s">
        <v>493</v>
      </c>
      <c r="C498" s="567">
        <v>42892</v>
      </c>
      <c r="D498" s="566" t="s">
        <v>782</v>
      </c>
      <c r="E498" s="566" t="s">
        <v>742</v>
      </c>
      <c r="F498" s="566" t="s">
        <v>327</v>
      </c>
      <c r="G498" s="566" t="s">
        <v>814</v>
      </c>
      <c r="H498" s="566" t="s">
        <v>818</v>
      </c>
      <c r="I498" s="566">
        <v>5</v>
      </c>
      <c r="J498" s="566">
        <v>200</v>
      </c>
      <c r="K498" s="566">
        <v>4900</v>
      </c>
      <c r="L498" s="566" t="s">
        <v>496</v>
      </c>
      <c r="M498" s="566">
        <v>0.3</v>
      </c>
      <c r="N498" s="566"/>
      <c r="O498" s="566"/>
      <c r="P498" s="566">
        <v>0</v>
      </c>
      <c r="Q498" s="566"/>
      <c r="R498" s="566"/>
      <c r="S498" s="566">
        <v>4.2</v>
      </c>
      <c r="T498" s="566">
        <v>0.43</v>
      </c>
      <c r="U498" s="566">
        <v>0.38</v>
      </c>
      <c r="V498" s="566"/>
      <c r="W498" s="566">
        <v>5.01</v>
      </c>
      <c r="X498" s="566"/>
      <c r="Y498" s="566"/>
      <c r="Z498" s="567"/>
      <c r="AA498" s="567"/>
      <c r="AB498" s="567"/>
      <c r="AC498" s="566"/>
      <c r="AD498" s="566"/>
      <c r="AE498" s="566"/>
    </row>
    <row r="499" spans="1:31">
      <c r="A499" s="566" t="s">
        <v>492</v>
      </c>
      <c r="B499" s="566" t="s">
        <v>493</v>
      </c>
      <c r="C499" s="567">
        <v>42892</v>
      </c>
      <c r="D499" s="566" t="s">
        <v>782</v>
      </c>
      <c r="E499" s="566" t="s">
        <v>742</v>
      </c>
      <c r="F499" s="566" t="s">
        <v>327</v>
      </c>
      <c r="G499" s="566" t="s">
        <v>819</v>
      </c>
      <c r="H499" s="566" t="s">
        <v>820</v>
      </c>
      <c r="I499" s="566">
        <v>5</v>
      </c>
      <c r="J499" s="566">
        <v>315</v>
      </c>
      <c r="K499" s="566">
        <v>24280</v>
      </c>
      <c r="L499" s="566" t="s">
        <v>735</v>
      </c>
      <c r="M499" s="566"/>
      <c r="N499" s="566">
        <v>0.15</v>
      </c>
      <c r="O499" s="566"/>
      <c r="P499" s="566">
        <v>0</v>
      </c>
      <c r="Q499" s="566"/>
      <c r="R499" s="566"/>
      <c r="S499" s="566">
        <v>2.1</v>
      </c>
      <c r="T499" s="566">
        <v>0.21</v>
      </c>
      <c r="U499" s="566">
        <v>0.19</v>
      </c>
      <c r="V499" s="566"/>
      <c r="W499" s="566">
        <v>2.5</v>
      </c>
      <c r="X499" s="566"/>
      <c r="Y499" s="566"/>
      <c r="Z499" s="567"/>
      <c r="AA499" s="567"/>
      <c r="AB499" s="567"/>
      <c r="AC499" s="566"/>
      <c r="AD499" s="566"/>
      <c r="AE499" s="566"/>
    </row>
    <row r="500" spans="1:31">
      <c r="A500" s="566" t="s">
        <v>492</v>
      </c>
      <c r="B500" s="566" t="s">
        <v>493</v>
      </c>
      <c r="C500" s="567">
        <v>42892</v>
      </c>
      <c r="D500" s="566" t="s">
        <v>782</v>
      </c>
      <c r="E500" s="566" t="s">
        <v>742</v>
      </c>
      <c r="F500" s="566" t="s">
        <v>327</v>
      </c>
      <c r="G500" s="566" t="s">
        <v>821</v>
      </c>
      <c r="H500" s="566" t="s">
        <v>822</v>
      </c>
      <c r="I500" s="566">
        <v>4</v>
      </c>
      <c r="J500" s="566">
        <v>200</v>
      </c>
      <c r="K500" s="566">
        <v>3290</v>
      </c>
      <c r="L500" s="566" t="s">
        <v>735</v>
      </c>
      <c r="M500" s="566"/>
      <c r="N500" s="566">
        <v>0.15</v>
      </c>
      <c r="O500" s="566"/>
      <c r="P500" s="566">
        <v>0</v>
      </c>
      <c r="Q500" s="566"/>
      <c r="R500" s="566"/>
      <c r="S500" s="566">
        <v>2.1</v>
      </c>
      <c r="T500" s="566">
        <v>0.21</v>
      </c>
      <c r="U500" s="566">
        <v>0.19</v>
      </c>
      <c r="V500" s="566"/>
      <c r="W500" s="566">
        <v>2.5</v>
      </c>
      <c r="X500" s="566"/>
      <c r="Y500" s="566"/>
      <c r="Z500" s="567"/>
      <c r="AA500" s="567"/>
      <c r="AB500" s="567"/>
      <c r="AC500" s="566"/>
      <c r="AD500" s="566"/>
      <c r="AE500" s="566"/>
    </row>
    <row r="501" spans="1:31">
      <c r="A501" s="566" t="s">
        <v>492</v>
      </c>
      <c r="B501" s="566" t="s">
        <v>493</v>
      </c>
      <c r="C501" s="567">
        <v>42892</v>
      </c>
      <c r="D501" s="566" t="s">
        <v>782</v>
      </c>
      <c r="E501" s="566" t="s">
        <v>742</v>
      </c>
      <c r="F501" s="566" t="s">
        <v>327</v>
      </c>
      <c r="G501" s="566" t="s">
        <v>519</v>
      </c>
      <c r="H501" s="566" t="s">
        <v>823</v>
      </c>
      <c r="I501" s="566">
        <v>4</v>
      </c>
      <c r="J501" s="566">
        <v>315</v>
      </c>
      <c r="K501" s="566">
        <v>20330</v>
      </c>
      <c r="L501" s="566" t="s">
        <v>521</v>
      </c>
      <c r="M501" s="566"/>
      <c r="N501" s="566"/>
      <c r="O501" s="566">
        <v>0.3</v>
      </c>
      <c r="P501" s="566">
        <v>0</v>
      </c>
      <c r="Q501" s="566"/>
      <c r="R501" s="566"/>
      <c r="S501" s="566">
        <v>4.2</v>
      </c>
      <c r="T501" s="566">
        <v>0.21</v>
      </c>
      <c r="U501" s="566"/>
      <c r="V501" s="566"/>
      <c r="W501" s="566">
        <v>4.41</v>
      </c>
      <c r="X501" s="566"/>
      <c r="Y501" s="566"/>
      <c r="Z501" s="567"/>
      <c r="AA501" s="567"/>
      <c r="AB501" s="567"/>
      <c r="AC501" s="566"/>
      <c r="AD501" s="566"/>
      <c r="AE501" s="566"/>
    </row>
    <row r="502" spans="1:31">
      <c r="A502" s="566" t="s">
        <v>492</v>
      </c>
      <c r="B502" s="566" t="s">
        <v>493</v>
      </c>
      <c r="C502" s="567">
        <v>42892</v>
      </c>
      <c r="D502" s="566" t="s">
        <v>782</v>
      </c>
      <c r="E502" s="566" t="s">
        <v>742</v>
      </c>
      <c r="F502" s="566" t="s">
        <v>327</v>
      </c>
      <c r="G502" s="566" t="s">
        <v>824</v>
      </c>
      <c r="H502" s="566" t="s">
        <v>825</v>
      </c>
      <c r="I502" s="566">
        <v>4</v>
      </c>
      <c r="J502" s="566">
        <v>80</v>
      </c>
      <c r="K502" s="566">
        <v>930</v>
      </c>
      <c r="L502" s="566" t="s">
        <v>735</v>
      </c>
      <c r="M502" s="566"/>
      <c r="N502" s="566">
        <v>0.15</v>
      </c>
      <c r="O502" s="566"/>
      <c r="P502" s="566">
        <v>0</v>
      </c>
      <c r="Q502" s="566"/>
      <c r="R502" s="566"/>
      <c r="S502" s="566">
        <v>2.1</v>
      </c>
      <c r="T502" s="566">
        <v>0.21</v>
      </c>
      <c r="U502" s="566">
        <v>0.19</v>
      </c>
      <c r="V502" s="566"/>
      <c r="W502" s="566">
        <v>2.5</v>
      </c>
      <c r="X502" s="566"/>
      <c r="Y502" s="566"/>
      <c r="Z502" s="567"/>
      <c r="AA502" s="567"/>
      <c r="AB502" s="567"/>
      <c r="AC502" s="566"/>
      <c r="AD502" s="566"/>
      <c r="AE502" s="566"/>
    </row>
    <row r="503" spans="1:31">
      <c r="A503" s="566" t="s">
        <v>492</v>
      </c>
      <c r="B503" s="566" t="s">
        <v>493</v>
      </c>
      <c r="C503" s="567">
        <v>42892</v>
      </c>
      <c r="D503" s="566" t="s">
        <v>782</v>
      </c>
      <c r="E503" s="566" t="s">
        <v>742</v>
      </c>
      <c r="F503" s="566" t="s">
        <v>327</v>
      </c>
      <c r="G503" s="566" t="s">
        <v>739</v>
      </c>
      <c r="H503" s="566" t="s">
        <v>826</v>
      </c>
      <c r="I503" s="566">
        <v>3</v>
      </c>
      <c r="J503" s="566">
        <v>315</v>
      </c>
      <c r="K503" s="566">
        <v>20680</v>
      </c>
      <c r="L503" s="566" t="s">
        <v>710</v>
      </c>
      <c r="M503" s="566"/>
      <c r="N503" s="566"/>
      <c r="O503" s="566">
        <v>0.3</v>
      </c>
      <c r="P503" s="566">
        <v>0</v>
      </c>
      <c r="Q503" s="566"/>
      <c r="R503" s="566"/>
      <c r="S503" s="566">
        <v>4.2</v>
      </c>
      <c r="T503" s="566">
        <v>0.21</v>
      </c>
      <c r="U503" s="566"/>
      <c r="V503" s="566"/>
      <c r="W503" s="566">
        <v>4.41</v>
      </c>
      <c r="X503" s="566"/>
      <c r="Y503" s="566"/>
      <c r="Z503" s="567"/>
      <c r="AA503" s="567"/>
      <c r="AB503" s="567"/>
      <c r="AC503" s="566"/>
      <c r="AD503" s="566"/>
      <c r="AE503" s="566"/>
    </row>
    <row r="504" spans="1:31">
      <c r="A504" s="566" t="s">
        <v>492</v>
      </c>
      <c r="B504" s="566" t="s">
        <v>493</v>
      </c>
      <c r="C504" s="567">
        <v>42892</v>
      </c>
      <c r="D504" s="566" t="s">
        <v>782</v>
      </c>
      <c r="E504" s="566" t="s">
        <v>742</v>
      </c>
      <c r="F504" s="566" t="s">
        <v>327</v>
      </c>
      <c r="G504" s="566" t="s">
        <v>757</v>
      </c>
      <c r="H504" s="566" t="s">
        <v>827</v>
      </c>
      <c r="I504" s="566">
        <v>4</v>
      </c>
      <c r="J504" s="566">
        <v>200</v>
      </c>
      <c r="K504" s="566">
        <v>8820</v>
      </c>
      <c r="L504" s="566" t="s">
        <v>696</v>
      </c>
      <c r="M504" s="566"/>
      <c r="N504" s="566"/>
      <c r="O504" s="566">
        <v>0.3</v>
      </c>
      <c r="P504" s="566">
        <v>0</v>
      </c>
      <c r="Q504" s="566"/>
      <c r="R504" s="566"/>
      <c r="S504" s="566">
        <v>4.2</v>
      </c>
      <c r="T504" s="566">
        <v>0.21</v>
      </c>
      <c r="U504" s="566"/>
      <c r="V504" s="566"/>
      <c r="W504" s="566">
        <v>4.41</v>
      </c>
      <c r="X504" s="566"/>
      <c r="Y504" s="566"/>
      <c r="Z504" s="567"/>
      <c r="AA504" s="567"/>
      <c r="AB504" s="567"/>
      <c r="AC504" s="566"/>
      <c r="AD504" s="566"/>
      <c r="AE504" s="566"/>
    </row>
    <row r="505" spans="1:31">
      <c r="A505" s="566" t="s">
        <v>492</v>
      </c>
      <c r="B505" s="566" t="s">
        <v>493</v>
      </c>
      <c r="C505" s="567">
        <v>42892</v>
      </c>
      <c r="D505" s="566" t="s">
        <v>782</v>
      </c>
      <c r="E505" s="566" t="s">
        <v>742</v>
      </c>
      <c r="F505" s="566" t="s">
        <v>327</v>
      </c>
      <c r="G505" s="566" t="s">
        <v>824</v>
      </c>
      <c r="H505" s="566" t="s">
        <v>828</v>
      </c>
      <c r="I505" s="566">
        <v>4</v>
      </c>
      <c r="J505" s="566">
        <v>80</v>
      </c>
      <c r="K505" s="566">
        <v>950</v>
      </c>
      <c r="L505" s="566" t="s">
        <v>735</v>
      </c>
      <c r="M505" s="566"/>
      <c r="N505" s="566">
        <v>0.15</v>
      </c>
      <c r="O505" s="566"/>
      <c r="P505" s="566">
        <v>0</v>
      </c>
      <c r="Q505" s="566"/>
      <c r="R505" s="566"/>
      <c r="S505" s="566">
        <v>2.1</v>
      </c>
      <c r="T505" s="566">
        <v>0.21</v>
      </c>
      <c r="U505" s="566">
        <v>0.19</v>
      </c>
      <c r="V505" s="566"/>
      <c r="W505" s="566">
        <v>2.5</v>
      </c>
      <c r="X505" s="566"/>
      <c r="Y505" s="566"/>
      <c r="Z505" s="567"/>
      <c r="AA505" s="567"/>
      <c r="AB505" s="567"/>
      <c r="AC505" s="566"/>
      <c r="AD505" s="566"/>
      <c r="AE505" s="566"/>
    </row>
    <row r="506" spans="1:31">
      <c r="A506" s="566" t="s">
        <v>492</v>
      </c>
      <c r="B506" s="566" t="s">
        <v>493</v>
      </c>
      <c r="C506" s="567">
        <v>42892</v>
      </c>
      <c r="D506" s="566" t="s">
        <v>782</v>
      </c>
      <c r="E506" s="566" t="s">
        <v>742</v>
      </c>
      <c r="F506" s="566" t="s">
        <v>327</v>
      </c>
      <c r="G506" s="566" t="s">
        <v>519</v>
      </c>
      <c r="H506" s="566" t="s">
        <v>829</v>
      </c>
      <c r="I506" s="566">
        <v>3</v>
      </c>
      <c r="J506" s="566">
        <v>315</v>
      </c>
      <c r="K506" s="566">
        <v>19150</v>
      </c>
      <c r="L506" s="566" t="s">
        <v>521</v>
      </c>
      <c r="M506" s="566"/>
      <c r="N506" s="566"/>
      <c r="O506" s="566">
        <v>0.3</v>
      </c>
      <c r="P506" s="566">
        <v>0</v>
      </c>
      <c r="Q506" s="566"/>
      <c r="R506" s="566"/>
      <c r="S506" s="566">
        <v>4.2</v>
      </c>
      <c r="T506" s="566">
        <v>0.21</v>
      </c>
      <c r="U506" s="566"/>
      <c r="V506" s="566"/>
      <c r="W506" s="566">
        <v>4.41</v>
      </c>
      <c r="X506" s="566"/>
      <c r="Y506" s="566"/>
      <c r="Z506" s="567"/>
      <c r="AA506" s="567"/>
      <c r="AB506" s="567"/>
      <c r="AC506" s="566"/>
      <c r="AD506" s="566"/>
      <c r="AE506" s="566"/>
    </row>
    <row r="507" spans="1:31">
      <c r="A507" s="566" t="s">
        <v>492</v>
      </c>
      <c r="B507" s="566" t="s">
        <v>493</v>
      </c>
      <c r="C507" s="567">
        <v>42892</v>
      </c>
      <c r="D507" s="566" t="s">
        <v>782</v>
      </c>
      <c r="E507" s="566" t="s">
        <v>742</v>
      </c>
      <c r="F507" s="566" t="s">
        <v>327</v>
      </c>
      <c r="G507" s="566" t="s">
        <v>519</v>
      </c>
      <c r="H507" s="566" t="s">
        <v>830</v>
      </c>
      <c r="I507" s="566">
        <v>3</v>
      </c>
      <c r="J507" s="566">
        <v>315</v>
      </c>
      <c r="K507" s="566">
        <v>19780</v>
      </c>
      <c r="L507" s="566" t="s">
        <v>521</v>
      </c>
      <c r="M507" s="566"/>
      <c r="N507" s="566"/>
      <c r="O507" s="566">
        <v>0.3</v>
      </c>
      <c r="P507" s="566">
        <v>0</v>
      </c>
      <c r="Q507" s="566"/>
      <c r="R507" s="566"/>
      <c r="S507" s="566">
        <v>4.2</v>
      </c>
      <c r="T507" s="566">
        <v>0.21</v>
      </c>
      <c r="U507" s="566"/>
      <c r="V507" s="566"/>
      <c r="W507" s="566">
        <v>4.41</v>
      </c>
      <c r="X507" s="566"/>
      <c r="Y507" s="566"/>
      <c r="Z507" s="567"/>
      <c r="AA507" s="567"/>
      <c r="AB507" s="567"/>
      <c r="AC507" s="566"/>
      <c r="AD507" s="566"/>
      <c r="AE507" s="566"/>
    </row>
    <row r="508" spans="1:31">
      <c r="A508" s="566" t="s">
        <v>492</v>
      </c>
      <c r="B508" s="566" t="s">
        <v>493</v>
      </c>
      <c r="C508" s="567">
        <v>42892</v>
      </c>
      <c r="D508" s="566" t="s">
        <v>782</v>
      </c>
      <c r="E508" s="566" t="s">
        <v>742</v>
      </c>
      <c r="F508" s="566" t="s">
        <v>327</v>
      </c>
      <c r="G508" s="566" t="s">
        <v>519</v>
      </c>
      <c r="H508" s="566" t="s">
        <v>831</v>
      </c>
      <c r="I508" s="566">
        <v>3</v>
      </c>
      <c r="J508" s="566">
        <v>315</v>
      </c>
      <c r="K508" s="566">
        <v>19810</v>
      </c>
      <c r="L508" s="566" t="s">
        <v>521</v>
      </c>
      <c r="M508" s="566"/>
      <c r="N508" s="566"/>
      <c r="O508" s="566">
        <v>0.3</v>
      </c>
      <c r="P508" s="566">
        <v>0</v>
      </c>
      <c r="Q508" s="566"/>
      <c r="R508" s="566"/>
      <c r="S508" s="566">
        <v>4.2</v>
      </c>
      <c r="T508" s="566">
        <v>0.21</v>
      </c>
      <c r="U508" s="566"/>
      <c r="V508" s="566"/>
      <c r="W508" s="566">
        <v>4.41</v>
      </c>
      <c r="X508" s="566"/>
      <c r="Y508" s="566"/>
      <c r="Z508" s="567"/>
      <c r="AA508" s="567"/>
      <c r="AB508" s="567"/>
      <c r="AC508" s="566"/>
      <c r="AD508" s="566"/>
      <c r="AE508" s="566"/>
    </row>
    <row r="509" spans="1:31">
      <c r="A509" s="566" t="s">
        <v>492</v>
      </c>
      <c r="B509" s="566" t="s">
        <v>493</v>
      </c>
      <c r="C509" s="567">
        <v>42892</v>
      </c>
      <c r="D509" s="566" t="s">
        <v>782</v>
      </c>
      <c r="E509" s="566" t="s">
        <v>742</v>
      </c>
      <c r="F509" s="566" t="s">
        <v>327</v>
      </c>
      <c r="G509" s="566" t="s">
        <v>519</v>
      </c>
      <c r="H509" s="566" t="s">
        <v>832</v>
      </c>
      <c r="I509" s="566">
        <v>4</v>
      </c>
      <c r="J509" s="566">
        <v>315</v>
      </c>
      <c r="K509" s="566">
        <v>18370</v>
      </c>
      <c r="L509" s="566" t="s">
        <v>521</v>
      </c>
      <c r="M509" s="566"/>
      <c r="N509" s="566"/>
      <c r="O509" s="566">
        <v>0.3</v>
      </c>
      <c r="P509" s="566">
        <v>0</v>
      </c>
      <c r="Q509" s="566"/>
      <c r="R509" s="566"/>
      <c r="S509" s="566">
        <v>4.2</v>
      </c>
      <c r="T509" s="566">
        <v>0.21</v>
      </c>
      <c r="U509" s="566"/>
      <c r="V509" s="566"/>
      <c r="W509" s="566">
        <v>4.41</v>
      </c>
      <c r="X509" s="566"/>
      <c r="Y509" s="566"/>
      <c r="Z509" s="567"/>
      <c r="AA509" s="567"/>
      <c r="AB509" s="567"/>
      <c r="AC509" s="566"/>
      <c r="AD509" s="566"/>
      <c r="AE509" s="566"/>
    </row>
    <row r="510" spans="1:31">
      <c r="A510" s="566" t="s">
        <v>492</v>
      </c>
      <c r="B510" s="566" t="s">
        <v>493</v>
      </c>
      <c r="C510" s="567">
        <v>42892</v>
      </c>
      <c r="D510" s="566" t="s">
        <v>782</v>
      </c>
      <c r="E510" s="566" t="s">
        <v>742</v>
      </c>
      <c r="F510" s="566" t="s">
        <v>327</v>
      </c>
      <c r="G510" s="566" t="s">
        <v>519</v>
      </c>
      <c r="H510" s="566" t="s">
        <v>833</v>
      </c>
      <c r="I510" s="566">
        <v>3</v>
      </c>
      <c r="J510" s="566">
        <v>315</v>
      </c>
      <c r="K510" s="566">
        <v>19050</v>
      </c>
      <c r="L510" s="566" t="s">
        <v>521</v>
      </c>
      <c r="M510" s="566"/>
      <c r="N510" s="566"/>
      <c r="O510" s="566">
        <v>0.3</v>
      </c>
      <c r="P510" s="566">
        <v>0</v>
      </c>
      <c r="Q510" s="566"/>
      <c r="R510" s="566"/>
      <c r="S510" s="566">
        <v>4.2</v>
      </c>
      <c r="T510" s="566">
        <v>0.21</v>
      </c>
      <c r="U510" s="566"/>
      <c r="V510" s="566"/>
      <c r="W510" s="566">
        <v>4.41</v>
      </c>
      <c r="X510" s="566"/>
      <c r="Y510" s="566"/>
      <c r="Z510" s="567"/>
      <c r="AA510" s="567"/>
      <c r="AB510" s="567"/>
      <c r="AC510" s="566"/>
      <c r="AD510" s="566"/>
      <c r="AE510" s="566"/>
    </row>
    <row r="511" spans="1:31">
      <c r="A511" s="566" t="s">
        <v>492</v>
      </c>
      <c r="B511" s="566" t="s">
        <v>493</v>
      </c>
      <c r="C511" s="567">
        <v>42892</v>
      </c>
      <c r="D511" s="566" t="s">
        <v>782</v>
      </c>
      <c r="E511" s="566" t="s">
        <v>742</v>
      </c>
      <c r="F511" s="566" t="s">
        <v>327</v>
      </c>
      <c r="G511" s="566" t="s">
        <v>519</v>
      </c>
      <c r="H511" s="566" t="s">
        <v>834</v>
      </c>
      <c r="I511" s="566">
        <v>3</v>
      </c>
      <c r="J511" s="566">
        <v>315</v>
      </c>
      <c r="K511" s="566">
        <v>18680</v>
      </c>
      <c r="L511" s="566" t="s">
        <v>521</v>
      </c>
      <c r="M511" s="566"/>
      <c r="N511" s="566"/>
      <c r="O511" s="566">
        <v>0.3</v>
      </c>
      <c r="P511" s="566">
        <v>0</v>
      </c>
      <c r="Q511" s="566"/>
      <c r="R511" s="566"/>
      <c r="S511" s="566">
        <v>4.2</v>
      </c>
      <c r="T511" s="566">
        <v>0.21</v>
      </c>
      <c r="U511" s="566"/>
      <c r="V511" s="566"/>
      <c r="W511" s="566">
        <v>4.41</v>
      </c>
      <c r="X511" s="566"/>
      <c r="Y511" s="566"/>
      <c r="Z511" s="567"/>
      <c r="AA511" s="567"/>
      <c r="AB511" s="567"/>
      <c r="AC511" s="566"/>
      <c r="AD511" s="566"/>
      <c r="AE511" s="566"/>
    </row>
    <row r="512" spans="1:31">
      <c r="A512" s="566" t="s">
        <v>492</v>
      </c>
      <c r="B512" s="566" t="s">
        <v>493</v>
      </c>
      <c r="C512" s="567">
        <v>42892</v>
      </c>
      <c r="D512" s="566" t="s">
        <v>782</v>
      </c>
      <c r="E512" s="566" t="s">
        <v>742</v>
      </c>
      <c r="F512" s="566" t="s">
        <v>327</v>
      </c>
      <c r="G512" s="566" t="s">
        <v>519</v>
      </c>
      <c r="H512" s="566" t="s">
        <v>835</v>
      </c>
      <c r="I512" s="566">
        <v>4</v>
      </c>
      <c r="J512" s="566">
        <v>315</v>
      </c>
      <c r="K512" s="566">
        <v>19120</v>
      </c>
      <c r="L512" s="566" t="s">
        <v>521</v>
      </c>
      <c r="M512" s="566"/>
      <c r="N512" s="566"/>
      <c r="O512" s="566">
        <v>0.3</v>
      </c>
      <c r="P512" s="566">
        <v>0</v>
      </c>
      <c r="Q512" s="566"/>
      <c r="R512" s="566"/>
      <c r="S512" s="566">
        <v>4.2</v>
      </c>
      <c r="T512" s="566">
        <v>0.21</v>
      </c>
      <c r="U512" s="566"/>
      <c r="V512" s="566"/>
      <c r="W512" s="566">
        <v>4.41</v>
      </c>
      <c r="X512" s="566"/>
      <c r="Y512" s="566"/>
      <c r="Z512" s="567"/>
      <c r="AA512" s="567"/>
      <c r="AB512" s="567"/>
      <c r="AC512" s="566"/>
      <c r="AD512" s="566"/>
      <c r="AE512" s="566"/>
    </row>
    <row r="513" spans="1:31">
      <c r="A513" s="566" t="s">
        <v>147</v>
      </c>
      <c r="B513" s="566" t="s">
        <v>161</v>
      </c>
      <c r="C513" s="567">
        <v>42893</v>
      </c>
      <c r="D513" s="566" t="s">
        <v>782</v>
      </c>
      <c r="E513" s="566" t="s">
        <v>742</v>
      </c>
      <c r="F513" s="566" t="s">
        <v>49</v>
      </c>
      <c r="G513" s="566" t="s">
        <v>247</v>
      </c>
      <c r="H513" s="566" t="s">
        <v>836</v>
      </c>
      <c r="I513" s="566"/>
      <c r="J513" s="566"/>
      <c r="K513" s="566">
        <v>20000</v>
      </c>
      <c r="L513" s="566" t="s">
        <v>164</v>
      </c>
      <c r="M513" s="566" t="s">
        <v>43</v>
      </c>
      <c r="N513" s="566" t="s">
        <v>43</v>
      </c>
      <c r="O513" s="566">
        <v>0.5</v>
      </c>
      <c r="P513" s="566"/>
      <c r="Q513" s="566" t="s">
        <v>43</v>
      </c>
      <c r="R513" s="566"/>
      <c r="S513" s="566">
        <v>7</v>
      </c>
      <c r="T513" s="566">
        <v>5</v>
      </c>
      <c r="U513" s="566">
        <v>0</v>
      </c>
      <c r="V513" s="566"/>
      <c r="W513" s="566">
        <v>12</v>
      </c>
      <c r="X513" s="566"/>
      <c r="Y513" s="566" t="s">
        <v>837</v>
      </c>
      <c r="Z513" s="567">
        <v>42891</v>
      </c>
      <c r="AA513" s="567">
        <v>42896</v>
      </c>
      <c r="AB513" s="567">
        <v>42897</v>
      </c>
      <c r="AC513" s="566" t="s">
        <v>54</v>
      </c>
      <c r="AD513" s="566" t="s">
        <v>395</v>
      </c>
      <c r="AE513" s="566" t="s">
        <v>56</v>
      </c>
    </row>
    <row r="514" spans="1:31">
      <c r="A514" s="566" t="s">
        <v>492</v>
      </c>
      <c r="B514" s="566" t="s">
        <v>493</v>
      </c>
      <c r="C514" s="567">
        <v>42893</v>
      </c>
      <c r="D514" s="566" t="s">
        <v>782</v>
      </c>
      <c r="E514" s="566" t="s">
        <v>742</v>
      </c>
      <c r="F514" s="566" t="s">
        <v>327</v>
      </c>
      <c r="G514" s="566" t="s">
        <v>838</v>
      </c>
      <c r="H514" s="566" t="s">
        <v>839</v>
      </c>
      <c r="I514" s="566">
        <v>4</v>
      </c>
      <c r="J514" s="566">
        <v>200</v>
      </c>
      <c r="K514" s="566">
        <v>9000</v>
      </c>
      <c r="L514" s="566" t="s">
        <v>521</v>
      </c>
      <c r="M514" s="566"/>
      <c r="N514" s="566"/>
      <c r="O514" s="566">
        <v>0.15</v>
      </c>
      <c r="P514" s="566">
        <v>0</v>
      </c>
      <c r="Q514" s="566"/>
      <c r="R514" s="566"/>
      <c r="S514" s="566">
        <v>2.1</v>
      </c>
      <c r="T514" s="566">
        <v>0.21</v>
      </c>
      <c r="U514" s="566"/>
      <c r="V514" s="566"/>
      <c r="W514" s="566">
        <v>2.31</v>
      </c>
      <c r="X514" s="566"/>
      <c r="Y514" s="566"/>
      <c r="Z514" s="567"/>
      <c r="AA514" s="567"/>
      <c r="AB514" s="567"/>
      <c r="AC514" s="566"/>
      <c r="AD514" s="566"/>
      <c r="AE514" s="566"/>
    </row>
    <row r="515" spans="1:31">
      <c r="A515" s="566" t="s">
        <v>147</v>
      </c>
      <c r="B515" s="566" t="s">
        <v>161</v>
      </c>
      <c r="C515" s="567">
        <v>42893</v>
      </c>
      <c r="D515" s="566" t="s">
        <v>782</v>
      </c>
      <c r="E515" s="566" t="s">
        <v>742</v>
      </c>
      <c r="F515" s="566" t="s">
        <v>49</v>
      </c>
      <c r="G515" s="566" t="s">
        <v>247</v>
      </c>
      <c r="H515" s="566" t="s">
        <v>840</v>
      </c>
      <c r="I515" s="566"/>
      <c r="J515" s="566"/>
      <c r="K515" s="566">
        <v>20000</v>
      </c>
      <c r="L515" s="566" t="s">
        <v>164</v>
      </c>
      <c r="M515" s="566" t="s">
        <v>43</v>
      </c>
      <c r="N515" s="566" t="s">
        <v>43</v>
      </c>
      <c r="O515" s="566">
        <v>0.5</v>
      </c>
      <c r="P515" s="566"/>
      <c r="Q515" s="566" t="s">
        <v>43</v>
      </c>
      <c r="R515" s="566"/>
      <c r="S515" s="566">
        <v>7</v>
      </c>
      <c r="T515" s="566">
        <v>5</v>
      </c>
      <c r="U515" s="566">
        <v>0</v>
      </c>
      <c r="V515" s="566"/>
      <c r="W515" s="566">
        <v>12</v>
      </c>
      <c r="X515" s="566"/>
      <c r="Y515" s="566" t="s">
        <v>837</v>
      </c>
      <c r="Z515" s="567">
        <v>42891</v>
      </c>
      <c r="AA515" s="567">
        <v>42896</v>
      </c>
      <c r="AB515" s="567">
        <v>42897</v>
      </c>
      <c r="AC515" s="566" t="s">
        <v>54</v>
      </c>
      <c r="AD515" s="566" t="s">
        <v>395</v>
      </c>
      <c r="AE515" s="566" t="s">
        <v>56</v>
      </c>
    </row>
    <row r="516" spans="1:31">
      <c r="A516" s="566" t="s">
        <v>492</v>
      </c>
      <c r="B516" s="566" t="s">
        <v>493</v>
      </c>
      <c r="C516" s="567">
        <v>42893</v>
      </c>
      <c r="D516" s="566" t="s">
        <v>782</v>
      </c>
      <c r="E516" s="566" t="s">
        <v>742</v>
      </c>
      <c r="F516" s="566" t="s">
        <v>327</v>
      </c>
      <c r="G516" s="566" t="s">
        <v>841</v>
      </c>
      <c r="H516" s="566" t="s">
        <v>842</v>
      </c>
      <c r="I516" s="566">
        <v>5</v>
      </c>
      <c r="J516" s="566">
        <v>500</v>
      </c>
      <c r="K516" s="566">
        <v>63070</v>
      </c>
      <c r="L516" s="566" t="s">
        <v>843</v>
      </c>
      <c r="M516" s="566">
        <v>0.3</v>
      </c>
      <c r="N516" s="566"/>
      <c r="O516" s="566"/>
      <c r="P516" s="566">
        <v>0</v>
      </c>
      <c r="Q516" s="566"/>
      <c r="R516" s="566"/>
      <c r="S516" s="566">
        <v>4.2</v>
      </c>
      <c r="T516" s="566">
        <v>0.43</v>
      </c>
      <c r="U516" s="566">
        <v>0.38</v>
      </c>
      <c r="V516" s="566"/>
      <c r="W516" s="566">
        <v>5.01</v>
      </c>
      <c r="X516" s="566"/>
      <c r="Y516" s="566"/>
      <c r="Z516" s="567"/>
      <c r="AA516" s="567"/>
      <c r="AB516" s="567"/>
      <c r="AC516" s="566"/>
      <c r="AD516" s="566"/>
      <c r="AE516" s="566"/>
    </row>
    <row r="517" spans="1:31">
      <c r="A517" s="566" t="s">
        <v>492</v>
      </c>
      <c r="B517" s="566" t="s">
        <v>493</v>
      </c>
      <c r="C517" s="567">
        <v>42893</v>
      </c>
      <c r="D517" s="566" t="s">
        <v>782</v>
      </c>
      <c r="E517" s="566" t="s">
        <v>742</v>
      </c>
      <c r="F517" s="566" t="s">
        <v>327</v>
      </c>
      <c r="G517" s="566" t="s">
        <v>841</v>
      </c>
      <c r="H517" s="566" t="s">
        <v>844</v>
      </c>
      <c r="I517" s="566">
        <v>5</v>
      </c>
      <c r="J517" s="566">
        <v>500</v>
      </c>
      <c r="K517" s="566">
        <v>62020</v>
      </c>
      <c r="L517" s="566" t="s">
        <v>843</v>
      </c>
      <c r="M517" s="566">
        <v>0.3</v>
      </c>
      <c r="N517" s="566"/>
      <c r="O517" s="566"/>
      <c r="P517" s="566">
        <v>0</v>
      </c>
      <c r="Q517" s="566"/>
      <c r="R517" s="566"/>
      <c r="S517" s="566">
        <v>4.2</v>
      </c>
      <c r="T517" s="566">
        <v>0.43</v>
      </c>
      <c r="U517" s="566">
        <v>0.38</v>
      </c>
      <c r="V517" s="566"/>
      <c r="W517" s="566">
        <v>5.01</v>
      </c>
      <c r="X517" s="566"/>
      <c r="Y517" s="566"/>
      <c r="Z517" s="567"/>
      <c r="AA517" s="567"/>
      <c r="AB517" s="567"/>
      <c r="AC517" s="566"/>
      <c r="AD517" s="566"/>
      <c r="AE517" s="566"/>
    </row>
    <row r="518" spans="1:31">
      <c r="A518" s="566" t="s">
        <v>492</v>
      </c>
      <c r="B518" s="566" t="s">
        <v>493</v>
      </c>
      <c r="C518" s="567">
        <v>42893</v>
      </c>
      <c r="D518" s="566" t="s">
        <v>782</v>
      </c>
      <c r="E518" s="566" t="s">
        <v>742</v>
      </c>
      <c r="F518" s="566" t="s">
        <v>327</v>
      </c>
      <c r="G518" s="566" t="s">
        <v>838</v>
      </c>
      <c r="H518" s="566" t="s">
        <v>845</v>
      </c>
      <c r="I518" s="566">
        <v>4</v>
      </c>
      <c r="J518" s="566">
        <v>200</v>
      </c>
      <c r="K518" s="566">
        <v>9820</v>
      </c>
      <c r="L518" s="566" t="s">
        <v>521</v>
      </c>
      <c r="M518" s="566"/>
      <c r="N518" s="566"/>
      <c r="O518" s="566">
        <v>0.15</v>
      </c>
      <c r="P518" s="566">
        <v>0</v>
      </c>
      <c r="Q518" s="566"/>
      <c r="R518" s="566"/>
      <c r="S518" s="566">
        <v>2.1</v>
      </c>
      <c r="T518" s="566">
        <v>0.21</v>
      </c>
      <c r="U518" s="566"/>
      <c r="V518" s="566"/>
      <c r="W518" s="566">
        <v>2.31</v>
      </c>
      <c r="X518" s="566"/>
      <c r="Y518" s="566"/>
      <c r="Z518" s="567"/>
      <c r="AA518" s="567"/>
      <c r="AB518" s="567"/>
      <c r="AC518" s="566"/>
      <c r="AD518" s="566"/>
      <c r="AE518" s="566"/>
    </row>
    <row r="519" spans="1:31">
      <c r="A519" s="566" t="s">
        <v>492</v>
      </c>
      <c r="B519" s="566" t="s">
        <v>493</v>
      </c>
      <c r="C519" s="567">
        <v>42893</v>
      </c>
      <c r="D519" s="566" t="s">
        <v>782</v>
      </c>
      <c r="E519" s="566" t="s">
        <v>742</v>
      </c>
      <c r="F519" s="566" t="s">
        <v>327</v>
      </c>
      <c r="G519" s="566" t="s">
        <v>519</v>
      </c>
      <c r="H519" s="566" t="s">
        <v>846</v>
      </c>
      <c r="I519" s="566">
        <v>3</v>
      </c>
      <c r="J519" s="566">
        <v>315</v>
      </c>
      <c r="K519" s="566">
        <v>18350</v>
      </c>
      <c r="L519" s="566" t="s">
        <v>521</v>
      </c>
      <c r="M519" s="566"/>
      <c r="N519" s="566"/>
      <c r="O519" s="566">
        <v>0.15</v>
      </c>
      <c r="P519" s="566">
        <v>0</v>
      </c>
      <c r="Q519" s="566"/>
      <c r="R519" s="566"/>
      <c r="S519" s="566">
        <v>2.1</v>
      </c>
      <c r="T519" s="566">
        <v>0.21</v>
      </c>
      <c r="U519" s="566"/>
      <c r="V519" s="566"/>
      <c r="W519" s="566">
        <v>2.31</v>
      </c>
      <c r="X519" s="566"/>
      <c r="Y519" s="566"/>
      <c r="Z519" s="567"/>
      <c r="AA519" s="567"/>
      <c r="AB519" s="567"/>
      <c r="AC519" s="566"/>
      <c r="AD519" s="566"/>
      <c r="AE519" s="566"/>
    </row>
    <row r="520" spans="1:31">
      <c r="A520" s="566" t="s">
        <v>492</v>
      </c>
      <c r="B520" s="566" t="s">
        <v>493</v>
      </c>
      <c r="C520" s="567">
        <v>42893</v>
      </c>
      <c r="D520" s="566" t="s">
        <v>782</v>
      </c>
      <c r="E520" s="566" t="s">
        <v>742</v>
      </c>
      <c r="F520" s="566" t="s">
        <v>327</v>
      </c>
      <c r="G520" s="566" t="s">
        <v>519</v>
      </c>
      <c r="H520" s="566" t="s">
        <v>847</v>
      </c>
      <c r="I520" s="566">
        <v>3</v>
      </c>
      <c r="J520" s="566">
        <v>315</v>
      </c>
      <c r="K520" s="566">
        <v>19350</v>
      </c>
      <c r="L520" s="566" t="s">
        <v>521</v>
      </c>
      <c r="M520" s="566"/>
      <c r="N520" s="566"/>
      <c r="O520" s="566">
        <v>0.15</v>
      </c>
      <c r="P520" s="566">
        <v>0</v>
      </c>
      <c r="Q520" s="566"/>
      <c r="R520" s="566"/>
      <c r="S520" s="566">
        <v>2.1</v>
      </c>
      <c r="T520" s="566">
        <v>0.21</v>
      </c>
      <c r="U520" s="566"/>
      <c r="V520" s="566"/>
      <c r="W520" s="566">
        <v>2.31</v>
      </c>
      <c r="X520" s="566"/>
      <c r="Y520" s="566"/>
      <c r="Z520" s="567"/>
      <c r="AA520" s="567"/>
      <c r="AB520" s="567"/>
      <c r="AC520" s="566"/>
      <c r="AD520" s="566"/>
      <c r="AE520" s="566"/>
    </row>
    <row r="521" spans="1:31">
      <c r="A521" s="566" t="s">
        <v>492</v>
      </c>
      <c r="B521" s="566" t="s">
        <v>493</v>
      </c>
      <c r="C521" s="567">
        <v>42893</v>
      </c>
      <c r="D521" s="566" t="s">
        <v>782</v>
      </c>
      <c r="E521" s="566" t="s">
        <v>742</v>
      </c>
      <c r="F521" s="566" t="s">
        <v>327</v>
      </c>
      <c r="G521" s="566" t="s">
        <v>838</v>
      </c>
      <c r="H521" s="566" t="s">
        <v>848</v>
      </c>
      <c r="I521" s="566">
        <v>3</v>
      </c>
      <c r="J521" s="566">
        <v>200</v>
      </c>
      <c r="K521" s="566">
        <v>9700</v>
      </c>
      <c r="L521" s="566" t="s">
        <v>521</v>
      </c>
      <c r="M521" s="566"/>
      <c r="N521" s="566"/>
      <c r="O521" s="566">
        <v>0.15</v>
      </c>
      <c r="P521" s="566">
        <v>0</v>
      </c>
      <c r="Q521" s="566"/>
      <c r="R521" s="566"/>
      <c r="S521" s="566">
        <v>2.1</v>
      </c>
      <c r="T521" s="566">
        <v>0.21</v>
      </c>
      <c r="U521" s="566"/>
      <c r="V521" s="566"/>
      <c r="W521" s="566">
        <v>2.31</v>
      </c>
      <c r="X521" s="566"/>
      <c r="Y521" s="566"/>
      <c r="Z521" s="567"/>
      <c r="AA521" s="567"/>
      <c r="AB521" s="567"/>
      <c r="AC521" s="566"/>
      <c r="AD521" s="566"/>
      <c r="AE521" s="566"/>
    </row>
    <row r="522" spans="1:31">
      <c r="A522" s="566" t="s">
        <v>492</v>
      </c>
      <c r="B522" s="566" t="s">
        <v>493</v>
      </c>
      <c r="C522" s="567">
        <v>42893</v>
      </c>
      <c r="D522" s="566" t="s">
        <v>782</v>
      </c>
      <c r="E522" s="566" t="s">
        <v>742</v>
      </c>
      <c r="F522" s="566" t="s">
        <v>327</v>
      </c>
      <c r="G522" s="566" t="s">
        <v>849</v>
      </c>
      <c r="H522" s="566" t="s">
        <v>850</v>
      </c>
      <c r="I522" s="566">
        <v>8</v>
      </c>
      <c r="J522" s="566">
        <v>500</v>
      </c>
      <c r="K522" s="566">
        <v>63720</v>
      </c>
      <c r="L522" s="566" t="s">
        <v>696</v>
      </c>
      <c r="M522" s="566"/>
      <c r="N522" s="566"/>
      <c r="O522" s="566">
        <v>0.3</v>
      </c>
      <c r="P522" s="566">
        <v>0</v>
      </c>
      <c r="Q522" s="566"/>
      <c r="R522" s="566"/>
      <c r="S522" s="566">
        <v>4.2</v>
      </c>
      <c r="T522" s="566">
        <v>0.21</v>
      </c>
      <c r="U522" s="566"/>
      <c r="V522" s="566"/>
      <c r="W522" s="566">
        <v>4.41</v>
      </c>
      <c r="X522" s="566"/>
      <c r="Y522" s="566"/>
      <c r="Z522" s="567"/>
      <c r="AA522" s="567"/>
      <c r="AB522" s="567"/>
      <c r="AC522" s="566"/>
      <c r="AD522" s="566"/>
      <c r="AE522" s="566"/>
    </row>
    <row r="523" spans="1:31">
      <c r="A523" s="566" t="s">
        <v>492</v>
      </c>
      <c r="B523" s="566" t="s">
        <v>493</v>
      </c>
      <c r="C523" s="567">
        <v>42893</v>
      </c>
      <c r="D523" s="566" t="s">
        <v>782</v>
      </c>
      <c r="E523" s="566" t="s">
        <v>742</v>
      </c>
      <c r="F523" s="566" t="s">
        <v>327</v>
      </c>
      <c r="G523" s="566" t="s">
        <v>694</v>
      </c>
      <c r="H523" s="566" t="s">
        <v>851</v>
      </c>
      <c r="I523" s="566">
        <v>2</v>
      </c>
      <c r="J523" s="566">
        <v>315</v>
      </c>
      <c r="K523" s="566">
        <v>30510</v>
      </c>
      <c r="L523" s="566" t="s">
        <v>852</v>
      </c>
      <c r="M523" s="566"/>
      <c r="N523" s="566"/>
      <c r="O523" s="566"/>
      <c r="P523" s="566">
        <v>0</v>
      </c>
      <c r="Q523" s="566">
        <v>0.15</v>
      </c>
      <c r="R523" s="566"/>
      <c r="S523" s="566">
        <v>2.1</v>
      </c>
      <c r="T523" s="566"/>
      <c r="U523" s="566"/>
      <c r="V523" s="566"/>
      <c r="W523" s="566">
        <v>2.1</v>
      </c>
      <c r="X523" s="566"/>
      <c r="Y523" s="566"/>
      <c r="Z523" s="567"/>
      <c r="AA523" s="567"/>
      <c r="AB523" s="567"/>
      <c r="AC523" s="566"/>
      <c r="AD523" s="566"/>
      <c r="AE523" s="566"/>
    </row>
    <row r="524" spans="1:31">
      <c r="A524" s="566" t="s">
        <v>492</v>
      </c>
      <c r="B524" s="566" t="s">
        <v>493</v>
      </c>
      <c r="C524" s="567">
        <v>42893</v>
      </c>
      <c r="D524" s="566" t="s">
        <v>782</v>
      </c>
      <c r="E524" s="566" t="s">
        <v>742</v>
      </c>
      <c r="F524" s="566" t="s">
        <v>327</v>
      </c>
      <c r="G524" s="566" t="s">
        <v>853</v>
      </c>
      <c r="H524" s="566" t="s">
        <v>854</v>
      </c>
      <c r="I524" s="566">
        <v>3</v>
      </c>
      <c r="J524" s="566">
        <v>315</v>
      </c>
      <c r="K524" s="566">
        <v>33630</v>
      </c>
      <c r="L524" s="566" t="s">
        <v>496</v>
      </c>
      <c r="M524" s="566">
        <v>0.3</v>
      </c>
      <c r="N524" s="566"/>
      <c r="O524" s="566"/>
      <c r="P524" s="566">
        <v>0</v>
      </c>
      <c r="Q524" s="566"/>
      <c r="R524" s="566"/>
      <c r="S524" s="566">
        <v>4.2</v>
      </c>
      <c r="T524" s="566">
        <v>0.43</v>
      </c>
      <c r="U524" s="566">
        <v>0.38</v>
      </c>
      <c r="V524" s="566"/>
      <c r="W524" s="566">
        <v>5.01</v>
      </c>
      <c r="X524" s="566"/>
      <c r="Y524" s="566"/>
      <c r="Z524" s="567"/>
      <c r="AA524" s="567"/>
      <c r="AB524" s="567"/>
      <c r="AC524" s="566"/>
      <c r="AD524" s="566"/>
      <c r="AE524" s="566"/>
    </row>
    <row r="525" spans="1:31">
      <c r="A525" s="566" t="s">
        <v>492</v>
      </c>
      <c r="B525" s="566" t="s">
        <v>493</v>
      </c>
      <c r="C525" s="567">
        <v>42893</v>
      </c>
      <c r="D525" s="566" t="s">
        <v>782</v>
      </c>
      <c r="E525" s="566" t="s">
        <v>742</v>
      </c>
      <c r="F525" s="566" t="s">
        <v>327</v>
      </c>
      <c r="G525" s="566" t="s">
        <v>855</v>
      </c>
      <c r="H525" s="566" t="s">
        <v>856</v>
      </c>
      <c r="I525" s="566">
        <v>3</v>
      </c>
      <c r="J525" s="566">
        <v>125</v>
      </c>
      <c r="K525" s="566">
        <v>1950</v>
      </c>
      <c r="L525" s="566" t="s">
        <v>496</v>
      </c>
      <c r="M525" s="566">
        <v>0.3</v>
      </c>
      <c r="N525" s="566"/>
      <c r="O525" s="566"/>
      <c r="P525" s="566">
        <v>0</v>
      </c>
      <c r="Q525" s="566"/>
      <c r="R525" s="566"/>
      <c r="S525" s="566">
        <v>4.2</v>
      </c>
      <c r="T525" s="566">
        <v>0.43</v>
      </c>
      <c r="U525" s="566">
        <v>0.38</v>
      </c>
      <c r="V525" s="566"/>
      <c r="W525" s="566">
        <v>5.01</v>
      </c>
      <c r="X525" s="566"/>
      <c r="Y525" s="566"/>
      <c r="Z525" s="567"/>
      <c r="AA525" s="567"/>
      <c r="AB525" s="567"/>
      <c r="AC525" s="566"/>
      <c r="AD525" s="566"/>
      <c r="AE525" s="566"/>
    </row>
    <row r="526" spans="1:31">
      <c r="A526" s="566" t="s">
        <v>492</v>
      </c>
      <c r="B526" s="566" t="s">
        <v>493</v>
      </c>
      <c r="C526" s="567">
        <v>42893</v>
      </c>
      <c r="D526" s="566" t="s">
        <v>782</v>
      </c>
      <c r="E526" s="566" t="s">
        <v>742</v>
      </c>
      <c r="F526" s="566" t="s">
        <v>327</v>
      </c>
      <c r="G526" s="566" t="s">
        <v>694</v>
      </c>
      <c r="H526" s="566" t="s">
        <v>857</v>
      </c>
      <c r="I526" s="566">
        <v>2</v>
      </c>
      <c r="J526" s="566">
        <v>315</v>
      </c>
      <c r="K526" s="566">
        <v>30510</v>
      </c>
      <c r="L526" s="566" t="s">
        <v>852</v>
      </c>
      <c r="M526" s="566"/>
      <c r="N526" s="566"/>
      <c r="O526" s="566"/>
      <c r="P526" s="566">
        <v>0</v>
      </c>
      <c r="Q526" s="566">
        <v>0.15</v>
      </c>
      <c r="R526" s="566"/>
      <c r="S526" s="566">
        <v>2.1</v>
      </c>
      <c r="T526" s="566"/>
      <c r="U526" s="566"/>
      <c r="V526" s="566"/>
      <c r="W526" s="566">
        <v>2.1</v>
      </c>
      <c r="X526" s="566"/>
      <c r="Y526" s="566"/>
      <c r="Z526" s="567"/>
      <c r="AA526" s="567"/>
      <c r="AB526" s="567"/>
      <c r="AC526" s="566"/>
      <c r="AD526" s="566"/>
      <c r="AE526" s="566"/>
    </row>
    <row r="527" spans="1:31">
      <c r="A527" s="566" t="s">
        <v>492</v>
      </c>
      <c r="B527" s="566" t="s">
        <v>493</v>
      </c>
      <c r="C527" s="567">
        <v>42893</v>
      </c>
      <c r="D527" s="566" t="s">
        <v>782</v>
      </c>
      <c r="E527" s="566" t="s">
        <v>742</v>
      </c>
      <c r="F527" s="566" t="s">
        <v>327</v>
      </c>
      <c r="G527" s="566" t="s">
        <v>849</v>
      </c>
      <c r="H527" s="566" t="s">
        <v>858</v>
      </c>
      <c r="I527" s="566">
        <v>8</v>
      </c>
      <c r="J527" s="566">
        <v>500</v>
      </c>
      <c r="K527" s="566">
        <v>63340</v>
      </c>
      <c r="L527" s="566" t="s">
        <v>696</v>
      </c>
      <c r="M527" s="566"/>
      <c r="N527" s="566"/>
      <c r="O527" s="566">
        <v>0.3</v>
      </c>
      <c r="P527" s="566">
        <v>0</v>
      </c>
      <c r="Q527" s="566"/>
      <c r="R527" s="566"/>
      <c r="S527" s="566">
        <v>4.2</v>
      </c>
      <c r="T527" s="566">
        <v>0.21</v>
      </c>
      <c r="U527" s="566"/>
      <c r="V527" s="566"/>
      <c r="W527" s="566">
        <v>4.41</v>
      </c>
      <c r="X527" s="566"/>
      <c r="Y527" s="566"/>
      <c r="Z527" s="567"/>
      <c r="AA527" s="567"/>
      <c r="AB527" s="567"/>
      <c r="AC527" s="566"/>
      <c r="AD527" s="566"/>
      <c r="AE527" s="566"/>
    </row>
    <row r="528" spans="1:31">
      <c r="A528" s="566" t="s">
        <v>492</v>
      </c>
      <c r="B528" s="566" t="s">
        <v>493</v>
      </c>
      <c r="C528" s="567">
        <v>42893</v>
      </c>
      <c r="D528" s="566" t="s">
        <v>782</v>
      </c>
      <c r="E528" s="566" t="s">
        <v>742</v>
      </c>
      <c r="F528" s="566" t="s">
        <v>327</v>
      </c>
      <c r="G528" s="566" t="s">
        <v>849</v>
      </c>
      <c r="H528" s="566" t="s">
        <v>859</v>
      </c>
      <c r="I528" s="566">
        <v>8</v>
      </c>
      <c r="J528" s="566">
        <v>500</v>
      </c>
      <c r="K528" s="566">
        <v>63020</v>
      </c>
      <c r="L528" s="566" t="s">
        <v>696</v>
      </c>
      <c r="M528" s="566"/>
      <c r="N528" s="566"/>
      <c r="O528" s="566">
        <v>0.3</v>
      </c>
      <c r="P528" s="566">
        <v>0</v>
      </c>
      <c r="Q528" s="566"/>
      <c r="R528" s="566"/>
      <c r="S528" s="566">
        <v>4.2</v>
      </c>
      <c r="T528" s="566">
        <v>0.21</v>
      </c>
      <c r="U528" s="566"/>
      <c r="V528" s="566"/>
      <c r="W528" s="566">
        <v>4.41</v>
      </c>
      <c r="X528" s="566"/>
      <c r="Y528" s="566"/>
      <c r="Z528" s="567"/>
      <c r="AA528" s="567"/>
      <c r="AB528" s="567"/>
      <c r="AC528" s="566"/>
      <c r="AD528" s="566"/>
      <c r="AE528" s="566"/>
    </row>
    <row r="529" spans="1:31">
      <c r="A529" s="566" t="s">
        <v>492</v>
      </c>
      <c r="B529" s="566" t="s">
        <v>493</v>
      </c>
      <c r="C529" s="567">
        <v>42893</v>
      </c>
      <c r="D529" s="566" t="s">
        <v>782</v>
      </c>
      <c r="E529" s="566" t="s">
        <v>742</v>
      </c>
      <c r="F529" s="566" t="s">
        <v>327</v>
      </c>
      <c r="G529" s="566" t="s">
        <v>694</v>
      </c>
      <c r="H529" s="566" t="s">
        <v>860</v>
      </c>
      <c r="I529" s="566">
        <v>2</v>
      </c>
      <c r="J529" s="566">
        <v>315</v>
      </c>
      <c r="K529" s="566">
        <v>30710</v>
      </c>
      <c r="L529" s="566" t="s">
        <v>852</v>
      </c>
      <c r="M529" s="566"/>
      <c r="N529" s="566"/>
      <c r="O529" s="566"/>
      <c r="P529" s="566">
        <v>0</v>
      </c>
      <c r="Q529" s="566">
        <v>0.15</v>
      </c>
      <c r="R529" s="566"/>
      <c r="S529" s="566">
        <v>2.1</v>
      </c>
      <c r="T529" s="566"/>
      <c r="U529" s="566"/>
      <c r="V529" s="566"/>
      <c r="W529" s="566">
        <v>2.1</v>
      </c>
      <c r="X529" s="566"/>
      <c r="Y529" s="566"/>
      <c r="Z529" s="567"/>
      <c r="AA529" s="567"/>
      <c r="AB529" s="567"/>
      <c r="AC529" s="566"/>
      <c r="AD529" s="566"/>
      <c r="AE529" s="566"/>
    </row>
    <row r="530" spans="1:31">
      <c r="A530" s="566" t="s">
        <v>492</v>
      </c>
      <c r="B530" s="566" t="s">
        <v>493</v>
      </c>
      <c r="C530" s="567">
        <v>42893</v>
      </c>
      <c r="D530" s="566" t="s">
        <v>782</v>
      </c>
      <c r="E530" s="566" t="s">
        <v>742</v>
      </c>
      <c r="F530" s="566" t="s">
        <v>327</v>
      </c>
      <c r="G530" s="566" t="s">
        <v>861</v>
      </c>
      <c r="H530" s="566" t="s">
        <v>862</v>
      </c>
      <c r="I530" s="566">
        <v>5</v>
      </c>
      <c r="J530" s="566">
        <v>500</v>
      </c>
      <c r="K530" s="566">
        <v>62220</v>
      </c>
      <c r="L530" s="566" t="s">
        <v>843</v>
      </c>
      <c r="M530" s="566">
        <v>0.3</v>
      </c>
      <c r="N530" s="566"/>
      <c r="O530" s="566"/>
      <c r="P530" s="566">
        <v>0</v>
      </c>
      <c r="Q530" s="566"/>
      <c r="R530" s="566"/>
      <c r="S530" s="566">
        <v>4.2</v>
      </c>
      <c r="T530" s="566">
        <v>0.43</v>
      </c>
      <c r="U530" s="566">
        <v>0.38</v>
      </c>
      <c r="V530" s="566"/>
      <c r="W530" s="566">
        <v>5.01</v>
      </c>
      <c r="X530" s="566"/>
      <c r="Y530" s="566"/>
      <c r="Z530" s="567"/>
      <c r="AA530" s="567"/>
      <c r="AB530" s="567"/>
      <c r="AC530" s="566"/>
      <c r="AD530" s="566"/>
      <c r="AE530" s="566"/>
    </row>
    <row r="531" spans="1:31">
      <c r="A531" s="566" t="s">
        <v>492</v>
      </c>
      <c r="B531" s="566" t="s">
        <v>493</v>
      </c>
      <c r="C531" s="567">
        <v>42893</v>
      </c>
      <c r="D531" s="566" t="s">
        <v>782</v>
      </c>
      <c r="E531" s="566" t="s">
        <v>742</v>
      </c>
      <c r="F531" s="566" t="s">
        <v>327</v>
      </c>
      <c r="G531" s="566" t="s">
        <v>863</v>
      </c>
      <c r="H531" s="566" t="s">
        <v>864</v>
      </c>
      <c r="I531" s="566">
        <v>13</v>
      </c>
      <c r="J531" s="566">
        <v>315</v>
      </c>
      <c r="K531" s="566">
        <v>10480</v>
      </c>
      <c r="L531" s="566" t="s">
        <v>865</v>
      </c>
      <c r="M531" s="566"/>
      <c r="N531" s="566"/>
      <c r="O531" s="566"/>
      <c r="P531" s="566">
        <v>0</v>
      </c>
      <c r="Q531" s="566">
        <v>0.3</v>
      </c>
      <c r="R531" s="566"/>
      <c r="S531" s="566">
        <v>4.2</v>
      </c>
      <c r="T531" s="566"/>
      <c r="U531" s="566"/>
      <c r="V531" s="566"/>
      <c r="W531" s="566">
        <v>4.2</v>
      </c>
      <c r="X531" s="566"/>
      <c r="Y531" s="566"/>
      <c r="Z531" s="567"/>
      <c r="AA531" s="567"/>
      <c r="AB531" s="567"/>
      <c r="AC531" s="566"/>
      <c r="AD531" s="566"/>
      <c r="AE531" s="566"/>
    </row>
    <row r="532" spans="1:31">
      <c r="A532" s="566" t="s">
        <v>492</v>
      </c>
      <c r="B532" s="566" t="s">
        <v>493</v>
      </c>
      <c r="C532" s="567">
        <v>42893</v>
      </c>
      <c r="D532" s="566" t="s">
        <v>782</v>
      </c>
      <c r="E532" s="566" t="s">
        <v>742</v>
      </c>
      <c r="F532" s="566" t="s">
        <v>327</v>
      </c>
      <c r="G532" s="566" t="s">
        <v>866</v>
      </c>
      <c r="H532" s="566" t="s">
        <v>867</v>
      </c>
      <c r="I532" s="566">
        <v>4</v>
      </c>
      <c r="J532" s="566">
        <v>315</v>
      </c>
      <c r="K532" s="566">
        <v>10460</v>
      </c>
      <c r="L532" s="566" t="s">
        <v>521</v>
      </c>
      <c r="M532" s="566"/>
      <c r="N532" s="566"/>
      <c r="O532" s="566">
        <v>0.15</v>
      </c>
      <c r="P532" s="566">
        <v>0</v>
      </c>
      <c r="Q532" s="566"/>
      <c r="R532" s="566"/>
      <c r="S532" s="566">
        <v>2.1</v>
      </c>
      <c r="T532" s="566">
        <v>0.21</v>
      </c>
      <c r="U532" s="566"/>
      <c r="V532" s="566"/>
      <c r="W532" s="566">
        <v>2.31</v>
      </c>
      <c r="X532" s="566"/>
      <c r="Y532" s="566"/>
      <c r="Z532" s="567"/>
      <c r="AA532" s="567"/>
      <c r="AB532" s="567"/>
      <c r="AC532" s="566"/>
      <c r="AD532" s="566"/>
      <c r="AE532" s="566"/>
    </row>
    <row r="533" spans="1:31">
      <c r="A533" s="566" t="s">
        <v>492</v>
      </c>
      <c r="B533" s="566" t="s">
        <v>493</v>
      </c>
      <c r="C533" s="567">
        <v>42893</v>
      </c>
      <c r="D533" s="566" t="s">
        <v>782</v>
      </c>
      <c r="E533" s="566" t="s">
        <v>742</v>
      </c>
      <c r="F533" s="566" t="s">
        <v>327</v>
      </c>
      <c r="G533" s="566" t="s">
        <v>861</v>
      </c>
      <c r="H533" s="566" t="s">
        <v>868</v>
      </c>
      <c r="I533" s="566">
        <v>5</v>
      </c>
      <c r="J533" s="566">
        <v>500</v>
      </c>
      <c r="K533" s="566">
        <v>66460</v>
      </c>
      <c r="L533" s="566" t="s">
        <v>843</v>
      </c>
      <c r="M533" s="566">
        <v>0.3</v>
      </c>
      <c r="N533" s="566"/>
      <c r="O533" s="566"/>
      <c r="P533" s="566">
        <v>0</v>
      </c>
      <c r="Q533" s="566"/>
      <c r="R533" s="566"/>
      <c r="S533" s="566">
        <v>4.2</v>
      </c>
      <c r="T533" s="566">
        <v>0.43</v>
      </c>
      <c r="U533" s="566">
        <v>0.38</v>
      </c>
      <c r="V533" s="566"/>
      <c r="W533" s="566">
        <v>5.01</v>
      </c>
      <c r="X533" s="566"/>
      <c r="Y533" s="566"/>
      <c r="Z533" s="567"/>
      <c r="AA533" s="567"/>
      <c r="AB533" s="567"/>
      <c r="AC533" s="566"/>
      <c r="AD533" s="566"/>
      <c r="AE533" s="566"/>
    </row>
    <row r="534" spans="1:31">
      <c r="A534" s="566" t="s">
        <v>492</v>
      </c>
      <c r="B534" s="566" t="s">
        <v>537</v>
      </c>
      <c r="C534" s="567">
        <v>42893</v>
      </c>
      <c r="D534" s="566" t="s">
        <v>782</v>
      </c>
      <c r="E534" s="566" t="s">
        <v>742</v>
      </c>
      <c r="F534" s="566" t="s">
        <v>327</v>
      </c>
      <c r="G534" s="566" t="s">
        <v>869</v>
      </c>
      <c r="H534" s="566" t="s">
        <v>870</v>
      </c>
      <c r="I534" s="566">
        <v>108</v>
      </c>
      <c r="J534" s="566">
        <v>108</v>
      </c>
      <c r="K534" s="566">
        <v>108</v>
      </c>
      <c r="L534" s="566" t="s">
        <v>573</v>
      </c>
      <c r="M534" s="566"/>
      <c r="N534" s="566"/>
      <c r="O534" s="566"/>
      <c r="P534" s="566">
        <v>0.864</v>
      </c>
      <c r="Q534" s="566"/>
      <c r="R534" s="566"/>
      <c r="S534" s="566">
        <v>12.096</v>
      </c>
      <c r="T534" s="566"/>
      <c r="U534" s="566"/>
      <c r="V534" s="566"/>
      <c r="W534" s="566">
        <v>12.096</v>
      </c>
      <c r="X534" s="566">
        <v>108</v>
      </c>
      <c r="Y534" s="566"/>
      <c r="Z534" s="567"/>
      <c r="AA534" s="567"/>
      <c r="AB534" s="567"/>
      <c r="AC534" s="566"/>
      <c r="AD534" s="566"/>
      <c r="AE534" s="566"/>
    </row>
    <row r="535" spans="1:31">
      <c r="A535" s="566" t="s">
        <v>492</v>
      </c>
      <c r="B535" s="566" t="s">
        <v>493</v>
      </c>
      <c r="C535" s="567">
        <v>42893</v>
      </c>
      <c r="D535" s="566" t="s">
        <v>782</v>
      </c>
      <c r="E535" s="566" t="s">
        <v>742</v>
      </c>
      <c r="F535" s="566" t="s">
        <v>327</v>
      </c>
      <c r="G535" s="566" t="s">
        <v>861</v>
      </c>
      <c r="H535" s="566" t="s">
        <v>871</v>
      </c>
      <c r="I535" s="566">
        <v>5</v>
      </c>
      <c r="J535" s="566">
        <v>500</v>
      </c>
      <c r="K535" s="566">
        <v>61930</v>
      </c>
      <c r="L535" s="566" t="s">
        <v>843</v>
      </c>
      <c r="M535" s="566">
        <v>0.3</v>
      </c>
      <c r="N535" s="566"/>
      <c r="O535" s="566"/>
      <c r="P535" s="566">
        <v>0</v>
      </c>
      <c r="Q535" s="566"/>
      <c r="R535" s="566"/>
      <c r="S535" s="566">
        <v>4.2</v>
      </c>
      <c r="T535" s="566">
        <v>0.43</v>
      </c>
      <c r="U535" s="566">
        <v>0.38</v>
      </c>
      <c r="V535" s="566"/>
      <c r="W535" s="566">
        <v>5.01</v>
      </c>
      <c r="X535" s="566"/>
      <c r="Y535" s="566"/>
      <c r="Z535" s="567"/>
      <c r="AA535" s="567"/>
      <c r="AB535" s="567"/>
      <c r="AC535" s="566"/>
      <c r="AD535" s="566"/>
      <c r="AE535" s="566"/>
    </row>
    <row r="536" spans="1:31">
      <c r="A536" s="566" t="s">
        <v>492</v>
      </c>
      <c r="B536" s="566" t="s">
        <v>493</v>
      </c>
      <c r="C536" s="567">
        <v>42893</v>
      </c>
      <c r="D536" s="566" t="s">
        <v>782</v>
      </c>
      <c r="E536" s="566" t="s">
        <v>742</v>
      </c>
      <c r="F536" s="566" t="s">
        <v>327</v>
      </c>
      <c r="G536" s="566" t="s">
        <v>861</v>
      </c>
      <c r="H536" s="566" t="s">
        <v>872</v>
      </c>
      <c r="I536" s="566">
        <v>5</v>
      </c>
      <c r="J536" s="566">
        <v>500</v>
      </c>
      <c r="K536" s="566">
        <v>59500</v>
      </c>
      <c r="L536" s="566" t="s">
        <v>843</v>
      </c>
      <c r="M536" s="566">
        <v>0.3</v>
      </c>
      <c r="N536" s="566"/>
      <c r="O536" s="566"/>
      <c r="P536" s="566">
        <v>0</v>
      </c>
      <c r="Q536" s="566"/>
      <c r="R536" s="566"/>
      <c r="S536" s="566">
        <v>4.2</v>
      </c>
      <c r="T536" s="566">
        <v>0.43</v>
      </c>
      <c r="U536" s="566">
        <v>0.38</v>
      </c>
      <c r="V536" s="566"/>
      <c r="W536" s="566">
        <v>5.01</v>
      </c>
      <c r="X536" s="566"/>
      <c r="Y536" s="566"/>
      <c r="Z536" s="567"/>
      <c r="AA536" s="567"/>
      <c r="AB536" s="567"/>
      <c r="AC536" s="566"/>
      <c r="AD536" s="566"/>
      <c r="AE536" s="566"/>
    </row>
    <row r="537" spans="1:31">
      <c r="A537" s="566" t="s">
        <v>492</v>
      </c>
      <c r="B537" s="566" t="s">
        <v>493</v>
      </c>
      <c r="C537" s="567">
        <v>42893</v>
      </c>
      <c r="D537" s="566" t="s">
        <v>782</v>
      </c>
      <c r="E537" s="566" t="s">
        <v>742</v>
      </c>
      <c r="F537" s="566" t="s">
        <v>327</v>
      </c>
      <c r="G537" s="566" t="s">
        <v>519</v>
      </c>
      <c r="H537" s="566" t="s">
        <v>873</v>
      </c>
      <c r="I537" s="566">
        <v>4</v>
      </c>
      <c r="J537" s="566">
        <v>315</v>
      </c>
      <c r="K537" s="566">
        <v>18920</v>
      </c>
      <c r="L537" s="566" t="s">
        <v>521</v>
      </c>
      <c r="M537" s="566"/>
      <c r="N537" s="566"/>
      <c r="O537" s="566">
        <v>0.15</v>
      </c>
      <c r="P537" s="566">
        <v>0</v>
      </c>
      <c r="Q537" s="566"/>
      <c r="R537" s="566"/>
      <c r="S537" s="566">
        <v>2.1</v>
      </c>
      <c r="T537" s="566">
        <v>0.21</v>
      </c>
      <c r="U537" s="566"/>
      <c r="V537" s="566"/>
      <c r="W537" s="566">
        <v>2.31</v>
      </c>
      <c r="X537" s="566"/>
      <c r="Y537" s="566"/>
      <c r="Z537" s="567"/>
      <c r="AA537" s="567"/>
      <c r="AB537" s="567"/>
      <c r="AC537" s="566"/>
      <c r="AD537" s="566"/>
      <c r="AE537" s="566"/>
    </row>
    <row r="538" spans="1:31">
      <c r="A538" s="566" t="s">
        <v>492</v>
      </c>
      <c r="B538" s="566" t="s">
        <v>493</v>
      </c>
      <c r="C538" s="567">
        <v>42893</v>
      </c>
      <c r="D538" s="566" t="s">
        <v>782</v>
      </c>
      <c r="E538" s="566" t="s">
        <v>742</v>
      </c>
      <c r="F538" s="566" t="s">
        <v>327</v>
      </c>
      <c r="G538" s="566" t="s">
        <v>519</v>
      </c>
      <c r="H538" s="566" t="s">
        <v>874</v>
      </c>
      <c r="I538" s="566">
        <v>3</v>
      </c>
      <c r="J538" s="566">
        <v>315</v>
      </c>
      <c r="K538" s="566">
        <v>18490</v>
      </c>
      <c r="L538" s="566" t="s">
        <v>521</v>
      </c>
      <c r="M538" s="566"/>
      <c r="N538" s="566"/>
      <c r="O538" s="566">
        <v>0.15</v>
      </c>
      <c r="P538" s="566">
        <v>0</v>
      </c>
      <c r="Q538" s="566"/>
      <c r="R538" s="566"/>
      <c r="S538" s="566">
        <v>2.1</v>
      </c>
      <c r="T538" s="566">
        <v>0.21</v>
      </c>
      <c r="U538" s="566"/>
      <c r="V538" s="566"/>
      <c r="W538" s="566">
        <v>2.31</v>
      </c>
      <c r="X538" s="566"/>
      <c r="Y538" s="566"/>
      <c r="Z538" s="567"/>
      <c r="AA538" s="567"/>
      <c r="AB538" s="567"/>
      <c r="AC538" s="566"/>
      <c r="AD538" s="566"/>
      <c r="AE538" s="566"/>
    </row>
    <row r="539" spans="1:31">
      <c r="A539" s="566" t="s">
        <v>492</v>
      </c>
      <c r="B539" s="566" t="s">
        <v>493</v>
      </c>
      <c r="C539" s="567">
        <v>42893</v>
      </c>
      <c r="D539" s="566" t="s">
        <v>782</v>
      </c>
      <c r="E539" s="566" t="s">
        <v>742</v>
      </c>
      <c r="F539" s="566" t="s">
        <v>327</v>
      </c>
      <c r="G539" s="566" t="s">
        <v>519</v>
      </c>
      <c r="H539" s="566" t="s">
        <v>875</v>
      </c>
      <c r="I539" s="566">
        <v>4</v>
      </c>
      <c r="J539" s="566">
        <v>315</v>
      </c>
      <c r="K539" s="566">
        <v>19940</v>
      </c>
      <c r="L539" s="566" t="s">
        <v>521</v>
      </c>
      <c r="M539" s="566"/>
      <c r="N539" s="566"/>
      <c r="O539" s="566">
        <v>0.15</v>
      </c>
      <c r="P539" s="566">
        <v>0</v>
      </c>
      <c r="Q539" s="566"/>
      <c r="R539" s="566"/>
      <c r="S539" s="566">
        <v>2.1</v>
      </c>
      <c r="T539" s="566">
        <v>0.21</v>
      </c>
      <c r="U539" s="566"/>
      <c r="V539" s="566"/>
      <c r="W539" s="566">
        <v>2.31</v>
      </c>
      <c r="X539" s="566"/>
      <c r="Y539" s="566"/>
      <c r="Z539" s="567"/>
      <c r="AA539" s="567"/>
      <c r="AB539" s="567"/>
      <c r="AC539" s="566"/>
      <c r="AD539" s="566"/>
      <c r="AE539" s="566"/>
    </row>
    <row r="540" spans="1:31">
      <c r="A540" s="566" t="s">
        <v>492</v>
      </c>
      <c r="B540" s="566" t="s">
        <v>493</v>
      </c>
      <c r="C540" s="567">
        <v>42893</v>
      </c>
      <c r="D540" s="566" t="s">
        <v>782</v>
      </c>
      <c r="E540" s="566" t="s">
        <v>742</v>
      </c>
      <c r="F540" s="566" t="s">
        <v>327</v>
      </c>
      <c r="G540" s="566" t="s">
        <v>519</v>
      </c>
      <c r="H540" s="566" t="s">
        <v>876</v>
      </c>
      <c r="I540" s="566">
        <v>3</v>
      </c>
      <c r="J540" s="566">
        <v>315</v>
      </c>
      <c r="K540" s="566">
        <v>19470</v>
      </c>
      <c r="L540" s="566" t="s">
        <v>521</v>
      </c>
      <c r="M540" s="566"/>
      <c r="N540" s="566"/>
      <c r="O540" s="566">
        <v>0.15</v>
      </c>
      <c r="P540" s="566">
        <v>0</v>
      </c>
      <c r="Q540" s="566"/>
      <c r="R540" s="566"/>
      <c r="S540" s="566">
        <v>2.1</v>
      </c>
      <c r="T540" s="566">
        <v>0.21</v>
      </c>
      <c r="U540" s="566"/>
      <c r="V540" s="566"/>
      <c r="W540" s="566">
        <v>2.31</v>
      </c>
      <c r="X540" s="566"/>
      <c r="Y540" s="566"/>
      <c r="Z540" s="567"/>
      <c r="AA540" s="567"/>
      <c r="AB540" s="567"/>
      <c r="AC540" s="566"/>
      <c r="AD540" s="566"/>
      <c r="AE540" s="566"/>
    </row>
    <row r="541" spans="1:31">
      <c r="A541" s="566" t="s">
        <v>492</v>
      </c>
      <c r="B541" s="566" t="s">
        <v>493</v>
      </c>
      <c r="C541" s="567">
        <v>42893</v>
      </c>
      <c r="D541" s="566" t="s">
        <v>782</v>
      </c>
      <c r="E541" s="566" t="s">
        <v>742</v>
      </c>
      <c r="F541" s="566" t="s">
        <v>327</v>
      </c>
      <c r="G541" s="566" t="s">
        <v>866</v>
      </c>
      <c r="H541" s="566" t="s">
        <v>877</v>
      </c>
      <c r="I541" s="566">
        <v>3</v>
      </c>
      <c r="J541" s="566">
        <v>315</v>
      </c>
      <c r="K541" s="566">
        <v>10720</v>
      </c>
      <c r="L541" s="566" t="s">
        <v>521</v>
      </c>
      <c r="M541" s="566"/>
      <c r="N541" s="566"/>
      <c r="O541" s="566">
        <v>0.15</v>
      </c>
      <c r="P541" s="566">
        <v>0</v>
      </c>
      <c r="Q541" s="566"/>
      <c r="R541" s="566"/>
      <c r="S541" s="566">
        <v>2.1</v>
      </c>
      <c r="T541" s="566">
        <v>0.21</v>
      </c>
      <c r="U541" s="566"/>
      <c r="V541" s="566"/>
      <c r="W541" s="566">
        <v>2.31</v>
      </c>
      <c r="X541" s="566"/>
      <c r="Y541" s="566"/>
      <c r="Z541" s="567"/>
      <c r="AA541" s="567"/>
      <c r="AB541" s="567"/>
      <c r="AC541" s="566"/>
      <c r="AD541" s="566"/>
      <c r="AE541" s="566"/>
    </row>
    <row r="542" spans="1:31">
      <c r="A542" s="566" t="s">
        <v>492</v>
      </c>
      <c r="B542" s="566" t="s">
        <v>493</v>
      </c>
      <c r="C542" s="567">
        <v>42893</v>
      </c>
      <c r="D542" s="566" t="s">
        <v>782</v>
      </c>
      <c r="E542" s="566" t="s">
        <v>742</v>
      </c>
      <c r="F542" s="566" t="s">
        <v>327</v>
      </c>
      <c r="G542" s="566" t="s">
        <v>866</v>
      </c>
      <c r="H542" s="566" t="s">
        <v>878</v>
      </c>
      <c r="I542" s="566">
        <v>3</v>
      </c>
      <c r="J542" s="566">
        <v>315</v>
      </c>
      <c r="K542" s="566">
        <v>10150</v>
      </c>
      <c r="L542" s="566" t="s">
        <v>521</v>
      </c>
      <c r="M542" s="566"/>
      <c r="N542" s="566"/>
      <c r="O542" s="566">
        <v>0.15</v>
      </c>
      <c r="P542" s="566">
        <v>0</v>
      </c>
      <c r="Q542" s="566"/>
      <c r="R542" s="566"/>
      <c r="S542" s="566">
        <v>2.1</v>
      </c>
      <c r="T542" s="566">
        <v>0.21</v>
      </c>
      <c r="U542" s="566"/>
      <c r="V542" s="566"/>
      <c r="W542" s="566">
        <v>2.31</v>
      </c>
      <c r="X542" s="566"/>
      <c r="Y542" s="566"/>
      <c r="Z542" s="567"/>
      <c r="AA542" s="567"/>
      <c r="AB542" s="567"/>
      <c r="AC542" s="566"/>
      <c r="AD542" s="566"/>
      <c r="AE542" s="566"/>
    </row>
    <row r="543" spans="1:31">
      <c r="A543" s="566" t="s">
        <v>492</v>
      </c>
      <c r="B543" s="566" t="s">
        <v>493</v>
      </c>
      <c r="C543" s="567">
        <v>42893</v>
      </c>
      <c r="D543" s="566" t="s">
        <v>782</v>
      </c>
      <c r="E543" s="566" t="s">
        <v>742</v>
      </c>
      <c r="F543" s="566" t="s">
        <v>327</v>
      </c>
      <c r="G543" s="566" t="s">
        <v>866</v>
      </c>
      <c r="H543" s="566" t="s">
        <v>879</v>
      </c>
      <c r="I543" s="566">
        <v>3</v>
      </c>
      <c r="J543" s="566">
        <v>200</v>
      </c>
      <c r="K543" s="566">
        <v>9940</v>
      </c>
      <c r="L543" s="566" t="s">
        <v>521</v>
      </c>
      <c r="M543" s="566"/>
      <c r="N543" s="566"/>
      <c r="O543" s="566">
        <v>0.15</v>
      </c>
      <c r="P543" s="566">
        <v>0</v>
      </c>
      <c r="Q543" s="566"/>
      <c r="R543" s="566"/>
      <c r="S543" s="566">
        <v>2.1</v>
      </c>
      <c r="T543" s="566">
        <v>0.21</v>
      </c>
      <c r="U543" s="566"/>
      <c r="V543" s="566"/>
      <c r="W543" s="566">
        <v>2.31</v>
      </c>
      <c r="X543" s="566"/>
      <c r="Y543" s="566"/>
      <c r="Z543" s="567"/>
      <c r="AA543" s="567"/>
      <c r="AB543" s="567"/>
      <c r="AC543" s="566"/>
      <c r="AD543" s="566"/>
      <c r="AE543" s="566"/>
    </row>
    <row r="544" spans="1:31">
      <c r="A544" s="566" t="s">
        <v>147</v>
      </c>
      <c r="B544" s="566" t="s">
        <v>324</v>
      </c>
      <c r="C544" s="567">
        <v>42894</v>
      </c>
      <c r="D544" s="566" t="s">
        <v>782</v>
      </c>
      <c r="E544" s="566" t="s">
        <v>742</v>
      </c>
      <c r="F544" s="566" t="s">
        <v>327</v>
      </c>
      <c r="G544" s="566" t="s">
        <v>703</v>
      </c>
      <c r="H544" s="566"/>
      <c r="I544" s="566"/>
      <c r="J544" s="566"/>
      <c r="K544" s="566"/>
      <c r="L544" s="566"/>
      <c r="M544" s="566"/>
      <c r="N544" s="566"/>
      <c r="O544" s="566">
        <v>1</v>
      </c>
      <c r="P544" s="566">
        <v>6</v>
      </c>
      <c r="Q544" s="566"/>
      <c r="R544" s="566"/>
      <c r="S544" s="566">
        <v>98</v>
      </c>
      <c r="T544" s="566"/>
      <c r="U544" s="566"/>
      <c r="V544" s="566"/>
      <c r="W544" s="566">
        <v>98</v>
      </c>
      <c r="X544" s="566"/>
      <c r="Y544" s="566"/>
      <c r="Z544" s="567"/>
      <c r="AA544" s="567"/>
      <c r="AB544" s="567"/>
      <c r="AC544" s="566"/>
      <c r="AD544" s="566"/>
      <c r="AE544" s="566"/>
    </row>
    <row r="545" spans="1:31">
      <c r="A545" s="566" t="s">
        <v>492</v>
      </c>
      <c r="B545" s="566" t="s">
        <v>493</v>
      </c>
      <c r="C545" s="567">
        <v>42894</v>
      </c>
      <c r="D545" s="566" t="s">
        <v>782</v>
      </c>
      <c r="E545" s="566" t="s">
        <v>742</v>
      </c>
      <c r="F545" s="566" t="s">
        <v>327</v>
      </c>
      <c r="G545" s="566" t="s">
        <v>880</v>
      </c>
      <c r="H545" s="566" t="s">
        <v>881</v>
      </c>
      <c r="I545" s="566">
        <v>3</v>
      </c>
      <c r="J545" s="566">
        <v>125</v>
      </c>
      <c r="K545" s="566">
        <v>1470</v>
      </c>
      <c r="L545" s="566" t="s">
        <v>521</v>
      </c>
      <c r="M545" s="566"/>
      <c r="N545" s="566">
        <v>0.15</v>
      </c>
      <c r="O545" s="566"/>
      <c r="P545" s="566">
        <v>0</v>
      </c>
      <c r="Q545" s="566"/>
      <c r="R545" s="566"/>
      <c r="S545" s="566">
        <v>2.1</v>
      </c>
      <c r="T545" s="566">
        <v>0.21</v>
      </c>
      <c r="U545" s="566">
        <v>0.19</v>
      </c>
      <c r="V545" s="566"/>
      <c r="W545" s="566">
        <v>2.5</v>
      </c>
      <c r="X545" s="566"/>
      <c r="Y545" s="566"/>
      <c r="Z545" s="567"/>
      <c r="AA545" s="567"/>
      <c r="AB545" s="567"/>
      <c r="AC545" s="566"/>
      <c r="AD545" s="566"/>
      <c r="AE545" s="566"/>
    </row>
    <row r="546" spans="1:31">
      <c r="A546" s="566" t="s">
        <v>147</v>
      </c>
      <c r="B546" s="566" t="s">
        <v>324</v>
      </c>
      <c r="C546" s="567">
        <v>42894</v>
      </c>
      <c r="D546" s="566" t="s">
        <v>782</v>
      </c>
      <c r="E546" s="566" t="s">
        <v>742</v>
      </c>
      <c r="F546" s="566" t="s">
        <v>327</v>
      </c>
      <c r="G546" s="566" t="s">
        <v>683</v>
      </c>
      <c r="H546" s="566"/>
      <c r="I546" s="566"/>
      <c r="J546" s="566"/>
      <c r="K546" s="566"/>
      <c r="L546" s="566"/>
      <c r="M546" s="566"/>
      <c r="N546" s="566"/>
      <c r="O546" s="566"/>
      <c r="P546" s="566">
        <v>12</v>
      </c>
      <c r="Q546" s="566"/>
      <c r="R546" s="566"/>
      <c r="S546" s="566">
        <v>168</v>
      </c>
      <c r="T546" s="566"/>
      <c r="U546" s="566"/>
      <c r="V546" s="566"/>
      <c r="W546" s="566">
        <v>168</v>
      </c>
      <c r="X546" s="566"/>
      <c r="Y546" s="566"/>
      <c r="Z546" s="567"/>
      <c r="AA546" s="567"/>
      <c r="AB546" s="567"/>
      <c r="AC546" s="566"/>
      <c r="AD546" s="566"/>
      <c r="AE546" s="566"/>
    </row>
    <row r="547" spans="1:31">
      <c r="A547" s="566" t="s">
        <v>492</v>
      </c>
      <c r="B547" s="566" t="s">
        <v>493</v>
      </c>
      <c r="C547" s="567">
        <v>42894</v>
      </c>
      <c r="D547" s="566" t="s">
        <v>782</v>
      </c>
      <c r="E547" s="566" t="s">
        <v>742</v>
      </c>
      <c r="F547" s="566" t="s">
        <v>327</v>
      </c>
      <c r="G547" s="566" t="s">
        <v>882</v>
      </c>
      <c r="H547" s="566" t="s">
        <v>883</v>
      </c>
      <c r="I547" s="566">
        <v>2</v>
      </c>
      <c r="J547" s="566">
        <v>315</v>
      </c>
      <c r="K547" s="566">
        <v>11780</v>
      </c>
      <c r="L547" s="566" t="s">
        <v>852</v>
      </c>
      <c r="M547" s="566"/>
      <c r="N547" s="566"/>
      <c r="O547" s="566"/>
      <c r="P547" s="566">
        <v>0</v>
      </c>
      <c r="Q547" s="566">
        <v>0.15</v>
      </c>
      <c r="R547" s="566"/>
      <c r="S547" s="566">
        <v>2.1</v>
      </c>
      <c r="T547" s="566"/>
      <c r="U547" s="566"/>
      <c r="V547" s="566"/>
      <c r="W547" s="566">
        <v>2.1</v>
      </c>
      <c r="X547" s="566"/>
      <c r="Y547" s="566"/>
      <c r="Z547" s="567"/>
      <c r="AA547" s="567"/>
      <c r="AB547" s="567"/>
      <c r="AC547" s="566"/>
      <c r="AD547" s="566"/>
      <c r="AE547" s="566"/>
    </row>
    <row r="548" spans="1:31">
      <c r="A548" s="566" t="s">
        <v>492</v>
      </c>
      <c r="B548" s="566" t="s">
        <v>537</v>
      </c>
      <c r="C548" s="567">
        <v>42894</v>
      </c>
      <c r="D548" s="566" t="s">
        <v>782</v>
      </c>
      <c r="E548" s="566" t="s">
        <v>742</v>
      </c>
      <c r="F548" s="566" t="s">
        <v>327</v>
      </c>
      <c r="G548" s="566" t="s">
        <v>884</v>
      </c>
      <c r="H548" s="566" t="s">
        <v>885</v>
      </c>
      <c r="I548" s="566">
        <v>108</v>
      </c>
      <c r="J548" s="566">
        <v>108</v>
      </c>
      <c r="K548" s="566">
        <v>108</v>
      </c>
      <c r="L548" s="566" t="s">
        <v>573</v>
      </c>
      <c r="M548" s="566"/>
      <c r="N548" s="566"/>
      <c r="O548" s="566"/>
      <c r="P548" s="566">
        <v>0.864</v>
      </c>
      <c r="Q548" s="566"/>
      <c r="R548" s="566"/>
      <c r="S548" s="566">
        <v>12.096</v>
      </c>
      <c r="T548" s="566"/>
      <c r="U548" s="566"/>
      <c r="V548" s="566"/>
      <c r="W548" s="566">
        <v>12.096</v>
      </c>
      <c r="X548" s="566">
        <v>108</v>
      </c>
      <c r="Y548" s="566"/>
      <c r="Z548" s="567"/>
      <c r="AA548" s="567"/>
      <c r="AB548" s="567"/>
      <c r="AC548" s="566"/>
      <c r="AD548" s="566"/>
      <c r="AE548" s="566"/>
    </row>
    <row r="549" spans="1:31">
      <c r="A549" s="566" t="s">
        <v>492</v>
      </c>
      <c r="B549" s="566" t="s">
        <v>493</v>
      </c>
      <c r="C549" s="567">
        <v>42894</v>
      </c>
      <c r="D549" s="566" t="s">
        <v>782</v>
      </c>
      <c r="E549" s="566" t="s">
        <v>742</v>
      </c>
      <c r="F549" s="566" t="s">
        <v>327</v>
      </c>
      <c r="G549" s="566" t="s">
        <v>746</v>
      </c>
      <c r="H549" s="566" t="s">
        <v>886</v>
      </c>
      <c r="I549" s="566">
        <v>3</v>
      </c>
      <c r="J549" s="566">
        <v>315</v>
      </c>
      <c r="K549" s="566">
        <v>12280</v>
      </c>
      <c r="L549" s="566" t="s">
        <v>735</v>
      </c>
      <c r="M549" s="566"/>
      <c r="N549" s="566">
        <v>0.15</v>
      </c>
      <c r="O549" s="566"/>
      <c r="P549" s="566">
        <v>0</v>
      </c>
      <c r="Q549" s="566"/>
      <c r="R549" s="566"/>
      <c r="S549" s="566">
        <v>2.1</v>
      </c>
      <c r="T549" s="566">
        <v>0.21</v>
      </c>
      <c r="U549" s="566">
        <v>0.19</v>
      </c>
      <c r="V549" s="566"/>
      <c r="W549" s="566">
        <v>2.5</v>
      </c>
      <c r="X549" s="566"/>
      <c r="Y549" s="566"/>
      <c r="Z549" s="567"/>
      <c r="AA549" s="567"/>
      <c r="AB549" s="567"/>
      <c r="AC549" s="566"/>
      <c r="AD549" s="566"/>
      <c r="AE549" s="566"/>
    </row>
    <row r="550" spans="1:31">
      <c r="A550" s="566" t="s">
        <v>492</v>
      </c>
      <c r="B550" s="566" t="s">
        <v>493</v>
      </c>
      <c r="C550" s="567">
        <v>42894</v>
      </c>
      <c r="D550" s="566" t="s">
        <v>782</v>
      </c>
      <c r="E550" s="566" t="s">
        <v>742</v>
      </c>
      <c r="F550" s="566" t="s">
        <v>327</v>
      </c>
      <c r="G550" s="566" t="s">
        <v>887</v>
      </c>
      <c r="H550" s="566" t="s">
        <v>888</v>
      </c>
      <c r="I550" s="566">
        <v>4</v>
      </c>
      <c r="J550" s="566">
        <v>315</v>
      </c>
      <c r="K550" s="566">
        <v>31450</v>
      </c>
      <c r="L550" s="566" t="s">
        <v>735</v>
      </c>
      <c r="M550" s="566"/>
      <c r="N550" s="566">
        <v>0.15</v>
      </c>
      <c r="O550" s="566"/>
      <c r="P550" s="566">
        <v>0</v>
      </c>
      <c r="Q550" s="566"/>
      <c r="R550" s="566"/>
      <c r="S550" s="566">
        <v>2.1</v>
      </c>
      <c r="T550" s="566">
        <v>0.21</v>
      </c>
      <c r="U550" s="566">
        <v>0.19</v>
      </c>
      <c r="V550" s="566"/>
      <c r="W550" s="566">
        <v>2.5</v>
      </c>
      <c r="X550" s="566"/>
      <c r="Y550" s="566"/>
      <c r="Z550" s="567"/>
      <c r="AA550" s="567"/>
      <c r="AB550" s="567"/>
      <c r="AC550" s="566"/>
      <c r="AD550" s="566"/>
      <c r="AE550" s="566"/>
    </row>
    <row r="551" spans="1:31">
      <c r="A551" s="566" t="s">
        <v>492</v>
      </c>
      <c r="B551" s="566" t="s">
        <v>537</v>
      </c>
      <c r="C551" s="567">
        <v>42894</v>
      </c>
      <c r="D551" s="566" t="s">
        <v>782</v>
      </c>
      <c r="E551" s="566" t="s">
        <v>742</v>
      </c>
      <c r="F551" s="566" t="s">
        <v>327</v>
      </c>
      <c r="G551" s="566" t="s">
        <v>884</v>
      </c>
      <c r="H551" s="566" t="s">
        <v>885</v>
      </c>
      <c r="I551" s="566">
        <v>86</v>
      </c>
      <c r="J551" s="566">
        <v>108</v>
      </c>
      <c r="K551" s="566">
        <v>108</v>
      </c>
      <c r="L551" s="566" t="s">
        <v>573</v>
      </c>
      <c r="M551" s="566">
        <v>0.5</v>
      </c>
      <c r="N551" s="566"/>
      <c r="O551" s="566"/>
      <c r="P551" s="566">
        <v>0</v>
      </c>
      <c r="Q551" s="566"/>
      <c r="R551" s="566"/>
      <c r="S551" s="566">
        <v>7</v>
      </c>
      <c r="T551" s="566">
        <v>6.88</v>
      </c>
      <c r="U551" s="566">
        <v>170.4</v>
      </c>
      <c r="V551" s="566"/>
      <c r="W551" s="566">
        <v>184.28</v>
      </c>
      <c r="X551" s="566"/>
      <c r="Y551" s="566"/>
      <c r="Z551" s="567"/>
      <c r="AA551" s="567"/>
      <c r="AB551" s="567"/>
      <c r="AC551" s="566"/>
      <c r="AD551" s="566"/>
      <c r="AE551" s="566"/>
    </row>
    <row r="552" spans="1:31">
      <c r="A552" s="566" t="s">
        <v>492</v>
      </c>
      <c r="B552" s="566" t="s">
        <v>493</v>
      </c>
      <c r="C552" s="567">
        <v>42894</v>
      </c>
      <c r="D552" s="566" t="s">
        <v>782</v>
      </c>
      <c r="E552" s="566" t="s">
        <v>742</v>
      </c>
      <c r="F552" s="566" t="s">
        <v>327</v>
      </c>
      <c r="G552" s="566" t="s">
        <v>887</v>
      </c>
      <c r="H552" s="566" t="s">
        <v>889</v>
      </c>
      <c r="I552" s="566">
        <v>4</v>
      </c>
      <c r="J552" s="566">
        <v>315</v>
      </c>
      <c r="K552" s="566">
        <v>28830</v>
      </c>
      <c r="L552" s="566" t="s">
        <v>735</v>
      </c>
      <c r="M552" s="566"/>
      <c r="N552" s="566">
        <v>0.15</v>
      </c>
      <c r="O552" s="566"/>
      <c r="P552" s="566">
        <v>0</v>
      </c>
      <c r="Q552" s="566"/>
      <c r="R552" s="566"/>
      <c r="S552" s="566">
        <v>2.1</v>
      </c>
      <c r="T552" s="566">
        <v>0.21</v>
      </c>
      <c r="U552" s="566">
        <v>0.19</v>
      </c>
      <c r="V552" s="566"/>
      <c r="W552" s="566">
        <v>2.5</v>
      </c>
      <c r="X552" s="566"/>
      <c r="Y552" s="566"/>
      <c r="Z552" s="567"/>
      <c r="AA552" s="567"/>
      <c r="AB552" s="567"/>
      <c r="AC552" s="566"/>
      <c r="AD552" s="566"/>
      <c r="AE552" s="566"/>
    </row>
    <row r="553" spans="1:31">
      <c r="A553" s="566" t="s">
        <v>492</v>
      </c>
      <c r="B553" s="566" t="s">
        <v>493</v>
      </c>
      <c r="C553" s="567">
        <v>42894</v>
      </c>
      <c r="D553" s="566" t="s">
        <v>782</v>
      </c>
      <c r="E553" s="566" t="s">
        <v>742</v>
      </c>
      <c r="F553" s="566" t="s">
        <v>327</v>
      </c>
      <c r="G553" s="566" t="s">
        <v>887</v>
      </c>
      <c r="H553" s="566" t="s">
        <v>890</v>
      </c>
      <c r="I553" s="566">
        <v>4</v>
      </c>
      <c r="J553" s="566">
        <v>315</v>
      </c>
      <c r="K553" s="566">
        <v>27390</v>
      </c>
      <c r="L553" s="566" t="s">
        <v>521</v>
      </c>
      <c r="M553" s="566"/>
      <c r="N553" s="566"/>
      <c r="O553" s="566">
        <v>0.3</v>
      </c>
      <c r="P553" s="566">
        <v>0</v>
      </c>
      <c r="Q553" s="566"/>
      <c r="R553" s="566"/>
      <c r="S553" s="566">
        <v>4.2</v>
      </c>
      <c r="T553" s="566">
        <v>0.21</v>
      </c>
      <c r="U553" s="566"/>
      <c r="V553" s="566"/>
      <c r="W553" s="566">
        <v>4.41</v>
      </c>
      <c r="X553" s="566"/>
      <c r="Y553" s="566"/>
      <c r="Z553" s="567"/>
      <c r="AA553" s="567"/>
      <c r="AB553" s="567"/>
      <c r="AC553" s="566"/>
      <c r="AD553" s="566"/>
      <c r="AE553" s="566"/>
    </row>
    <row r="554" spans="1:31">
      <c r="A554" s="566" t="s">
        <v>147</v>
      </c>
      <c r="B554" s="566" t="s">
        <v>324</v>
      </c>
      <c r="C554" s="567">
        <v>42895</v>
      </c>
      <c r="D554" s="566" t="s">
        <v>782</v>
      </c>
      <c r="E554" s="566" t="s">
        <v>742</v>
      </c>
      <c r="F554" s="566" t="s">
        <v>327</v>
      </c>
      <c r="G554" s="566" t="s">
        <v>433</v>
      </c>
      <c r="H554" s="566"/>
      <c r="I554" s="566"/>
      <c r="J554" s="566"/>
      <c r="K554" s="566"/>
      <c r="L554" s="566"/>
      <c r="M554" s="566"/>
      <c r="N554" s="566"/>
      <c r="O554" s="566">
        <v>1</v>
      </c>
      <c r="P554" s="566"/>
      <c r="Q554" s="566"/>
      <c r="R554" s="566"/>
      <c r="S554" s="566">
        <v>14</v>
      </c>
      <c r="T554" s="566"/>
      <c r="U554" s="566"/>
      <c r="V554" s="566"/>
      <c r="W554" s="566">
        <v>14</v>
      </c>
      <c r="X554" s="566"/>
      <c r="Y554" s="566"/>
      <c r="Z554" s="567"/>
      <c r="AA554" s="567"/>
      <c r="AB554" s="567"/>
      <c r="AC554" s="566"/>
      <c r="AD554" s="566"/>
      <c r="AE554" s="566"/>
    </row>
    <row r="555" spans="1:31">
      <c r="A555" s="566" t="s">
        <v>512</v>
      </c>
      <c r="B555" s="566" t="s">
        <v>513</v>
      </c>
      <c r="C555" s="567">
        <v>42895</v>
      </c>
      <c r="D555" s="566" t="s">
        <v>782</v>
      </c>
      <c r="E555" s="566" t="s">
        <v>742</v>
      </c>
      <c r="F555" s="566" t="s">
        <v>327</v>
      </c>
      <c r="G555" s="566" t="s">
        <v>891</v>
      </c>
      <c r="H555" s="566" t="s">
        <v>892</v>
      </c>
      <c r="I555" s="566">
        <v>38</v>
      </c>
      <c r="J555" s="566">
        <v>80</v>
      </c>
      <c r="K555" s="566">
        <v>80</v>
      </c>
      <c r="L555" s="566" t="s">
        <v>515</v>
      </c>
      <c r="M555" s="566">
        <v>1.406</v>
      </c>
      <c r="N555" s="566"/>
      <c r="O555" s="566"/>
      <c r="P555" s="566"/>
      <c r="Q555" s="566"/>
      <c r="R555" s="566"/>
      <c r="S555" s="566">
        <v>19.684</v>
      </c>
      <c r="T555" s="566"/>
      <c r="U555" s="566">
        <v>0.342</v>
      </c>
      <c r="V555" s="566"/>
      <c r="W555" s="566">
        <v>20.026</v>
      </c>
      <c r="X555" s="566"/>
      <c r="Y555" s="566"/>
      <c r="Z555" s="567"/>
      <c r="AA555" s="567"/>
      <c r="AB555" s="567"/>
      <c r="AC555" s="566"/>
      <c r="AD555" s="566"/>
      <c r="AE555" s="566"/>
    </row>
    <row r="556" spans="1:31">
      <c r="A556" s="566" t="s">
        <v>492</v>
      </c>
      <c r="B556" s="566" t="s">
        <v>537</v>
      </c>
      <c r="C556" s="567">
        <v>42896</v>
      </c>
      <c r="D556" s="566" t="s">
        <v>782</v>
      </c>
      <c r="E556" s="566" t="s">
        <v>742</v>
      </c>
      <c r="F556" s="566" t="s">
        <v>327</v>
      </c>
      <c r="G556" s="566" t="s">
        <v>893</v>
      </c>
      <c r="H556" s="566" t="s">
        <v>894</v>
      </c>
      <c r="I556" s="566">
        <v>108</v>
      </c>
      <c r="J556" s="566">
        <v>108</v>
      </c>
      <c r="K556" s="566">
        <v>108</v>
      </c>
      <c r="L556" s="566" t="s">
        <v>567</v>
      </c>
      <c r="M556" s="566"/>
      <c r="N556" s="566"/>
      <c r="O556" s="566"/>
      <c r="P556" s="566">
        <v>0.864</v>
      </c>
      <c r="Q556" s="566"/>
      <c r="R556" s="566"/>
      <c r="S556" s="566">
        <v>12.096</v>
      </c>
      <c r="T556" s="566"/>
      <c r="U556" s="566"/>
      <c r="V556" s="566"/>
      <c r="W556" s="566">
        <v>12.096</v>
      </c>
      <c r="X556" s="566">
        <v>108</v>
      </c>
      <c r="Y556" s="566"/>
      <c r="Z556" s="567"/>
      <c r="AA556" s="567"/>
      <c r="AB556" s="567"/>
      <c r="AC556" s="566"/>
      <c r="AD556" s="566"/>
      <c r="AE556" s="566"/>
    </row>
    <row r="557" spans="1:31">
      <c r="A557" s="566" t="s">
        <v>492</v>
      </c>
      <c r="B557" s="566" t="s">
        <v>537</v>
      </c>
      <c r="C557" s="567">
        <v>42896</v>
      </c>
      <c r="D557" s="566" t="s">
        <v>782</v>
      </c>
      <c r="E557" s="566" t="s">
        <v>742</v>
      </c>
      <c r="F557" s="566" t="s">
        <v>327</v>
      </c>
      <c r="G557" s="566" t="s">
        <v>895</v>
      </c>
      <c r="H557" s="566" t="s">
        <v>896</v>
      </c>
      <c r="I557" s="566">
        <v>83</v>
      </c>
      <c r="J557" s="566">
        <v>110</v>
      </c>
      <c r="K557" s="566">
        <v>110</v>
      </c>
      <c r="L557" s="566" t="s">
        <v>897</v>
      </c>
      <c r="M557" s="566">
        <v>0.5</v>
      </c>
      <c r="N557" s="566"/>
      <c r="O557" s="566"/>
      <c r="P557" s="566">
        <v>0</v>
      </c>
      <c r="Q557" s="566"/>
      <c r="R557" s="566"/>
      <c r="S557" s="566">
        <v>7</v>
      </c>
      <c r="T557" s="566">
        <v>6.64</v>
      </c>
      <c r="U557" s="566">
        <v>127.1</v>
      </c>
      <c r="V557" s="566"/>
      <c r="W557" s="566">
        <v>140.74</v>
      </c>
      <c r="X557" s="566"/>
      <c r="Y557" s="566"/>
      <c r="Z557" s="567"/>
      <c r="AA557" s="567"/>
      <c r="AB557" s="567"/>
      <c r="AC557" s="566"/>
      <c r="AD557" s="566"/>
      <c r="AE557" s="566"/>
    </row>
    <row r="558" spans="1:31">
      <c r="A558" s="566" t="s">
        <v>492</v>
      </c>
      <c r="B558" s="566" t="s">
        <v>537</v>
      </c>
      <c r="C558" s="567">
        <v>42896</v>
      </c>
      <c r="D558" s="566" t="s">
        <v>782</v>
      </c>
      <c r="E558" s="566" t="s">
        <v>742</v>
      </c>
      <c r="F558" s="566" t="s">
        <v>327</v>
      </c>
      <c r="G558" s="566" t="s">
        <v>895</v>
      </c>
      <c r="H558" s="566" t="s">
        <v>896</v>
      </c>
      <c r="I558" s="566">
        <v>110</v>
      </c>
      <c r="J558" s="566">
        <v>110</v>
      </c>
      <c r="K558" s="566">
        <v>110</v>
      </c>
      <c r="L558" s="566" t="s">
        <v>897</v>
      </c>
      <c r="M558" s="566"/>
      <c r="N558" s="566"/>
      <c r="O558" s="566"/>
      <c r="P558" s="566">
        <v>0.88</v>
      </c>
      <c r="Q558" s="566"/>
      <c r="R558" s="566"/>
      <c r="S558" s="566">
        <v>12.32</v>
      </c>
      <c r="T558" s="566"/>
      <c r="U558" s="566"/>
      <c r="V558" s="566"/>
      <c r="W558" s="566">
        <v>12.32</v>
      </c>
      <c r="X558" s="566">
        <v>110</v>
      </c>
      <c r="Y558" s="566"/>
      <c r="Z558" s="567"/>
      <c r="AA558" s="567"/>
      <c r="AB558" s="567"/>
      <c r="AC558" s="566"/>
      <c r="AD558" s="566"/>
      <c r="AE558" s="566"/>
    </row>
    <row r="559" spans="1:31">
      <c r="A559" s="566" t="s">
        <v>492</v>
      </c>
      <c r="B559" s="566" t="s">
        <v>537</v>
      </c>
      <c r="C559" s="567">
        <v>42896</v>
      </c>
      <c r="D559" s="566" t="s">
        <v>782</v>
      </c>
      <c r="E559" s="566" t="s">
        <v>742</v>
      </c>
      <c r="F559" s="566" t="s">
        <v>327</v>
      </c>
      <c r="G559" s="566" t="s">
        <v>538</v>
      </c>
      <c r="H559" s="566" t="s">
        <v>898</v>
      </c>
      <c r="I559" s="566">
        <v>218</v>
      </c>
      <c r="J559" s="566">
        <v>218</v>
      </c>
      <c r="K559" s="566">
        <v>218</v>
      </c>
      <c r="L559" s="566" t="s">
        <v>567</v>
      </c>
      <c r="M559" s="566"/>
      <c r="N559" s="566"/>
      <c r="O559" s="566"/>
      <c r="P559" s="566">
        <v>1.744</v>
      </c>
      <c r="Q559" s="566"/>
      <c r="R559" s="566"/>
      <c r="S559" s="566">
        <v>24.416</v>
      </c>
      <c r="T559" s="566"/>
      <c r="U559" s="566"/>
      <c r="V559" s="566"/>
      <c r="W559" s="566">
        <v>24.416</v>
      </c>
      <c r="X559" s="566">
        <v>218</v>
      </c>
      <c r="Y559" s="566"/>
      <c r="Z559" s="567"/>
      <c r="AA559" s="567"/>
      <c r="AB559" s="567"/>
      <c r="AC559" s="566"/>
      <c r="AD559" s="566"/>
      <c r="AE559" s="566"/>
    </row>
    <row r="560" spans="1:31">
      <c r="A560" s="566" t="s">
        <v>492</v>
      </c>
      <c r="B560" s="566" t="s">
        <v>537</v>
      </c>
      <c r="C560" s="567">
        <v>42896</v>
      </c>
      <c r="D560" s="566" t="s">
        <v>782</v>
      </c>
      <c r="E560" s="566" t="s">
        <v>742</v>
      </c>
      <c r="F560" s="566" t="s">
        <v>327</v>
      </c>
      <c r="G560" s="566" t="s">
        <v>884</v>
      </c>
      <c r="H560" s="566" t="s">
        <v>899</v>
      </c>
      <c r="I560" s="566">
        <v>105</v>
      </c>
      <c r="J560" s="566">
        <v>105</v>
      </c>
      <c r="K560" s="566">
        <v>105</v>
      </c>
      <c r="L560" s="566" t="s">
        <v>573</v>
      </c>
      <c r="M560" s="566">
        <v>0.5</v>
      </c>
      <c r="N560" s="566"/>
      <c r="O560" s="566"/>
      <c r="P560" s="566">
        <v>0</v>
      </c>
      <c r="Q560" s="566"/>
      <c r="R560" s="566"/>
      <c r="S560" s="566">
        <v>7</v>
      </c>
      <c r="T560" s="566">
        <v>8.4</v>
      </c>
      <c r="U560" s="566">
        <v>208</v>
      </c>
      <c r="V560" s="566"/>
      <c r="W560" s="566">
        <v>223.4</v>
      </c>
      <c r="X560" s="566"/>
      <c r="Y560" s="566"/>
      <c r="Z560" s="567"/>
      <c r="AA560" s="567"/>
      <c r="AB560" s="567"/>
      <c r="AC560" s="566"/>
      <c r="AD560" s="566"/>
      <c r="AE560" s="566"/>
    </row>
    <row r="561" spans="1:31">
      <c r="A561" s="566" t="s">
        <v>492</v>
      </c>
      <c r="B561" s="566" t="s">
        <v>537</v>
      </c>
      <c r="C561" s="567">
        <v>42896</v>
      </c>
      <c r="D561" s="566" t="s">
        <v>782</v>
      </c>
      <c r="E561" s="566" t="s">
        <v>742</v>
      </c>
      <c r="F561" s="566" t="s">
        <v>327</v>
      </c>
      <c r="G561" s="566" t="s">
        <v>884</v>
      </c>
      <c r="H561" s="566" t="s">
        <v>899</v>
      </c>
      <c r="I561" s="566">
        <v>72</v>
      </c>
      <c r="J561" s="566">
        <v>105</v>
      </c>
      <c r="K561" s="566">
        <v>105</v>
      </c>
      <c r="L561" s="566" t="s">
        <v>573</v>
      </c>
      <c r="M561" s="566"/>
      <c r="N561" s="566"/>
      <c r="O561" s="566"/>
      <c r="P561" s="566">
        <v>0.576</v>
      </c>
      <c r="Q561" s="566"/>
      <c r="R561" s="566"/>
      <c r="S561" s="566">
        <v>8.064</v>
      </c>
      <c r="T561" s="566"/>
      <c r="U561" s="566"/>
      <c r="V561" s="566"/>
      <c r="W561" s="566">
        <v>8.064</v>
      </c>
      <c r="X561" s="566">
        <v>72</v>
      </c>
      <c r="Y561" s="566"/>
      <c r="Z561" s="567"/>
      <c r="AA561" s="567"/>
      <c r="AB561" s="567"/>
      <c r="AC561" s="566"/>
      <c r="AD561" s="566"/>
      <c r="AE561" s="566"/>
    </row>
    <row r="562" spans="1:31">
      <c r="A562" s="566" t="s">
        <v>492</v>
      </c>
      <c r="B562" s="566" t="s">
        <v>537</v>
      </c>
      <c r="C562" s="567">
        <v>42896</v>
      </c>
      <c r="D562" s="566" t="s">
        <v>782</v>
      </c>
      <c r="E562" s="566" t="s">
        <v>742</v>
      </c>
      <c r="F562" s="566" t="s">
        <v>327</v>
      </c>
      <c r="G562" s="566" t="s">
        <v>893</v>
      </c>
      <c r="H562" s="566" t="s">
        <v>900</v>
      </c>
      <c r="I562" s="566">
        <v>6</v>
      </c>
      <c r="J562" s="566">
        <v>6</v>
      </c>
      <c r="K562" s="566">
        <v>6</v>
      </c>
      <c r="L562" s="566" t="s">
        <v>573</v>
      </c>
      <c r="M562" s="566"/>
      <c r="N562" s="566"/>
      <c r="O562" s="566"/>
      <c r="P562" s="566">
        <v>0.048</v>
      </c>
      <c r="Q562" s="566"/>
      <c r="R562" s="566"/>
      <c r="S562" s="566">
        <v>0.672</v>
      </c>
      <c r="T562" s="566"/>
      <c r="U562" s="566"/>
      <c r="V562" s="566"/>
      <c r="W562" s="566">
        <v>0.672</v>
      </c>
      <c r="X562" s="566">
        <v>6</v>
      </c>
      <c r="Y562" s="566"/>
      <c r="Z562" s="567"/>
      <c r="AA562" s="567"/>
      <c r="AB562" s="567"/>
      <c r="AC562" s="566"/>
      <c r="AD562" s="566"/>
      <c r="AE562" s="566"/>
    </row>
    <row r="563" spans="1:31">
      <c r="A563" s="566" t="s">
        <v>147</v>
      </c>
      <c r="B563" s="566" t="s">
        <v>161</v>
      </c>
      <c r="C563" s="567">
        <v>42897</v>
      </c>
      <c r="D563" s="566" t="s">
        <v>901</v>
      </c>
      <c r="E563" s="566" t="s">
        <v>742</v>
      </c>
      <c r="F563" s="566" t="s">
        <v>49</v>
      </c>
      <c r="G563" s="566" t="s">
        <v>256</v>
      </c>
      <c r="H563" s="566" t="s">
        <v>902</v>
      </c>
      <c r="I563" s="566"/>
      <c r="J563" s="566"/>
      <c r="K563" s="566">
        <v>20000</v>
      </c>
      <c r="L563" s="566" t="s">
        <v>698</v>
      </c>
      <c r="M563" s="566" t="s">
        <v>43</v>
      </c>
      <c r="N563" s="566" t="s">
        <v>43</v>
      </c>
      <c r="O563" s="566">
        <v>0.5</v>
      </c>
      <c r="P563" s="566"/>
      <c r="Q563" s="566" t="s">
        <v>43</v>
      </c>
      <c r="R563" s="566"/>
      <c r="S563" s="566">
        <v>7</v>
      </c>
      <c r="T563" s="566">
        <v>5</v>
      </c>
      <c r="U563" s="566">
        <v>0</v>
      </c>
      <c r="V563" s="566"/>
      <c r="W563" s="566">
        <v>12</v>
      </c>
      <c r="X563" s="566"/>
      <c r="Y563" s="566" t="s">
        <v>903</v>
      </c>
      <c r="Z563" s="567">
        <v>42893</v>
      </c>
      <c r="AA563" s="567">
        <v>42900</v>
      </c>
      <c r="AB563" s="567">
        <v>42901</v>
      </c>
      <c r="AC563" s="566" t="s">
        <v>54</v>
      </c>
      <c r="AD563" s="566" t="s">
        <v>250</v>
      </c>
      <c r="AE563" s="566" t="s">
        <v>56</v>
      </c>
    </row>
    <row r="564" spans="1:31">
      <c r="A564" s="566" t="s">
        <v>46</v>
      </c>
      <c r="B564" s="566" t="s">
        <v>46</v>
      </c>
      <c r="C564" s="567">
        <v>42897</v>
      </c>
      <c r="D564" s="566" t="s">
        <v>901</v>
      </c>
      <c r="E564" s="566" t="s">
        <v>742</v>
      </c>
      <c r="F564" s="566" t="s">
        <v>49</v>
      </c>
      <c r="G564" s="566" t="s">
        <v>92</v>
      </c>
      <c r="H564" s="566" t="s">
        <v>904</v>
      </c>
      <c r="I564" s="566"/>
      <c r="J564" s="566"/>
      <c r="K564" s="566">
        <v>11000</v>
      </c>
      <c r="L564" s="566" t="s">
        <v>356</v>
      </c>
      <c r="M564" s="566" t="s">
        <v>43</v>
      </c>
      <c r="N564" s="566" t="s">
        <v>43</v>
      </c>
      <c r="O564" s="566">
        <v>0.5</v>
      </c>
      <c r="P564" s="566"/>
      <c r="Q564" s="566" t="s">
        <v>43</v>
      </c>
      <c r="R564" s="566"/>
      <c r="S564" s="566">
        <v>7</v>
      </c>
      <c r="T564" s="566">
        <v>5</v>
      </c>
      <c r="U564" s="566">
        <v>0</v>
      </c>
      <c r="V564" s="566"/>
      <c r="W564" s="566">
        <v>12</v>
      </c>
      <c r="X564" s="566"/>
      <c r="Y564" s="566" t="s">
        <v>905</v>
      </c>
      <c r="Z564" s="567">
        <v>42893</v>
      </c>
      <c r="AA564" s="567">
        <v>42899</v>
      </c>
      <c r="AB564" s="567">
        <v>42900</v>
      </c>
      <c r="AC564" s="566" t="s">
        <v>54</v>
      </c>
      <c r="AD564" s="566" t="s">
        <v>61</v>
      </c>
      <c r="AE564" s="566" t="s">
        <v>56</v>
      </c>
    </row>
    <row r="565" spans="1:31">
      <c r="A565" s="566" t="s">
        <v>46</v>
      </c>
      <c r="B565" s="566" t="s">
        <v>46</v>
      </c>
      <c r="C565" s="567">
        <v>42897</v>
      </c>
      <c r="D565" s="566" t="s">
        <v>901</v>
      </c>
      <c r="E565" s="566" t="s">
        <v>742</v>
      </c>
      <c r="F565" s="566" t="s">
        <v>49</v>
      </c>
      <c r="G565" s="566" t="s">
        <v>62</v>
      </c>
      <c r="H565" s="566" t="s">
        <v>906</v>
      </c>
      <c r="I565" s="566"/>
      <c r="J565" s="566"/>
      <c r="K565" s="566">
        <v>13000</v>
      </c>
      <c r="L565" s="566" t="s">
        <v>164</v>
      </c>
      <c r="M565" s="566" t="s">
        <v>43</v>
      </c>
      <c r="N565" s="566" t="s">
        <v>43</v>
      </c>
      <c r="O565" s="566">
        <v>0.5</v>
      </c>
      <c r="P565" s="566"/>
      <c r="Q565" s="566" t="s">
        <v>43</v>
      </c>
      <c r="R565" s="566"/>
      <c r="S565" s="566">
        <v>7</v>
      </c>
      <c r="T565" s="566">
        <v>5</v>
      </c>
      <c r="U565" s="566">
        <v>0</v>
      </c>
      <c r="V565" s="566"/>
      <c r="W565" s="566">
        <v>12</v>
      </c>
      <c r="X565" s="566"/>
      <c r="Y565" s="566" t="s">
        <v>907</v>
      </c>
      <c r="Z565" s="567">
        <v>42893</v>
      </c>
      <c r="AA565" s="567">
        <v>42899</v>
      </c>
      <c r="AB565" s="567">
        <v>42900</v>
      </c>
      <c r="AC565" s="566" t="s">
        <v>54</v>
      </c>
      <c r="AD565" s="566" t="s">
        <v>61</v>
      </c>
      <c r="AE565" s="566" t="s">
        <v>56</v>
      </c>
    </row>
    <row r="566" spans="1:31">
      <c r="A566" s="566" t="s">
        <v>46</v>
      </c>
      <c r="B566" s="566" t="s">
        <v>46</v>
      </c>
      <c r="C566" s="567">
        <v>42897</v>
      </c>
      <c r="D566" s="566" t="s">
        <v>901</v>
      </c>
      <c r="E566" s="566" t="s">
        <v>742</v>
      </c>
      <c r="F566" s="566" t="s">
        <v>49</v>
      </c>
      <c r="G566" s="566" t="s">
        <v>62</v>
      </c>
      <c r="H566" s="566" t="s">
        <v>908</v>
      </c>
      <c r="I566" s="566"/>
      <c r="J566" s="566"/>
      <c r="K566" s="566">
        <v>13000</v>
      </c>
      <c r="L566" s="566" t="s">
        <v>164</v>
      </c>
      <c r="M566" s="566" t="s">
        <v>43</v>
      </c>
      <c r="N566" s="566" t="s">
        <v>43</v>
      </c>
      <c r="O566" s="566">
        <v>0.5</v>
      </c>
      <c r="P566" s="566"/>
      <c r="Q566" s="566" t="s">
        <v>43</v>
      </c>
      <c r="R566" s="566"/>
      <c r="S566" s="566">
        <v>7</v>
      </c>
      <c r="T566" s="566">
        <v>5</v>
      </c>
      <c r="U566" s="566">
        <v>0</v>
      </c>
      <c r="V566" s="566"/>
      <c r="W566" s="566">
        <v>12</v>
      </c>
      <c r="X566" s="566"/>
      <c r="Y566" s="566" t="s">
        <v>907</v>
      </c>
      <c r="Z566" s="567">
        <v>42893</v>
      </c>
      <c r="AA566" s="567">
        <v>42899</v>
      </c>
      <c r="AB566" s="567">
        <v>42900</v>
      </c>
      <c r="AC566" s="566" t="s">
        <v>54</v>
      </c>
      <c r="AD566" s="566" t="s">
        <v>61</v>
      </c>
      <c r="AE566" s="566" t="s">
        <v>56</v>
      </c>
    </row>
    <row r="567" spans="1:31">
      <c r="A567" s="566" t="s">
        <v>46</v>
      </c>
      <c r="B567" s="566" t="s">
        <v>46</v>
      </c>
      <c r="C567" s="567">
        <v>42897</v>
      </c>
      <c r="D567" s="566" t="s">
        <v>901</v>
      </c>
      <c r="E567" s="566" t="s">
        <v>742</v>
      </c>
      <c r="F567" s="566" t="s">
        <v>49</v>
      </c>
      <c r="G567" s="566" t="s">
        <v>92</v>
      </c>
      <c r="H567" s="566" t="s">
        <v>909</v>
      </c>
      <c r="I567" s="566"/>
      <c r="J567" s="566"/>
      <c r="K567" s="566">
        <v>11000</v>
      </c>
      <c r="L567" s="566" t="s">
        <v>356</v>
      </c>
      <c r="M567" s="566" t="s">
        <v>43</v>
      </c>
      <c r="N567" s="566" t="s">
        <v>43</v>
      </c>
      <c r="O567" s="566">
        <v>0.5</v>
      </c>
      <c r="P567" s="566"/>
      <c r="Q567" s="566" t="s">
        <v>43</v>
      </c>
      <c r="R567" s="566"/>
      <c r="S567" s="566">
        <v>7</v>
      </c>
      <c r="T567" s="566">
        <v>5</v>
      </c>
      <c r="U567" s="566">
        <v>0</v>
      </c>
      <c r="V567" s="566"/>
      <c r="W567" s="566">
        <v>12</v>
      </c>
      <c r="X567" s="566"/>
      <c r="Y567" s="566" t="s">
        <v>905</v>
      </c>
      <c r="Z567" s="567">
        <v>42893</v>
      </c>
      <c r="AA567" s="567">
        <v>42899</v>
      </c>
      <c r="AB567" s="567">
        <v>42900</v>
      </c>
      <c r="AC567" s="566" t="s">
        <v>54</v>
      </c>
      <c r="AD567" s="566" t="s">
        <v>61</v>
      </c>
      <c r="AE567" s="566" t="s">
        <v>56</v>
      </c>
    </row>
    <row r="568" spans="1:31">
      <c r="A568" s="566" t="s">
        <v>46</v>
      </c>
      <c r="B568" s="566" t="s">
        <v>46</v>
      </c>
      <c r="C568" s="567">
        <v>42897</v>
      </c>
      <c r="D568" s="566" t="s">
        <v>901</v>
      </c>
      <c r="E568" s="566" t="s">
        <v>742</v>
      </c>
      <c r="F568" s="566" t="s">
        <v>49</v>
      </c>
      <c r="G568" s="566" t="s">
        <v>92</v>
      </c>
      <c r="H568" s="566" t="s">
        <v>910</v>
      </c>
      <c r="I568" s="566"/>
      <c r="J568" s="566"/>
      <c r="K568" s="566">
        <v>11000</v>
      </c>
      <c r="L568" s="566" t="s">
        <v>356</v>
      </c>
      <c r="M568" s="566" t="s">
        <v>43</v>
      </c>
      <c r="N568" s="566" t="s">
        <v>43</v>
      </c>
      <c r="O568" s="566">
        <v>0.5</v>
      </c>
      <c r="P568" s="566"/>
      <c r="Q568" s="566" t="s">
        <v>43</v>
      </c>
      <c r="R568" s="566"/>
      <c r="S568" s="566">
        <v>7</v>
      </c>
      <c r="T568" s="566">
        <v>5</v>
      </c>
      <c r="U568" s="566">
        <v>0</v>
      </c>
      <c r="V568" s="566"/>
      <c r="W568" s="566">
        <v>12</v>
      </c>
      <c r="X568" s="566"/>
      <c r="Y568" s="566" t="s">
        <v>905</v>
      </c>
      <c r="Z568" s="567">
        <v>42893</v>
      </c>
      <c r="AA568" s="567">
        <v>42899</v>
      </c>
      <c r="AB568" s="567">
        <v>42900</v>
      </c>
      <c r="AC568" s="566" t="s">
        <v>54</v>
      </c>
      <c r="AD568" s="566" t="s">
        <v>61</v>
      </c>
      <c r="AE568" s="566" t="s">
        <v>56</v>
      </c>
    </row>
    <row r="569" spans="1:31">
      <c r="A569" s="566" t="s">
        <v>46</v>
      </c>
      <c r="B569" s="566" t="s">
        <v>46</v>
      </c>
      <c r="C569" s="567">
        <v>42897</v>
      </c>
      <c r="D569" s="566" t="s">
        <v>901</v>
      </c>
      <c r="E569" s="566" t="s">
        <v>742</v>
      </c>
      <c r="F569" s="566" t="s">
        <v>49</v>
      </c>
      <c r="G569" s="566" t="s">
        <v>92</v>
      </c>
      <c r="H569" s="566" t="s">
        <v>911</v>
      </c>
      <c r="I569" s="566"/>
      <c r="J569" s="566"/>
      <c r="K569" s="566">
        <v>11000</v>
      </c>
      <c r="L569" s="566" t="s">
        <v>356</v>
      </c>
      <c r="M569" s="566" t="s">
        <v>43</v>
      </c>
      <c r="N569" s="566" t="s">
        <v>43</v>
      </c>
      <c r="O569" s="566">
        <v>0.5</v>
      </c>
      <c r="P569" s="566"/>
      <c r="Q569" s="566" t="s">
        <v>43</v>
      </c>
      <c r="R569" s="566"/>
      <c r="S569" s="566">
        <v>7</v>
      </c>
      <c r="T569" s="566">
        <v>5</v>
      </c>
      <c r="U569" s="566">
        <v>0</v>
      </c>
      <c r="V569" s="566"/>
      <c r="W569" s="566">
        <v>12</v>
      </c>
      <c r="X569" s="566"/>
      <c r="Y569" s="566" t="s">
        <v>905</v>
      </c>
      <c r="Z569" s="567">
        <v>42893</v>
      </c>
      <c r="AA569" s="567">
        <v>42899</v>
      </c>
      <c r="AB569" s="567">
        <v>42900</v>
      </c>
      <c r="AC569" s="566" t="s">
        <v>54</v>
      </c>
      <c r="AD569" s="566" t="s">
        <v>61</v>
      </c>
      <c r="AE569" s="566" t="s">
        <v>56</v>
      </c>
    </row>
    <row r="570" spans="1:31">
      <c r="A570" s="566" t="s">
        <v>46</v>
      </c>
      <c r="B570" s="566" t="s">
        <v>46</v>
      </c>
      <c r="C570" s="567">
        <v>42897</v>
      </c>
      <c r="D570" s="566" t="s">
        <v>901</v>
      </c>
      <c r="E570" s="566" t="s">
        <v>742</v>
      </c>
      <c r="F570" s="566" t="s">
        <v>49</v>
      </c>
      <c r="G570" s="566" t="s">
        <v>92</v>
      </c>
      <c r="H570" s="566" t="s">
        <v>912</v>
      </c>
      <c r="I570" s="566"/>
      <c r="J570" s="566"/>
      <c r="K570" s="566">
        <v>11000</v>
      </c>
      <c r="L570" s="566" t="s">
        <v>356</v>
      </c>
      <c r="M570" s="566" t="s">
        <v>43</v>
      </c>
      <c r="N570" s="566" t="s">
        <v>43</v>
      </c>
      <c r="O570" s="566">
        <v>0.5</v>
      </c>
      <c r="P570" s="566"/>
      <c r="Q570" s="566" t="s">
        <v>43</v>
      </c>
      <c r="R570" s="566"/>
      <c r="S570" s="566">
        <v>7</v>
      </c>
      <c r="T570" s="566">
        <v>5</v>
      </c>
      <c r="U570" s="566">
        <v>0</v>
      </c>
      <c r="V570" s="566"/>
      <c r="W570" s="566">
        <v>12</v>
      </c>
      <c r="X570" s="566"/>
      <c r="Y570" s="566" t="s">
        <v>905</v>
      </c>
      <c r="Z570" s="567">
        <v>42893</v>
      </c>
      <c r="AA570" s="567">
        <v>42899</v>
      </c>
      <c r="AB570" s="567">
        <v>42900</v>
      </c>
      <c r="AC570" s="566" t="s">
        <v>54</v>
      </c>
      <c r="AD570" s="566" t="s">
        <v>61</v>
      </c>
      <c r="AE570" s="566" t="s">
        <v>56</v>
      </c>
    </row>
    <row r="571" spans="1:31">
      <c r="A571" s="566" t="s">
        <v>147</v>
      </c>
      <c r="B571" s="566" t="s">
        <v>324</v>
      </c>
      <c r="C571" s="567">
        <v>42898</v>
      </c>
      <c r="D571" s="566" t="s">
        <v>901</v>
      </c>
      <c r="E571" s="566" t="s">
        <v>742</v>
      </c>
      <c r="F571" s="566" t="s">
        <v>327</v>
      </c>
      <c r="G571" s="566" t="s">
        <v>913</v>
      </c>
      <c r="H571" s="566"/>
      <c r="I571" s="566"/>
      <c r="J571" s="566"/>
      <c r="K571" s="566"/>
      <c r="L571" s="566"/>
      <c r="M571" s="566"/>
      <c r="N571" s="566"/>
      <c r="O571" s="566">
        <v>2</v>
      </c>
      <c r="P571" s="566"/>
      <c r="Q571" s="566"/>
      <c r="R571" s="566"/>
      <c r="S571" s="566">
        <v>28</v>
      </c>
      <c r="T571" s="566"/>
      <c r="U571" s="566"/>
      <c r="V571" s="566"/>
      <c r="W571" s="566">
        <v>28</v>
      </c>
      <c r="X571" s="566"/>
      <c r="Y571" s="566"/>
      <c r="Z571" s="567"/>
      <c r="AA571" s="567"/>
      <c r="AB571" s="567"/>
      <c r="AC571" s="566"/>
      <c r="AD571" s="566"/>
      <c r="AE571" s="566"/>
    </row>
    <row r="572" spans="1:31">
      <c r="A572" s="566" t="s">
        <v>512</v>
      </c>
      <c r="B572" s="566" t="s">
        <v>513</v>
      </c>
      <c r="C572" s="567">
        <v>42898</v>
      </c>
      <c r="D572" s="566" t="s">
        <v>901</v>
      </c>
      <c r="E572" s="566" t="s">
        <v>742</v>
      </c>
      <c r="F572" s="566" t="s">
        <v>327</v>
      </c>
      <c r="G572" s="566" t="s">
        <v>914</v>
      </c>
      <c r="H572" s="566" t="s">
        <v>915</v>
      </c>
      <c r="I572" s="566">
        <v>130</v>
      </c>
      <c r="J572" s="566">
        <v>132</v>
      </c>
      <c r="K572" s="566">
        <v>132</v>
      </c>
      <c r="L572" s="566" t="s">
        <v>515</v>
      </c>
      <c r="M572" s="566">
        <v>4.81</v>
      </c>
      <c r="N572" s="566"/>
      <c r="O572" s="566"/>
      <c r="P572" s="566"/>
      <c r="Q572" s="566"/>
      <c r="R572" s="566"/>
      <c r="S572" s="566">
        <v>67.34</v>
      </c>
      <c r="T572" s="566"/>
      <c r="U572" s="566">
        <v>1.17</v>
      </c>
      <c r="V572" s="566"/>
      <c r="W572" s="566">
        <v>68.51</v>
      </c>
      <c r="X572" s="566"/>
      <c r="Y572" s="566"/>
      <c r="Z572" s="567"/>
      <c r="AA572" s="567"/>
      <c r="AB572" s="567"/>
      <c r="AC572" s="566"/>
      <c r="AD572" s="566"/>
      <c r="AE572" s="566"/>
    </row>
    <row r="573" spans="1:31">
      <c r="A573" s="566" t="s">
        <v>147</v>
      </c>
      <c r="B573" s="566" t="s">
        <v>324</v>
      </c>
      <c r="C573" s="567">
        <v>42898</v>
      </c>
      <c r="D573" s="566" t="s">
        <v>901</v>
      </c>
      <c r="E573" s="566" t="s">
        <v>742</v>
      </c>
      <c r="F573" s="566" t="s">
        <v>327</v>
      </c>
      <c r="G573" s="566" t="s">
        <v>916</v>
      </c>
      <c r="H573" s="566"/>
      <c r="I573" s="566"/>
      <c r="J573" s="566"/>
      <c r="K573" s="566"/>
      <c r="L573" s="566"/>
      <c r="M573" s="566"/>
      <c r="N573" s="566"/>
      <c r="O573" s="566">
        <v>1</v>
      </c>
      <c r="P573" s="566"/>
      <c r="Q573" s="566"/>
      <c r="R573" s="566"/>
      <c r="S573" s="566">
        <v>14</v>
      </c>
      <c r="T573" s="566"/>
      <c r="U573" s="566"/>
      <c r="V573" s="566"/>
      <c r="W573" s="566">
        <v>14</v>
      </c>
      <c r="X573" s="566"/>
      <c r="Y573" s="566"/>
      <c r="Z573" s="567"/>
      <c r="AA573" s="567"/>
      <c r="AB573" s="567"/>
      <c r="AC573" s="566"/>
      <c r="AD573" s="566"/>
      <c r="AE573" s="566"/>
    </row>
    <row r="574" spans="1:31">
      <c r="A574" s="566" t="s">
        <v>512</v>
      </c>
      <c r="B574" s="566" t="s">
        <v>513</v>
      </c>
      <c r="C574" s="567">
        <v>42898</v>
      </c>
      <c r="D574" s="566" t="s">
        <v>901</v>
      </c>
      <c r="E574" s="566" t="s">
        <v>742</v>
      </c>
      <c r="F574" s="566" t="s">
        <v>327</v>
      </c>
      <c r="G574" s="566" t="s">
        <v>917</v>
      </c>
      <c r="H574" s="566" t="s">
        <v>918</v>
      </c>
      <c r="I574" s="566">
        <v>2</v>
      </c>
      <c r="J574" s="566">
        <v>66</v>
      </c>
      <c r="K574" s="566">
        <v>66</v>
      </c>
      <c r="L574" s="566" t="s">
        <v>919</v>
      </c>
      <c r="M574" s="566">
        <v>0.074</v>
      </c>
      <c r="N574" s="566"/>
      <c r="O574" s="566"/>
      <c r="P574" s="566"/>
      <c r="Q574" s="566"/>
      <c r="R574" s="566"/>
      <c r="S574" s="566">
        <v>1.036</v>
      </c>
      <c r="T574" s="566"/>
      <c r="U574" s="566">
        <v>0.018</v>
      </c>
      <c r="V574" s="566"/>
      <c r="W574" s="566">
        <v>1.054</v>
      </c>
      <c r="X574" s="566"/>
      <c r="Y574" s="566"/>
      <c r="Z574" s="567"/>
      <c r="AA574" s="567"/>
      <c r="AB574" s="567"/>
      <c r="AC574" s="566"/>
      <c r="AD574" s="566"/>
      <c r="AE574" s="566"/>
    </row>
    <row r="575" spans="1:31">
      <c r="A575" s="566" t="s">
        <v>147</v>
      </c>
      <c r="B575" s="566" t="s">
        <v>324</v>
      </c>
      <c r="C575" s="567">
        <v>42899</v>
      </c>
      <c r="D575" s="566" t="s">
        <v>901</v>
      </c>
      <c r="E575" s="566" t="s">
        <v>742</v>
      </c>
      <c r="F575" s="566" t="s">
        <v>327</v>
      </c>
      <c r="G575" s="566" t="s">
        <v>920</v>
      </c>
      <c r="H575" s="566"/>
      <c r="I575" s="566"/>
      <c r="J575" s="566"/>
      <c r="K575" s="566"/>
      <c r="L575" s="566"/>
      <c r="M575" s="566"/>
      <c r="N575" s="566"/>
      <c r="O575" s="566">
        <v>1</v>
      </c>
      <c r="P575" s="566"/>
      <c r="Q575" s="566"/>
      <c r="R575" s="566"/>
      <c r="S575" s="566">
        <v>14</v>
      </c>
      <c r="T575" s="566"/>
      <c r="U575" s="566"/>
      <c r="V575" s="566"/>
      <c r="W575" s="566">
        <v>14</v>
      </c>
      <c r="X575" s="566"/>
      <c r="Y575" s="566"/>
      <c r="Z575" s="567"/>
      <c r="AA575" s="567"/>
      <c r="AB575" s="567"/>
      <c r="AC575" s="566"/>
      <c r="AD575" s="566"/>
      <c r="AE575" s="566"/>
    </row>
    <row r="576" spans="1:31">
      <c r="A576" s="566" t="s">
        <v>512</v>
      </c>
      <c r="B576" s="566" t="s">
        <v>513</v>
      </c>
      <c r="C576" s="567">
        <v>42899</v>
      </c>
      <c r="D576" s="566" t="s">
        <v>901</v>
      </c>
      <c r="E576" s="566" t="s">
        <v>742</v>
      </c>
      <c r="F576" s="566" t="s">
        <v>327</v>
      </c>
      <c r="G576" s="566" t="s">
        <v>921</v>
      </c>
      <c r="H576" s="566" t="s">
        <v>922</v>
      </c>
      <c r="I576" s="566">
        <v>132</v>
      </c>
      <c r="J576" s="566">
        <v>333</v>
      </c>
      <c r="K576" s="566">
        <v>333</v>
      </c>
      <c r="L576" s="566" t="s">
        <v>923</v>
      </c>
      <c r="M576" s="566">
        <v>4.884</v>
      </c>
      <c r="N576" s="566"/>
      <c r="O576" s="566"/>
      <c r="P576" s="566"/>
      <c r="Q576" s="566"/>
      <c r="R576" s="566"/>
      <c r="S576" s="566">
        <v>68.376</v>
      </c>
      <c r="T576" s="566"/>
      <c r="U576" s="566">
        <v>1.188</v>
      </c>
      <c r="V576" s="566"/>
      <c r="W576" s="566">
        <v>69.564</v>
      </c>
      <c r="X576" s="566"/>
      <c r="Y576" s="566"/>
      <c r="Z576" s="567"/>
      <c r="AA576" s="567"/>
      <c r="AB576" s="567"/>
      <c r="AC576" s="566"/>
      <c r="AD576" s="566"/>
      <c r="AE576" s="566"/>
    </row>
    <row r="577" spans="1:31">
      <c r="A577" s="566" t="s">
        <v>147</v>
      </c>
      <c r="B577" s="566" t="s">
        <v>324</v>
      </c>
      <c r="C577" s="567">
        <v>42899</v>
      </c>
      <c r="D577" s="566" t="s">
        <v>901</v>
      </c>
      <c r="E577" s="566" t="s">
        <v>742</v>
      </c>
      <c r="F577" s="566" t="s">
        <v>327</v>
      </c>
      <c r="G577" s="566" t="s">
        <v>924</v>
      </c>
      <c r="H577" s="566"/>
      <c r="I577" s="566"/>
      <c r="J577" s="566"/>
      <c r="K577" s="566"/>
      <c r="L577" s="566"/>
      <c r="M577" s="566"/>
      <c r="N577" s="566"/>
      <c r="O577" s="566">
        <v>1</v>
      </c>
      <c r="P577" s="566"/>
      <c r="Q577" s="566"/>
      <c r="R577" s="566"/>
      <c r="S577" s="566">
        <v>14</v>
      </c>
      <c r="T577" s="566"/>
      <c r="U577" s="566"/>
      <c r="V577" s="566"/>
      <c r="W577" s="566">
        <v>14</v>
      </c>
      <c r="X577" s="566"/>
      <c r="Y577" s="566"/>
      <c r="Z577" s="567"/>
      <c r="AA577" s="567"/>
      <c r="AB577" s="567"/>
      <c r="AC577" s="566"/>
      <c r="AD577" s="566"/>
      <c r="AE577" s="566"/>
    </row>
    <row r="578" spans="1:31">
      <c r="A578" s="566" t="s">
        <v>512</v>
      </c>
      <c r="B578" s="566" t="s">
        <v>513</v>
      </c>
      <c r="C578" s="567">
        <v>42899</v>
      </c>
      <c r="D578" s="566" t="s">
        <v>901</v>
      </c>
      <c r="E578" s="566" t="s">
        <v>742</v>
      </c>
      <c r="F578" s="566" t="s">
        <v>327</v>
      </c>
      <c r="G578" s="566" t="s">
        <v>925</v>
      </c>
      <c r="H578" s="566" t="s">
        <v>926</v>
      </c>
      <c r="I578" s="566">
        <v>54</v>
      </c>
      <c r="J578" s="566">
        <v>300</v>
      </c>
      <c r="K578" s="566">
        <v>300</v>
      </c>
      <c r="L578" s="566" t="s">
        <v>923</v>
      </c>
      <c r="M578" s="566">
        <v>1.998</v>
      </c>
      <c r="N578" s="566"/>
      <c r="O578" s="566"/>
      <c r="P578" s="566"/>
      <c r="Q578" s="566"/>
      <c r="R578" s="566"/>
      <c r="S578" s="566">
        <v>27.972</v>
      </c>
      <c r="T578" s="566"/>
      <c r="U578" s="566">
        <v>0.486</v>
      </c>
      <c r="V578" s="566"/>
      <c r="W578" s="566">
        <v>28.458</v>
      </c>
      <c r="X578" s="566"/>
      <c r="Y578" s="566"/>
      <c r="Z578" s="567"/>
      <c r="AA578" s="567"/>
      <c r="AB578" s="567"/>
      <c r="AC578" s="566"/>
      <c r="AD578" s="566"/>
      <c r="AE578" s="566"/>
    </row>
    <row r="579" spans="1:31">
      <c r="A579" s="566" t="s">
        <v>147</v>
      </c>
      <c r="B579" s="566" t="s">
        <v>324</v>
      </c>
      <c r="C579" s="567">
        <v>42899</v>
      </c>
      <c r="D579" s="566" t="s">
        <v>901</v>
      </c>
      <c r="E579" s="566" t="s">
        <v>742</v>
      </c>
      <c r="F579" s="566" t="s">
        <v>327</v>
      </c>
      <c r="G579" s="566" t="s">
        <v>927</v>
      </c>
      <c r="H579" s="566"/>
      <c r="I579" s="566"/>
      <c r="J579" s="566"/>
      <c r="K579" s="566"/>
      <c r="L579" s="566"/>
      <c r="M579" s="566">
        <v>1</v>
      </c>
      <c r="N579" s="566"/>
      <c r="O579" s="566"/>
      <c r="P579" s="566"/>
      <c r="Q579" s="566"/>
      <c r="R579" s="566"/>
      <c r="S579" s="566">
        <v>14</v>
      </c>
      <c r="T579" s="566"/>
      <c r="U579" s="566"/>
      <c r="V579" s="566"/>
      <c r="W579" s="566">
        <v>14</v>
      </c>
      <c r="X579" s="566"/>
      <c r="Y579" s="566"/>
      <c r="Z579" s="567"/>
      <c r="AA579" s="567"/>
      <c r="AB579" s="567"/>
      <c r="AC579" s="566"/>
      <c r="AD579" s="566"/>
      <c r="AE579" s="566"/>
    </row>
    <row r="580" spans="1:31">
      <c r="A580" s="566" t="s">
        <v>512</v>
      </c>
      <c r="B580" s="566" t="s">
        <v>513</v>
      </c>
      <c r="C580" s="567">
        <v>42899</v>
      </c>
      <c r="D580" s="566" t="s">
        <v>901</v>
      </c>
      <c r="E580" s="566" t="s">
        <v>742</v>
      </c>
      <c r="F580" s="566" t="s">
        <v>327</v>
      </c>
      <c r="G580" s="566" t="s">
        <v>928</v>
      </c>
      <c r="H580" s="566" t="s">
        <v>929</v>
      </c>
      <c r="I580" s="566">
        <v>2</v>
      </c>
      <c r="J580" s="566">
        <v>108</v>
      </c>
      <c r="K580" s="566">
        <v>108</v>
      </c>
      <c r="L580" s="566" t="s">
        <v>919</v>
      </c>
      <c r="M580" s="566">
        <v>0.074</v>
      </c>
      <c r="N580" s="566"/>
      <c r="O580" s="566"/>
      <c r="P580" s="566"/>
      <c r="Q580" s="566"/>
      <c r="R580" s="566"/>
      <c r="S580" s="566">
        <v>1.036</v>
      </c>
      <c r="T580" s="566"/>
      <c r="U580" s="566">
        <v>0.018</v>
      </c>
      <c r="V580" s="566"/>
      <c r="W580" s="566">
        <v>1.054</v>
      </c>
      <c r="X580" s="566"/>
      <c r="Y580" s="566"/>
      <c r="Z580" s="567"/>
      <c r="AA580" s="567"/>
      <c r="AB580" s="567"/>
      <c r="AC580" s="566"/>
      <c r="AD580" s="566"/>
      <c r="AE580" s="566"/>
    </row>
    <row r="581" spans="1:31">
      <c r="A581" s="566" t="s">
        <v>147</v>
      </c>
      <c r="B581" s="566" t="s">
        <v>324</v>
      </c>
      <c r="C581" s="567">
        <v>42899</v>
      </c>
      <c r="D581" s="566" t="s">
        <v>901</v>
      </c>
      <c r="E581" s="566" t="s">
        <v>742</v>
      </c>
      <c r="F581" s="566" t="s">
        <v>327</v>
      </c>
      <c r="G581" s="566" t="s">
        <v>916</v>
      </c>
      <c r="H581" s="566"/>
      <c r="I581" s="566"/>
      <c r="J581" s="566"/>
      <c r="K581" s="566"/>
      <c r="L581" s="566"/>
      <c r="M581" s="566"/>
      <c r="N581" s="566"/>
      <c r="O581" s="566">
        <v>1</v>
      </c>
      <c r="P581" s="566"/>
      <c r="Q581" s="566"/>
      <c r="R581" s="566"/>
      <c r="S581" s="566">
        <v>14</v>
      </c>
      <c r="T581" s="566"/>
      <c r="U581" s="566"/>
      <c r="V581" s="566"/>
      <c r="W581" s="566">
        <v>14</v>
      </c>
      <c r="X581" s="566"/>
      <c r="Y581" s="566"/>
      <c r="Z581" s="567"/>
      <c r="AA581" s="567"/>
      <c r="AB581" s="567"/>
      <c r="AC581" s="566"/>
      <c r="AD581" s="566"/>
      <c r="AE581" s="566"/>
    </row>
    <row r="582" spans="1:31">
      <c r="A582" s="566" t="s">
        <v>512</v>
      </c>
      <c r="B582" s="566" t="s">
        <v>513</v>
      </c>
      <c r="C582" s="567">
        <v>42899</v>
      </c>
      <c r="D582" s="566" t="s">
        <v>901</v>
      </c>
      <c r="E582" s="566" t="s">
        <v>742</v>
      </c>
      <c r="F582" s="566" t="s">
        <v>327</v>
      </c>
      <c r="G582" s="566" t="s">
        <v>930</v>
      </c>
      <c r="H582" s="566" t="s">
        <v>931</v>
      </c>
      <c r="I582" s="566">
        <v>6</v>
      </c>
      <c r="J582" s="566">
        <v>40</v>
      </c>
      <c r="K582" s="566">
        <v>40</v>
      </c>
      <c r="L582" s="566" t="s">
        <v>687</v>
      </c>
      <c r="M582" s="566">
        <v>0.222</v>
      </c>
      <c r="N582" s="566"/>
      <c r="O582" s="566"/>
      <c r="P582" s="566"/>
      <c r="Q582" s="566"/>
      <c r="R582" s="566"/>
      <c r="S582" s="566">
        <v>3.108</v>
      </c>
      <c r="T582" s="566"/>
      <c r="U582" s="566">
        <v>0.054</v>
      </c>
      <c r="V582" s="566"/>
      <c r="W582" s="566">
        <v>3.162</v>
      </c>
      <c r="X582" s="566"/>
      <c r="Y582" s="566"/>
      <c r="Z582" s="567"/>
      <c r="AA582" s="567"/>
      <c r="AB582" s="567"/>
      <c r="AC582" s="566"/>
      <c r="AD582" s="566"/>
      <c r="AE582" s="566"/>
    </row>
    <row r="583" spans="1:31">
      <c r="A583" s="566" t="s">
        <v>147</v>
      </c>
      <c r="B583" s="566" t="s">
        <v>324</v>
      </c>
      <c r="C583" s="567">
        <v>42899</v>
      </c>
      <c r="D583" s="566" t="s">
        <v>901</v>
      </c>
      <c r="E583" s="566" t="s">
        <v>742</v>
      </c>
      <c r="F583" s="566" t="s">
        <v>327</v>
      </c>
      <c r="G583" s="566" t="s">
        <v>780</v>
      </c>
      <c r="H583" s="566"/>
      <c r="I583" s="566"/>
      <c r="J583" s="566"/>
      <c r="K583" s="566"/>
      <c r="L583" s="566"/>
      <c r="M583" s="566"/>
      <c r="N583" s="566"/>
      <c r="O583" s="566"/>
      <c r="P583" s="566">
        <v>4</v>
      </c>
      <c r="Q583" s="566"/>
      <c r="R583" s="566"/>
      <c r="S583" s="566">
        <v>56</v>
      </c>
      <c r="T583" s="566"/>
      <c r="U583" s="566"/>
      <c r="V583" s="566"/>
      <c r="W583" s="566">
        <v>56</v>
      </c>
      <c r="X583" s="566"/>
      <c r="Y583" s="566"/>
      <c r="Z583" s="567"/>
      <c r="AA583" s="567"/>
      <c r="AB583" s="567"/>
      <c r="AC583" s="566"/>
      <c r="AD583" s="566"/>
      <c r="AE583" s="566"/>
    </row>
    <row r="584" spans="1:31">
      <c r="A584" s="566" t="s">
        <v>492</v>
      </c>
      <c r="B584" s="566" t="s">
        <v>493</v>
      </c>
      <c r="C584" s="567">
        <v>42900</v>
      </c>
      <c r="D584" s="566" t="s">
        <v>901</v>
      </c>
      <c r="E584" s="566" t="s">
        <v>742</v>
      </c>
      <c r="F584" s="566" t="s">
        <v>327</v>
      </c>
      <c r="G584" s="566" t="s">
        <v>694</v>
      </c>
      <c r="H584" s="566" t="s">
        <v>932</v>
      </c>
      <c r="I584" s="566">
        <v>5</v>
      </c>
      <c r="J584" s="566">
        <v>315</v>
      </c>
      <c r="K584" s="566">
        <v>30550</v>
      </c>
      <c r="L584" s="566" t="s">
        <v>696</v>
      </c>
      <c r="M584" s="566"/>
      <c r="N584" s="566">
        <v>0.15</v>
      </c>
      <c r="O584" s="566"/>
      <c r="P584" s="566">
        <v>0</v>
      </c>
      <c r="Q584" s="566"/>
      <c r="R584" s="566"/>
      <c r="S584" s="566">
        <v>2.1</v>
      </c>
      <c r="T584" s="566">
        <v>0.21</v>
      </c>
      <c r="U584" s="566">
        <v>0.19</v>
      </c>
      <c r="V584" s="566"/>
      <c r="W584" s="566">
        <v>2.5</v>
      </c>
      <c r="X584" s="566"/>
      <c r="Y584" s="566"/>
      <c r="Z584" s="567"/>
      <c r="AA584" s="567"/>
      <c r="AB584" s="567"/>
      <c r="AC584" s="566"/>
      <c r="AD584" s="566"/>
      <c r="AE584" s="566"/>
    </row>
    <row r="585" spans="1:31">
      <c r="A585" s="566" t="s">
        <v>512</v>
      </c>
      <c r="B585" s="566" t="s">
        <v>513</v>
      </c>
      <c r="C585" s="567">
        <v>42900</v>
      </c>
      <c r="D585" s="566" t="s">
        <v>901</v>
      </c>
      <c r="E585" s="566" t="s">
        <v>742</v>
      </c>
      <c r="F585" s="566" t="s">
        <v>327</v>
      </c>
      <c r="G585" s="566" t="s">
        <v>925</v>
      </c>
      <c r="H585" s="566" t="s">
        <v>918</v>
      </c>
      <c r="I585" s="566">
        <v>6</v>
      </c>
      <c r="J585" s="566">
        <v>27</v>
      </c>
      <c r="K585" s="566">
        <v>27</v>
      </c>
      <c r="L585" s="566" t="s">
        <v>687</v>
      </c>
      <c r="M585" s="566">
        <v>0.222</v>
      </c>
      <c r="N585" s="566"/>
      <c r="O585" s="566"/>
      <c r="P585" s="566"/>
      <c r="Q585" s="566"/>
      <c r="R585" s="566"/>
      <c r="S585" s="566">
        <v>3.108</v>
      </c>
      <c r="T585" s="566"/>
      <c r="U585" s="566">
        <v>0.054</v>
      </c>
      <c r="V585" s="566"/>
      <c r="W585" s="566">
        <v>3.162</v>
      </c>
      <c r="X585" s="566"/>
      <c r="Y585" s="566"/>
      <c r="Z585" s="567"/>
      <c r="AA585" s="567"/>
      <c r="AB585" s="567"/>
      <c r="AC585" s="566"/>
      <c r="AD585" s="566"/>
      <c r="AE585" s="566"/>
    </row>
    <row r="586" spans="1:31">
      <c r="A586" s="566" t="s">
        <v>147</v>
      </c>
      <c r="B586" s="566" t="s">
        <v>324</v>
      </c>
      <c r="C586" s="567">
        <v>42900</v>
      </c>
      <c r="D586" s="566" t="s">
        <v>901</v>
      </c>
      <c r="E586" s="566" t="s">
        <v>742</v>
      </c>
      <c r="F586" s="566" t="s">
        <v>327</v>
      </c>
      <c r="G586" s="566" t="s">
        <v>916</v>
      </c>
      <c r="H586" s="566"/>
      <c r="I586" s="566"/>
      <c r="J586" s="566"/>
      <c r="K586" s="566"/>
      <c r="L586" s="566"/>
      <c r="M586" s="566"/>
      <c r="N586" s="566"/>
      <c r="O586" s="566">
        <v>2</v>
      </c>
      <c r="P586" s="566"/>
      <c r="Q586" s="566"/>
      <c r="R586" s="566"/>
      <c r="S586" s="566">
        <v>28</v>
      </c>
      <c r="T586" s="566"/>
      <c r="U586" s="566"/>
      <c r="V586" s="566"/>
      <c r="W586" s="566">
        <v>28</v>
      </c>
      <c r="X586" s="566"/>
      <c r="Y586" s="566"/>
      <c r="Z586" s="567"/>
      <c r="AA586" s="567"/>
      <c r="AB586" s="567"/>
      <c r="AC586" s="566"/>
      <c r="AD586" s="566"/>
      <c r="AE586" s="566"/>
    </row>
    <row r="587" spans="1:31">
      <c r="A587" s="566" t="s">
        <v>492</v>
      </c>
      <c r="B587" s="566" t="s">
        <v>493</v>
      </c>
      <c r="C587" s="567">
        <v>42900</v>
      </c>
      <c r="D587" s="566" t="s">
        <v>901</v>
      </c>
      <c r="E587" s="566" t="s">
        <v>742</v>
      </c>
      <c r="F587" s="566" t="s">
        <v>327</v>
      </c>
      <c r="G587" s="566" t="s">
        <v>694</v>
      </c>
      <c r="H587" s="566" t="s">
        <v>933</v>
      </c>
      <c r="I587" s="566">
        <v>5</v>
      </c>
      <c r="J587" s="566">
        <v>315</v>
      </c>
      <c r="K587" s="566">
        <v>31010</v>
      </c>
      <c r="L587" s="566" t="s">
        <v>696</v>
      </c>
      <c r="M587" s="566"/>
      <c r="N587" s="566">
        <v>0.15</v>
      </c>
      <c r="O587" s="566"/>
      <c r="P587" s="566">
        <v>0</v>
      </c>
      <c r="Q587" s="566"/>
      <c r="R587" s="566"/>
      <c r="S587" s="566">
        <v>2.1</v>
      </c>
      <c r="T587" s="566">
        <v>0.21</v>
      </c>
      <c r="U587" s="566">
        <v>0.19</v>
      </c>
      <c r="V587" s="566"/>
      <c r="W587" s="566">
        <v>2.5</v>
      </c>
      <c r="X587" s="566"/>
      <c r="Y587" s="566"/>
      <c r="Z587" s="567"/>
      <c r="AA587" s="567"/>
      <c r="AB587" s="567"/>
      <c r="AC587" s="566"/>
      <c r="AD587" s="566"/>
      <c r="AE587" s="566"/>
    </row>
    <row r="588" spans="1:31">
      <c r="A588" s="566" t="s">
        <v>512</v>
      </c>
      <c r="B588" s="566" t="s">
        <v>513</v>
      </c>
      <c r="C588" s="567">
        <v>42900</v>
      </c>
      <c r="D588" s="566" t="s">
        <v>901</v>
      </c>
      <c r="E588" s="566" t="s">
        <v>742</v>
      </c>
      <c r="F588" s="566" t="s">
        <v>327</v>
      </c>
      <c r="G588" s="566" t="s">
        <v>921</v>
      </c>
      <c r="H588" s="566" t="s">
        <v>934</v>
      </c>
      <c r="I588" s="566">
        <v>24</v>
      </c>
      <c r="J588" s="566">
        <v>66</v>
      </c>
      <c r="K588" s="566">
        <v>66</v>
      </c>
      <c r="L588" s="566" t="s">
        <v>923</v>
      </c>
      <c r="M588" s="566">
        <v>0.888</v>
      </c>
      <c r="N588" s="566"/>
      <c r="O588" s="566"/>
      <c r="P588" s="566"/>
      <c r="Q588" s="566"/>
      <c r="R588" s="566"/>
      <c r="S588" s="566">
        <v>12.432</v>
      </c>
      <c r="T588" s="566"/>
      <c r="U588" s="566">
        <v>0.216</v>
      </c>
      <c r="V588" s="566"/>
      <c r="W588" s="566">
        <v>12.648</v>
      </c>
      <c r="X588" s="566"/>
      <c r="Y588" s="566"/>
      <c r="Z588" s="567"/>
      <c r="AA588" s="567"/>
      <c r="AB588" s="567"/>
      <c r="AC588" s="566"/>
      <c r="AD588" s="566"/>
      <c r="AE588" s="566"/>
    </row>
    <row r="589" spans="1:31">
      <c r="A589" s="566" t="s">
        <v>147</v>
      </c>
      <c r="B589" s="566" t="s">
        <v>324</v>
      </c>
      <c r="C589" s="567">
        <v>42900</v>
      </c>
      <c r="D589" s="566" t="s">
        <v>901</v>
      </c>
      <c r="E589" s="566" t="s">
        <v>742</v>
      </c>
      <c r="F589" s="566" t="s">
        <v>327</v>
      </c>
      <c r="G589" s="566" t="s">
        <v>783</v>
      </c>
      <c r="H589" s="566"/>
      <c r="I589" s="566"/>
      <c r="J589" s="566"/>
      <c r="K589" s="566"/>
      <c r="L589" s="566"/>
      <c r="M589" s="566">
        <v>1</v>
      </c>
      <c r="N589" s="566"/>
      <c r="O589" s="566"/>
      <c r="P589" s="566"/>
      <c r="Q589" s="566"/>
      <c r="R589" s="566"/>
      <c r="S589" s="566">
        <v>14</v>
      </c>
      <c r="T589" s="566"/>
      <c r="U589" s="566"/>
      <c r="V589" s="566"/>
      <c r="W589" s="566">
        <v>14</v>
      </c>
      <c r="X589" s="566"/>
      <c r="Y589" s="566"/>
      <c r="Z589" s="567"/>
      <c r="AA589" s="567"/>
      <c r="AB589" s="567"/>
      <c r="AC589" s="566"/>
      <c r="AD589" s="566"/>
      <c r="AE589" s="566"/>
    </row>
    <row r="590" spans="1:31">
      <c r="A590" s="566" t="s">
        <v>492</v>
      </c>
      <c r="B590" s="566" t="s">
        <v>493</v>
      </c>
      <c r="C590" s="567">
        <v>42900</v>
      </c>
      <c r="D590" s="566" t="s">
        <v>901</v>
      </c>
      <c r="E590" s="566" t="s">
        <v>742</v>
      </c>
      <c r="F590" s="566" t="s">
        <v>327</v>
      </c>
      <c r="G590" s="566" t="s">
        <v>694</v>
      </c>
      <c r="H590" s="566" t="s">
        <v>935</v>
      </c>
      <c r="I590" s="566">
        <v>5</v>
      </c>
      <c r="J590" s="566">
        <v>315</v>
      </c>
      <c r="K590" s="566">
        <v>30730</v>
      </c>
      <c r="L590" s="566" t="s">
        <v>696</v>
      </c>
      <c r="M590" s="566"/>
      <c r="N590" s="566">
        <v>0.15</v>
      </c>
      <c r="O590" s="566"/>
      <c r="P590" s="566">
        <v>0</v>
      </c>
      <c r="Q590" s="566"/>
      <c r="R590" s="566"/>
      <c r="S590" s="566">
        <v>2.1</v>
      </c>
      <c r="T590" s="566">
        <v>0.21</v>
      </c>
      <c r="U590" s="566">
        <v>0.19</v>
      </c>
      <c r="V590" s="566"/>
      <c r="W590" s="566">
        <v>2.5</v>
      </c>
      <c r="X590" s="566"/>
      <c r="Y590" s="566"/>
      <c r="Z590" s="567"/>
      <c r="AA590" s="567"/>
      <c r="AB590" s="567"/>
      <c r="AC590" s="566"/>
      <c r="AD590" s="566"/>
      <c r="AE590" s="566"/>
    </row>
    <row r="591" spans="1:31">
      <c r="A591" s="566" t="s">
        <v>147</v>
      </c>
      <c r="B591" s="566" t="s">
        <v>324</v>
      </c>
      <c r="C591" s="567">
        <v>42900</v>
      </c>
      <c r="D591" s="566" t="s">
        <v>901</v>
      </c>
      <c r="E591" s="566" t="s">
        <v>742</v>
      </c>
      <c r="F591" s="566" t="s">
        <v>327</v>
      </c>
      <c r="G591" s="566" t="s">
        <v>920</v>
      </c>
      <c r="H591" s="566"/>
      <c r="I591" s="566"/>
      <c r="J591" s="566"/>
      <c r="K591" s="566"/>
      <c r="L591" s="566"/>
      <c r="M591" s="566"/>
      <c r="N591" s="566"/>
      <c r="O591" s="566">
        <v>1</v>
      </c>
      <c r="P591" s="566"/>
      <c r="Q591" s="566"/>
      <c r="R591" s="566"/>
      <c r="S591" s="566">
        <v>14</v>
      </c>
      <c r="T591" s="566"/>
      <c r="U591" s="566"/>
      <c r="V591" s="566"/>
      <c r="W591" s="566">
        <v>14</v>
      </c>
      <c r="X591" s="566"/>
      <c r="Y591" s="566"/>
      <c r="Z591" s="567"/>
      <c r="AA591" s="567"/>
      <c r="AB591" s="567"/>
      <c r="AC591" s="566"/>
      <c r="AD591" s="566"/>
      <c r="AE591" s="566"/>
    </row>
    <row r="592" spans="1:31">
      <c r="A592" s="566" t="s">
        <v>492</v>
      </c>
      <c r="B592" s="566" t="s">
        <v>493</v>
      </c>
      <c r="C592" s="567">
        <v>42900</v>
      </c>
      <c r="D592" s="566" t="s">
        <v>901</v>
      </c>
      <c r="E592" s="566" t="s">
        <v>742</v>
      </c>
      <c r="F592" s="566" t="s">
        <v>327</v>
      </c>
      <c r="G592" s="566" t="s">
        <v>694</v>
      </c>
      <c r="H592" s="566" t="s">
        <v>936</v>
      </c>
      <c r="I592" s="566">
        <v>5</v>
      </c>
      <c r="J592" s="566">
        <v>315</v>
      </c>
      <c r="K592" s="566">
        <v>30400</v>
      </c>
      <c r="L592" s="566" t="s">
        <v>696</v>
      </c>
      <c r="M592" s="566"/>
      <c r="N592" s="566">
        <v>0.15</v>
      </c>
      <c r="O592" s="566"/>
      <c r="P592" s="566">
        <v>0</v>
      </c>
      <c r="Q592" s="566"/>
      <c r="R592" s="566"/>
      <c r="S592" s="566">
        <v>2.1</v>
      </c>
      <c r="T592" s="566">
        <v>0.21</v>
      </c>
      <c r="U592" s="566">
        <v>0.19</v>
      </c>
      <c r="V592" s="566"/>
      <c r="W592" s="566">
        <v>2.5</v>
      </c>
      <c r="X592" s="566"/>
      <c r="Y592" s="566"/>
      <c r="Z592" s="567"/>
      <c r="AA592" s="567"/>
      <c r="AB592" s="567"/>
      <c r="AC592" s="566"/>
      <c r="AD592" s="566"/>
      <c r="AE592" s="566"/>
    </row>
    <row r="593" spans="1:31">
      <c r="A593" s="566" t="s">
        <v>147</v>
      </c>
      <c r="B593" s="566" t="s">
        <v>324</v>
      </c>
      <c r="C593" s="567">
        <v>42900</v>
      </c>
      <c r="D593" s="566" t="s">
        <v>901</v>
      </c>
      <c r="E593" s="566" t="s">
        <v>742</v>
      </c>
      <c r="F593" s="566" t="s">
        <v>327</v>
      </c>
      <c r="G593" s="566" t="s">
        <v>937</v>
      </c>
      <c r="H593" s="566"/>
      <c r="I593" s="566"/>
      <c r="J593" s="566"/>
      <c r="K593" s="566"/>
      <c r="L593" s="566"/>
      <c r="M593" s="566">
        <v>1</v>
      </c>
      <c r="N593" s="566"/>
      <c r="O593" s="566">
        <v>1</v>
      </c>
      <c r="P593" s="566"/>
      <c r="Q593" s="566"/>
      <c r="R593" s="566"/>
      <c r="S593" s="566">
        <v>28</v>
      </c>
      <c r="T593" s="566"/>
      <c r="U593" s="566"/>
      <c r="V593" s="566"/>
      <c r="W593" s="566">
        <v>28</v>
      </c>
      <c r="X593" s="566"/>
      <c r="Y593" s="566"/>
      <c r="Z593" s="567"/>
      <c r="AA593" s="567"/>
      <c r="AB593" s="567"/>
      <c r="AC593" s="566"/>
      <c r="AD593" s="566"/>
      <c r="AE593" s="566"/>
    </row>
    <row r="594" spans="1:31">
      <c r="A594" s="566" t="s">
        <v>492</v>
      </c>
      <c r="B594" s="566" t="s">
        <v>493</v>
      </c>
      <c r="C594" s="567">
        <v>42900</v>
      </c>
      <c r="D594" s="566" t="s">
        <v>901</v>
      </c>
      <c r="E594" s="566" t="s">
        <v>742</v>
      </c>
      <c r="F594" s="566" t="s">
        <v>327</v>
      </c>
      <c r="G594" s="566" t="s">
        <v>694</v>
      </c>
      <c r="H594" s="566" t="s">
        <v>938</v>
      </c>
      <c r="I594" s="566">
        <v>5</v>
      </c>
      <c r="J594" s="566">
        <v>315</v>
      </c>
      <c r="K594" s="566">
        <v>30040</v>
      </c>
      <c r="L594" s="566" t="s">
        <v>696</v>
      </c>
      <c r="M594" s="566"/>
      <c r="N594" s="566">
        <v>0.15</v>
      </c>
      <c r="O594" s="566"/>
      <c r="P594" s="566">
        <v>0</v>
      </c>
      <c r="Q594" s="566"/>
      <c r="R594" s="566"/>
      <c r="S594" s="566">
        <v>2.1</v>
      </c>
      <c r="T594" s="566">
        <v>0.21</v>
      </c>
      <c r="U594" s="566">
        <v>0.19</v>
      </c>
      <c r="V594" s="566"/>
      <c r="W594" s="566">
        <v>2.5</v>
      </c>
      <c r="X594" s="566"/>
      <c r="Y594" s="566"/>
      <c r="Z594" s="567"/>
      <c r="AA594" s="567"/>
      <c r="AB594" s="567"/>
      <c r="AC594" s="566"/>
      <c r="AD594" s="566"/>
      <c r="AE594" s="566"/>
    </row>
    <row r="595" spans="1:31">
      <c r="A595" s="566" t="s">
        <v>492</v>
      </c>
      <c r="B595" s="566" t="s">
        <v>493</v>
      </c>
      <c r="C595" s="567">
        <v>42900</v>
      </c>
      <c r="D595" s="566" t="s">
        <v>901</v>
      </c>
      <c r="E595" s="566" t="s">
        <v>742</v>
      </c>
      <c r="F595" s="566" t="s">
        <v>327</v>
      </c>
      <c r="G595" s="566" t="s">
        <v>694</v>
      </c>
      <c r="H595" s="566" t="s">
        <v>939</v>
      </c>
      <c r="I595" s="566">
        <v>5</v>
      </c>
      <c r="J595" s="566">
        <v>315</v>
      </c>
      <c r="K595" s="566">
        <v>26730</v>
      </c>
      <c r="L595" s="566" t="s">
        <v>696</v>
      </c>
      <c r="M595" s="566"/>
      <c r="N595" s="566">
        <v>0.15</v>
      </c>
      <c r="O595" s="566"/>
      <c r="P595" s="566">
        <v>0</v>
      </c>
      <c r="Q595" s="566"/>
      <c r="R595" s="566"/>
      <c r="S595" s="566">
        <v>2.1</v>
      </c>
      <c r="T595" s="566">
        <v>0.21</v>
      </c>
      <c r="U595" s="566">
        <v>0.19</v>
      </c>
      <c r="V595" s="566"/>
      <c r="W595" s="566">
        <v>2.5</v>
      </c>
      <c r="X595" s="566"/>
      <c r="Y595" s="566"/>
      <c r="Z595" s="567"/>
      <c r="AA595" s="567"/>
      <c r="AB595" s="567"/>
      <c r="AC595" s="566"/>
      <c r="AD595" s="566"/>
      <c r="AE595" s="566"/>
    </row>
    <row r="596" spans="1:31">
      <c r="A596" s="566" t="s">
        <v>492</v>
      </c>
      <c r="B596" s="566" t="s">
        <v>493</v>
      </c>
      <c r="C596" s="567">
        <v>42900</v>
      </c>
      <c r="D596" s="566" t="s">
        <v>901</v>
      </c>
      <c r="E596" s="566" t="s">
        <v>742</v>
      </c>
      <c r="F596" s="566" t="s">
        <v>327</v>
      </c>
      <c r="G596" s="566" t="s">
        <v>694</v>
      </c>
      <c r="H596" s="566" t="s">
        <v>940</v>
      </c>
      <c r="I596" s="566">
        <v>5</v>
      </c>
      <c r="J596" s="566">
        <v>315</v>
      </c>
      <c r="K596" s="566">
        <v>26900</v>
      </c>
      <c r="L596" s="566" t="s">
        <v>696</v>
      </c>
      <c r="M596" s="566"/>
      <c r="N596" s="566">
        <v>0.15</v>
      </c>
      <c r="O596" s="566"/>
      <c r="P596" s="566">
        <v>0</v>
      </c>
      <c r="Q596" s="566"/>
      <c r="R596" s="566"/>
      <c r="S596" s="566">
        <v>2.1</v>
      </c>
      <c r="T596" s="566">
        <v>0.21</v>
      </c>
      <c r="U596" s="566">
        <v>0.19</v>
      </c>
      <c r="V596" s="566"/>
      <c r="W596" s="566">
        <v>2.5</v>
      </c>
      <c r="X596" s="566"/>
      <c r="Y596" s="566"/>
      <c r="Z596" s="567"/>
      <c r="AA596" s="567"/>
      <c r="AB596" s="567"/>
      <c r="AC596" s="566"/>
      <c r="AD596" s="566"/>
      <c r="AE596" s="566"/>
    </row>
    <row r="597" spans="1:31">
      <c r="A597" s="566" t="s">
        <v>492</v>
      </c>
      <c r="B597" s="566" t="s">
        <v>537</v>
      </c>
      <c r="C597" s="567">
        <v>42900</v>
      </c>
      <c r="D597" s="566" t="s">
        <v>901</v>
      </c>
      <c r="E597" s="566" t="s">
        <v>742</v>
      </c>
      <c r="F597" s="566" t="s">
        <v>327</v>
      </c>
      <c r="G597" s="566" t="s">
        <v>941</v>
      </c>
      <c r="H597" s="566" t="s">
        <v>942</v>
      </c>
      <c r="I597" s="566">
        <v>218</v>
      </c>
      <c r="J597" s="566">
        <v>218</v>
      </c>
      <c r="K597" s="566">
        <v>218</v>
      </c>
      <c r="L597" s="566" t="s">
        <v>567</v>
      </c>
      <c r="M597" s="566"/>
      <c r="N597" s="566"/>
      <c r="O597" s="566"/>
      <c r="P597" s="566">
        <v>1.744</v>
      </c>
      <c r="Q597" s="566"/>
      <c r="R597" s="566"/>
      <c r="S597" s="566">
        <v>24.416</v>
      </c>
      <c r="T597" s="566"/>
      <c r="U597" s="566"/>
      <c r="V597" s="566"/>
      <c r="W597" s="566">
        <v>24.416</v>
      </c>
      <c r="X597" s="566">
        <v>218</v>
      </c>
      <c r="Y597" s="566"/>
      <c r="Z597" s="567"/>
      <c r="AA597" s="567"/>
      <c r="AB597" s="567"/>
      <c r="AC597" s="566"/>
      <c r="AD597" s="566"/>
      <c r="AE597" s="566"/>
    </row>
    <row r="598" spans="1:31">
      <c r="A598" s="566" t="s">
        <v>492</v>
      </c>
      <c r="B598" s="566" t="s">
        <v>537</v>
      </c>
      <c r="C598" s="567">
        <v>42900</v>
      </c>
      <c r="D598" s="566" t="s">
        <v>901</v>
      </c>
      <c r="E598" s="566" t="s">
        <v>742</v>
      </c>
      <c r="F598" s="566" t="s">
        <v>327</v>
      </c>
      <c r="G598" s="566" t="s">
        <v>538</v>
      </c>
      <c r="H598" s="566" t="s">
        <v>943</v>
      </c>
      <c r="I598" s="566">
        <v>118</v>
      </c>
      <c r="J598" s="566">
        <v>218</v>
      </c>
      <c r="K598" s="566">
        <v>218</v>
      </c>
      <c r="L598" s="566" t="s">
        <v>897</v>
      </c>
      <c r="M598" s="566"/>
      <c r="N598" s="566"/>
      <c r="O598" s="566"/>
      <c r="P598" s="566">
        <v>0.944</v>
      </c>
      <c r="Q598" s="566"/>
      <c r="R598" s="566"/>
      <c r="S598" s="566">
        <v>13.216</v>
      </c>
      <c r="T598" s="566"/>
      <c r="U598" s="566"/>
      <c r="V598" s="566"/>
      <c r="W598" s="566">
        <v>13.216</v>
      </c>
      <c r="X598" s="566">
        <v>118</v>
      </c>
      <c r="Y598" s="566"/>
      <c r="Z598" s="567"/>
      <c r="AA598" s="567"/>
      <c r="AB598" s="567"/>
      <c r="AC598" s="566"/>
      <c r="AD598" s="566"/>
      <c r="AE598" s="566"/>
    </row>
    <row r="599" spans="1:31">
      <c r="A599" s="566" t="s">
        <v>492</v>
      </c>
      <c r="B599" s="566" t="s">
        <v>537</v>
      </c>
      <c r="C599" s="567">
        <v>42900</v>
      </c>
      <c r="D599" s="566" t="s">
        <v>901</v>
      </c>
      <c r="E599" s="566" t="s">
        <v>742</v>
      </c>
      <c r="F599" s="566" t="s">
        <v>327</v>
      </c>
      <c r="G599" s="566" t="s">
        <v>538</v>
      </c>
      <c r="H599" s="566" t="s">
        <v>943</v>
      </c>
      <c r="I599" s="566">
        <v>44</v>
      </c>
      <c r="J599" s="566">
        <v>218</v>
      </c>
      <c r="K599" s="566">
        <v>218</v>
      </c>
      <c r="L599" s="566" t="s">
        <v>897</v>
      </c>
      <c r="M599" s="566">
        <v>0.25</v>
      </c>
      <c r="N599" s="566"/>
      <c r="O599" s="566"/>
      <c r="P599" s="566">
        <v>0</v>
      </c>
      <c r="Q599" s="566"/>
      <c r="R599" s="566"/>
      <c r="S599" s="566">
        <v>3.5</v>
      </c>
      <c r="T599" s="566">
        <v>3.52</v>
      </c>
      <c r="U599" s="566">
        <v>67.4</v>
      </c>
      <c r="V599" s="566"/>
      <c r="W599" s="566">
        <v>74.42</v>
      </c>
      <c r="X599" s="566"/>
      <c r="Y599" s="566"/>
      <c r="Z599" s="567"/>
      <c r="AA599" s="567"/>
      <c r="AB599" s="567"/>
      <c r="AC599" s="566"/>
      <c r="AD599" s="566"/>
      <c r="AE599" s="566"/>
    </row>
    <row r="600" spans="1:31">
      <c r="A600" s="566" t="s">
        <v>492</v>
      </c>
      <c r="B600" s="566" t="s">
        <v>493</v>
      </c>
      <c r="C600" s="567">
        <v>42900</v>
      </c>
      <c r="D600" s="566" t="s">
        <v>901</v>
      </c>
      <c r="E600" s="566" t="s">
        <v>742</v>
      </c>
      <c r="F600" s="566" t="s">
        <v>327</v>
      </c>
      <c r="G600" s="566" t="s">
        <v>694</v>
      </c>
      <c r="H600" s="566" t="s">
        <v>944</v>
      </c>
      <c r="I600" s="566">
        <v>5</v>
      </c>
      <c r="J600" s="566">
        <v>315</v>
      </c>
      <c r="K600" s="566">
        <v>30520</v>
      </c>
      <c r="L600" s="566" t="s">
        <v>696</v>
      </c>
      <c r="M600" s="566"/>
      <c r="N600" s="566">
        <v>0.15</v>
      </c>
      <c r="O600" s="566"/>
      <c r="P600" s="566">
        <v>0</v>
      </c>
      <c r="Q600" s="566"/>
      <c r="R600" s="566"/>
      <c r="S600" s="566">
        <v>2.1</v>
      </c>
      <c r="T600" s="566">
        <v>0.21</v>
      </c>
      <c r="U600" s="566">
        <v>0.19</v>
      </c>
      <c r="V600" s="566"/>
      <c r="W600" s="566">
        <v>2.5</v>
      </c>
      <c r="X600" s="566"/>
      <c r="Y600" s="566"/>
      <c r="Z600" s="567"/>
      <c r="AA600" s="567"/>
      <c r="AB600" s="567"/>
      <c r="AC600" s="566"/>
      <c r="AD600" s="566"/>
      <c r="AE600" s="566"/>
    </row>
    <row r="601" spans="1:31">
      <c r="A601" s="566" t="s">
        <v>492</v>
      </c>
      <c r="B601" s="566" t="s">
        <v>493</v>
      </c>
      <c r="C601" s="567">
        <v>42900</v>
      </c>
      <c r="D601" s="566" t="s">
        <v>901</v>
      </c>
      <c r="E601" s="566" t="s">
        <v>742</v>
      </c>
      <c r="F601" s="566" t="s">
        <v>327</v>
      </c>
      <c r="G601" s="566" t="s">
        <v>945</v>
      </c>
      <c r="H601" s="566" t="s">
        <v>946</v>
      </c>
      <c r="I601" s="566">
        <v>3</v>
      </c>
      <c r="J601" s="566">
        <v>125</v>
      </c>
      <c r="K601" s="566">
        <v>2350</v>
      </c>
      <c r="L601" s="566" t="s">
        <v>735</v>
      </c>
      <c r="M601" s="566"/>
      <c r="N601" s="566">
        <v>0.15</v>
      </c>
      <c r="O601" s="566"/>
      <c r="P601" s="566">
        <v>0</v>
      </c>
      <c r="Q601" s="566"/>
      <c r="R601" s="566"/>
      <c r="S601" s="566">
        <v>2.1</v>
      </c>
      <c r="T601" s="566">
        <v>0.21</v>
      </c>
      <c r="U601" s="566">
        <v>0.19</v>
      </c>
      <c r="V601" s="566"/>
      <c r="W601" s="566">
        <v>2.5</v>
      </c>
      <c r="X601" s="566"/>
      <c r="Y601" s="566"/>
      <c r="Z601" s="567"/>
      <c r="AA601" s="567"/>
      <c r="AB601" s="567"/>
      <c r="AC601" s="566"/>
      <c r="AD601" s="566"/>
      <c r="AE601" s="566"/>
    </row>
    <row r="602" spans="1:31">
      <c r="A602" s="566" t="s">
        <v>147</v>
      </c>
      <c r="B602" s="566" t="s">
        <v>324</v>
      </c>
      <c r="C602" s="567">
        <v>42901</v>
      </c>
      <c r="D602" s="566" t="s">
        <v>901</v>
      </c>
      <c r="E602" s="566" t="s">
        <v>742</v>
      </c>
      <c r="F602" s="566" t="s">
        <v>327</v>
      </c>
      <c r="G602" s="566" t="s">
        <v>518</v>
      </c>
      <c r="H602" s="566"/>
      <c r="I602" s="566"/>
      <c r="J602" s="566"/>
      <c r="K602" s="566"/>
      <c r="L602" s="566"/>
      <c r="M602" s="566"/>
      <c r="N602" s="566"/>
      <c r="O602" s="566">
        <v>1</v>
      </c>
      <c r="P602" s="566"/>
      <c r="Q602" s="566"/>
      <c r="R602" s="566"/>
      <c r="S602" s="566">
        <v>14</v>
      </c>
      <c r="T602" s="566"/>
      <c r="U602" s="566"/>
      <c r="V602" s="566"/>
      <c r="W602" s="566">
        <v>14</v>
      </c>
      <c r="X602" s="566"/>
      <c r="Y602" s="566"/>
      <c r="Z602" s="567"/>
      <c r="AA602" s="567"/>
      <c r="AB602" s="567"/>
      <c r="AC602" s="566"/>
      <c r="AD602" s="566"/>
      <c r="AE602" s="566"/>
    </row>
    <row r="603" spans="1:31">
      <c r="A603" s="566" t="s">
        <v>492</v>
      </c>
      <c r="B603" s="566" t="s">
        <v>493</v>
      </c>
      <c r="C603" s="567">
        <v>42901</v>
      </c>
      <c r="D603" s="566" t="s">
        <v>901</v>
      </c>
      <c r="E603" s="566" t="s">
        <v>742</v>
      </c>
      <c r="F603" s="566" t="s">
        <v>327</v>
      </c>
      <c r="G603" s="566" t="s">
        <v>947</v>
      </c>
      <c r="H603" s="566" t="s">
        <v>948</v>
      </c>
      <c r="I603" s="566">
        <v>3</v>
      </c>
      <c r="J603" s="566">
        <v>200</v>
      </c>
      <c r="K603" s="566">
        <v>6570</v>
      </c>
      <c r="L603" s="566" t="s">
        <v>696</v>
      </c>
      <c r="M603" s="566"/>
      <c r="N603" s="566"/>
      <c r="O603" s="566">
        <v>0.3</v>
      </c>
      <c r="P603" s="566">
        <v>0</v>
      </c>
      <c r="Q603" s="566"/>
      <c r="R603" s="566"/>
      <c r="S603" s="566">
        <v>4.2</v>
      </c>
      <c r="T603" s="566">
        <v>0.21</v>
      </c>
      <c r="U603" s="566"/>
      <c r="V603" s="566"/>
      <c r="W603" s="566">
        <v>4.41</v>
      </c>
      <c r="X603" s="566"/>
      <c r="Y603" s="566"/>
      <c r="Z603" s="567"/>
      <c r="AA603" s="567"/>
      <c r="AB603" s="567"/>
      <c r="AC603" s="566"/>
      <c r="AD603" s="566"/>
      <c r="AE603" s="566"/>
    </row>
    <row r="604" spans="1:31">
      <c r="A604" s="566" t="s">
        <v>147</v>
      </c>
      <c r="B604" s="566" t="s">
        <v>324</v>
      </c>
      <c r="C604" s="567">
        <v>42901</v>
      </c>
      <c r="D604" s="566" t="s">
        <v>901</v>
      </c>
      <c r="E604" s="566" t="s">
        <v>742</v>
      </c>
      <c r="F604" s="566" t="s">
        <v>327</v>
      </c>
      <c r="G604" s="566" t="s">
        <v>949</v>
      </c>
      <c r="H604" s="566"/>
      <c r="I604" s="566"/>
      <c r="J604" s="566"/>
      <c r="K604" s="566"/>
      <c r="L604" s="566"/>
      <c r="M604" s="566">
        <v>1</v>
      </c>
      <c r="N604" s="566"/>
      <c r="O604" s="566"/>
      <c r="P604" s="566"/>
      <c r="Q604" s="566"/>
      <c r="R604" s="566"/>
      <c r="S604" s="566">
        <v>14</v>
      </c>
      <c r="T604" s="566"/>
      <c r="U604" s="566"/>
      <c r="V604" s="566"/>
      <c r="W604" s="566">
        <v>14</v>
      </c>
      <c r="X604" s="566"/>
      <c r="Y604" s="566"/>
      <c r="Z604" s="567"/>
      <c r="AA604" s="567"/>
      <c r="AB604" s="567"/>
      <c r="AC604" s="566"/>
      <c r="AD604" s="566"/>
      <c r="AE604" s="566"/>
    </row>
    <row r="605" spans="1:31">
      <c r="A605" s="566" t="s">
        <v>492</v>
      </c>
      <c r="B605" s="566" t="s">
        <v>493</v>
      </c>
      <c r="C605" s="567">
        <v>42901</v>
      </c>
      <c r="D605" s="566" t="s">
        <v>901</v>
      </c>
      <c r="E605" s="566" t="s">
        <v>742</v>
      </c>
      <c r="F605" s="566" t="s">
        <v>327</v>
      </c>
      <c r="G605" s="566" t="s">
        <v>950</v>
      </c>
      <c r="H605" s="566" t="s">
        <v>951</v>
      </c>
      <c r="I605" s="566">
        <v>3</v>
      </c>
      <c r="J605" s="566">
        <v>200</v>
      </c>
      <c r="K605" s="566">
        <v>4770</v>
      </c>
      <c r="L605" s="566" t="s">
        <v>952</v>
      </c>
      <c r="M605" s="566"/>
      <c r="N605" s="566"/>
      <c r="O605" s="566"/>
      <c r="P605" s="566">
        <v>0</v>
      </c>
      <c r="Q605" s="566">
        <v>0.15</v>
      </c>
      <c r="R605" s="566"/>
      <c r="S605" s="566">
        <v>2.1</v>
      </c>
      <c r="T605" s="566"/>
      <c r="U605" s="566"/>
      <c r="V605" s="566"/>
      <c r="W605" s="566">
        <v>2.1</v>
      </c>
      <c r="X605" s="566"/>
      <c r="Y605" s="566"/>
      <c r="Z605" s="567"/>
      <c r="AA605" s="567"/>
      <c r="AB605" s="567"/>
      <c r="AC605" s="566"/>
      <c r="AD605" s="566"/>
      <c r="AE605" s="566"/>
    </row>
    <row r="606" spans="1:31">
      <c r="A606" s="566" t="s">
        <v>147</v>
      </c>
      <c r="B606" s="566" t="s">
        <v>161</v>
      </c>
      <c r="C606" s="567">
        <v>42901</v>
      </c>
      <c r="D606" s="566" t="s">
        <v>901</v>
      </c>
      <c r="E606" s="566" t="s">
        <v>742</v>
      </c>
      <c r="F606" s="566" t="s">
        <v>49</v>
      </c>
      <c r="G606" s="566" t="s">
        <v>195</v>
      </c>
      <c r="H606" s="566" t="s">
        <v>953</v>
      </c>
      <c r="I606" s="566"/>
      <c r="J606" s="566"/>
      <c r="K606" s="566">
        <v>20000</v>
      </c>
      <c r="L606" s="566" t="s">
        <v>698</v>
      </c>
      <c r="M606" s="566" t="s">
        <v>43</v>
      </c>
      <c r="N606" s="566" t="s">
        <v>43</v>
      </c>
      <c r="O606" s="566">
        <v>0.5</v>
      </c>
      <c r="P606" s="566"/>
      <c r="Q606" s="566" t="s">
        <v>43</v>
      </c>
      <c r="R606" s="566"/>
      <c r="S606" s="566">
        <v>7</v>
      </c>
      <c r="T606" s="566">
        <v>5</v>
      </c>
      <c r="U606" s="566">
        <v>0</v>
      </c>
      <c r="V606" s="566"/>
      <c r="W606" s="566">
        <v>12</v>
      </c>
      <c r="X606" s="566"/>
      <c r="Y606" s="566" t="s">
        <v>954</v>
      </c>
      <c r="Z606" s="567">
        <v>42899</v>
      </c>
      <c r="AA606" s="567">
        <v>42904</v>
      </c>
      <c r="AB606" s="567">
        <v>42905</v>
      </c>
      <c r="AC606" s="566" t="s">
        <v>54</v>
      </c>
      <c r="AD606" s="566" t="s">
        <v>199</v>
      </c>
      <c r="AE606" s="566" t="s">
        <v>56</v>
      </c>
    </row>
    <row r="607" spans="1:31">
      <c r="A607" s="566" t="s">
        <v>492</v>
      </c>
      <c r="B607" s="566" t="s">
        <v>537</v>
      </c>
      <c r="C607" s="567">
        <v>42901</v>
      </c>
      <c r="D607" s="566" t="s">
        <v>901</v>
      </c>
      <c r="E607" s="566" t="s">
        <v>742</v>
      </c>
      <c r="F607" s="566" t="s">
        <v>327</v>
      </c>
      <c r="G607" s="566" t="s">
        <v>955</v>
      </c>
      <c r="H607" s="566"/>
      <c r="I607" s="566">
        <v>12</v>
      </c>
      <c r="J607" s="566">
        <v>12</v>
      </c>
      <c r="K607" s="566">
        <v>12</v>
      </c>
      <c r="L607" s="566" t="s">
        <v>573</v>
      </c>
      <c r="M607" s="566"/>
      <c r="N607" s="566"/>
      <c r="O607" s="566"/>
      <c r="P607" s="566">
        <v>0.096</v>
      </c>
      <c r="Q607" s="566"/>
      <c r="R607" s="566"/>
      <c r="S607" s="566">
        <v>1.344</v>
      </c>
      <c r="T607" s="566"/>
      <c r="U607" s="566"/>
      <c r="V607" s="566"/>
      <c r="W607" s="566">
        <v>1.344</v>
      </c>
      <c r="X607" s="566">
        <v>12</v>
      </c>
      <c r="Y607" s="566"/>
      <c r="Z607" s="567"/>
      <c r="AA607" s="567"/>
      <c r="AB607" s="567"/>
      <c r="AC607" s="566"/>
      <c r="AD607" s="566"/>
      <c r="AE607" s="566"/>
    </row>
    <row r="608" spans="1:31">
      <c r="A608" s="566" t="s">
        <v>147</v>
      </c>
      <c r="B608" s="566" t="s">
        <v>161</v>
      </c>
      <c r="C608" s="567">
        <v>42901</v>
      </c>
      <c r="D608" s="566" t="s">
        <v>901</v>
      </c>
      <c r="E608" s="566" t="s">
        <v>742</v>
      </c>
      <c r="F608" s="566" t="s">
        <v>49</v>
      </c>
      <c r="G608" s="566" t="s">
        <v>247</v>
      </c>
      <c r="H608" s="566" t="s">
        <v>956</v>
      </c>
      <c r="I608" s="566"/>
      <c r="J608" s="566"/>
      <c r="K608" s="566">
        <v>20000</v>
      </c>
      <c r="L608" s="566" t="s">
        <v>164</v>
      </c>
      <c r="M608" s="566" t="s">
        <v>43</v>
      </c>
      <c r="N608" s="566" t="s">
        <v>43</v>
      </c>
      <c r="O608" s="566">
        <v>0.5</v>
      </c>
      <c r="P608" s="566"/>
      <c r="Q608" s="566" t="s">
        <v>43</v>
      </c>
      <c r="R608" s="566"/>
      <c r="S608" s="566">
        <v>7</v>
      </c>
      <c r="T608" s="566">
        <v>5</v>
      </c>
      <c r="U608" s="566">
        <v>0</v>
      </c>
      <c r="V608" s="566"/>
      <c r="W608" s="566">
        <v>12</v>
      </c>
      <c r="X608" s="566"/>
      <c r="Y608" s="566" t="s">
        <v>957</v>
      </c>
      <c r="Z608" s="567">
        <v>42897</v>
      </c>
      <c r="AA608" s="567">
        <v>42904</v>
      </c>
      <c r="AB608" s="567">
        <v>42905</v>
      </c>
      <c r="AC608" s="566" t="s">
        <v>54</v>
      </c>
      <c r="AD608" s="566" t="s">
        <v>638</v>
      </c>
      <c r="AE608" s="566" t="s">
        <v>56</v>
      </c>
    </row>
    <row r="609" spans="1:31">
      <c r="A609" s="566" t="s">
        <v>147</v>
      </c>
      <c r="B609" s="566" t="s">
        <v>161</v>
      </c>
      <c r="C609" s="567">
        <v>42901</v>
      </c>
      <c r="D609" s="566" t="s">
        <v>901</v>
      </c>
      <c r="E609" s="566" t="s">
        <v>742</v>
      </c>
      <c r="F609" s="566" t="s">
        <v>49</v>
      </c>
      <c r="G609" s="566" t="s">
        <v>247</v>
      </c>
      <c r="H609" s="566" t="s">
        <v>958</v>
      </c>
      <c r="I609" s="566"/>
      <c r="J609" s="566"/>
      <c r="K609" s="566">
        <v>20000</v>
      </c>
      <c r="L609" s="566" t="s">
        <v>164</v>
      </c>
      <c r="M609" s="566" t="s">
        <v>43</v>
      </c>
      <c r="N609" s="566" t="s">
        <v>43</v>
      </c>
      <c r="O609" s="566">
        <v>0.5</v>
      </c>
      <c r="P609" s="566"/>
      <c r="Q609" s="566" t="s">
        <v>43</v>
      </c>
      <c r="R609" s="566"/>
      <c r="S609" s="566">
        <v>7</v>
      </c>
      <c r="T609" s="566">
        <v>5</v>
      </c>
      <c r="U609" s="566">
        <v>0</v>
      </c>
      <c r="V609" s="566"/>
      <c r="W609" s="566">
        <v>12</v>
      </c>
      <c r="X609" s="566"/>
      <c r="Y609" s="566" t="s">
        <v>959</v>
      </c>
      <c r="Z609" s="567">
        <v>42899</v>
      </c>
      <c r="AA609" s="567">
        <v>42904</v>
      </c>
      <c r="AB609" s="567">
        <v>42905</v>
      </c>
      <c r="AC609" s="566" t="s">
        <v>54</v>
      </c>
      <c r="AD609" s="566" t="s">
        <v>395</v>
      </c>
      <c r="AE609" s="566" t="s">
        <v>56</v>
      </c>
    </row>
    <row r="610" spans="1:31">
      <c r="A610" s="566" t="s">
        <v>147</v>
      </c>
      <c r="B610" s="566" t="s">
        <v>161</v>
      </c>
      <c r="C610" s="567">
        <v>42901</v>
      </c>
      <c r="D610" s="566" t="s">
        <v>901</v>
      </c>
      <c r="E610" s="566" t="s">
        <v>742</v>
      </c>
      <c r="F610" s="566" t="s">
        <v>49</v>
      </c>
      <c r="G610" s="566" t="s">
        <v>256</v>
      </c>
      <c r="H610" s="566" t="s">
        <v>960</v>
      </c>
      <c r="I610" s="566"/>
      <c r="J610" s="566"/>
      <c r="K610" s="566">
        <v>20000</v>
      </c>
      <c r="L610" s="566" t="s">
        <v>164</v>
      </c>
      <c r="M610" s="566" t="s">
        <v>43</v>
      </c>
      <c r="N610" s="566" t="s">
        <v>43</v>
      </c>
      <c r="O610" s="566">
        <v>0.5</v>
      </c>
      <c r="P610" s="566"/>
      <c r="Q610" s="566" t="s">
        <v>43</v>
      </c>
      <c r="R610" s="566"/>
      <c r="S610" s="566">
        <v>7</v>
      </c>
      <c r="T610" s="566">
        <v>5</v>
      </c>
      <c r="U610" s="566">
        <v>0</v>
      </c>
      <c r="V610" s="566"/>
      <c r="W610" s="566">
        <v>12</v>
      </c>
      <c r="X610" s="566"/>
      <c r="Y610" s="566" t="s">
        <v>961</v>
      </c>
      <c r="Z610" s="567">
        <v>42899</v>
      </c>
      <c r="AA610" s="567">
        <v>42904</v>
      </c>
      <c r="AB610" s="567">
        <v>42905</v>
      </c>
      <c r="AC610" s="566" t="s">
        <v>54</v>
      </c>
      <c r="AD610" s="566" t="s">
        <v>61</v>
      </c>
      <c r="AE610" s="566" t="s">
        <v>56</v>
      </c>
    </row>
    <row r="611" spans="1:31">
      <c r="A611" s="566" t="s">
        <v>147</v>
      </c>
      <c r="B611" s="566" t="s">
        <v>161</v>
      </c>
      <c r="C611" s="567">
        <v>42901</v>
      </c>
      <c r="D611" s="566" t="s">
        <v>901</v>
      </c>
      <c r="E611" s="566" t="s">
        <v>742</v>
      </c>
      <c r="F611" s="566" t="s">
        <v>49</v>
      </c>
      <c r="G611" s="566" t="s">
        <v>256</v>
      </c>
      <c r="H611" s="566" t="s">
        <v>962</v>
      </c>
      <c r="I611" s="566"/>
      <c r="J611" s="566"/>
      <c r="K611" s="566">
        <v>20000</v>
      </c>
      <c r="L611" s="566" t="s">
        <v>164</v>
      </c>
      <c r="M611" s="566" t="s">
        <v>43</v>
      </c>
      <c r="N611" s="566" t="s">
        <v>43</v>
      </c>
      <c r="O611" s="566">
        <v>0.5</v>
      </c>
      <c r="P611" s="566"/>
      <c r="Q611" s="566" t="s">
        <v>43</v>
      </c>
      <c r="R611" s="566"/>
      <c r="S611" s="566">
        <v>7</v>
      </c>
      <c r="T611" s="566">
        <v>5</v>
      </c>
      <c r="U611" s="566">
        <v>0</v>
      </c>
      <c r="V611" s="566"/>
      <c r="W611" s="566">
        <v>12</v>
      </c>
      <c r="X611" s="566"/>
      <c r="Y611" s="566" t="s">
        <v>961</v>
      </c>
      <c r="Z611" s="567">
        <v>42899</v>
      </c>
      <c r="AA611" s="567">
        <v>42904</v>
      </c>
      <c r="AB611" s="567">
        <v>42905</v>
      </c>
      <c r="AC611" s="566" t="s">
        <v>54</v>
      </c>
      <c r="AD611" s="566" t="s">
        <v>61</v>
      </c>
      <c r="AE611" s="566" t="s">
        <v>56</v>
      </c>
    </row>
    <row r="612" spans="1:31">
      <c r="A612" s="566" t="s">
        <v>147</v>
      </c>
      <c r="B612" s="566" t="s">
        <v>324</v>
      </c>
      <c r="C612" s="567">
        <v>42902</v>
      </c>
      <c r="D612" s="566" t="s">
        <v>901</v>
      </c>
      <c r="E612" s="566" t="s">
        <v>742</v>
      </c>
      <c r="F612" s="566" t="s">
        <v>327</v>
      </c>
      <c r="G612" s="566" t="s">
        <v>516</v>
      </c>
      <c r="H612" s="566"/>
      <c r="I612" s="566"/>
      <c r="J612" s="566"/>
      <c r="K612" s="566"/>
      <c r="L612" s="566"/>
      <c r="M612" s="566"/>
      <c r="N612" s="566"/>
      <c r="O612" s="566"/>
      <c r="P612" s="566">
        <v>3</v>
      </c>
      <c r="Q612" s="566"/>
      <c r="R612" s="566"/>
      <c r="S612" s="566">
        <v>42</v>
      </c>
      <c r="T612" s="566"/>
      <c r="U612" s="566"/>
      <c r="V612" s="566"/>
      <c r="W612" s="566">
        <v>42</v>
      </c>
      <c r="X612" s="566"/>
      <c r="Y612" s="566"/>
      <c r="Z612" s="567"/>
      <c r="AA612" s="567"/>
      <c r="AB612" s="567"/>
      <c r="AC612" s="566"/>
      <c r="AD612" s="566"/>
      <c r="AE612" s="566"/>
    </row>
    <row r="613" spans="1:31">
      <c r="A613" s="566" t="s">
        <v>147</v>
      </c>
      <c r="B613" s="566" t="s">
        <v>161</v>
      </c>
      <c r="C613" s="567">
        <v>42902</v>
      </c>
      <c r="D613" s="566" t="s">
        <v>901</v>
      </c>
      <c r="E613" s="566" t="s">
        <v>742</v>
      </c>
      <c r="F613" s="566" t="s">
        <v>49</v>
      </c>
      <c r="G613" s="566" t="s">
        <v>50</v>
      </c>
      <c r="H613" s="566" t="s">
        <v>963</v>
      </c>
      <c r="I613" s="566"/>
      <c r="J613" s="566"/>
      <c r="K613" s="566">
        <v>11000</v>
      </c>
      <c r="L613" s="566" t="s">
        <v>224</v>
      </c>
      <c r="M613" s="566" t="s">
        <v>43</v>
      </c>
      <c r="N613" s="566" t="s">
        <v>43</v>
      </c>
      <c r="O613" s="566" t="s">
        <v>43</v>
      </c>
      <c r="P613" s="566"/>
      <c r="Q613" s="566">
        <v>3</v>
      </c>
      <c r="R613" s="566"/>
      <c r="S613" s="566">
        <v>42</v>
      </c>
      <c r="T613" s="566">
        <v>0</v>
      </c>
      <c r="U613" s="566">
        <v>0</v>
      </c>
      <c r="V613" s="566"/>
      <c r="W613" s="566">
        <v>42</v>
      </c>
      <c r="X613" s="566"/>
      <c r="Y613" s="566" t="s">
        <v>964</v>
      </c>
      <c r="Z613" s="567">
        <v>42898</v>
      </c>
      <c r="AA613" s="567">
        <v>42905</v>
      </c>
      <c r="AB613" s="567">
        <v>42906</v>
      </c>
      <c r="AC613" s="566" t="s">
        <v>142</v>
      </c>
      <c r="AD613" s="566" t="s">
        <v>199</v>
      </c>
      <c r="AE613" s="566" t="s">
        <v>56</v>
      </c>
    </row>
    <row r="614" spans="1:31">
      <c r="A614" s="566" t="s">
        <v>492</v>
      </c>
      <c r="B614" s="566" t="s">
        <v>537</v>
      </c>
      <c r="C614" s="567">
        <v>42904</v>
      </c>
      <c r="D614" s="566" t="s">
        <v>965</v>
      </c>
      <c r="E614" s="566" t="s">
        <v>742</v>
      </c>
      <c r="F614" s="566" t="s">
        <v>327</v>
      </c>
      <c r="G614" s="566" t="s">
        <v>966</v>
      </c>
      <c r="H614" s="566" t="s">
        <v>967</v>
      </c>
      <c r="I614" s="566">
        <v>108</v>
      </c>
      <c r="J614" s="566">
        <v>108</v>
      </c>
      <c r="K614" s="566">
        <v>108</v>
      </c>
      <c r="L614" s="566" t="s">
        <v>671</v>
      </c>
      <c r="M614" s="566"/>
      <c r="N614" s="566"/>
      <c r="O614" s="566"/>
      <c r="P614" s="566">
        <v>0.864</v>
      </c>
      <c r="Q614" s="566"/>
      <c r="R614" s="566"/>
      <c r="S614" s="566">
        <v>12.096</v>
      </c>
      <c r="T614" s="566"/>
      <c r="U614" s="566"/>
      <c r="V614" s="566"/>
      <c r="W614" s="566">
        <v>12.096</v>
      </c>
      <c r="X614" s="566">
        <v>108</v>
      </c>
      <c r="Y614" s="566"/>
      <c r="Z614" s="567"/>
      <c r="AA614" s="567"/>
      <c r="AB614" s="567"/>
      <c r="AC614" s="566"/>
      <c r="AD614" s="566"/>
      <c r="AE614" s="566"/>
    </row>
    <row r="615" spans="1:31">
      <c r="A615" s="566" t="s">
        <v>147</v>
      </c>
      <c r="B615" s="566" t="s">
        <v>324</v>
      </c>
      <c r="C615" s="567">
        <v>42904</v>
      </c>
      <c r="D615" s="566" t="s">
        <v>965</v>
      </c>
      <c r="E615" s="566" t="s">
        <v>742</v>
      </c>
      <c r="F615" s="566" t="s">
        <v>327</v>
      </c>
      <c r="G615" s="566" t="s">
        <v>703</v>
      </c>
      <c r="H615" s="566"/>
      <c r="I615" s="566"/>
      <c r="J615" s="566"/>
      <c r="K615" s="566"/>
      <c r="L615" s="566"/>
      <c r="M615" s="566"/>
      <c r="N615" s="566"/>
      <c r="O615" s="566"/>
      <c r="P615" s="566">
        <v>5</v>
      </c>
      <c r="Q615" s="566"/>
      <c r="R615" s="566"/>
      <c r="S615" s="566">
        <v>70</v>
      </c>
      <c r="T615" s="566"/>
      <c r="U615" s="566"/>
      <c r="V615" s="566"/>
      <c r="W615" s="566">
        <v>70</v>
      </c>
      <c r="X615" s="566"/>
      <c r="Y615" s="566"/>
      <c r="Z615" s="567"/>
      <c r="AA615" s="567"/>
      <c r="AB615" s="567"/>
      <c r="AC615" s="566"/>
      <c r="AD615" s="566"/>
      <c r="AE615" s="566"/>
    </row>
    <row r="616" spans="1:31">
      <c r="A616" s="566" t="s">
        <v>492</v>
      </c>
      <c r="B616" s="566" t="s">
        <v>493</v>
      </c>
      <c r="C616" s="567">
        <v>42904</v>
      </c>
      <c r="D616" s="566" t="s">
        <v>965</v>
      </c>
      <c r="E616" s="566" t="s">
        <v>742</v>
      </c>
      <c r="F616" s="566" t="s">
        <v>327</v>
      </c>
      <c r="G616" s="566" t="s">
        <v>527</v>
      </c>
      <c r="H616" s="566" t="s">
        <v>968</v>
      </c>
      <c r="I616" s="566">
        <v>5</v>
      </c>
      <c r="J616" s="566">
        <v>315</v>
      </c>
      <c r="K616" s="566">
        <v>16180</v>
      </c>
      <c r="L616" s="566" t="s">
        <v>696</v>
      </c>
      <c r="M616" s="566"/>
      <c r="N616" s="566"/>
      <c r="O616" s="566">
        <v>0.3</v>
      </c>
      <c r="P616" s="566">
        <v>0</v>
      </c>
      <c r="Q616" s="566"/>
      <c r="R616" s="566"/>
      <c r="S616" s="566">
        <v>4.2</v>
      </c>
      <c r="T616" s="566">
        <v>0.21</v>
      </c>
      <c r="U616" s="566"/>
      <c r="V616" s="566"/>
      <c r="W616" s="566">
        <v>4.41</v>
      </c>
      <c r="X616" s="566"/>
      <c r="Y616" s="566"/>
      <c r="Z616" s="567"/>
      <c r="AA616" s="567"/>
      <c r="AB616" s="567"/>
      <c r="AC616" s="566"/>
      <c r="AD616" s="566"/>
      <c r="AE616" s="566"/>
    </row>
    <row r="617" spans="1:31">
      <c r="A617" s="566" t="s">
        <v>147</v>
      </c>
      <c r="B617" s="566" t="s">
        <v>161</v>
      </c>
      <c r="C617" s="567">
        <v>42905</v>
      </c>
      <c r="D617" s="566" t="s">
        <v>965</v>
      </c>
      <c r="E617" s="566" t="s">
        <v>742</v>
      </c>
      <c r="F617" s="566" t="s">
        <v>49</v>
      </c>
      <c r="G617" s="566" t="s">
        <v>259</v>
      </c>
      <c r="H617" s="566" t="s">
        <v>969</v>
      </c>
      <c r="I617" s="566"/>
      <c r="J617" s="566"/>
      <c r="K617" s="566">
        <v>20000</v>
      </c>
      <c r="L617" s="566" t="s">
        <v>698</v>
      </c>
      <c r="M617" s="566" t="s">
        <v>43</v>
      </c>
      <c r="N617" s="566" t="s">
        <v>43</v>
      </c>
      <c r="O617" s="566">
        <v>0.5</v>
      </c>
      <c r="P617" s="566"/>
      <c r="Q617" s="566" t="s">
        <v>43</v>
      </c>
      <c r="R617" s="566"/>
      <c r="S617" s="566">
        <v>7</v>
      </c>
      <c r="T617" s="566">
        <v>5</v>
      </c>
      <c r="U617" s="566">
        <v>0</v>
      </c>
      <c r="V617" s="566"/>
      <c r="W617" s="566">
        <v>12</v>
      </c>
      <c r="X617" s="566"/>
      <c r="Y617" s="566" t="s">
        <v>970</v>
      </c>
      <c r="Z617" s="567">
        <v>42902</v>
      </c>
      <c r="AA617" s="567">
        <v>42909</v>
      </c>
      <c r="AB617" s="567">
        <v>42910</v>
      </c>
      <c r="AC617" s="566" t="s">
        <v>54</v>
      </c>
      <c r="AD617" s="566" t="s">
        <v>971</v>
      </c>
      <c r="AE617" s="566" t="s">
        <v>56</v>
      </c>
    </row>
    <row r="618" spans="1:31">
      <c r="A618" s="566" t="s">
        <v>492</v>
      </c>
      <c r="B618" s="566" t="s">
        <v>493</v>
      </c>
      <c r="C618" s="567">
        <v>42905</v>
      </c>
      <c r="D618" s="566" t="s">
        <v>965</v>
      </c>
      <c r="E618" s="566" t="s">
        <v>742</v>
      </c>
      <c r="F618" s="566" t="s">
        <v>327</v>
      </c>
      <c r="G618" s="566" t="s">
        <v>972</v>
      </c>
      <c r="H618" s="566" t="s">
        <v>973</v>
      </c>
      <c r="I618" s="566">
        <v>3</v>
      </c>
      <c r="J618" s="566">
        <v>200</v>
      </c>
      <c r="K618" s="566">
        <v>6050</v>
      </c>
      <c r="L618" s="566" t="s">
        <v>852</v>
      </c>
      <c r="M618" s="566">
        <v>0.5</v>
      </c>
      <c r="N618" s="566"/>
      <c r="O618" s="566"/>
      <c r="P618" s="566">
        <v>0</v>
      </c>
      <c r="Q618" s="566"/>
      <c r="R618" s="566"/>
      <c r="S618" s="566">
        <v>7</v>
      </c>
      <c r="T618" s="566">
        <v>0.43</v>
      </c>
      <c r="U618" s="566">
        <v>0.38</v>
      </c>
      <c r="V618" s="566"/>
      <c r="W618" s="566">
        <v>7.81</v>
      </c>
      <c r="X618" s="566"/>
      <c r="Y618" s="566"/>
      <c r="Z618" s="567"/>
      <c r="AA618" s="567"/>
      <c r="AB618" s="567"/>
      <c r="AC618" s="566"/>
      <c r="AD618" s="566"/>
      <c r="AE618" s="566"/>
    </row>
    <row r="619" spans="1:31">
      <c r="A619" s="566" t="s">
        <v>147</v>
      </c>
      <c r="B619" s="566" t="s">
        <v>161</v>
      </c>
      <c r="C619" s="567">
        <v>42905</v>
      </c>
      <c r="D619" s="566" t="s">
        <v>965</v>
      </c>
      <c r="E619" s="566" t="s">
        <v>742</v>
      </c>
      <c r="F619" s="566" t="s">
        <v>49</v>
      </c>
      <c r="G619" s="566" t="s">
        <v>259</v>
      </c>
      <c r="H619" s="566" t="s">
        <v>974</v>
      </c>
      <c r="I619" s="566"/>
      <c r="J619" s="566"/>
      <c r="K619" s="566">
        <v>192000</v>
      </c>
      <c r="L619" s="566" t="s">
        <v>698</v>
      </c>
      <c r="M619" s="566" t="s">
        <v>43</v>
      </c>
      <c r="N619" s="566" t="s">
        <v>43</v>
      </c>
      <c r="O619" s="566">
        <v>0.5</v>
      </c>
      <c r="P619" s="566"/>
      <c r="Q619" s="566" t="s">
        <v>43</v>
      </c>
      <c r="R619" s="566"/>
      <c r="S619" s="566">
        <v>7</v>
      </c>
      <c r="T619" s="566">
        <v>5</v>
      </c>
      <c r="U619" s="566">
        <v>0</v>
      </c>
      <c r="V619" s="566"/>
      <c r="W619" s="566">
        <v>12</v>
      </c>
      <c r="X619" s="566"/>
      <c r="Y619" s="566" t="s">
        <v>970</v>
      </c>
      <c r="Z619" s="567">
        <v>42902</v>
      </c>
      <c r="AA619" s="567">
        <v>42909</v>
      </c>
      <c r="AB619" s="567">
        <v>42910</v>
      </c>
      <c r="AC619" s="566" t="s">
        <v>54</v>
      </c>
      <c r="AD619" s="566" t="s">
        <v>971</v>
      </c>
      <c r="AE619" s="566" t="s">
        <v>56</v>
      </c>
    </row>
    <row r="620" spans="1:31">
      <c r="A620" s="566" t="s">
        <v>492</v>
      </c>
      <c r="B620" s="566" t="s">
        <v>493</v>
      </c>
      <c r="C620" s="567">
        <v>42905</v>
      </c>
      <c r="D620" s="566" t="s">
        <v>965</v>
      </c>
      <c r="E620" s="566" t="s">
        <v>742</v>
      </c>
      <c r="F620" s="566" t="s">
        <v>327</v>
      </c>
      <c r="G620" s="566" t="s">
        <v>527</v>
      </c>
      <c r="H620" s="566" t="s">
        <v>975</v>
      </c>
      <c r="I620" s="566">
        <v>5</v>
      </c>
      <c r="J620" s="566">
        <v>200</v>
      </c>
      <c r="K620" s="566">
        <v>9140</v>
      </c>
      <c r="L620" s="566" t="s">
        <v>696</v>
      </c>
      <c r="M620" s="566"/>
      <c r="N620" s="566"/>
      <c r="O620" s="566">
        <v>0.3</v>
      </c>
      <c r="P620" s="566">
        <v>0</v>
      </c>
      <c r="Q620" s="566"/>
      <c r="R620" s="566"/>
      <c r="S620" s="566">
        <v>4.2</v>
      </c>
      <c r="T620" s="566">
        <v>0.21</v>
      </c>
      <c r="U620" s="566"/>
      <c r="V620" s="566"/>
      <c r="W620" s="566">
        <v>4.41</v>
      </c>
      <c r="X620" s="566"/>
      <c r="Y620" s="566"/>
      <c r="Z620" s="567"/>
      <c r="AA620" s="567"/>
      <c r="AB620" s="567"/>
      <c r="AC620" s="566"/>
      <c r="AD620" s="566"/>
      <c r="AE620" s="566"/>
    </row>
    <row r="621" spans="1:31">
      <c r="A621" s="566" t="s">
        <v>147</v>
      </c>
      <c r="B621" s="566" t="s">
        <v>161</v>
      </c>
      <c r="C621" s="567">
        <v>42905</v>
      </c>
      <c r="D621" s="566" t="s">
        <v>965</v>
      </c>
      <c r="E621" s="566" t="s">
        <v>742</v>
      </c>
      <c r="F621" s="566" t="s">
        <v>49</v>
      </c>
      <c r="G621" s="566" t="s">
        <v>259</v>
      </c>
      <c r="H621" s="566" t="s">
        <v>976</v>
      </c>
      <c r="I621" s="566"/>
      <c r="J621" s="566"/>
      <c r="K621" s="566">
        <v>20000</v>
      </c>
      <c r="L621" s="566" t="s">
        <v>698</v>
      </c>
      <c r="M621" s="566" t="s">
        <v>43</v>
      </c>
      <c r="N621" s="566" t="s">
        <v>43</v>
      </c>
      <c r="O621" s="566">
        <v>0.5</v>
      </c>
      <c r="P621" s="566"/>
      <c r="Q621" s="566" t="s">
        <v>43</v>
      </c>
      <c r="R621" s="566"/>
      <c r="S621" s="566">
        <v>7</v>
      </c>
      <c r="T621" s="566">
        <v>5</v>
      </c>
      <c r="U621" s="566">
        <v>0</v>
      </c>
      <c r="V621" s="566"/>
      <c r="W621" s="566">
        <v>12</v>
      </c>
      <c r="X621" s="566"/>
      <c r="Y621" s="566" t="s">
        <v>970</v>
      </c>
      <c r="Z621" s="567">
        <v>42902</v>
      </c>
      <c r="AA621" s="567">
        <v>42909</v>
      </c>
      <c r="AB621" s="567">
        <v>42910</v>
      </c>
      <c r="AC621" s="566" t="s">
        <v>54</v>
      </c>
      <c r="AD621" s="566" t="s">
        <v>971</v>
      </c>
      <c r="AE621" s="566" t="s">
        <v>56</v>
      </c>
    </row>
    <row r="622" spans="1:31">
      <c r="A622" s="566" t="s">
        <v>492</v>
      </c>
      <c r="B622" s="566" t="s">
        <v>537</v>
      </c>
      <c r="C622" s="567">
        <v>42905</v>
      </c>
      <c r="D622" s="566" t="s">
        <v>965</v>
      </c>
      <c r="E622" s="566" t="s">
        <v>742</v>
      </c>
      <c r="F622" s="566" t="s">
        <v>327</v>
      </c>
      <c r="G622" s="566" t="s">
        <v>660</v>
      </c>
      <c r="H622" s="566" t="s">
        <v>977</v>
      </c>
      <c r="I622" s="566">
        <v>107</v>
      </c>
      <c r="J622" s="566">
        <v>107</v>
      </c>
      <c r="K622" s="566">
        <v>107</v>
      </c>
      <c r="L622" s="566" t="s">
        <v>567</v>
      </c>
      <c r="M622" s="566"/>
      <c r="N622" s="566"/>
      <c r="O622" s="566"/>
      <c r="P622" s="566">
        <v>0.856</v>
      </c>
      <c r="Q622" s="566"/>
      <c r="R622" s="566"/>
      <c r="S622" s="566">
        <v>11.984</v>
      </c>
      <c r="T622" s="566"/>
      <c r="U622" s="566"/>
      <c r="V622" s="566"/>
      <c r="W622" s="566">
        <v>11.984</v>
      </c>
      <c r="X622" s="566">
        <v>107</v>
      </c>
      <c r="Y622" s="566"/>
      <c r="Z622" s="567"/>
      <c r="AA622" s="567"/>
      <c r="AB622" s="567"/>
      <c r="AC622" s="566"/>
      <c r="AD622" s="566"/>
      <c r="AE622" s="566"/>
    </row>
    <row r="623" spans="1:31">
      <c r="A623" s="566" t="s">
        <v>147</v>
      </c>
      <c r="B623" s="566" t="s">
        <v>161</v>
      </c>
      <c r="C623" s="567">
        <v>42905</v>
      </c>
      <c r="D623" s="566" t="s">
        <v>965</v>
      </c>
      <c r="E623" s="566" t="s">
        <v>742</v>
      </c>
      <c r="F623" s="566" t="s">
        <v>49</v>
      </c>
      <c r="G623" s="566" t="s">
        <v>259</v>
      </c>
      <c r="H623" s="566" t="s">
        <v>978</v>
      </c>
      <c r="I623" s="566"/>
      <c r="J623" s="566"/>
      <c r="K623" s="566">
        <v>20000</v>
      </c>
      <c r="L623" s="566" t="s">
        <v>698</v>
      </c>
      <c r="M623" s="566" t="s">
        <v>43</v>
      </c>
      <c r="N623" s="566" t="s">
        <v>43</v>
      </c>
      <c r="O623" s="566">
        <v>0.5</v>
      </c>
      <c r="P623" s="566"/>
      <c r="Q623" s="566" t="s">
        <v>43</v>
      </c>
      <c r="R623" s="566"/>
      <c r="S623" s="566">
        <v>7</v>
      </c>
      <c r="T623" s="566">
        <v>5</v>
      </c>
      <c r="U623" s="566">
        <v>0</v>
      </c>
      <c r="V623" s="566"/>
      <c r="W623" s="566">
        <v>12</v>
      </c>
      <c r="X623" s="566"/>
      <c r="Y623" s="566" t="s">
        <v>970</v>
      </c>
      <c r="Z623" s="567">
        <v>42902</v>
      </c>
      <c r="AA623" s="567">
        <v>42909</v>
      </c>
      <c r="AB623" s="567">
        <v>42910</v>
      </c>
      <c r="AC623" s="566" t="s">
        <v>54</v>
      </c>
      <c r="AD623" s="566" t="s">
        <v>971</v>
      </c>
      <c r="AE623" s="566" t="s">
        <v>56</v>
      </c>
    </row>
    <row r="624" spans="1:31">
      <c r="A624" s="566" t="s">
        <v>492</v>
      </c>
      <c r="B624" s="566" t="s">
        <v>537</v>
      </c>
      <c r="C624" s="567">
        <v>42905</v>
      </c>
      <c r="D624" s="566" t="s">
        <v>965</v>
      </c>
      <c r="E624" s="566" t="s">
        <v>742</v>
      </c>
      <c r="F624" s="566" t="s">
        <v>327</v>
      </c>
      <c r="G624" s="566" t="s">
        <v>979</v>
      </c>
      <c r="H624" s="566" t="s">
        <v>980</v>
      </c>
      <c r="I624" s="566">
        <v>218</v>
      </c>
      <c r="J624" s="566">
        <v>218</v>
      </c>
      <c r="K624" s="566">
        <v>218</v>
      </c>
      <c r="L624" s="566" t="s">
        <v>567</v>
      </c>
      <c r="M624" s="566"/>
      <c r="N624" s="566"/>
      <c r="O624" s="566"/>
      <c r="P624" s="566">
        <v>1.744</v>
      </c>
      <c r="Q624" s="566"/>
      <c r="R624" s="566"/>
      <c r="S624" s="566">
        <v>24.416</v>
      </c>
      <c r="T624" s="566"/>
      <c r="U624" s="566"/>
      <c r="V624" s="566"/>
      <c r="W624" s="566">
        <v>24.416</v>
      </c>
      <c r="X624" s="566">
        <v>218</v>
      </c>
      <c r="Y624" s="566"/>
      <c r="Z624" s="567"/>
      <c r="AA624" s="567"/>
      <c r="AB624" s="567"/>
      <c r="AC624" s="566"/>
      <c r="AD624" s="566"/>
      <c r="AE624" s="566"/>
    </row>
    <row r="625" spans="1:31">
      <c r="A625" s="566" t="s">
        <v>147</v>
      </c>
      <c r="B625" s="566" t="s">
        <v>161</v>
      </c>
      <c r="C625" s="567">
        <v>42905</v>
      </c>
      <c r="D625" s="566" t="s">
        <v>965</v>
      </c>
      <c r="E625" s="566" t="s">
        <v>742</v>
      </c>
      <c r="F625" s="566" t="s">
        <v>49</v>
      </c>
      <c r="G625" s="566" t="s">
        <v>259</v>
      </c>
      <c r="H625" s="566" t="s">
        <v>981</v>
      </c>
      <c r="I625" s="566"/>
      <c r="J625" s="566"/>
      <c r="K625" s="566">
        <v>20000</v>
      </c>
      <c r="L625" s="566" t="s">
        <v>698</v>
      </c>
      <c r="M625" s="566" t="s">
        <v>43</v>
      </c>
      <c r="N625" s="566" t="s">
        <v>43</v>
      </c>
      <c r="O625" s="566">
        <v>0.5</v>
      </c>
      <c r="P625" s="566"/>
      <c r="Q625" s="566" t="s">
        <v>43</v>
      </c>
      <c r="R625" s="566"/>
      <c r="S625" s="566">
        <v>7</v>
      </c>
      <c r="T625" s="566">
        <v>5</v>
      </c>
      <c r="U625" s="566">
        <v>0</v>
      </c>
      <c r="V625" s="566"/>
      <c r="W625" s="566">
        <v>12</v>
      </c>
      <c r="X625" s="566"/>
      <c r="Y625" s="566" t="s">
        <v>970</v>
      </c>
      <c r="Z625" s="567">
        <v>42902</v>
      </c>
      <c r="AA625" s="567">
        <v>42909</v>
      </c>
      <c r="AB625" s="567">
        <v>42910</v>
      </c>
      <c r="AC625" s="566" t="s">
        <v>54</v>
      </c>
      <c r="AD625" s="566" t="s">
        <v>971</v>
      </c>
      <c r="AE625" s="566" t="s">
        <v>56</v>
      </c>
    </row>
    <row r="626" spans="1:31">
      <c r="A626" s="566" t="s">
        <v>492</v>
      </c>
      <c r="B626" s="566" t="s">
        <v>537</v>
      </c>
      <c r="C626" s="567">
        <v>42905</v>
      </c>
      <c r="D626" s="566" t="s">
        <v>965</v>
      </c>
      <c r="E626" s="566" t="s">
        <v>742</v>
      </c>
      <c r="F626" s="566" t="s">
        <v>327</v>
      </c>
      <c r="G626" s="566" t="s">
        <v>979</v>
      </c>
      <c r="H626" s="566" t="s">
        <v>980</v>
      </c>
      <c r="I626" s="566">
        <v>90</v>
      </c>
      <c r="J626" s="566">
        <v>218</v>
      </c>
      <c r="K626" s="566">
        <v>218</v>
      </c>
      <c r="L626" s="566" t="s">
        <v>567</v>
      </c>
      <c r="M626" s="566">
        <v>0.5</v>
      </c>
      <c r="N626" s="566"/>
      <c r="O626" s="566"/>
      <c r="P626" s="566">
        <v>0</v>
      </c>
      <c r="Q626" s="566"/>
      <c r="R626" s="566"/>
      <c r="S626" s="566">
        <v>7</v>
      </c>
      <c r="T626" s="566">
        <v>7.2</v>
      </c>
      <c r="U626" s="566">
        <v>137.8</v>
      </c>
      <c r="V626" s="566"/>
      <c r="W626" s="566">
        <v>152</v>
      </c>
      <c r="X626" s="566"/>
      <c r="Y626" s="566"/>
      <c r="Z626" s="567"/>
      <c r="AA626" s="567"/>
      <c r="AB626" s="567"/>
      <c r="AC626" s="566"/>
      <c r="AD626" s="566"/>
      <c r="AE626" s="566"/>
    </row>
    <row r="627" spans="1:31">
      <c r="A627" s="566" t="s">
        <v>46</v>
      </c>
      <c r="B627" s="566" t="s">
        <v>46</v>
      </c>
      <c r="C627" s="567">
        <v>42906</v>
      </c>
      <c r="D627" s="566" t="s">
        <v>965</v>
      </c>
      <c r="E627" s="566" t="s">
        <v>742</v>
      </c>
      <c r="F627" s="566" t="s">
        <v>49</v>
      </c>
      <c r="G627" s="566" t="s">
        <v>57</v>
      </c>
      <c r="H627" s="566" t="s">
        <v>982</v>
      </c>
      <c r="I627" s="566"/>
      <c r="J627" s="566"/>
      <c r="K627" s="566">
        <v>11000</v>
      </c>
      <c r="L627" s="566" t="s">
        <v>224</v>
      </c>
      <c r="M627" s="566" t="s">
        <v>43</v>
      </c>
      <c r="N627" s="566" t="s">
        <v>43</v>
      </c>
      <c r="O627" s="566" t="s">
        <v>43</v>
      </c>
      <c r="P627" s="566"/>
      <c r="Q627" s="566">
        <v>3</v>
      </c>
      <c r="R627" s="566"/>
      <c r="S627" s="566">
        <v>42</v>
      </c>
      <c r="T627" s="566">
        <v>0</v>
      </c>
      <c r="U627" s="566">
        <v>0</v>
      </c>
      <c r="V627" s="566"/>
      <c r="W627" s="566">
        <v>42</v>
      </c>
      <c r="X627" s="566"/>
      <c r="Y627" s="566" t="s">
        <v>983</v>
      </c>
      <c r="Z627" s="567">
        <v>42906</v>
      </c>
      <c r="AA627" s="567">
        <v>42909</v>
      </c>
      <c r="AB627" s="567">
        <v>42910</v>
      </c>
      <c r="AC627" s="566" t="s">
        <v>142</v>
      </c>
      <c r="AD627" s="566" t="s">
        <v>61</v>
      </c>
      <c r="AE627" s="566" t="s">
        <v>56</v>
      </c>
    </row>
    <row r="628" spans="1:31">
      <c r="A628" s="566" t="s">
        <v>492</v>
      </c>
      <c r="B628" s="566" t="s">
        <v>537</v>
      </c>
      <c r="C628" s="567">
        <v>42906</v>
      </c>
      <c r="D628" s="566" t="s">
        <v>965</v>
      </c>
      <c r="E628" s="566" t="s">
        <v>742</v>
      </c>
      <c r="F628" s="566" t="s">
        <v>327</v>
      </c>
      <c r="G628" s="566" t="s">
        <v>660</v>
      </c>
      <c r="H628" s="566" t="s">
        <v>984</v>
      </c>
      <c r="I628" s="566">
        <v>208</v>
      </c>
      <c r="J628" s="566">
        <v>208</v>
      </c>
      <c r="K628" s="566">
        <v>208</v>
      </c>
      <c r="L628" s="566" t="s">
        <v>573</v>
      </c>
      <c r="M628" s="566"/>
      <c r="N628" s="566"/>
      <c r="O628" s="566"/>
      <c r="P628" s="566">
        <v>1.664</v>
      </c>
      <c r="Q628" s="566"/>
      <c r="R628" s="566"/>
      <c r="S628" s="566">
        <v>23.296</v>
      </c>
      <c r="T628" s="566"/>
      <c r="U628" s="566"/>
      <c r="V628" s="566"/>
      <c r="W628" s="566">
        <v>23.296</v>
      </c>
      <c r="X628" s="566">
        <v>208</v>
      </c>
      <c r="Y628" s="566"/>
      <c r="Z628" s="567"/>
      <c r="AA628" s="567"/>
      <c r="AB628" s="567"/>
      <c r="AC628" s="566"/>
      <c r="AD628" s="566"/>
      <c r="AE628" s="566"/>
    </row>
    <row r="629" spans="1:31">
      <c r="A629" s="566" t="s">
        <v>147</v>
      </c>
      <c r="B629" s="566" t="s">
        <v>324</v>
      </c>
      <c r="C629" s="567">
        <v>42907</v>
      </c>
      <c r="D629" s="566" t="s">
        <v>965</v>
      </c>
      <c r="E629" s="566" t="s">
        <v>742</v>
      </c>
      <c r="F629" s="566" t="s">
        <v>327</v>
      </c>
      <c r="G629" s="566" t="s">
        <v>780</v>
      </c>
      <c r="H629" s="566"/>
      <c r="I629" s="566"/>
      <c r="J629" s="566"/>
      <c r="K629" s="566"/>
      <c r="L629" s="566"/>
      <c r="M629" s="566"/>
      <c r="N629" s="566"/>
      <c r="O629" s="566"/>
      <c r="P629" s="566">
        <v>2</v>
      </c>
      <c r="Q629" s="566"/>
      <c r="R629" s="566"/>
      <c r="S629" s="566">
        <v>28</v>
      </c>
      <c r="T629" s="566"/>
      <c r="U629" s="566"/>
      <c r="V629" s="566"/>
      <c r="W629" s="566">
        <v>28</v>
      </c>
      <c r="X629" s="566"/>
      <c r="Y629" s="566"/>
      <c r="Z629" s="567"/>
      <c r="AA629" s="567"/>
      <c r="AB629" s="567"/>
      <c r="AC629" s="566"/>
      <c r="AD629" s="566"/>
      <c r="AE629" s="566"/>
    </row>
    <row r="630" spans="1:31">
      <c r="A630" s="566" t="s">
        <v>492</v>
      </c>
      <c r="B630" s="566" t="s">
        <v>493</v>
      </c>
      <c r="C630" s="567">
        <v>42907</v>
      </c>
      <c r="D630" s="566" t="s">
        <v>965</v>
      </c>
      <c r="E630" s="566" t="s">
        <v>742</v>
      </c>
      <c r="F630" s="566" t="s">
        <v>327</v>
      </c>
      <c r="G630" s="566" t="s">
        <v>519</v>
      </c>
      <c r="H630" s="566" t="s">
        <v>985</v>
      </c>
      <c r="I630" s="566">
        <v>3</v>
      </c>
      <c r="J630" s="566">
        <v>315</v>
      </c>
      <c r="K630" s="566">
        <v>19040</v>
      </c>
      <c r="L630" s="566" t="s">
        <v>521</v>
      </c>
      <c r="M630" s="566"/>
      <c r="N630" s="566"/>
      <c r="O630" s="566">
        <v>0.15</v>
      </c>
      <c r="P630" s="566">
        <v>0</v>
      </c>
      <c r="Q630" s="566"/>
      <c r="R630" s="566"/>
      <c r="S630" s="566">
        <v>2.1</v>
      </c>
      <c r="T630" s="566">
        <v>0.21</v>
      </c>
      <c r="U630" s="566"/>
      <c r="V630" s="566"/>
      <c r="W630" s="566">
        <v>2.31</v>
      </c>
      <c r="X630" s="566"/>
      <c r="Y630" s="566"/>
      <c r="Z630" s="567"/>
      <c r="AA630" s="567"/>
      <c r="AB630" s="567"/>
      <c r="AC630" s="566"/>
      <c r="AD630" s="566"/>
      <c r="AE630" s="566"/>
    </row>
    <row r="631" spans="1:31">
      <c r="A631" s="566" t="s">
        <v>147</v>
      </c>
      <c r="B631" s="566" t="s">
        <v>324</v>
      </c>
      <c r="C631" s="567">
        <v>42907</v>
      </c>
      <c r="D631" s="566" t="s">
        <v>965</v>
      </c>
      <c r="E631" s="566" t="s">
        <v>742</v>
      </c>
      <c r="F631" s="566" t="s">
        <v>327</v>
      </c>
      <c r="G631" s="566" t="s">
        <v>780</v>
      </c>
      <c r="H631" s="566"/>
      <c r="I631" s="566"/>
      <c r="J631" s="566"/>
      <c r="K631" s="566"/>
      <c r="L631" s="566"/>
      <c r="M631" s="566"/>
      <c r="N631" s="566"/>
      <c r="O631" s="566"/>
      <c r="P631" s="566">
        <v>3</v>
      </c>
      <c r="Q631" s="566"/>
      <c r="R631" s="566"/>
      <c r="S631" s="566">
        <v>42</v>
      </c>
      <c r="T631" s="566"/>
      <c r="U631" s="566"/>
      <c r="V631" s="566"/>
      <c r="W631" s="566">
        <v>42</v>
      </c>
      <c r="X631" s="566"/>
      <c r="Y631" s="566"/>
      <c r="Z631" s="567"/>
      <c r="AA631" s="567"/>
      <c r="AB631" s="567"/>
      <c r="AC631" s="566"/>
      <c r="AD631" s="566"/>
      <c r="AE631" s="566"/>
    </row>
    <row r="632" spans="1:31">
      <c r="A632" s="566" t="s">
        <v>492</v>
      </c>
      <c r="B632" s="566" t="s">
        <v>493</v>
      </c>
      <c r="C632" s="567">
        <v>42907</v>
      </c>
      <c r="D632" s="566" t="s">
        <v>965</v>
      </c>
      <c r="E632" s="566" t="s">
        <v>742</v>
      </c>
      <c r="F632" s="566" t="s">
        <v>327</v>
      </c>
      <c r="G632" s="566" t="s">
        <v>519</v>
      </c>
      <c r="H632" s="566" t="s">
        <v>986</v>
      </c>
      <c r="I632" s="566">
        <v>3</v>
      </c>
      <c r="J632" s="566">
        <v>315</v>
      </c>
      <c r="K632" s="566">
        <v>19240</v>
      </c>
      <c r="L632" s="566" t="s">
        <v>521</v>
      </c>
      <c r="M632" s="566"/>
      <c r="N632" s="566"/>
      <c r="O632" s="566">
        <v>0.15</v>
      </c>
      <c r="P632" s="566">
        <v>0</v>
      </c>
      <c r="Q632" s="566"/>
      <c r="R632" s="566"/>
      <c r="S632" s="566">
        <v>2.1</v>
      </c>
      <c r="T632" s="566">
        <v>0.21</v>
      </c>
      <c r="U632" s="566"/>
      <c r="V632" s="566"/>
      <c r="W632" s="566">
        <v>2.31</v>
      </c>
      <c r="X632" s="566"/>
      <c r="Y632" s="566"/>
      <c r="Z632" s="567"/>
      <c r="AA632" s="567"/>
      <c r="AB632" s="567"/>
      <c r="AC632" s="566"/>
      <c r="AD632" s="566"/>
      <c r="AE632" s="566"/>
    </row>
    <row r="633" spans="1:31">
      <c r="A633" s="566" t="s">
        <v>147</v>
      </c>
      <c r="B633" s="566" t="s">
        <v>324</v>
      </c>
      <c r="C633" s="567">
        <v>42907</v>
      </c>
      <c r="D633" s="566" t="s">
        <v>965</v>
      </c>
      <c r="E633" s="566" t="s">
        <v>742</v>
      </c>
      <c r="F633" s="566" t="s">
        <v>327</v>
      </c>
      <c r="G633" s="566" t="s">
        <v>516</v>
      </c>
      <c r="H633" s="566"/>
      <c r="I633" s="566"/>
      <c r="J633" s="566"/>
      <c r="K633" s="566"/>
      <c r="L633" s="566"/>
      <c r="M633" s="566"/>
      <c r="N633" s="566"/>
      <c r="O633" s="566"/>
      <c r="P633" s="566">
        <v>1</v>
      </c>
      <c r="Q633" s="566"/>
      <c r="R633" s="566"/>
      <c r="S633" s="566">
        <v>14</v>
      </c>
      <c r="T633" s="566"/>
      <c r="U633" s="566"/>
      <c r="V633" s="566"/>
      <c r="W633" s="566">
        <v>14</v>
      </c>
      <c r="X633" s="566"/>
      <c r="Y633" s="566"/>
      <c r="Z633" s="567"/>
      <c r="AA633" s="567"/>
      <c r="AB633" s="567"/>
      <c r="AC633" s="566"/>
      <c r="AD633" s="566"/>
      <c r="AE633" s="566"/>
    </row>
    <row r="634" spans="1:31">
      <c r="A634" s="566" t="s">
        <v>492</v>
      </c>
      <c r="B634" s="566" t="s">
        <v>493</v>
      </c>
      <c r="C634" s="567">
        <v>42907</v>
      </c>
      <c r="D634" s="566" t="s">
        <v>965</v>
      </c>
      <c r="E634" s="566" t="s">
        <v>742</v>
      </c>
      <c r="F634" s="566" t="s">
        <v>327</v>
      </c>
      <c r="G634" s="566" t="s">
        <v>604</v>
      </c>
      <c r="H634" s="566" t="s">
        <v>987</v>
      </c>
      <c r="I634" s="566">
        <v>5</v>
      </c>
      <c r="J634" s="566">
        <v>200</v>
      </c>
      <c r="K634" s="566">
        <v>4690</v>
      </c>
      <c r="L634" s="566" t="s">
        <v>496</v>
      </c>
      <c r="M634" s="566"/>
      <c r="N634" s="566">
        <v>0.15</v>
      </c>
      <c r="O634" s="566"/>
      <c r="P634" s="566">
        <v>0</v>
      </c>
      <c r="Q634" s="566"/>
      <c r="R634" s="566"/>
      <c r="S634" s="566">
        <v>2.1</v>
      </c>
      <c r="T634" s="566">
        <v>0.21</v>
      </c>
      <c r="U634" s="566">
        <v>0.19</v>
      </c>
      <c r="V634" s="566"/>
      <c r="W634" s="566">
        <v>2.5</v>
      </c>
      <c r="X634" s="566"/>
      <c r="Y634" s="566"/>
      <c r="Z634" s="567"/>
      <c r="AA634" s="567"/>
      <c r="AB634" s="567"/>
      <c r="AC634" s="566"/>
      <c r="AD634" s="566"/>
      <c r="AE634" s="566"/>
    </row>
    <row r="635" spans="1:31">
      <c r="A635" s="566" t="s">
        <v>492</v>
      </c>
      <c r="B635" s="566" t="s">
        <v>493</v>
      </c>
      <c r="C635" s="567">
        <v>42907</v>
      </c>
      <c r="D635" s="566" t="s">
        <v>965</v>
      </c>
      <c r="E635" s="566" t="s">
        <v>742</v>
      </c>
      <c r="F635" s="566" t="s">
        <v>327</v>
      </c>
      <c r="G635" s="566" t="s">
        <v>604</v>
      </c>
      <c r="H635" s="566" t="s">
        <v>988</v>
      </c>
      <c r="I635" s="566">
        <v>5</v>
      </c>
      <c r="J635" s="566">
        <v>200</v>
      </c>
      <c r="K635" s="566">
        <v>4910</v>
      </c>
      <c r="L635" s="566" t="s">
        <v>496</v>
      </c>
      <c r="M635" s="566"/>
      <c r="N635" s="566">
        <v>0.15</v>
      </c>
      <c r="O635" s="566"/>
      <c r="P635" s="566">
        <v>0</v>
      </c>
      <c r="Q635" s="566"/>
      <c r="R635" s="566"/>
      <c r="S635" s="566">
        <v>2.1</v>
      </c>
      <c r="T635" s="566">
        <v>0.21</v>
      </c>
      <c r="U635" s="566">
        <v>0.19</v>
      </c>
      <c r="V635" s="566"/>
      <c r="W635" s="566">
        <v>2.5</v>
      </c>
      <c r="X635" s="566"/>
      <c r="Y635" s="566"/>
      <c r="Z635" s="567"/>
      <c r="AA635" s="567"/>
      <c r="AB635" s="567"/>
      <c r="AC635" s="566"/>
      <c r="AD635" s="566"/>
      <c r="AE635" s="566"/>
    </row>
    <row r="636" spans="1:31">
      <c r="A636" s="566" t="s">
        <v>492</v>
      </c>
      <c r="B636" s="566" t="s">
        <v>493</v>
      </c>
      <c r="C636" s="567">
        <v>42907</v>
      </c>
      <c r="D636" s="566" t="s">
        <v>965</v>
      </c>
      <c r="E636" s="566" t="s">
        <v>742</v>
      </c>
      <c r="F636" s="566" t="s">
        <v>327</v>
      </c>
      <c r="G636" s="566" t="s">
        <v>604</v>
      </c>
      <c r="H636" s="566" t="s">
        <v>989</v>
      </c>
      <c r="I636" s="566">
        <v>5</v>
      </c>
      <c r="J636" s="566">
        <v>200</v>
      </c>
      <c r="K636" s="566">
        <v>5130</v>
      </c>
      <c r="L636" s="566" t="s">
        <v>496</v>
      </c>
      <c r="M636" s="566"/>
      <c r="N636" s="566">
        <v>0.15</v>
      </c>
      <c r="O636" s="566"/>
      <c r="P636" s="566">
        <v>0</v>
      </c>
      <c r="Q636" s="566"/>
      <c r="R636" s="566"/>
      <c r="S636" s="566">
        <v>2.1</v>
      </c>
      <c r="T636" s="566">
        <v>0.21</v>
      </c>
      <c r="U636" s="566">
        <v>0.19</v>
      </c>
      <c r="V636" s="566"/>
      <c r="W636" s="566">
        <v>2.5</v>
      </c>
      <c r="X636" s="566"/>
      <c r="Y636" s="566"/>
      <c r="Z636" s="567"/>
      <c r="AA636" s="567"/>
      <c r="AB636" s="567"/>
      <c r="AC636" s="566"/>
      <c r="AD636" s="566"/>
      <c r="AE636" s="566"/>
    </row>
    <row r="637" spans="1:31">
      <c r="A637" s="566" t="s">
        <v>492</v>
      </c>
      <c r="B637" s="566" t="s">
        <v>493</v>
      </c>
      <c r="C637" s="567">
        <v>42907</v>
      </c>
      <c r="D637" s="566" t="s">
        <v>965</v>
      </c>
      <c r="E637" s="566" t="s">
        <v>742</v>
      </c>
      <c r="F637" s="566" t="s">
        <v>327</v>
      </c>
      <c r="G637" s="566" t="s">
        <v>604</v>
      </c>
      <c r="H637" s="566" t="s">
        <v>990</v>
      </c>
      <c r="I637" s="566">
        <v>5</v>
      </c>
      <c r="J637" s="566">
        <v>200</v>
      </c>
      <c r="K637" s="566">
        <v>3280</v>
      </c>
      <c r="L637" s="566" t="s">
        <v>496</v>
      </c>
      <c r="M637" s="566"/>
      <c r="N637" s="566">
        <v>0.15</v>
      </c>
      <c r="O637" s="566"/>
      <c r="P637" s="566">
        <v>0</v>
      </c>
      <c r="Q637" s="566"/>
      <c r="R637" s="566"/>
      <c r="S637" s="566">
        <v>2.1</v>
      </c>
      <c r="T637" s="566">
        <v>0.21</v>
      </c>
      <c r="U637" s="566">
        <v>0.19</v>
      </c>
      <c r="V637" s="566"/>
      <c r="W637" s="566">
        <v>2.5</v>
      </c>
      <c r="X637" s="566"/>
      <c r="Y637" s="566"/>
      <c r="Z637" s="567"/>
      <c r="AA637" s="567"/>
      <c r="AB637" s="567"/>
      <c r="AC637" s="566"/>
      <c r="AD637" s="566"/>
      <c r="AE637" s="566"/>
    </row>
    <row r="638" spans="1:31">
      <c r="A638" s="566" t="s">
        <v>492</v>
      </c>
      <c r="B638" s="566" t="s">
        <v>493</v>
      </c>
      <c r="C638" s="567">
        <v>42907</v>
      </c>
      <c r="D638" s="566" t="s">
        <v>965</v>
      </c>
      <c r="E638" s="566" t="s">
        <v>742</v>
      </c>
      <c r="F638" s="566" t="s">
        <v>327</v>
      </c>
      <c r="G638" s="566" t="s">
        <v>604</v>
      </c>
      <c r="H638" s="566" t="s">
        <v>991</v>
      </c>
      <c r="I638" s="566">
        <v>5</v>
      </c>
      <c r="J638" s="566">
        <v>200</v>
      </c>
      <c r="K638" s="566">
        <v>5910</v>
      </c>
      <c r="L638" s="566" t="s">
        <v>496</v>
      </c>
      <c r="M638" s="566"/>
      <c r="N638" s="566">
        <v>0.15</v>
      </c>
      <c r="O638" s="566"/>
      <c r="P638" s="566">
        <v>0</v>
      </c>
      <c r="Q638" s="566"/>
      <c r="R638" s="566"/>
      <c r="S638" s="566">
        <v>2.1</v>
      </c>
      <c r="T638" s="566">
        <v>0.21</v>
      </c>
      <c r="U638" s="566">
        <v>0.19</v>
      </c>
      <c r="V638" s="566"/>
      <c r="W638" s="566">
        <v>2.5</v>
      </c>
      <c r="X638" s="566"/>
      <c r="Y638" s="566"/>
      <c r="Z638" s="567"/>
      <c r="AA638" s="567"/>
      <c r="AB638" s="567"/>
      <c r="AC638" s="566"/>
      <c r="AD638" s="566"/>
      <c r="AE638" s="566"/>
    </row>
    <row r="639" spans="1:31">
      <c r="A639" s="566" t="s">
        <v>492</v>
      </c>
      <c r="B639" s="566" t="s">
        <v>493</v>
      </c>
      <c r="C639" s="567">
        <v>42907</v>
      </c>
      <c r="D639" s="566" t="s">
        <v>965</v>
      </c>
      <c r="E639" s="566" t="s">
        <v>742</v>
      </c>
      <c r="F639" s="566" t="s">
        <v>327</v>
      </c>
      <c r="G639" s="566" t="s">
        <v>604</v>
      </c>
      <c r="H639" s="566" t="s">
        <v>992</v>
      </c>
      <c r="I639" s="566">
        <v>5</v>
      </c>
      <c r="J639" s="566">
        <v>200</v>
      </c>
      <c r="K639" s="566">
        <v>5670</v>
      </c>
      <c r="L639" s="566" t="s">
        <v>496</v>
      </c>
      <c r="M639" s="566"/>
      <c r="N639" s="566">
        <v>0.15</v>
      </c>
      <c r="O639" s="566"/>
      <c r="P639" s="566">
        <v>0</v>
      </c>
      <c r="Q639" s="566"/>
      <c r="R639" s="566"/>
      <c r="S639" s="566">
        <v>2.1</v>
      </c>
      <c r="T639" s="566">
        <v>0.21</v>
      </c>
      <c r="U639" s="566">
        <v>0.19</v>
      </c>
      <c r="V639" s="566"/>
      <c r="W639" s="566">
        <v>2.5</v>
      </c>
      <c r="X639" s="566"/>
      <c r="Y639" s="566"/>
      <c r="Z639" s="567"/>
      <c r="AA639" s="567"/>
      <c r="AB639" s="567"/>
      <c r="AC639" s="566"/>
      <c r="AD639" s="566"/>
      <c r="AE639" s="566"/>
    </row>
    <row r="640" spans="1:31">
      <c r="A640" s="566" t="s">
        <v>492</v>
      </c>
      <c r="B640" s="566" t="s">
        <v>493</v>
      </c>
      <c r="C640" s="567">
        <v>42907</v>
      </c>
      <c r="D640" s="566" t="s">
        <v>965</v>
      </c>
      <c r="E640" s="566" t="s">
        <v>742</v>
      </c>
      <c r="F640" s="566" t="s">
        <v>327</v>
      </c>
      <c r="G640" s="566" t="s">
        <v>604</v>
      </c>
      <c r="H640" s="566" t="s">
        <v>993</v>
      </c>
      <c r="I640" s="566">
        <v>5</v>
      </c>
      <c r="J640" s="566">
        <v>200</v>
      </c>
      <c r="K640" s="566">
        <v>4820</v>
      </c>
      <c r="L640" s="566" t="s">
        <v>496</v>
      </c>
      <c r="M640" s="566"/>
      <c r="N640" s="566">
        <v>0.15</v>
      </c>
      <c r="O640" s="566"/>
      <c r="P640" s="566">
        <v>0</v>
      </c>
      <c r="Q640" s="566"/>
      <c r="R640" s="566"/>
      <c r="S640" s="566">
        <v>2.1</v>
      </c>
      <c r="T640" s="566">
        <v>0.21</v>
      </c>
      <c r="U640" s="566">
        <v>0.19</v>
      </c>
      <c r="V640" s="566"/>
      <c r="W640" s="566">
        <v>2.5</v>
      </c>
      <c r="X640" s="566"/>
      <c r="Y640" s="566"/>
      <c r="Z640" s="567"/>
      <c r="AA640" s="567"/>
      <c r="AB640" s="567"/>
      <c r="AC640" s="566"/>
      <c r="AD640" s="566"/>
      <c r="AE640" s="566"/>
    </row>
    <row r="641" spans="1:31">
      <c r="A641" s="566" t="s">
        <v>492</v>
      </c>
      <c r="B641" s="566" t="s">
        <v>493</v>
      </c>
      <c r="C641" s="567">
        <v>42907</v>
      </c>
      <c r="D641" s="566" t="s">
        <v>965</v>
      </c>
      <c r="E641" s="566" t="s">
        <v>742</v>
      </c>
      <c r="F641" s="566" t="s">
        <v>327</v>
      </c>
      <c r="G641" s="566" t="s">
        <v>519</v>
      </c>
      <c r="H641" s="566" t="s">
        <v>994</v>
      </c>
      <c r="I641" s="566">
        <v>3</v>
      </c>
      <c r="J641" s="566">
        <v>315</v>
      </c>
      <c r="K641" s="566">
        <v>19090</v>
      </c>
      <c r="L641" s="566" t="s">
        <v>521</v>
      </c>
      <c r="M641" s="566"/>
      <c r="N641" s="566"/>
      <c r="O641" s="566">
        <v>0.15</v>
      </c>
      <c r="P641" s="566">
        <v>0</v>
      </c>
      <c r="Q641" s="566"/>
      <c r="R641" s="566"/>
      <c r="S641" s="566">
        <v>2.1</v>
      </c>
      <c r="T641" s="566">
        <v>0.21</v>
      </c>
      <c r="U641" s="566"/>
      <c r="V641" s="566"/>
      <c r="W641" s="566">
        <v>2.31</v>
      </c>
      <c r="X641" s="566"/>
      <c r="Y641" s="566"/>
      <c r="Z641" s="567"/>
      <c r="AA641" s="567"/>
      <c r="AB641" s="567"/>
      <c r="AC641" s="566"/>
      <c r="AD641" s="566"/>
      <c r="AE641" s="566"/>
    </row>
    <row r="642" spans="1:31">
      <c r="A642" s="566" t="s">
        <v>492</v>
      </c>
      <c r="B642" s="566" t="s">
        <v>493</v>
      </c>
      <c r="C642" s="567">
        <v>42907</v>
      </c>
      <c r="D642" s="566" t="s">
        <v>965</v>
      </c>
      <c r="E642" s="566" t="s">
        <v>742</v>
      </c>
      <c r="F642" s="566" t="s">
        <v>327</v>
      </c>
      <c r="G642" s="566" t="s">
        <v>604</v>
      </c>
      <c r="H642" s="566" t="s">
        <v>995</v>
      </c>
      <c r="I642" s="566">
        <v>5</v>
      </c>
      <c r="J642" s="566">
        <v>200</v>
      </c>
      <c r="K642" s="566">
        <v>5010</v>
      </c>
      <c r="L642" s="566" t="s">
        <v>496</v>
      </c>
      <c r="M642" s="566"/>
      <c r="N642" s="566">
        <v>0.15</v>
      </c>
      <c r="O642" s="566"/>
      <c r="P642" s="566">
        <v>0</v>
      </c>
      <c r="Q642" s="566"/>
      <c r="R642" s="566"/>
      <c r="S642" s="566">
        <v>2.1</v>
      </c>
      <c r="T642" s="566">
        <v>0.21</v>
      </c>
      <c r="U642" s="566">
        <v>0.19</v>
      </c>
      <c r="V642" s="566"/>
      <c r="W642" s="566">
        <v>2.5</v>
      </c>
      <c r="X642" s="566"/>
      <c r="Y642" s="566"/>
      <c r="Z642" s="567"/>
      <c r="AA642" s="567"/>
      <c r="AB642" s="567"/>
      <c r="AC642" s="566"/>
      <c r="AD642" s="566"/>
      <c r="AE642" s="566"/>
    </row>
    <row r="643" spans="1:31">
      <c r="A643" s="566" t="s">
        <v>492</v>
      </c>
      <c r="B643" s="566" t="s">
        <v>493</v>
      </c>
      <c r="C643" s="567">
        <v>42907</v>
      </c>
      <c r="D643" s="566" t="s">
        <v>965</v>
      </c>
      <c r="E643" s="566" t="s">
        <v>742</v>
      </c>
      <c r="F643" s="566" t="s">
        <v>327</v>
      </c>
      <c r="G643" s="566" t="s">
        <v>604</v>
      </c>
      <c r="H643" s="566" t="s">
        <v>996</v>
      </c>
      <c r="I643" s="566">
        <v>5</v>
      </c>
      <c r="J643" s="566">
        <v>200</v>
      </c>
      <c r="K643" s="566">
        <v>4410</v>
      </c>
      <c r="L643" s="566" t="s">
        <v>496</v>
      </c>
      <c r="M643" s="566"/>
      <c r="N643" s="566">
        <v>0.15</v>
      </c>
      <c r="O643" s="566"/>
      <c r="P643" s="566">
        <v>0</v>
      </c>
      <c r="Q643" s="566"/>
      <c r="R643" s="566"/>
      <c r="S643" s="566">
        <v>2.1</v>
      </c>
      <c r="T643" s="566">
        <v>0.21</v>
      </c>
      <c r="U643" s="566">
        <v>0.19</v>
      </c>
      <c r="V643" s="566"/>
      <c r="W643" s="566">
        <v>2.5</v>
      </c>
      <c r="X643" s="566"/>
      <c r="Y643" s="566"/>
      <c r="Z643" s="567"/>
      <c r="AA643" s="567"/>
      <c r="AB643" s="567"/>
      <c r="AC643" s="566"/>
      <c r="AD643" s="566"/>
      <c r="AE643" s="566"/>
    </row>
    <row r="644" spans="1:31">
      <c r="A644" s="566" t="s">
        <v>492</v>
      </c>
      <c r="B644" s="566" t="s">
        <v>537</v>
      </c>
      <c r="C644" s="567">
        <v>42907</v>
      </c>
      <c r="D644" s="566" t="s">
        <v>965</v>
      </c>
      <c r="E644" s="566" t="s">
        <v>742</v>
      </c>
      <c r="F644" s="566" t="s">
        <v>327</v>
      </c>
      <c r="G644" s="566" t="s">
        <v>538</v>
      </c>
      <c r="H644" s="566" t="s">
        <v>997</v>
      </c>
      <c r="I644" s="566">
        <v>218</v>
      </c>
      <c r="J644" s="566">
        <v>218</v>
      </c>
      <c r="K644" s="566">
        <v>218</v>
      </c>
      <c r="L644" s="566" t="s">
        <v>567</v>
      </c>
      <c r="M644" s="566"/>
      <c r="N644" s="566"/>
      <c r="O644" s="566"/>
      <c r="P644" s="566">
        <v>1.664</v>
      </c>
      <c r="Q644" s="566"/>
      <c r="R644" s="566"/>
      <c r="S644" s="566">
        <v>23.296</v>
      </c>
      <c r="T644" s="566"/>
      <c r="U644" s="566"/>
      <c r="V644" s="566"/>
      <c r="W644" s="566">
        <v>23.296</v>
      </c>
      <c r="X644" s="566">
        <v>208</v>
      </c>
      <c r="Y644" s="566"/>
      <c r="Z644" s="567"/>
      <c r="AA644" s="567"/>
      <c r="AB644" s="567"/>
      <c r="AC644" s="566"/>
      <c r="AD644" s="566"/>
      <c r="AE644" s="566"/>
    </row>
    <row r="645" spans="1:31">
      <c r="A645" s="566" t="s">
        <v>492</v>
      </c>
      <c r="B645" s="566" t="s">
        <v>493</v>
      </c>
      <c r="C645" s="567">
        <v>42907</v>
      </c>
      <c r="D645" s="566" t="s">
        <v>965</v>
      </c>
      <c r="E645" s="566" t="s">
        <v>742</v>
      </c>
      <c r="F645" s="566" t="s">
        <v>327</v>
      </c>
      <c r="G645" s="566" t="s">
        <v>519</v>
      </c>
      <c r="H645" s="566" t="s">
        <v>998</v>
      </c>
      <c r="I645" s="566">
        <v>5</v>
      </c>
      <c r="J645" s="566">
        <v>315</v>
      </c>
      <c r="K645" s="566">
        <v>19480</v>
      </c>
      <c r="L645" s="566" t="s">
        <v>521</v>
      </c>
      <c r="M645" s="566"/>
      <c r="N645" s="566"/>
      <c r="O645" s="566">
        <v>0.15</v>
      </c>
      <c r="P645" s="566">
        <v>0</v>
      </c>
      <c r="Q645" s="566"/>
      <c r="R645" s="566"/>
      <c r="S645" s="566">
        <v>2.1</v>
      </c>
      <c r="T645" s="566">
        <v>0.21</v>
      </c>
      <c r="U645" s="566"/>
      <c r="V645" s="566"/>
      <c r="W645" s="566">
        <v>2.31</v>
      </c>
      <c r="X645" s="566"/>
      <c r="Y645" s="566"/>
      <c r="Z645" s="567"/>
      <c r="AA645" s="567"/>
      <c r="AB645" s="567"/>
      <c r="AC645" s="566"/>
      <c r="AD645" s="566"/>
      <c r="AE645" s="566"/>
    </row>
    <row r="646" spans="1:31">
      <c r="A646" s="566" t="s">
        <v>492</v>
      </c>
      <c r="B646" s="566" t="s">
        <v>493</v>
      </c>
      <c r="C646" s="567">
        <v>42907</v>
      </c>
      <c r="D646" s="566" t="s">
        <v>965</v>
      </c>
      <c r="E646" s="566" t="s">
        <v>742</v>
      </c>
      <c r="F646" s="566" t="s">
        <v>327</v>
      </c>
      <c r="G646" s="566" t="s">
        <v>519</v>
      </c>
      <c r="H646" s="566" t="s">
        <v>999</v>
      </c>
      <c r="I646" s="566">
        <v>6</v>
      </c>
      <c r="J646" s="566">
        <v>315</v>
      </c>
      <c r="K646" s="566">
        <v>19470</v>
      </c>
      <c r="L646" s="566" t="s">
        <v>521</v>
      </c>
      <c r="M646" s="566"/>
      <c r="N646" s="566"/>
      <c r="O646" s="566">
        <v>0.15</v>
      </c>
      <c r="P646" s="566">
        <v>0</v>
      </c>
      <c r="Q646" s="566"/>
      <c r="R646" s="566"/>
      <c r="S646" s="566">
        <v>2.1</v>
      </c>
      <c r="T646" s="566">
        <v>0.21</v>
      </c>
      <c r="U646" s="566"/>
      <c r="V646" s="566"/>
      <c r="W646" s="566">
        <v>2.31</v>
      </c>
      <c r="X646" s="566"/>
      <c r="Y646" s="566"/>
      <c r="Z646" s="567"/>
      <c r="AA646" s="567"/>
      <c r="AB646" s="567"/>
      <c r="AC646" s="566"/>
      <c r="AD646" s="566"/>
      <c r="AE646" s="566"/>
    </row>
    <row r="647" spans="1:31">
      <c r="A647" s="566" t="s">
        <v>147</v>
      </c>
      <c r="B647" s="566" t="s">
        <v>324</v>
      </c>
      <c r="C647" s="567">
        <v>42909</v>
      </c>
      <c r="D647" s="566" t="s">
        <v>965</v>
      </c>
      <c r="E647" s="566" t="s">
        <v>742</v>
      </c>
      <c r="F647" s="566" t="s">
        <v>327</v>
      </c>
      <c r="G647" s="566" t="s">
        <v>431</v>
      </c>
      <c r="H647" s="566"/>
      <c r="I647" s="566"/>
      <c r="J647" s="566"/>
      <c r="K647" s="566"/>
      <c r="L647" s="566"/>
      <c r="M647" s="566"/>
      <c r="N647" s="566"/>
      <c r="O647" s="566"/>
      <c r="P647" s="566">
        <v>8</v>
      </c>
      <c r="Q647" s="566"/>
      <c r="R647" s="566"/>
      <c r="S647" s="566">
        <v>112</v>
      </c>
      <c r="T647" s="566"/>
      <c r="U647" s="566"/>
      <c r="V647" s="566"/>
      <c r="W647" s="566">
        <v>112</v>
      </c>
      <c r="X647" s="566"/>
      <c r="Y647" s="566"/>
      <c r="Z647" s="567"/>
      <c r="AA647" s="567"/>
      <c r="AB647" s="567"/>
      <c r="AC647" s="566"/>
      <c r="AD647" s="566"/>
      <c r="AE647" s="566"/>
    </row>
    <row r="648" spans="1:31">
      <c r="A648" s="566" t="s">
        <v>492</v>
      </c>
      <c r="B648" s="566" t="s">
        <v>537</v>
      </c>
      <c r="C648" s="567">
        <v>42909</v>
      </c>
      <c r="D648" s="566" t="s">
        <v>965</v>
      </c>
      <c r="E648" s="566" t="s">
        <v>742</v>
      </c>
      <c r="F648" s="566" t="s">
        <v>327</v>
      </c>
      <c r="G648" s="566" t="s">
        <v>1000</v>
      </c>
      <c r="H648" s="566" t="s">
        <v>1001</v>
      </c>
      <c r="I648" s="566">
        <v>214</v>
      </c>
      <c r="J648" s="566">
        <v>214</v>
      </c>
      <c r="K648" s="566">
        <v>214</v>
      </c>
      <c r="L648" s="566" t="s">
        <v>1002</v>
      </c>
      <c r="M648" s="566"/>
      <c r="N648" s="566"/>
      <c r="O648" s="566"/>
      <c r="P648" s="566">
        <v>1.712</v>
      </c>
      <c r="Q648" s="566"/>
      <c r="R648" s="566"/>
      <c r="S648" s="566">
        <v>23.968</v>
      </c>
      <c r="T648" s="566"/>
      <c r="U648" s="566"/>
      <c r="V648" s="566"/>
      <c r="W648" s="566">
        <v>23.968</v>
      </c>
      <c r="X648" s="566">
        <v>214</v>
      </c>
      <c r="Y648" s="566"/>
      <c r="Z648" s="567"/>
      <c r="AA648" s="567"/>
      <c r="AB648" s="567"/>
      <c r="AC648" s="566"/>
      <c r="AD648" s="566"/>
      <c r="AE648" s="566"/>
    </row>
    <row r="649" spans="1:31">
      <c r="A649" s="566" t="s">
        <v>147</v>
      </c>
      <c r="B649" s="566" t="s">
        <v>324</v>
      </c>
      <c r="C649" s="567">
        <v>42909</v>
      </c>
      <c r="D649" s="566" t="s">
        <v>965</v>
      </c>
      <c r="E649" s="566" t="s">
        <v>742</v>
      </c>
      <c r="F649" s="566" t="s">
        <v>327</v>
      </c>
      <c r="G649" s="566" t="s">
        <v>683</v>
      </c>
      <c r="H649" s="566"/>
      <c r="I649" s="566"/>
      <c r="J649" s="566"/>
      <c r="K649" s="566"/>
      <c r="L649" s="566"/>
      <c r="M649" s="566"/>
      <c r="N649" s="566"/>
      <c r="O649" s="566"/>
      <c r="P649" s="566">
        <v>5</v>
      </c>
      <c r="Q649" s="566"/>
      <c r="R649" s="566"/>
      <c r="S649" s="566">
        <v>70</v>
      </c>
      <c r="T649" s="566"/>
      <c r="U649" s="566"/>
      <c r="V649" s="566"/>
      <c r="W649" s="566">
        <v>70</v>
      </c>
      <c r="X649" s="566"/>
      <c r="Y649" s="566"/>
      <c r="Z649" s="567"/>
      <c r="AA649" s="567"/>
      <c r="AB649" s="567"/>
      <c r="AC649" s="566"/>
      <c r="AD649" s="566"/>
      <c r="AE649" s="566"/>
    </row>
    <row r="650" spans="1:31">
      <c r="A650" s="566" t="s">
        <v>492</v>
      </c>
      <c r="B650" s="566" t="s">
        <v>537</v>
      </c>
      <c r="C650" s="567">
        <v>42909</v>
      </c>
      <c r="D650" s="566" t="s">
        <v>965</v>
      </c>
      <c r="E650" s="566" t="s">
        <v>742</v>
      </c>
      <c r="F650" s="566" t="s">
        <v>327</v>
      </c>
      <c r="G650" s="566" t="s">
        <v>1000</v>
      </c>
      <c r="H650" s="566" t="s">
        <v>1001</v>
      </c>
      <c r="I650" s="566">
        <v>43</v>
      </c>
      <c r="J650" s="566">
        <v>214</v>
      </c>
      <c r="K650" s="566">
        <v>214</v>
      </c>
      <c r="L650" s="566" t="s">
        <v>1002</v>
      </c>
      <c r="M650" s="566"/>
      <c r="N650" s="566">
        <v>0.5</v>
      </c>
      <c r="O650" s="566"/>
      <c r="P650" s="566">
        <v>0</v>
      </c>
      <c r="Q650" s="566"/>
      <c r="R650" s="566"/>
      <c r="S650" s="566">
        <v>7</v>
      </c>
      <c r="T650" s="566">
        <v>1.72</v>
      </c>
      <c r="U650" s="566">
        <v>11</v>
      </c>
      <c r="V650" s="566"/>
      <c r="W650" s="566">
        <v>19.72</v>
      </c>
      <c r="X650" s="566"/>
      <c r="Y650" s="566"/>
      <c r="Z650" s="567"/>
      <c r="AA650" s="567"/>
      <c r="AB650" s="567"/>
      <c r="AC650" s="566"/>
      <c r="AD650" s="566"/>
      <c r="AE650" s="566"/>
    </row>
    <row r="651" spans="1:31">
      <c r="A651" s="566" t="s">
        <v>46</v>
      </c>
      <c r="B651" s="566" t="s">
        <v>46</v>
      </c>
      <c r="C651" s="567">
        <v>42910</v>
      </c>
      <c r="D651" s="566" t="s">
        <v>965</v>
      </c>
      <c r="E651" s="566" t="s">
        <v>742</v>
      </c>
      <c r="F651" s="566" t="s">
        <v>49</v>
      </c>
      <c r="G651" s="566" t="s">
        <v>132</v>
      </c>
      <c r="H651" s="566" t="s">
        <v>1003</v>
      </c>
      <c r="I651" s="566"/>
      <c r="J651" s="566"/>
      <c r="K651" s="566">
        <v>11000</v>
      </c>
      <c r="L651" s="566" t="s">
        <v>1004</v>
      </c>
      <c r="M651" s="566" t="s">
        <v>43</v>
      </c>
      <c r="N651" s="566" t="s">
        <v>43</v>
      </c>
      <c r="O651" s="566">
        <v>0.5</v>
      </c>
      <c r="P651" s="566"/>
      <c r="Q651" s="566" t="s">
        <v>43</v>
      </c>
      <c r="R651" s="566"/>
      <c r="S651" s="566">
        <v>7</v>
      </c>
      <c r="T651" s="566">
        <v>5</v>
      </c>
      <c r="U651" s="566">
        <v>0</v>
      </c>
      <c r="V651" s="566"/>
      <c r="W651" s="566">
        <v>12</v>
      </c>
      <c r="X651" s="566"/>
      <c r="Y651" s="566" t="s">
        <v>1005</v>
      </c>
      <c r="Z651" s="567">
        <v>42907</v>
      </c>
      <c r="AA651" s="567">
        <v>42911</v>
      </c>
      <c r="AB651" s="567">
        <v>42912</v>
      </c>
      <c r="AC651" s="566" t="s">
        <v>54</v>
      </c>
      <c r="AD651" s="566" t="s">
        <v>55</v>
      </c>
      <c r="AE651" s="566" t="s">
        <v>56</v>
      </c>
    </row>
    <row r="652" spans="1:31">
      <c r="A652" s="566" t="s">
        <v>147</v>
      </c>
      <c r="B652" s="566" t="s">
        <v>324</v>
      </c>
      <c r="C652" s="567">
        <v>42911</v>
      </c>
      <c r="D652" s="566" t="s">
        <v>1006</v>
      </c>
      <c r="E652" s="566" t="s">
        <v>742</v>
      </c>
      <c r="F652" s="566" t="s">
        <v>327</v>
      </c>
      <c r="G652" s="566" t="s">
        <v>949</v>
      </c>
      <c r="H652" s="566"/>
      <c r="I652" s="566"/>
      <c r="J652" s="566"/>
      <c r="K652" s="566"/>
      <c r="L652" s="566"/>
      <c r="M652" s="566">
        <v>10</v>
      </c>
      <c r="N652" s="566"/>
      <c r="O652" s="566"/>
      <c r="P652" s="566"/>
      <c r="Q652" s="566"/>
      <c r="R652" s="566"/>
      <c r="S652" s="566">
        <v>140</v>
      </c>
      <c r="T652" s="566"/>
      <c r="U652" s="566"/>
      <c r="V652" s="566"/>
      <c r="W652" s="566">
        <v>140</v>
      </c>
      <c r="X652" s="566"/>
      <c r="Y652" s="566"/>
      <c r="Z652" s="567"/>
      <c r="AA652" s="567"/>
      <c r="AB652" s="567"/>
      <c r="AC652" s="566"/>
      <c r="AD652" s="566"/>
      <c r="AE652" s="566"/>
    </row>
    <row r="653" spans="1:31">
      <c r="A653" s="566" t="s">
        <v>492</v>
      </c>
      <c r="B653" s="566" t="s">
        <v>493</v>
      </c>
      <c r="C653" s="567">
        <v>42911</v>
      </c>
      <c r="D653" s="566" t="s">
        <v>1006</v>
      </c>
      <c r="E653" s="566" t="s">
        <v>742</v>
      </c>
      <c r="F653" s="566" t="s">
        <v>327</v>
      </c>
      <c r="G653" s="566" t="s">
        <v>1007</v>
      </c>
      <c r="H653" s="566" t="s">
        <v>1008</v>
      </c>
      <c r="I653" s="566">
        <v>6</v>
      </c>
      <c r="J653" s="566">
        <v>500</v>
      </c>
      <c r="K653" s="566">
        <v>62290</v>
      </c>
      <c r="L653" s="566" t="s">
        <v>843</v>
      </c>
      <c r="M653" s="566">
        <v>0.3</v>
      </c>
      <c r="N653" s="566"/>
      <c r="O653" s="566"/>
      <c r="P653" s="566">
        <v>0</v>
      </c>
      <c r="Q653" s="566"/>
      <c r="R653" s="566"/>
      <c r="S653" s="566">
        <v>4.2</v>
      </c>
      <c r="T653" s="566">
        <v>0.43</v>
      </c>
      <c r="U653" s="566">
        <v>0.38</v>
      </c>
      <c r="V653" s="566"/>
      <c r="W653" s="566">
        <v>5.01</v>
      </c>
      <c r="X653" s="566"/>
      <c r="Y653" s="566"/>
      <c r="Z653" s="567"/>
      <c r="AA653" s="567"/>
      <c r="AB653" s="567"/>
      <c r="AC653" s="566"/>
      <c r="AD653" s="566"/>
      <c r="AE653" s="566"/>
    </row>
    <row r="654" spans="1:31">
      <c r="A654" s="566" t="s">
        <v>46</v>
      </c>
      <c r="B654" s="566" t="s">
        <v>46</v>
      </c>
      <c r="C654" s="567">
        <v>42911</v>
      </c>
      <c r="D654" s="566" t="s">
        <v>1006</v>
      </c>
      <c r="E654" s="566" t="s">
        <v>742</v>
      </c>
      <c r="F654" s="566" t="s">
        <v>49</v>
      </c>
      <c r="G654" s="566" t="s">
        <v>62</v>
      </c>
      <c r="H654" s="566" t="s">
        <v>1009</v>
      </c>
      <c r="I654" s="566"/>
      <c r="J654" s="566"/>
      <c r="K654" s="566">
        <v>13000</v>
      </c>
      <c r="L654" s="566" t="s">
        <v>1010</v>
      </c>
      <c r="M654" s="566" t="s">
        <v>43</v>
      </c>
      <c r="N654" s="566" t="s">
        <v>43</v>
      </c>
      <c r="O654" s="566" t="s">
        <v>43</v>
      </c>
      <c r="P654" s="566"/>
      <c r="Q654" s="566">
        <v>3</v>
      </c>
      <c r="R654" s="566"/>
      <c r="S654" s="566">
        <v>42</v>
      </c>
      <c r="T654" s="566">
        <v>0</v>
      </c>
      <c r="U654" s="566">
        <v>0</v>
      </c>
      <c r="V654" s="566"/>
      <c r="W654" s="566">
        <v>42</v>
      </c>
      <c r="X654" s="566"/>
      <c r="Y654" s="566" t="s">
        <v>1011</v>
      </c>
      <c r="Z654" s="567">
        <v>42908</v>
      </c>
      <c r="AA654" s="567">
        <v>42911</v>
      </c>
      <c r="AB654" s="567">
        <v>42912</v>
      </c>
      <c r="AC654" s="566" t="s">
        <v>142</v>
      </c>
      <c r="AD654" s="566" t="s">
        <v>85</v>
      </c>
      <c r="AE654" s="566" t="s">
        <v>56</v>
      </c>
    </row>
    <row r="655" spans="1:31">
      <c r="A655" s="566" t="s">
        <v>492</v>
      </c>
      <c r="B655" s="566" t="s">
        <v>493</v>
      </c>
      <c r="C655" s="567">
        <v>42911</v>
      </c>
      <c r="D655" s="566" t="s">
        <v>1006</v>
      </c>
      <c r="E655" s="566" t="s">
        <v>742</v>
      </c>
      <c r="F655" s="566" t="s">
        <v>327</v>
      </c>
      <c r="G655" s="566" t="s">
        <v>1007</v>
      </c>
      <c r="H655" s="566" t="s">
        <v>1012</v>
      </c>
      <c r="I655" s="566">
        <v>6</v>
      </c>
      <c r="J655" s="566">
        <v>500</v>
      </c>
      <c r="K655" s="566">
        <v>56890</v>
      </c>
      <c r="L655" s="566" t="s">
        <v>843</v>
      </c>
      <c r="M655" s="566">
        <v>0.3</v>
      </c>
      <c r="N655" s="566"/>
      <c r="O655" s="566"/>
      <c r="P655" s="566">
        <v>0</v>
      </c>
      <c r="Q655" s="566"/>
      <c r="R655" s="566"/>
      <c r="S655" s="566">
        <v>4.2</v>
      </c>
      <c r="T655" s="566">
        <v>0.43</v>
      </c>
      <c r="U655" s="566">
        <v>0.38</v>
      </c>
      <c r="V655" s="566"/>
      <c r="W655" s="566">
        <v>5.01</v>
      </c>
      <c r="X655" s="566"/>
      <c r="Y655" s="566"/>
      <c r="Z655" s="567"/>
      <c r="AA655" s="567"/>
      <c r="AB655" s="567"/>
      <c r="AC655" s="566"/>
      <c r="AD655" s="566"/>
      <c r="AE655" s="566"/>
    </row>
    <row r="656" spans="1:31">
      <c r="A656" s="566" t="s">
        <v>492</v>
      </c>
      <c r="B656" s="566" t="s">
        <v>493</v>
      </c>
      <c r="C656" s="567">
        <v>42911</v>
      </c>
      <c r="D656" s="566" t="s">
        <v>1006</v>
      </c>
      <c r="E656" s="566" t="s">
        <v>742</v>
      </c>
      <c r="F656" s="566" t="s">
        <v>327</v>
      </c>
      <c r="G656" s="566" t="s">
        <v>866</v>
      </c>
      <c r="H656" s="566" t="s">
        <v>1013</v>
      </c>
      <c r="I656" s="566">
        <v>4</v>
      </c>
      <c r="J656" s="566">
        <v>200</v>
      </c>
      <c r="K656" s="566">
        <v>3990</v>
      </c>
      <c r="L656" s="566" t="s">
        <v>521</v>
      </c>
      <c r="M656" s="566"/>
      <c r="N656" s="566"/>
      <c r="O656" s="566">
        <v>0.15</v>
      </c>
      <c r="P656" s="566">
        <v>0</v>
      </c>
      <c r="Q656" s="566"/>
      <c r="R656" s="566"/>
      <c r="S656" s="566">
        <v>2.1</v>
      </c>
      <c r="T656" s="566">
        <v>0.21</v>
      </c>
      <c r="U656" s="566"/>
      <c r="V656" s="566"/>
      <c r="W656" s="566">
        <v>2.31</v>
      </c>
      <c r="X656" s="566"/>
      <c r="Y656" s="566"/>
      <c r="Z656" s="567"/>
      <c r="AA656" s="567"/>
      <c r="AB656" s="567"/>
      <c r="AC656" s="566"/>
      <c r="AD656" s="566"/>
      <c r="AE656" s="566"/>
    </row>
    <row r="657" spans="1:31">
      <c r="A657" s="566" t="s">
        <v>492</v>
      </c>
      <c r="B657" s="566" t="s">
        <v>493</v>
      </c>
      <c r="C657" s="567">
        <v>42911</v>
      </c>
      <c r="D657" s="566" t="s">
        <v>1006</v>
      </c>
      <c r="E657" s="566" t="s">
        <v>742</v>
      </c>
      <c r="F657" s="566" t="s">
        <v>327</v>
      </c>
      <c r="G657" s="566" t="s">
        <v>1007</v>
      </c>
      <c r="H657" s="566" t="s">
        <v>1014</v>
      </c>
      <c r="I657" s="566">
        <v>6</v>
      </c>
      <c r="J657" s="566">
        <v>500</v>
      </c>
      <c r="K657" s="566">
        <v>64000</v>
      </c>
      <c r="L657" s="566" t="s">
        <v>843</v>
      </c>
      <c r="M657" s="566">
        <v>0.3</v>
      </c>
      <c r="N657" s="566"/>
      <c r="O657" s="566"/>
      <c r="P657" s="566">
        <v>0</v>
      </c>
      <c r="Q657" s="566"/>
      <c r="R657" s="566"/>
      <c r="S657" s="566">
        <v>4.2</v>
      </c>
      <c r="T657" s="566">
        <v>0.43</v>
      </c>
      <c r="U657" s="566">
        <v>0.38</v>
      </c>
      <c r="V657" s="566"/>
      <c r="W657" s="566">
        <v>5.01</v>
      </c>
      <c r="X657" s="566"/>
      <c r="Y657" s="566"/>
      <c r="Z657" s="567"/>
      <c r="AA657" s="567"/>
      <c r="AB657" s="567"/>
      <c r="AC657" s="566"/>
      <c r="AD657" s="566"/>
      <c r="AE657" s="566"/>
    </row>
    <row r="658" spans="1:31">
      <c r="A658" s="566" t="s">
        <v>492</v>
      </c>
      <c r="B658" s="566" t="s">
        <v>493</v>
      </c>
      <c r="C658" s="567">
        <v>42911</v>
      </c>
      <c r="D658" s="566" t="s">
        <v>1006</v>
      </c>
      <c r="E658" s="566" t="s">
        <v>742</v>
      </c>
      <c r="F658" s="566" t="s">
        <v>327</v>
      </c>
      <c r="G658" s="566" t="s">
        <v>1015</v>
      </c>
      <c r="H658" s="566" t="s">
        <v>1016</v>
      </c>
      <c r="I658" s="566">
        <v>4</v>
      </c>
      <c r="J658" s="566">
        <v>315</v>
      </c>
      <c r="K658" s="566">
        <v>20210</v>
      </c>
      <c r="L658" s="566" t="s">
        <v>521</v>
      </c>
      <c r="M658" s="566"/>
      <c r="N658" s="566"/>
      <c r="O658" s="566">
        <v>0.15</v>
      </c>
      <c r="P658" s="566">
        <v>0</v>
      </c>
      <c r="Q658" s="566"/>
      <c r="R658" s="566"/>
      <c r="S658" s="566">
        <v>2.1</v>
      </c>
      <c r="T658" s="566">
        <v>0.21</v>
      </c>
      <c r="U658" s="566"/>
      <c r="V658" s="566"/>
      <c r="W658" s="566">
        <v>2.31</v>
      </c>
      <c r="X658" s="566"/>
      <c r="Y658" s="566"/>
      <c r="Z658" s="567"/>
      <c r="AA658" s="567"/>
      <c r="AB658" s="567"/>
      <c r="AC658" s="566"/>
      <c r="AD658" s="566"/>
      <c r="AE658" s="566"/>
    </row>
    <row r="659" spans="1:31">
      <c r="A659" s="566" t="s">
        <v>492</v>
      </c>
      <c r="B659" s="566" t="s">
        <v>493</v>
      </c>
      <c r="C659" s="567">
        <v>42911</v>
      </c>
      <c r="D659" s="566" t="s">
        <v>1006</v>
      </c>
      <c r="E659" s="566" t="s">
        <v>742</v>
      </c>
      <c r="F659" s="566" t="s">
        <v>327</v>
      </c>
      <c r="G659" s="566" t="s">
        <v>1017</v>
      </c>
      <c r="H659" s="566" t="s">
        <v>1018</v>
      </c>
      <c r="I659" s="566">
        <v>3</v>
      </c>
      <c r="J659" s="566">
        <v>200</v>
      </c>
      <c r="K659" s="566">
        <v>8250</v>
      </c>
      <c r="L659" s="566" t="s">
        <v>521</v>
      </c>
      <c r="M659" s="566"/>
      <c r="N659" s="566"/>
      <c r="O659" s="566">
        <v>0.15</v>
      </c>
      <c r="P659" s="566">
        <v>0</v>
      </c>
      <c r="Q659" s="566"/>
      <c r="R659" s="566"/>
      <c r="S659" s="566">
        <v>2.1</v>
      </c>
      <c r="T659" s="566">
        <v>0.21</v>
      </c>
      <c r="U659" s="566"/>
      <c r="V659" s="566"/>
      <c r="W659" s="566">
        <v>2.31</v>
      </c>
      <c r="X659" s="566"/>
      <c r="Y659" s="566"/>
      <c r="Z659" s="567"/>
      <c r="AA659" s="567"/>
      <c r="AB659" s="567"/>
      <c r="AC659" s="566"/>
      <c r="AD659" s="566"/>
      <c r="AE659" s="566"/>
    </row>
    <row r="660" spans="1:31">
      <c r="A660" s="566" t="s">
        <v>492</v>
      </c>
      <c r="B660" s="566" t="s">
        <v>493</v>
      </c>
      <c r="C660" s="567">
        <v>42911</v>
      </c>
      <c r="D660" s="566" t="s">
        <v>1006</v>
      </c>
      <c r="E660" s="566" t="s">
        <v>742</v>
      </c>
      <c r="F660" s="566" t="s">
        <v>327</v>
      </c>
      <c r="G660" s="566" t="s">
        <v>1019</v>
      </c>
      <c r="H660" s="566" t="s">
        <v>1020</v>
      </c>
      <c r="I660" s="566">
        <v>3</v>
      </c>
      <c r="J660" s="566">
        <v>315</v>
      </c>
      <c r="K660" s="566">
        <v>11770</v>
      </c>
      <c r="L660" s="566" t="s">
        <v>521</v>
      </c>
      <c r="M660" s="566"/>
      <c r="N660" s="566"/>
      <c r="O660" s="566">
        <v>0.15</v>
      </c>
      <c r="P660" s="566">
        <v>0</v>
      </c>
      <c r="Q660" s="566"/>
      <c r="R660" s="566"/>
      <c r="S660" s="566">
        <v>2.1</v>
      </c>
      <c r="T660" s="566">
        <v>0.21</v>
      </c>
      <c r="U660" s="566"/>
      <c r="V660" s="566"/>
      <c r="W660" s="566">
        <v>2.31</v>
      </c>
      <c r="X660" s="566"/>
      <c r="Y660" s="566"/>
      <c r="Z660" s="567"/>
      <c r="AA660" s="567"/>
      <c r="AB660" s="567"/>
      <c r="AC660" s="566"/>
      <c r="AD660" s="566"/>
      <c r="AE660" s="566"/>
    </row>
    <row r="661" spans="1:31">
      <c r="A661" s="566" t="s">
        <v>492</v>
      </c>
      <c r="B661" s="566" t="s">
        <v>493</v>
      </c>
      <c r="C661" s="567">
        <v>42911</v>
      </c>
      <c r="D661" s="566" t="s">
        <v>1006</v>
      </c>
      <c r="E661" s="566" t="s">
        <v>742</v>
      </c>
      <c r="F661" s="566" t="s">
        <v>327</v>
      </c>
      <c r="G661" s="566" t="s">
        <v>1007</v>
      </c>
      <c r="H661" s="566" t="s">
        <v>1021</v>
      </c>
      <c r="I661" s="566">
        <v>6</v>
      </c>
      <c r="J661" s="566">
        <v>500</v>
      </c>
      <c r="K661" s="566">
        <v>62240</v>
      </c>
      <c r="L661" s="566" t="s">
        <v>843</v>
      </c>
      <c r="M661" s="566">
        <v>0.3</v>
      </c>
      <c r="N661" s="566"/>
      <c r="O661" s="566"/>
      <c r="P661" s="566">
        <v>0</v>
      </c>
      <c r="Q661" s="566"/>
      <c r="R661" s="566"/>
      <c r="S661" s="566">
        <v>4.2</v>
      </c>
      <c r="T661" s="566">
        <v>0.43</v>
      </c>
      <c r="U661" s="566">
        <v>0.38</v>
      </c>
      <c r="V661" s="566"/>
      <c r="W661" s="566">
        <v>5.01</v>
      </c>
      <c r="X661" s="566"/>
      <c r="Y661" s="566"/>
      <c r="Z661" s="567"/>
      <c r="AA661" s="567"/>
      <c r="AB661" s="567"/>
      <c r="AC661" s="566"/>
      <c r="AD661" s="566"/>
      <c r="AE661" s="566"/>
    </row>
    <row r="662" spans="1:31">
      <c r="A662" s="566" t="s">
        <v>492</v>
      </c>
      <c r="B662" s="566" t="s">
        <v>493</v>
      </c>
      <c r="C662" s="567">
        <v>42911</v>
      </c>
      <c r="D662" s="566" t="s">
        <v>1006</v>
      </c>
      <c r="E662" s="566" t="s">
        <v>742</v>
      </c>
      <c r="F662" s="566" t="s">
        <v>327</v>
      </c>
      <c r="G662" s="566" t="s">
        <v>866</v>
      </c>
      <c r="H662" s="566" t="s">
        <v>1022</v>
      </c>
      <c r="I662" s="566">
        <v>3</v>
      </c>
      <c r="J662" s="566">
        <v>200</v>
      </c>
      <c r="K662" s="566">
        <v>5780</v>
      </c>
      <c r="L662" s="566" t="s">
        <v>521</v>
      </c>
      <c r="M662" s="566"/>
      <c r="N662" s="566"/>
      <c r="O662" s="566">
        <v>0.15</v>
      </c>
      <c r="P662" s="566">
        <v>0</v>
      </c>
      <c r="Q662" s="566"/>
      <c r="R662" s="566"/>
      <c r="S662" s="566">
        <v>2.1</v>
      </c>
      <c r="T662" s="566">
        <v>0.21</v>
      </c>
      <c r="U662" s="566"/>
      <c r="V662" s="566"/>
      <c r="W662" s="566">
        <v>2.31</v>
      </c>
      <c r="X662" s="566"/>
      <c r="Y662" s="566"/>
      <c r="Z662" s="567"/>
      <c r="AA662" s="567"/>
      <c r="AB662" s="567"/>
      <c r="AC662" s="566"/>
      <c r="AD662" s="566"/>
      <c r="AE662" s="566"/>
    </row>
    <row r="663" spans="1:31">
      <c r="A663" s="566" t="s">
        <v>492</v>
      </c>
      <c r="B663" s="566" t="s">
        <v>493</v>
      </c>
      <c r="C663" s="567">
        <v>42911</v>
      </c>
      <c r="D663" s="566" t="s">
        <v>1006</v>
      </c>
      <c r="E663" s="566" t="s">
        <v>742</v>
      </c>
      <c r="F663" s="566" t="s">
        <v>327</v>
      </c>
      <c r="G663" s="566" t="s">
        <v>866</v>
      </c>
      <c r="H663" s="566" t="s">
        <v>1023</v>
      </c>
      <c r="I663" s="566">
        <v>5</v>
      </c>
      <c r="J663" s="566">
        <v>315</v>
      </c>
      <c r="K663" s="566">
        <v>11910</v>
      </c>
      <c r="L663" s="566" t="s">
        <v>521</v>
      </c>
      <c r="M663" s="566"/>
      <c r="N663" s="566"/>
      <c r="O663" s="566">
        <v>0.15</v>
      </c>
      <c r="P663" s="566">
        <v>0</v>
      </c>
      <c r="Q663" s="566"/>
      <c r="R663" s="566"/>
      <c r="S663" s="566">
        <v>2.1</v>
      </c>
      <c r="T663" s="566">
        <v>0.21</v>
      </c>
      <c r="U663" s="566"/>
      <c r="V663" s="566"/>
      <c r="W663" s="566">
        <v>2.31</v>
      </c>
      <c r="X663" s="566"/>
      <c r="Y663" s="566"/>
      <c r="Z663" s="567"/>
      <c r="AA663" s="567"/>
      <c r="AB663" s="567"/>
      <c r="AC663" s="566"/>
      <c r="AD663" s="566"/>
      <c r="AE663" s="566"/>
    </row>
    <row r="664" spans="1:31">
      <c r="A664" s="566" t="s">
        <v>147</v>
      </c>
      <c r="B664" s="566" t="s">
        <v>324</v>
      </c>
      <c r="C664" s="567">
        <v>42913</v>
      </c>
      <c r="D664" s="566" t="s">
        <v>1006</v>
      </c>
      <c r="E664" s="566" t="s">
        <v>742</v>
      </c>
      <c r="F664" s="566" t="s">
        <v>327</v>
      </c>
      <c r="G664" s="566" t="s">
        <v>431</v>
      </c>
      <c r="H664" s="566"/>
      <c r="I664" s="566"/>
      <c r="J664" s="566"/>
      <c r="K664" s="566"/>
      <c r="L664" s="566"/>
      <c r="M664" s="566"/>
      <c r="N664" s="566"/>
      <c r="O664" s="566"/>
      <c r="P664" s="566">
        <v>9</v>
      </c>
      <c r="Q664" s="566"/>
      <c r="R664" s="566"/>
      <c r="S664" s="566">
        <v>126</v>
      </c>
      <c r="T664" s="566"/>
      <c r="U664" s="566"/>
      <c r="V664" s="566"/>
      <c r="W664" s="566">
        <v>126</v>
      </c>
      <c r="X664" s="566"/>
      <c r="Y664" s="566"/>
      <c r="Z664" s="567"/>
      <c r="AA664" s="567"/>
      <c r="AB664" s="567"/>
      <c r="AC664" s="566"/>
      <c r="AD664" s="566"/>
      <c r="AE664" s="566"/>
    </row>
    <row r="665" spans="1:31">
      <c r="A665" s="566" t="s">
        <v>46</v>
      </c>
      <c r="B665" s="566" t="s">
        <v>46</v>
      </c>
      <c r="C665" s="567">
        <v>42913</v>
      </c>
      <c r="D665" s="566" t="s">
        <v>1006</v>
      </c>
      <c r="E665" s="566" t="s">
        <v>742</v>
      </c>
      <c r="F665" s="566" t="s">
        <v>49</v>
      </c>
      <c r="G665" s="566" t="s">
        <v>132</v>
      </c>
      <c r="H665" s="566" t="s">
        <v>1024</v>
      </c>
      <c r="I665" s="566"/>
      <c r="J665" s="566"/>
      <c r="K665" s="566"/>
      <c r="L665" s="566" t="s">
        <v>698</v>
      </c>
      <c r="M665" s="566" t="s">
        <v>43</v>
      </c>
      <c r="N665" s="566" t="s">
        <v>43</v>
      </c>
      <c r="O665" s="566">
        <v>0.5</v>
      </c>
      <c r="P665" s="566"/>
      <c r="Q665" s="566" t="s">
        <v>43</v>
      </c>
      <c r="R665" s="566"/>
      <c r="S665" s="566">
        <v>7</v>
      </c>
      <c r="T665" s="566">
        <v>5</v>
      </c>
      <c r="U665" s="566">
        <v>0</v>
      </c>
      <c r="V665" s="566"/>
      <c r="W665" s="566">
        <v>12</v>
      </c>
      <c r="X665" s="566"/>
      <c r="Y665" s="566" t="s">
        <v>1025</v>
      </c>
      <c r="Z665" s="567">
        <v>42908</v>
      </c>
      <c r="AA665" s="567">
        <v>42914</v>
      </c>
      <c r="AB665" s="567">
        <v>42915</v>
      </c>
      <c r="AC665" s="566" t="s">
        <v>54</v>
      </c>
      <c r="AD665" s="566" t="s">
        <v>85</v>
      </c>
      <c r="AE665" s="566" t="s">
        <v>56</v>
      </c>
    </row>
    <row r="666" spans="1:31">
      <c r="A666" s="566" t="s">
        <v>46</v>
      </c>
      <c r="B666" s="566" t="s">
        <v>46</v>
      </c>
      <c r="C666" s="567">
        <v>42913</v>
      </c>
      <c r="D666" s="566" t="s">
        <v>1006</v>
      </c>
      <c r="E666" s="566" t="s">
        <v>742</v>
      </c>
      <c r="F666" s="566" t="s">
        <v>49</v>
      </c>
      <c r="G666" s="566" t="s">
        <v>57</v>
      </c>
      <c r="H666" s="566" t="s">
        <v>1026</v>
      </c>
      <c r="I666" s="566"/>
      <c r="J666" s="566"/>
      <c r="K666" s="566"/>
      <c r="L666" s="566" t="s">
        <v>698</v>
      </c>
      <c r="M666" s="566" t="s">
        <v>43</v>
      </c>
      <c r="N666" s="566" t="s">
        <v>43</v>
      </c>
      <c r="O666" s="566">
        <v>0.5</v>
      </c>
      <c r="P666" s="566"/>
      <c r="Q666" s="566" t="s">
        <v>43</v>
      </c>
      <c r="R666" s="566"/>
      <c r="S666" s="566">
        <v>7</v>
      </c>
      <c r="T666" s="566">
        <v>5</v>
      </c>
      <c r="U666" s="566">
        <v>0</v>
      </c>
      <c r="V666" s="566"/>
      <c r="W666" s="566">
        <v>12</v>
      </c>
      <c r="X666" s="566"/>
      <c r="Y666" s="566" t="s">
        <v>1027</v>
      </c>
      <c r="Z666" s="567">
        <v>42911</v>
      </c>
      <c r="AA666" s="567">
        <v>42914</v>
      </c>
      <c r="AB666" s="567">
        <v>42915</v>
      </c>
      <c r="AC666" s="566" t="s">
        <v>54</v>
      </c>
      <c r="AD666" s="566" t="s">
        <v>85</v>
      </c>
      <c r="AE666" s="566" t="s">
        <v>56</v>
      </c>
    </row>
    <row r="667" spans="1:31">
      <c r="A667" s="566" t="s">
        <v>46</v>
      </c>
      <c r="B667" s="566" t="s">
        <v>46</v>
      </c>
      <c r="C667" s="567">
        <v>42913</v>
      </c>
      <c r="D667" s="566" t="s">
        <v>1006</v>
      </c>
      <c r="E667" s="566" t="s">
        <v>742</v>
      </c>
      <c r="F667" s="566" t="s">
        <v>49</v>
      </c>
      <c r="G667" s="566" t="s">
        <v>57</v>
      </c>
      <c r="H667" s="566" t="s">
        <v>1028</v>
      </c>
      <c r="I667" s="566"/>
      <c r="J667" s="566"/>
      <c r="K667" s="566"/>
      <c r="L667" s="566" t="s">
        <v>159</v>
      </c>
      <c r="M667" s="566" t="s">
        <v>43</v>
      </c>
      <c r="N667" s="566" t="s">
        <v>43</v>
      </c>
      <c r="O667" s="566">
        <v>0.5</v>
      </c>
      <c r="P667" s="566"/>
      <c r="Q667" s="566" t="s">
        <v>43</v>
      </c>
      <c r="R667" s="566"/>
      <c r="S667" s="566">
        <v>7</v>
      </c>
      <c r="T667" s="566">
        <v>5</v>
      </c>
      <c r="U667" s="566">
        <v>0</v>
      </c>
      <c r="V667" s="566"/>
      <c r="W667" s="566">
        <v>12</v>
      </c>
      <c r="X667" s="566"/>
      <c r="Y667" s="566" t="s">
        <v>1027</v>
      </c>
      <c r="Z667" s="567">
        <v>42911</v>
      </c>
      <c r="AA667" s="567">
        <v>42913</v>
      </c>
      <c r="AB667" s="567">
        <v>42914</v>
      </c>
      <c r="AC667" s="566" t="s">
        <v>54</v>
      </c>
      <c r="AD667" s="566" t="s">
        <v>61</v>
      </c>
      <c r="AE667" s="566" t="s">
        <v>56</v>
      </c>
    </row>
    <row r="668" spans="1:31">
      <c r="A668" s="566" t="s">
        <v>46</v>
      </c>
      <c r="B668" s="566" t="s">
        <v>46</v>
      </c>
      <c r="C668" s="567">
        <v>42913</v>
      </c>
      <c r="D668" s="566" t="s">
        <v>1006</v>
      </c>
      <c r="E668" s="566" t="s">
        <v>742</v>
      </c>
      <c r="F668" s="566" t="s">
        <v>49</v>
      </c>
      <c r="G668" s="566" t="s">
        <v>62</v>
      </c>
      <c r="H668" s="566" t="s">
        <v>1029</v>
      </c>
      <c r="I668" s="566"/>
      <c r="J668" s="566"/>
      <c r="K668" s="566"/>
      <c r="L668" s="566" t="s">
        <v>159</v>
      </c>
      <c r="M668" s="566" t="s">
        <v>43</v>
      </c>
      <c r="N668" s="566" t="s">
        <v>43</v>
      </c>
      <c r="O668" s="566">
        <v>0.5</v>
      </c>
      <c r="P668" s="566"/>
      <c r="Q668" s="566" t="s">
        <v>43</v>
      </c>
      <c r="R668" s="566"/>
      <c r="S668" s="566">
        <v>7</v>
      </c>
      <c r="T668" s="566">
        <v>5</v>
      </c>
      <c r="U668" s="566">
        <v>0</v>
      </c>
      <c r="V668" s="566"/>
      <c r="W668" s="566">
        <v>12</v>
      </c>
      <c r="X668" s="566"/>
      <c r="Y668" s="566" t="s">
        <v>1030</v>
      </c>
      <c r="Z668" s="567">
        <v>42910</v>
      </c>
      <c r="AA668" s="567">
        <v>42914</v>
      </c>
      <c r="AB668" s="567">
        <v>42915</v>
      </c>
      <c r="AC668" s="566" t="s">
        <v>54</v>
      </c>
      <c r="AD668" s="566" t="s">
        <v>61</v>
      </c>
      <c r="AE668" s="566" t="s">
        <v>56</v>
      </c>
    </row>
    <row r="669" spans="1:31">
      <c r="A669" s="566" t="s">
        <v>46</v>
      </c>
      <c r="B669" s="566" t="s">
        <v>46</v>
      </c>
      <c r="C669" s="567">
        <v>42913</v>
      </c>
      <c r="D669" s="566" t="s">
        <v>1006</v>
      </c>
      <c r="E669" s="566" t="s">
        <v>742</v>
      </c>
      <c r="F669" s="566" t="s">
        <v>49</v>
      </c>
      <c r="G669" s="566" t="s">
        <v>62</v>
      </c>
      <c r="H669" s="566" t="s">
        <v>1031</v>
      </c>
      <c r="I669" s="566"/>
      <c r="J669" s="566"/>
      <c r="K669" s="566"/>
      <c r="L669" s="566" t="s">
        <v>159</v>
      </c>
      <c r="M669" s="566" t="s">
        <v>43</v>
      </c>
      <c r="N669" s="566" t="s">
        <v>43</v>
      </c>
      <c r="O669" s="566">
        <v>0.5</v>
      </c>
      <c r="P669" s="566"/>
      <c r="Q669" s="566" t="s">
        <v>43</v>
      </c>
      <c r="R669" s="566"/>
      <c r="S669" s="566">
        <v>7</v>
      </c>
      <c r="T669" s="566">
        <v>5</v>
      </c>
      <c r="U669" s="566">
        <v>0</v>
      </c>
      <c r="V669" s="566"/>
      <c r="W669" s="566">
        <v>12</v>
      </c>
      <c r="X669" s="566"/>
      <c r="Y669" s="566" t="s">
        <v>1030</v>
      </c>
      <c r="Z669" s="567">
        <v>42910</v>
      </c>
      <c r="AA669" s="567">
        <v>42914</v>
      </c>
      <c r="AB669" s="567">
        <v>42915</v>
      </c>
      <c r="AC669" s="566" t="s">
        <v>54</v>
      </c>
      <c r="AD669" s="566" t="s">
        <v>85</v>
      </c>
      <c r="AE669" s="566" t="s">
        <v>56</v>
      </c>
    </row>
    <row r="670" spans="1:31">
      <c r="A670" s="566" t="s">
        <v>46</v>
      </c>
      <c r="B670" s="566" t="s">
        <v>46</v>
      </c>
      <c r="C670" s="567">
        <v>42913</v>
      </c>
      <c r="D670" s="566" t="s">
        <v>1006</v>
      </c>
      <c r="E670" s="566" t="s">
        <v>742</v>
      </c>
      <c r="F670" s="566" t="s">
        <v>49</v>
      </c>
      <c r="G670" s="566" t="s">
        <v>92</v>
      </c>
      <c r="H670" s="566" t="s">
        <v>1032</v>
      </c>
      <c r="I670" s="566"/>
      <c r="J670" s="566"/>
      <c r="K670" s="566"/>
      <c r="L670" s="566" t="s">
        <v>698</v>
      </c>
      <c r="M670" s="566" t="s">
        <v>43</v>
      </c>
      <c r="N670" s="566" t="s">
        <v>43</v>
      </c>
      <c r="O670" s="566">
        <v>0.5</v>
      </c>
      <c r="P670" s="566"/>
      <c r="Q670" s="566" t="s">
        <v>43</v>
      </c>
      <c r="R670" s="566"/>
      <c r="S670" s="566">
        <v>7</v>
      </c>
      <c r="T670" s="566">
        <v>5</v>
      </c>
      <c r="U670" s="566">
        <v>0</v>
      </c>
      <c r="V670" s="566"/>
      <c r="W670" s="566">
        <v>12</v>
      </c>
      <c r="X670" s="566"/>
      <c r="Y670" s="566" t="s">
        <v>1033</v>
      </c>
      <c r="Z670" s="567">
        <v>42909</v>
      </c>
      <c r="AA670" s="567">
        <v>42914</v>
      </c>
      <c r="AB670" s="567">
        <v>42915</v>
      </c>
      <c r="AC670" s="566" t="s">
        <v>54</v>
      </c>
      <c r="AD670" s="566" t="s">
        <v>85</v>
      </c>
      <c r="AE670" s="566" t="s">
        <v>56</v>
      </c>
    </row>
    <row r="671" spans="1:31">
      <c r="A671" s="566" t="s">
        <v>492</v>
      </c>
      <c r="B671" s="566" t="s">
        <v>537</v>
      </c>
      <c r="C671" s="567">
        <v>42914</v>
      </c>
      <c r="D671" s="566" t="s">
        <v>1006</v>
      </c>
      <c r="E671" s="566" t="s">
        <v>742</v>
      </c>
      <c r="F671" s="566" t="s">
        <v>327</v>
      </c>
      <c r="G671" s="566" t="s">
        <v>538</v>
      </c>
      <c r="H671" s="566" t="s">
        <v>1034</v>
      </c>
      <c r="I671" s="566">
        <v>83</v>
      </c>
      <c r="J671" s="566">
        <v>83</v>
      </c>
      <c r="K671" s="566">
        <v>83</v>
      </c>
      <c r="L671" s="566" t="s">
        <v>567</v>
      </c>
      <c r="M671" s="566"/>
      <c r="N671" s="566"/>
      <c r="O671" s="566"/>
      <c r="P671" s="566">
        <v>0.664</v>
      </c>
      <c r="Q671" s="566"/>
      <c r="R671" s="566"/>
      <c r="S671" s="566">
        <v>9.296</v>
      </c>
      <c r="T671" s="566"/>
      <c r="U671" s="566"/>
      <c r="V671" s="566"/>
      <c r="W671" s="566">
        <v>9.296</v>
      </c>
      <c r="X671" s="566">
        <v>83</v>
      </c>
      <c r="Y671" s="566"/>
      <c r="Z671" s="567"/>
      <c r="AA671" s="567"/>
      <c r="AB671" s="567"/>
      <c r="AC671" s="566"/>
      <c r="AD671" s="566"/>
      <c r="AE671" s="566"/>
    </row>
    <row r="672" spans="1:31">
      <c r="A672" s="566" t="s">
        <v>147</v>
      </c>
      <c r="B672" s="566" t="s">
        <v>161</v>
      </c>
      <c r="C672" s="567">
        <v>42914</v>
      </c>
      <c r="D672" s="566" t="s">
        <v>1006</v>
      </c>
      <c r="E672" s="566" t="s">
        <v>742</v>
      </c>
      <c r="F672" s="566" t="s">
        <v>49</v>
      </c>
      <c r="G672" s="566" t="s">
        <v>195</v>
      </c>
      <c r="H672" s="566" t="s">
        <v>1035</v>
      </c>
      <c r="I672" s="566"/>
      <c r="J672" s="566"/>
      <c r="K672" s="566"/>
      <c r="L672" s="566" t="s">
        <v>698</v>
      </c>
      <c r="M672" s="566" t="s">
        <v>43</v>
      </c>
      <c r="N672" s="566" t="s">
        <v>43</v>
      </c>
      <c r="O672" s="566">
        <v>0.5</v>
      </c>
      <c r="P672" s="566"/>
      <c r="Q672" s="566" t="s">
        <v>43</v>
      </c>
      <c r="R672" s="566"/>
      <c r="S672" s="566">
        <v>7</v>
      </c>
      <c r="T672" s="566">
        <v>5</v>
      </c>
      <c r="U672" s="566">
        <v>0</v>
      </c>
      <c r="V672" s="566"/>
      <c r="W672" s="566">
        <v>12</v>
      </c>
      <c r="X672" s="566"/>
      <c r="Y672" s="566" t="s">
        <v>1036</v>
      </c>
      <c r="Z672" s="567">
        <v>42912</v>
      </c>
      <c r="AA672" s="567">
        <v>42916</v>
      </c>
      <c r="AB672" s="567">
        <v>42917</v>
      </c>
      <c r="AC672" s="566" t="s">
        <v>54</v>
      </c>
      <c r="AD672" s="566" t="s">
        <v>1037</v>
      </c>
      <c r="AE672" s="566" t="s">
        <v>56</v>
      </c>
    </row>
    <row r="673" spans="1:31">
      <c r="A673" s="566" t="s">
        <v>492</v>
      </c>
      <c r="B673" s="566" t="s">
        <v>537</v>
      </c>
      <c r="C673" s="567">
        <v>42914</v>
      </c>
      <c r="D673" s="566" t="s">
        <v>1006</v>
      </c>
      <c r="E673" s="566" t="s">
        <v>742</v>
      </c>
      <c r="F673" s="566" t="s">
        <v>327</v>
      </c>
      <c r="G673" s="566" t="s">
        <v>538</v>
      </c>
      <c r="H673" s="566" t="s">
        <v>1038</v>
      </c>
      <c r="I673" s="566">
        <v>218</v>
      </c>
      <c r="J673" s="566">
        <v>218</v>
      </c>
      <c r="K673" s="566">
        <v>218</v>
      </c>
      <c r="L673" s="566" t="s">
        <v>567</v>
      </c>
      <c r="M673" s="566"/>
      <c r="N673" s="566"/>
      <c r="O673" s="566"/>
      <c r="P673" s="566">
        <v>1.744</v>
      </c>
      <c r="Q673" s="566"/>
      <c r="R673" s="566"/>
      <c r="S673" s="566">
        <v>24.416</v>
      </c>
      <c r="T673" s="566"/>
      <c r="U673" s="566"/>
      <c r="V673" s="566"/>
      <c r="W673" s="566">
        <v>24.416</v>
      </c>
      <c r="X673" s="566">
        <v>218</v>
      </c>
      <c r="Y673" s="566"/>
      <c r="Z673" s="567"/>
      <c r="AA673" s="567"/>
      <c r="AB673" s="567"/>
      <c r="AC673" s="566"/>
      <c r="AD673" s="566"/>
      <c r="AE673" s="566"/>
    </row>
    <row r="674" spans="1:31">
      <c r="A674" s="566" t="s">
        <v>46</v>
      </c>
      <c r="B674" s="566" t="s">
        <v>46</v>
      </c>
      <c r="C674" s="567">
        <v>42914</v>
      </c>
      <c r="D674" s="566" t="s">
        <v>1006</v>
      </c>
      <c r="E674" s="566" t="s">
        <v>742</v>
      </c>
      <c r="F674" s="566" t="s">
        <v>49</v>
      </c>
      <c r="G674" s="566" t="s">
        <v>62</v>
      </c>
      <c r="H674" s="566" t="s">
        <v>1039</v>
      </c>
      <c r="I674" s="566"/>
      <c r="J674" s="566"/>
      <c r="K674" s="566"/>
      <c r="L674" s="566" t="s">
        <v>159</v>
      </c>
      <c r="M674" s="566" t="s">
        <v>43</v>
      </c>
      <c r="N674" s="566" t="s">
        <v>43</v>
      </c>
      <c r="O674" s="566">
        <v>0.5</v>
      </c>
      <c r="P674" s="566"/>
      <c r="Q674" s="566" t="s">
        <v>43</v>
      </c>
      <c r="R674" s="566"/>
      <c r="S674" s="566">
        <v>7</v>
      </c>
      <c r="T674" s="566">
        <v>5</v>
      </c>
      <c r="U674" s="566">
        <v>0</v>
      </c>
      <c r="V674" s="566"/>
      <c r="W674" s="566">
        <v>12</v>
      </c>
      <c r="X674" s="566"/>
      <c r="Y674" s="566" t="s">
        <v>1040</v>
      </c>
      <c r="Z674" s="567">
        <v>42912</v>
      </c>
      <c r="AA674" s="567">
        <v>42914</v>
      </c>
      <c r="AB674" s="567">
        <v>42915</v>
      </c>
      <c r="AC674" s="566" t="s">
        <v>54</v>
      </c>
      <c r="AD674" s="566" t="s">
        <v>61</v>
      </c>
      <c r="AE674" s="566" t="s">
        <v>56</v>
      </c>
    </row>
    <row r="675" spans="1:31">
      <c r="A675" s="566" t="s">
        <v>492</v>
      </c>
      <c r="B675" s="566" t="s">
        <v>537</v>
      </c>
      <c r="C675" s="567">
        <v>42914</v>
      </c>
      <c r="D675" s="566" t="s">
        <v>1006</v>
      </c>
      <c r="E675" s="566" t="s">
        <v>742</v>
      </c>
      <c r="F675" s="566" t="s">
        <v>327</v>
      </c>
      <c r="G675" s="566" t="s">
        <v>538</v>
      </c>
      <c r="H675" s="566" t="s">
        <v>1041</v>
      </c>
      <c r="I675" s="566">
        <v>218</v>
      </c>
      <c r="J675" s="566">
        <v>218</v>
      </c>
      <c r="K675" s="566">
        <v>218</v>
      </c>
      <c r="L675" s="566" t="s">
        <v>567</v>
      </c>
      <c r="M675" s="566"/>
      <c r="N675" s="566"/>
      <c r="O675" s="566"/>
      <c r="P675" s="566">
        <v>1.744</v>
      </c>
      <c r="Q675" s="566"/>
      <c r="R675" s="566"/>
      <c r="S675" s="566">
        <v>24.416</v>
      </c>
      <c r="T675" s="566"/>
      <c r="U675" s="566"/>
      <c r="V675" s="566"/>
      <c r="W675" s="566">
        <v>24.416</v>
      </c>
      <c r="X675" s="566">
        <v>218</v>
      </c>
      <c r="Y675" s="566"/>
      <c r="Z675" s="567"/>
      <c r="AA675" s="567"/>
      <c r="AB675" s="567"/>
      <c r="AC675" s="566"/>
      <c r="AD675" s="566"/>
      <c r="AE675" s="566"/>
    </row>
    <row r="676" spans="1:31">
      <c r="A676" s="566" t="s">
        <v>46</v>
      </c>
      <c r="B676" s="566" t="s">
        <v>46</v>
      </c>
      <c r="C676" s="567">
        <v>42914</v>
      </c>
      <c r="D676" s="566" t="s">
        <v>1006</v>
      </c>
      <c r="E676" s="566" t="s">
        <v>742</v>
      </c>
      <c r="F676" s="566" t="s">
        <v>49</v>
      </c>
      <c r="G676" s="566" t="s">
        <v>62</v>
      </c>
      <c r="H676" s="566" t="s">
        <v>1042</v>
      </c>
      <c r="I676" s="566"/>
      <c r="J676" s="566"/>
      <c r="K676" s="566"/>
      <c r="L676" s="566" t="s">
        <v>1010</v>
      </c>
      <c r="M676" s="566" t="s">
        <v>43</v>
      </c>
      <c r="N676" s="566" t="s">
        <v>43</v>
      </c>
      <c r="O676" s="566" t="s">
        <v>43</v>
      </c>
      <c r="P676" s="566"/>
      <c r="Q676" s="566">
        <v>3</v>
      </c>
      <c r="R676" s="566"/>
      <c r="S676" s="566">
        <v>42</v>
      </c>
      <c r="T676" s="566">
        <v>0</v>
      </c>
      <c r="U676" s="566">
        <v>0</v>
      </c>
      <c r="V676" s="566"/>
      <c r="W676" s="566">
        <v>42</v>
      </c>
      <c r="X676" s="566"/>
      <c r="Y676" s="566" t="s">
        <v>1040</v>
      </c>
      <c r="Z676" s="567">
        <v>42912</v>
      </c>
      <c r="AA676" s="567">
        <v>42914</v>
      </c>
      <c r="AB676" s="567">
        <v>42915</v>
      </c>
      <c r="AC676" s="566" t="s">
        <v>142</v>
      </c>
      <c r="AD676" s="566" t="s">
        <v>85</v>
      </c>
      <c r="AE676" s="566" t="s">
        <v>56</v>
      </c>
    </row>
    <row r="677" spans="1:31">
      <c r="A677" s="566" t="s">
        <v>492</v>
      </c>
      <c r="B677" s="566" t="s">
        <v>537</v>
      </c>
      <c r="C677" s="567">
        <v>42914</v>
      </c>
      <c r="D677" s="566" t="s">
        <v>1006</v>
      </c>
      <c r="E677" s="566" t="s">
        <v>742</v>
      </c>
      <c r="F677" s="566" t="s">
        <v>327</v>
      </c>
      <c r="G677" s="566" t="s">
        <v>538</v>
      </c>
      <c r="H677" s="566" t="s">
        <v>1043</v>
      </c>
      <c r="I677" s="566">
        <v>4</v>
      </c>
      <c r="J677" s="566">
        <v>4</v>
      </c>
      <c r="K677" s="566">
        <v>4</v>
      </c>
      <c r="L677" s="566" t="s">
        <v>567</v>
      </c>
      <c r="M677" s="566"/>
      <c r="N677" s="566"/>
      <c r="O677" s="566"/>
      <c r="P677" s="566">
        <v>0.032</v>
      </c>
      <c r="Q677" s="566"/>
      <c r="R677" s="566"/>
      <c r="S677" s="566">
        <v>0.448</v>
      </c>
      <c r="T677" s="566"/>
      <c r="U677" s="566"/>
      <c r="V677" s="566"/>
      <c r="W677" s="566">
        <v>0.448</v>
      </c>
      <c r="X677" s="566">
        <v>4</v>
      </c>
      <c r="Y677" s="566"/>
      <c r="Z677" s="567"/>
      <c r="AA677" s="567"/>
      <c r="AB677" s="567"/>
      <c r="AC677" s="566"/>
      <c r="AD677" s="566"/>
      <c r="AE677" s="566"/>
    </row>
    <row r="678" spans="1:31">
      <c r="A678" s="566" t="s">
        <v>492</v>
      </c>
      <c r="B678" s="566" t="s">
        <v>537</v>
      </c>
      <c r="C678" s="567">
        <v>42914</v>
      </c>
      <c r="D678" s="566" t="s">
        <v>1006</v>
      </c>
      <c r="E678" s="566" t="s">
        <v>742</v>
      </c>
      <c r="F678" s="566" t="s">
        <v>327</v>
      </c>
      <c r="G678" s="566" t="s">
        <v>538</v>
      </c>
      <c r="H678" s="566" t="s">
        <v>1041</v>
      </c>
      <c r="I678" s="566">
        <v>158</v>
      </c>
      <c r="J678" s="566">
        <v>218</v>
      </c>
      <c r="K678" s="566">
        <v>218</v>
      </c>
      <c r="L678" s="566" t="s">
        <v>567</v>
      </c>
      <c r="M678" s="566">
        <v>0.75</v>
      </c>
      <c r="N678" s="566"/>
      <c r="O678" s="566"/>
      <c r="P678" s="566">
        <v>0</v>
      </c>
      <c r="Q678" s="566"/>
      <c r="R678" s="566"/>
      <c r="S678" s="566">
        <v>10.5</v>
      </c>
      <c r="T678" s="566">
        <v>12.64</v>
      </c>
      <c r="U678" s="566">
        <v>241.9</v>
      </c>
      <c r="V678" s="566"/>
      <c r="W678" s="566">
        <v>265.04</v>
      </c>
      <c r="X678" s="566"/>
      <c r="Y678" s="566"/>
      <c r="Z678" s="567"/>
      <c r="AA678" s="567"/>
      <c r="AB678" s="567"/>
      <c r="AC678" s="566"/>
      <c r="AD678" s="566"/>
      <c r="AE678" s="566"/>
    </row>
    <row r="679" spans="1:31">
      <c r="A679" s="566" t="s">
        <v>492</v>
      </c>
      <c r="B679" s="566" t="s">
        <v>537</v>
      </c>
      <c r="C679" s="567">
        <v>42914</v>
      </c>
      <c r="D679" s="566" t="s">
        <v>1006</v>
      </c>
      <c r="E679" s="566" t="s">
        <v>742</v>
      </c>
      <c r="F679" s="566" t="s">
        <v>327</v>
      </c>
      <c r="G679" s="566" t="s">
        <v>1044</v>
      </c>
      <c r="H679" s="566" t="s">
        <v>1045</v>
      </c>
      <c r="I679" s="566">
        <v>29</v>
      </c>
      <c r="J679" s="566">
        <v>29</v>
      </c>
      <c r="K679" s="566">
        <v>29</v>
      </c>
      <c r="L679" s="566" t="s">
        <v>567</v>
      </c>
      <c r="M679" s="566"/>
      <c r="N679" s="566"/>
      <c r="O679" s="566"/>
      <c r="P679" s="566">
        <v>0.232</v>
      </c>
      <c r="Q679" s="566"/>
      <c r="R679" s="566"/>
      <c r="S679" s="566">
        <v>3.248</v>
      </c>
      <c r="T679" s="566"/>
      <c r="U679" s="566"/>
      <c r="V679" s="566"/>
      <c r="W679" s="566">
        <v>3.248</v>
      </c>
      <c r="X679" s="566">
        <v>29</v>
      </c>
      <c r="Y679" s="566"/>
      <c r="Z679" s="567"/>
      <c r="AA679" s="567"/>
      <c r="AB679" s="567"/>
      <c r="AC679" s="566"/>
      <c r="AD679" s="566"/>
      <c r="AE679" s="566"/>
    </row>
    <row r="680" spans="1:31">
      <c r="A680" s="566" t="s">
        <v>492</v>
      </c>
      <c r="B680" s="566" t="s">
        <v>537</v>
      </c>
      <c r="C680" s="567">
        <v>42914</v>
      </c>
      <c r="D680" s="566" t="s">
        <v>1006</v>
      </c>
      <c r="E680" s="566" t="s">
        <v>742</v>
      </c>
      <c r="F680" s="566" t="s">
        <v>327</v>
      </c>
      <c r="G680" s="566" t="s">
        <v>1046</v>
      </c>
      <c r="H680" s="566" t="s">
        <v>1047</v>
      </c>
      <c r="I680" s="566">
        <v>107</v>
      </c>
      <c r="J680" s="566">
        <v>107</v>
      </c>
      <c r="K680" s="566">
        <v>107</v>
      </c>
      <c r="L680" s="566" t="s">
        <v>671</v>
      </c>
      <c r="M680" s="566"/>
      <c r="N680" s="566"/>
      <c r="O680" s="566"/>
      <c r="P680" s="566">
        <v>0.856</v>
      </c>
      <c r="Q680" s="566"/>
      <c r="R680" s="566"/>
      <c r="S680" s="566">
        <v>11.984</v>
      </c>
      <c r="T680" s="566"/>
      <c r="U680" s="566"/>
      <c r="V680" s="566"/>
      <c r="W680" s="566">
        <v>11.984</v>
      </c>
      <c r="X680" s="566">
        <v>107</v>
      </c>
      <c r="Y680" s="566"/>
      <c r="Z680" s="567"/>
      <c r="AA680" s="567"/>
      <c r="AB680" s="567"/>
      <c r="AC680" s="566"/>
      <c r="AD680" s="566"/>
      <c r="AE680" s="566"/>
    </row>
    <row r="681" spans="1:31">
      <c r="A681" s="566" t="s">
        <v>492</v>
      </c>
      <c r="B681" s="566" t="s">
        <v>537</v>
      </c>
      <c r="C681" s="567">
        <v>42914</v>
      </c>
      <c r="D681" s="566" t="s">
        <v>1006</v>
      </c>
      <c r="E681" s="566" t="s">
        <v>742</v>
      </c>
      <c r="F681" s="566" t="s">
        <v>327</v>
      </c>
      <c r="G681" s="566" t="s">
        <v>1044</v>
      </c>
      <c r="H681" s="566" t="s">
        <v>1048</v>
      </c>
      <c r="I681" s="566">
        <v>12</v>
      </c>
      <c r="J681" s="566">
        <v>12</v>
      </c>
      <c r="K681" s="566">
        <v>12</v>
      </c>
      <c r="L681" s="566" t="s">
        <v>567</v>
      </c>
      <c r="M681" s="566"/>
      <c r="N681" s="566"/>
      <c r="O681" s="566"/>
      <c r="P681" s="566">
        <v>0.096</v>
      </c>
      <c r="Q681" s="566"/>
      <c r="R681" s="566"/>
      <c r="S681" s="566">
        <v>1.344</v>
      </c>
      <c r="T681" s="566"/>
      <c r="U681" s="566"/>
      <c r="V681" s="566"/>
      <c r="W681" s="566">
        <v>1.344</v>
      </c>
      <c r="X681" s="566">
        <v>12</v>
      </c>
      <c r="Y681" s="566"/>
      <c r="Z681" s="567"/>
      <c r="AA681" s="567"/>
      <c r="AB681" s="567"/>
      <c r="AC681" s="566"/>
      <c r="AD681" s="566"/>
      <c r="AE681" s="566"/>
    </row>
    <row r="682" spans="1:31">
      <c r="A682" s="566" t="s">
        <v>492</v>
      </c>
      <c r="B682" s="566" t="s">
        <v>537</v>
      </c>
      <c r="C682" s="567">
        <v>42914</v>
      </c>
      <c r="D682" s="566" t="s">
        <v>1006</v>
      </c>
      <c r="E682" s="566" t="s">
        <v>742</v>
      </c>
      <c r="F682" s="566" t="s">
        <v>327</v>
      </c>
      <c r="G682" s="566" t="s">
        <v>571</v>
      </c>
      <c r="H682" s="566" t="s">
        <v>1049</v>
      </c>
      <c r="I682" s="566">
        <v>108</v>
      </c>
      <c r="J682" s="566">
        <v>108</v>
      </c>
      <c r="K682" s="566">
        <v>108</v>
      </c>
      <c r="L682" s="566" t="s">
        <v>671</v>
      </c>
      <c r="M682" s="566"/>
      <c r="N682" s="566"/>
      <c r="O682" s="566"/>
      <c r="P682" s="566">
        <v>0.864</v>
      </c>
      <c r="Q682" s="566"/>
      <c r="R682" s="566"/>
      <c r="S682" s="566">
        <v>12.096</v>
      </c>
      <c r="T682" s="566"/>
      <c r="U682" s="566"/>
      <c r="V682" s="566"/>
      <c r="W682" s="566">
        <v>12.096</v>
      </c>
      <c r="X682" s="566">
        <v>108</v>
      </c>
      <c r="Y682" s="566"/>
      <c r="Z682" s="567"/>
      <c r="AA682" s="567"/>
      <c r="AB682" s="567"/>
      <c r="AC682" s="566"/>
      <c r="AD682" s="566"/>
      <c r="AE682" s="566"/>
    </row>
    <row r="683" spans="1:31">
      <c r="A683" s="566" t="s">
        <v>492</v>
      </c>
      <c r="B683" s="566" t="s">
        <v>537</v>
      </c>
      <c r="C683" s="567">
        <v>42914</v>
      </c>
      <c r="D683" s="566" t="s">
        <v>1006</v>
      </c>
      <c r="E683" s="566" t="s">
        <v>742</v>
      </c>
      <c r="F683" s="566" t="s">
        <v>327</v>
      </c>
      <c r="G683" s="566" t="s">
        <v>1044</v>
      </c>
      <c r="H683" s="566" t="s">
        <v>1050</v>
      </c>
      <c r="I683" s="566">
        <v>43</v>
      </c>
      <c r="J683" s="566">
        <v>218</v>
      </c>
      <c r="K683" s="566">
        <v>218</v>
      </c>
      <c r="L683" s="566" t="s">
        <v>671</v>
      </c>
      <c r="M683" s="566">
        <v>0.25</v>
      </c>
      <c r="N683" s="566"/>
      <c r="O683" s="566"/>
      <c r="P683" s="566">
        <v>0</v>
      </c>
      <c r="Q683" s="566"/>
      <c r="R683" s="566"/>
      <c r="S683" s="566">
        <v>3.5</v>
      </c>
      <c r="T683" s="566">
        <v>3.44</v>
      </c>
      <c r="U683" s="566">
        <v>65.8</v>
      </c>
      <c r="V683" s="566"/>
      <c r="W683" s="566">
        <v>72.74</v>
      </c>
      <c r="X683" s="566"/>
      <c r="Y683" s="566"/>
      <c r="Z683" s="567"/>
      <c r="AA683" s="567"/>
      <c r="AB683" s="567"/>
      <c r="AC683" s="566"/>
      <c r="AD683" s="566"/>
      <c r="AE683" s="566"/>
    </row>
    <row r="684" spans="1:31">
      <c r="A684" s="566" t="s">
        <v>492</v>
      </c>
      <c r="B684" s="566" t="s">
        <v>537</v>
      </c>
      <c r="C684" s="567">
        <v>42914</v>
      </c>
      <c r="D684" s="566" t="s">
        <v>1006</v>
      </c>
      <c r="E684" s="566" t="s">
        <v>742</v>
      </c>
      <c r="F684" s="566" t="s">
        <v>327</v>
      </c>
      <c r="G684" s="566" t="s">
        <v>1044</v>
      </c>
      <c r="H684" s="566" t="s">
        <v>1050</v>
      </c>
      <c r="I684" s="566">
        <v>43</v>
      </c>
      <c r="J684" s="566">
        <v>218</v>
      </c>
      <c r="K684" s="566">
        <v>218</v>
      </c>
      <c r="L684" s="566" t="s">
        <v>671</v>
      </c>
      <c r="M684" s="566"/>
      <c r="N684" s="566"/>
      <c r="O684" s="566"/>
      <c r="P684" s="566">
        <v>0.344</v>
      </c>
      <c r="Q684" s="566"/>
      <c r="R684" s="566"/>
      <c r="S684" s="566">
        <v>4.816</v>
      </c>
      <c r="T684" s="566"/>
      <c r="U684" s="566"/>
      <c r="V684" s="566"/>
      <c r="W684" s="566">
        <v>4.816</v>
      </c>
      <c r="X684" s="566">
        <v>43</v>
      </c>
      <c r="Y684" s="566"/>
      <c r="Z684" s="567"/>
      <c r="AA684" s="567"/>
      <c r="AB684" s="567"/>
      <c r="AC684" s="566"/>
      <c r="AD684" s="566"/>
      <c r="AE684" s="566"/>
    </row>
    <row r="685" spans="1:31">
      <c r="A685" s="566" t="s">
        <v>147</v>
      </c>
      <c r="B685" s="566" t="s">
        <v>324</v>
      </c>
      <c r="C685" s="567">
        <v>42915</v>
      </c>
      <c r="D685" s="566" t="s">
        <v>1006</v>
      </c>
      <c r="E685" s="566" t="s">
        <v>742</v>
      </c>
      <c r="F685" s="566" t="s">
        <v>327</v>
      </c>
      <c r="G685" s="566" t="s">
        <v>1051</v>
      </c>
      <c r="H685" s="566"/>
      <c r="I685" s="566"/>
      <c r="J685" s="566"/>
      <c r="K685" s="566"/>
      <c r="L685" s="566"/>
      <c r="M685" s="566"/>
      <c r="N685" s="566"/>
      <c r="O685" s="566">
        <v>1</v>
      </c>
      <c r="P685" s="566"/>
      <c r="Q685" s="566"/>
      <c r="R685" s="566"/>
      <c r="S685" s="566">
        <v>14</v>
      </c>
      <c r="T685" s="566"/>
      <c r="U685" s="566"/>
      <c r="V685" s="566"/>
      <c r="W685" s="566">
        <v>14</v>
      </c>
      <c r="X685" s="566"/>
      <c r="Y685" s="566"/>
      <c r="Z685" s="567"/>
      <c r="AA685" s="567"/>
      <c r="AB685" s="567"/>
      <c r="AC685" s="566"/>
      <c r="AD685" s="566"/>
      <c r="AE685" s="566"/>
    </row>
    <row r="686" spans="1:31">
      <c r="A686" s="566" t="s">
        <v>492</v>
      </c>
      <c r="B686" s="566" t="s">
        <v>493</v>
      </c>
      <c r="C686" s="567">
        <v>42915</v>
      </c>
      <c r="D686" s="566" t="s">
        <v>1006</v>
      </c>
      <c r="E686" s="566" t="s">
        <v>742</v>
      </c>
      <c r="F686" s="566" t="s">
        <v>327</v>
      </c>
      <c r="G686" s="566" t="s">
        <v>1052</v>
      </c>
      <c r="H686" s="566" t="s">
        <v>1053</v>
      </c>
      <c r="I686" s="566">
        <v>4</v>
      </c>
      <c r="J686" s="566">
        <v>500</v>
      </c>
      <c r="K686" s="566">
        <v>61140</v>
      </c>
      <c r="L686" s="566" t="s">
        <v>496</v>
      </c>
      <c r="M686" s="566">
        <v>0.3</v>
      </c>
      <c r="N686" s="566"/>
      <c r="O686" s="566"/>
      <c r="P686" s="566">
        <v>0</v>
      </c>
      <c r="Q686" s="566"/>
      <c r="R686" s="566"/>
      <c r="S686" s="566">
        <v>4.2</v>
      </c>
      <c r="T686" s="566">
        <v>0.43</v>
      </c>
      <c r="U686" s="566">
        <v>0.38</v>
      </c>
      <c r="V686" s="566"/>
      <c r="W686" s="566">
        <v>5.01</v>
      </c>
      <c r="X686" s="566"/>
      <c r="Y686" s="566"/>
      <c r="Z686" s="567"/>
      <c r="AA686" s="567"/>
      <c r="AB686" s="567"/>
      <c r="AC686" s="566"/>
      <c r="AD686" s="566"/>
      <c r="AE686" s="566"/>
    </row>
    <row r="687" spans="1:31">
      <c r="A687" s="566" t="s">
        <v>492</v>
      </c>
      <c r="B687" s="566" t="s">
        <v>537</v>
      </c>
      <c r="C687" s="567">
        <v>42915</v>
      </c>
      <c r="D687" s="566" t="s">
        <v>1006</v>
      </c>
      <c r="E687" s="566" t="s">
        <v>742</v>
      </c>
      <c r="F687" s="566" t="s">
        <v>327</v>
      </c>
      <c r="G687" s="566" t="s">
        <v>1054</v>
      </c>
      <c r="H687" s="566" t="s">
        <v>1055</v>
      </c>
      <c r="I687" s="566">
        <v>109</v>
      </c>
      <c r="J687" s="566">
        <v>109</v>
      </c>
      <c r="K687" s="566">
        <v>109</v>
      </c>
      <c r="L687" s="566" t="s">
        <v>671</v>
      </c>
      <c r="M687" s="566"/>
      <c r="N687" s="566"/>
      <c r="O687" s="566"/>
      <c r="P687" s="566">
        <v>0.872</v>
      </c>
      <c r="Q687" s="566"/>
      <c r="R687" s="566"/>
      <c r="S687" s="566">
        <v>12.208</v>
      </c>
      <c r="T687" s="566"/>
      <c r="U687" s="566"/>
      <c r="V687" s="566"/>
      <c r="W687" s="566">
        <v>12.208</v>
      </c>
      <c r="X687" s="566">
        <v>109</v>
      </c>
      <c r="Y687" s="566"/>
      <c r="Z687" s="567"/>
      <c r="AA687" s="567"/>
      <c r="AB687" s="567"/>
      <c r="AC687" s="566"/>
      <c r="AD687" s="566"/>
      <c r="AE687" s="566"/>
    </row>
    <row r="688" spans="1:31">
      <c r="A688" s="566" t="s">
        <v>46</v>
      </c>
      <c r="B688" s="566" t="s">
        <v>46</v>
      </c>
      <c r="C688" s="567">
        <v>42916</v>
      </c>
      <c r="D688" s="566" t="s">
        <v>1006</v>
      </c>
      <c r="E688" s="566" t="s">
        <v>742</v>
      </c>
      <c r="F688" s="566" t="s">
        <v>49</v>
      </c>
      <c r="G688" s="566" t="s">
        <v>62</v>
      </c>
      <c r="H688" s="566" t="s">
        <v>1056</v>
      </c>
      <c r="I688" s="566"/>
      <c r="J688" s="566"/>
      <c r="K688" s="566"/>
      <c r="L688" s="566" t="s">
        <v>1010</v>
      </c>
      <c r="M688" s="566" t="s">
        <v>43</v>
      </c>
      <c r="N688" s="566" t="s">
        <v>43</v>
      </c>
      <c r="O688" s="566" t="s">
        <v>43</v>
      </c>
      <c r="P688" s="566"/>
      <c r="Q688" s="566">
        <v>3</v>
      </c>
      <c r="R688" s="566"/>
      <c r="S688" s="566">
        <v>42</v>
      </c>
      <c r="T688" s="566">
        <v>0</v>
      </c>
      <c r="U688" s="566">
        <v>0</v>
      </c>
      <c r="V688" s="566"/>
      <c r="W688" s="566">
        <v>42</v>
      </c>
      <c r="X688" s="566"/>
      <c r="Y688" s="566" t="s">
        <v>1057</v>
      </c>
      <c r="Z688" s="567">
        <v>42914</v>
      </c>
      <c r="AA688" s="567">
        <v>42916</v>
      </c>
      <c r="AB688" s="567">
        <v>42917</v>
      </c>
      <c r="AC688" s="566" t="s">
        <v>142</v>
      </c>
      <c r="AD688" s="566" t="s">
        <v>85</v>
      </c>
      <c r="AE688" s="566" t="s">
        <v>56</v>
      </c>
    </row>
    <row r="689" spans="1:31">
      <c r="A689" s="566" t="s">
        <v>147</v>
      </c>
      <c r="B689" s="566" t="s">
        <v>324</v>
      </c>
      <c r="C689" s="567">
        <v>42916</v>
      </c>
      <c r="D689" s="566" t="s">
        <v>1006</v>
      </c>
      <c r="E689" s="566" t="s">
        <v>742</v>
      </c>
      <c r="F689" s="566" t="s">
        <v>327</v>
      </c>
      <c r="G689" s="566" t="s">
        <v>1051</v>
      </c>
      <c r="H689" s="566"/>
      <c r="I689" s="566"/>
      <c r="J689" s="566"/>
      <c r="K689" s="566"/>
      <c r="L689" s="566"/>
      <c r="M689" s="566"/>
      <c r="N689" s="566"/>
      <c r="O689" s="566">
        <v>1</v>
      </c>
      <c r="P689" s="566"/>
      <c r="Q689" s="566"/>
      <c r="R689" s="566"/>
      <c r="S689" s="566">
        <v>14</v>
      </c>
      <c r="T689" s="566"/>
      <c r="U689" s="566"/>
      <c r="V689" s="566"/>
      <c r="W689" s="566">
        <v>14</v>
      </c>
      <c r="X689" s="566"/>
      <c r="Y689" s="566"/>
      <c r="Z689" s="567"/>
      <c r="AA689" s="567"/>
      <c r="AB689" s="567"/>
      <c r="AC689" s="566"/>
      <c r="AD689" s="566"/>
      <c r="AE689" s="566"/>
    </row>
    <row r="690" spans="1:31">
      <c r="A690" s="566" t="s">
        <v>46</v>
      </c>
      <c r="B690" s="566" t="s">
        <v>46</v>
      </c>
      <c r="C690" s="567">
        <v>42916</v>
      </c>
      <c r="D690" s="566" t="s">
        <v>1006</v>
      </c>
      <c r="E690" s="566" t="s">
        <v>742</v>
      </c>
      <c r="F690" s="566" t="s">
        <v>49</v>
      </c>
      <c r="G690" s="566" t="s">
        <v>57</v>
      </c>
      <c r="H690" s="566" t="s">
        <v>1058</v>
      </c>
      <c r="I690" s="566"/>
      <c r="J690" s="566"/>
      <c r="K690" s="566"/>
      <c r="L690" s="566" t="s">
        <v>159</v>
      </c>
      <c r="M690" s="566" t="s">
        <v>43</v>
      </c>
      <c r="N690" s="566" t="s">
        <v>43</v>
      </c>
      <c r="O690" s="566">
        <v>0.5</v>
      </c>
      <c r="P690" s="566"/>
      <c r="Q690" s="566" t="s">
        <v>43</v>
      </c>
      <c r="R690" s="566"/>
      <c r="S690" s="566">
        <v>7</v>
      </c>
      <c r="T690" s="566">
        <v>5</v>
      </c>
      <c r="U690" s="566">
        <v>0</v>
      </c>
      <c r="V690" s="566"/>
      <c r="W690" s="566">
        <v>12</v>
      </c>
      <c r="X690" s="566"/>
      <c r="Y690" s="566" t="s">
        <v>1059</v>
      </c>
      <c r="Z690" s="567">
        <v>42913</v>
      </c>
      <c r="AA690" s="567">
        <v>42916</v>
      </c>
      <c r="AB690" s="567">
        <v>42917</v>
      </c>
      <c r="AC690" s="566" t="s">
        <v>54</v>
      </c>
      <c r="AD690" s="566" t="s">
        <v>55</v>
      </c>
      <c r="AE690" s="566" t="s">
        <v>56</v>
      </c>
    </row>
    <row r="691" spans="1:31">
      <c r="A691" s="566" t="s">
        <v>147</v>
      </c>
      <c r="B691" s="566" t="s">
        <v>324</v>
      </c>
      <c r="C691" s="567">
        <v>42916</v>
      </c>
      <c r="D691" s="566" t="s">
        <v>1006</v>
      </c>
      <c r="E691" s="566" t="s">
        <v>742</v>
      </c>
      <c r="F691" s="566" t="s">
        <v>327</v>
      </c>
      <c r="G691" s="566" t="s">
        <v>1060</v>
      </c>
      <c r="H691" s="566"/>
      <c r="I691" s="566"/>
      <c r="J691" s="566"/>
      <c r="K691" s="566"/>
      <c r="L691" s="566"/>
      <c r="M691" s="566"/>
      <c r="N691" s="566"/>
      <c r="O691" s="566">
        <v>2</v>
      </c>
      <c r="P691" s="566"/>
      <c r="Q691" s="566"/>
      <c r="R691" s="566"/>
      <c r="S691" s="566">
        <v>28</v>
      </c>
      <c r="T691" s="566"/>
      <c r="U691" s="566"/>
      <c r="V691" s="566"/>
      <c r="W691" s="566">
        <v>28</v>
      </c>
      <c r="X691" s="566"/>
      <c r="Y691" s="566"/>
      <c r="Z691" s="567"/>
      <c r="AA691" s="567"/>
      <c r="AB691" s="567"/>
      <c r="AC691" s="566"/>
      <c r="AD691" s="566"/>
      <c r="AE691" s="566"/>
    </row>
    <row r="692" spans="1:31">
      <c r="A692" s="566" t="s">
        <v>46</v>
      </c>
      <c r="B692" s="566" t="s">
        <v>46</v>
      </c>
      <c r="C692" s="567">
        <v>42918</v>
      </c>
      <c r="D692" s="566" t="s">
        <v>1061</v>
      </c>
      <c r="E692" s="566" t="s">
        <v>1062</v>
      </c>
      <c r="F692" s="566" t="s">
        <v>49</v>
      </c>
      <c r="G692" s="566" t="s">
        <v>50</v>
      </c>
      <c r="H692" s="566" t="s">
        <v>1063</v>
      </c>
      <c r="I692" s="566"/>
      <c r="J692" s="566"/>
      <c r="K692" s="566"/>
      <c r="L692" s="566" t="s">
        <v>75</v>
      </c>
      <c r="M692" s="566" t="s">
        <v>43</v>
      </c>
      <c r="N692" s="566" t="s">
        <v>43</v>
      </c>
      <c r="O692" s="566">
        <v>0.5</v>
      </c>
      <c r="P692" s="566"/>
      <c r="Q692" s="566" t="s">
        <v>43</v>
      </c>
      <c r="R692" s="566"/>
      <c r="S692" s="566">
        <v>7</v>
      </c>
      <c r="T692" s="566">
        <v>5</v>
      </c>
      <c r="U692" s="566">
        <v>0</v>
      </c>
      <c r="V692" s="566"/>
      <c r="W692" s="566">
        <v>12</v>
      </c>
      <c r="X692" s="566"/>
      <c r="Y692" s="566" t="s">
        <v>1064</v>
      </c>
      <c r="Z692" s="567">
        <v>42897</v>
      </c>
      <c r="AA692" s="567">
        <v>42918</v>
      </c>
      <c r="AB692" s="567">
        <v>42919</v>
      </c>
      <c r="AC692" s="566" t="s">
        <v>54</v>
      </c>
      <c r="AD692" s="566" t="s">
        <v>61</v>
      </c>
      <c r="AE692" s="566" t="s">
        <v>56</v>
      </c>
    </row>
    <row r="693" spans="1:31">
      <c r="A693" s="566" t="s">
        <v>147</v>
      </c>
      <c r="B693" s="566" t="s">
        <v>324</v>
      </c>
      <c r="C693" s="567">
        <v>42919</v>
      </c>
      <c r="D693" s="566" t="s">
        <v>1061</v>
      </c>
      <c r="E693" s="566" t="s">
        <v>1062</v>
      </c>
      <c r="F693" s="566" t="s">
        <v>327</v>
      </c>
      <c r="G693" s="566" t="s">
        <v>431</v>
      </c>
      <c r="H693" s="566"/>
      <c r="I693" s="566"/>
      <c r="J693" s="566"/>
      <c r="K693" s="566"/>
      <c r="L693" s="566"/>
      <c r="M693" s="566"/>
      <c r="N693" s="566"/>
      <c r="O693" s="566"/>
      <c r="P693" s="566">
        <v>7</v>
      </c>
      <c r="Q693" s="566"/>
      <c r="R693" s="566"/>
      <c r="S693" s="566">
        <v>98</v>
      </c>
      <c r="T693" s="566"/>
      <c r="U693" s="566"/>
      <c r="V693" s="566"/>
      <c r="W693" s="566">
        <v>98</v>
      </c>
      <c r="X693" s="566"/>
      <c r="Y693" s="566"/>
      <c r="Z693" s="567"/>
      <c r="AA693" s="567"/>
      <c r="AB693" s="567"/>
      <c r="AC693" s="566"/>
      <c r="AD693" s="566"/>
      <c r="AE693" s="566"/>
    </row>
    <row r="694" spans="1:31">
      <c r="A694" s="566" t="s">
        <v>512</v>
      </c>
      <c r="B694" s="566" t="s">
        <v>513</v>
      </c>
      <c r="C694" s="567">
        <v>42919</v>
      </c>
      <c r="D694" s="566" t="s">
        <v>1061</v>
      </c>
      <c r="E694" s="566" t="s">
        <v>1062</v>
      </c>
      <c r="F694" s="566" t="s">
        <v>49</v>
      </c>
      <c r="G694" s="566" t="s">
        <v>1065</v>
      </c>
      <c r="H694" s="566"/>
      <c r="I694" s="566">
        <v>60</v>
      </c>
      <c r="J694" s="566">
        <v>62</v>
      </c>
      <c r="K694" s="566">
        <v>62</v>
      </c>
      <c r="L694" s="566" t="s">
        <v>687</v>
      </c>
      <c r="M694" s="566">
        <v>2.22</v>
      </c>
      <c r="N694" s="566"/>
      <c r="O694" s="566"/>
      <c r="P694" s="566"/>
      <c r="Q694" s="566"/>
      <c r="R694" s="566"/>
      <c r="S694" s="566">
        <v>31.08</v>
      </c>
      <c r="T694" s="566"/>
      <c r="U694" s="566">
        <v>0.54</v>
      </c>
      <c r="V694" s="566"/>
      <c r="W694" s="566">
        <v>31.62</v>
      </c>
      <c r="X694" s="566"/>
      <c r="Y694" s="566"/>
      <c r="Z694" s="567"/>
      <c r="AA694" s="567"/>
      <c r="AB694" s="567"/>
      <c r="AC694" s="566"/>
      <c r="AD694" s="566"/>
      <c r="AE694" s="566"/>
    </row>
    <row r="695" spans="1:31">
      <c r="A695" s="566" t="s">
        <v>147</v>
      </c>
      <c r="B695" s="566" t="s">
        <v>324</v>
      </c>
      <c r="C695" s="567">
        <v>42919</v>
      </c>
      <c r="D695" s="566" t="s">
        <v>1061</v>
      </c>
      <c r="E695" s="566" t="s">
        <v>1062</v>
      </c>
      <c r="F695" s="566" t="s">
        <v>327</v>
      </c>
      <c r="G695" s="566" t="s">
        <v>431</v>
      </c>
      <c r="H695" s="566"/>
      <c r="I695" s="566"/>
      <c r="J695" s="566"/>
      <c r="K695" s="566"/>
      <c r="L695" s="566"/>
      <c r="M695" s="566"/>
      <c r="N695" s="566"/>
      <c r="O695" s="566"/>
      <c r="P695" s="566">
        <v>7</v>
      </c>
      <c r="Q695" s="566"/>
      <c r="R695" s="566"/>
      <c r="S695" s="566">
        <v>98</v>
      </c>
      <c r="T695" s="566"/>
      <c r="U695" s="566"/>
      <c r="V695" s="566"/>
      <c r="W695" s="566">
        <v>98</v>
      </c>
      <c r="X695" s="566"/>
      <c r="Y695" s="566"/>
      <c r="Z695" s="567"/>
      <c r="AA695" s="567"/>
      <c r="AB695" s="567"/>
      <c r="AC695" s="566"/>
      <c r="AD695" s="566"/>
      <c r="AE695" s="566"/>
    </row>
    <row r="696" spans="1:31">
      <c r="A696" s="566" t="s">
        <v>147</v>
      </c>
      <c r="B696" s="566" t="s">
        <v>324</v>
      </c>
      <c r="C696" s="567">
        <v>42919</v>
      </c>
      <c r="D696" s="566" t="s">
        <v>1061</v>
      </c>
      <c r="E696" s="566" t="s">
        <v>1062</v>
      </c>
      <c r="F696" s="566" t="s">
        <v>327</v>
      </c>
      <c r="G696" s="566" t="s">
        <v>516</v>
      </c>
      <c r="H696" s="566"/>
      <c r="I696" s="566"/>
      <c r="J696" s="566"/>
      <c r="K696" s="566"/>
      <c r="L696" s="566"/>
      <c r="M696" s="566"/>
      <c r="N696" s="566"/>
      <c r="O696" s="566"/>
      <c r="P696" s="566">
        <v>3</v>
      </c>
      <c r="Q696" s="566"/>
      <c r="R696" s="566"/>
      <c r="S696" s="566">
        <v>42</v>
      </c>
      <c r="T696" s="566"/>
      <c r="U696" s="566"/>
      <c r="V696" s="566"/>
      <c r="W696" s="566">
        <v>42</v>
      </c>
      <c r="X696" s="566"/>
      <c r="Y696" s="566"/>
      <c r="Z696" s="567"/>
      <c r="AA696" s="567"/>
      <c r="AB696" s="567"/>
      <c r="AC696" s="566"/>
      <c r="AD696" s="566"/>
      <c r="AE696" s="566"/>
    </row>
    <row r="697" spans="1:31">
      <c r="A697" s="566" t="s">
        <v>147</v>
      </c>
      <c r="B697" s="566" t="s">
        <v>324</v>
      </c>
      <c r="C697" s="567">
        <v>42919</v>
      </c>
      <c r="D697" s="566" t="s">
        <v>1061</v>
      </c>
      <c r="E697" s="566" t="s">
        <v>1062</v>
      </c>
      <c r="F697" s="566" t="s">
        <v>327</v>
      </c>
      <c r="G697" s="566" t="s">
        <v>516</v>
      </c>
      <c r="H697" s="566"/>
      <c r="I697" s="566"/>
      <c r="J697" s="566"/>
      <c r="K697" s="566"/>
      <c r="L697" s="566"/>
      <c r="M697" s="566"/>
      <c r="N697" s="566"/>
      <c r="O697" s="566"/>
      <c r="P697" s="566">
        <v>3</v>
      </c>
      <c r="Q697" s="566"/>
      <c r="R697" s="566"/>
      <c r="S697" s="566">
        <v>42</v>
      </c>
      <c r="T697" s="566"/>
      <c r="U697" s="566"/>
      <c r="V697" s="566"/>
      <c r="W697" s="566">
        <v>42</v>
      </c>
      <c r="X697" s="566"/>
      <c r="Y697" s="566"/>
      <c r="Z697" s="567"/>
      <c r="AA697" s="567"/>
      <c r="AB697" s="567"/>
      <c r="AC697" s="566"/>
      <c r="AD697" s="566"/>
      <c r="AE697" s="566"/>
    </row>
    <row r="698" spans="1:31">
      <c r="A698" s="566" t="s">
        <v>492</v>
      </c>
      <c r="B698" s="566" t="s">
        <v>493</v>
      </c>
      <c r="C698" s="567">
        <v>42920</v>
      </c>
      <c r="D698" s="566" t="s">
        <v>1061</v>
      </c>
      <c r="E698" s="566" t="s">
        <v>1062</v>
      </c>
      <c r="F698" s="566" t="s">
        <v>327</v>
      </c>
      <c r="G698" s="566" t="s">
        <v>1066</v>
      </c>
      <c r="H698" s="566" t="s">
        <v>1067</v>
      </c>
      <c r="I698" s="566">
        <v>3</v>
      </c>
      <c r="J698" s="566">
        <v>125</v>
      </c>
      <c r="K698" s="566">
        <v>1250</v>
      </c>
      <c r="L698" s="566" t="s">
        <v>952</v>
      </c>
      <c r="M698" s="566"/>
      <c r="N698" s="566"/>
      <c r="O698" s="566"/>
      <c r="P698" s="566">
        <v>0</v>
      </c>
      <c r="Q698" s="566">
        <v>0.5</v>
      </c>
      <c r="R698" s="566"/>
      <c r="S698" s="566">
        <v>7</v>
      </c>
      <c r="T698" s="566"/>
      <c r="U698" s="566"/>
      <c r="V698" s="566"/>
      <c r="W698" s="566">
        <v>7</v>
      </c>
      <c r="X698" s="566"/>
      <c r="Y698" s="566"/>
      <c r="Z698" s="567"/>
      <c r="AA698" s="567"/>
      <c r="AB698" s="567"/>
      <c r="AC698" s="566"/>
      <c r="AD698" s="566"/>
      <c r="AE698" s="566"/>
    </row>
    <row r="699" spans="1:31">
      <c r="A699" s="566" t="s">
        <v>512</v>
      </c>
      <c r="B699" s="566" t="s">
        <v>513</v>
      </c>
      <c r="C699" s="567">
        <v>42920</v>
      </c>
      <c r="D699" s="566" t="s">
        <v>1061</v>
      </c>
      <c r="E699" s="566" t="s">
        <v>1062</v>
      </c>
      <c r="F699" s="566" t="s">
        <v>327</v>
      </c>
      <c r="G699" s="566" t="s">
        <v>1065</v>
      </c>
      <c r="H699" s="566"/>
      <c r="I699" s="566">
        <v>6</v>
      </c>
      <c r="J699" s="566">
        <v>30</v>
      </c>
      <c r="K699" s="566">
        <v>30</v>
      </c>
      <c r="L699" s="566" t="s">
        <v>687</v>
      </c>
      <c r="M699" s="566">
        <v>0.222</v>
      </c>
      <c r="N699" s="566"/>
      <c r="O699" s="566"/>
      <c r="P699" s="566"/>
      <c r="Q699" s="566"/>
      <c r="R699" s="566"/>
      <c r="S699" s="566">
        <v>3.108</v>
      </c>
      <c r="T699" s="566"/>
      <c r="U699" s="566">
        <v>0.054</v>
      </c>
      <c r="V699" s="566"/>
      <c r="W699" s="566">
        <v>3.162</v>
      </c>
      <c r="X699" s="566"/>
      <c r="Y699" s="566"/>
      <c r="Z699" s="567"/>
      <c r="AA699" s="567"/>
      <c r="AB699" s="567"/>
      <c r="AC699" s="566"/>
      <c r="AD699" s="566"/>
      <c r="AE699" s="566"/>
    </row>
    <row r="700" spans="1:31">
      <c r="A700" s="566" t="s">
        <v>147</v>
      </c>
      <c r="B700" s="566" t="s">
        <v>324</v>
      </c>
      <c r="C700" s="567">
        <v>42920</v>
      </c>
      <c r="D700" s="566" t="s">
        <v>1061</v>
      </c>
      <c r="E700" s="566" t="s">
        <v>1062</v>
      </c>
      <c r="F700" s="566" t="s">
        <v>327</v>
      </c>
      <c r="G700" s="566" t="s">
        <v>949</v>
      </c>
      <c r="H700" s="566"/>
      <c r="I700" s="566"/>
      <c r="J700" s="566"/>
      <c r="K700" s="566"/>
      <c r="L700" s="566"/>
      <c r="M700" s="566">
        <v>1</v>
      </c>
      <c r="N700" s="566"/>
      <c r="O700" s="566"/>
      <c r="P700" s="566"/>
      <c r="Q700" s="566"/>
      <c r="R700" s="566"/>
      <c r="S700" s="566">
        <v>14</v>
      </c>
      <c r="T700" s="566"/>
      <c r="U700" s="566"/>
      <c r="V700" s="566"/>
      <c r="W700" s="566">
        <v>14</v>
      </c>
      <c r="X700" s="566"/>
      <c r="Y700" s="566"/>
      <c r="Z700" s="567"/>
      <c r="AA700" s="567"/>
      <c r="AB700" s="567"/>
      <c r="AC700" s="566"/>
      <c r="AD700" s="566"/>
      <c r="AE700" s="566"/>
    </row>
    <row r="701" spans="1:31">
      <c r="A701" s="566" t="s">
        <v>492</v>
      </c>
      <c r="B701" s="566" t="s">
        <v>493</v>
      </c>
      <c r="C701" s="567">
        <v>42920</v>
      </c>
      <c r="D701" s="566" t="s">
        <v>1061</v>
      </c>
      <c r="E701" s="566" t="s">
        <v>1062</v>
      </c>
      <c r="F701" s="566" t="s">
        <v>327</v>
      </c>
      <c r="G701" s="566" t="s">
        <v>677</v>
      </c>
      <c r="H701" s="566" t="s">
        <v>1068</v>
      </c>
      <c r="I701" s="566">
        <v>5</v>
      </c>
      <c r="J701" s="566">
        <v>200</v>
      </c>
      <c r="K701" s="566">
        <v>7220</v>
      </c>
      <c r="L701" s="566" t="s">
        <v>710</v>
      </c>
      <c r="M701" s="566"/>
      <c r="N701" s="566"/>
      <c r="O701" s="566">
        <v>0.15</v>
      </c>
      <c r="P701" s="566">
        <v>0</v>
      </c>
      <c r="Q701" s="566"/>
      <c r="R701" s="566"/>
      <c r="S701" s="566">
        <v>2.1</v>
      </c>
      <c r="T701" s="566">
        <v>0.21</v>
      </c>
      <c r="U701" s="566"/>
      <c r="V701" s="566"/>
      <c r="W701" s="566">
        <v>2.31</v>
      </c>
      <c r="X701" s="566"/>
      <c r="Y701" s="566"/>
      <c r="Z701" s="567"/>
      <c r="AA701" s="567"/>
      <c r="AB701" s="567"/>
      <c r="AC701" s="566"/>
      <c r="AD701" s="566"/>
      <c r="AE701" s="566"/>
    </row>
    <row r="702" spans="1:31">
      <c r="A702" s="566" t="s">
        <v>147</v>
      </c>
      <c r="B702" s="566" t="s">
        <v>324</v>
      </c>
      <c r="C702" s="567">
        <v>42920</v>
      </c>
      <c r="D702" s="566" t="s">
        <v>1061</v>
      </c>
      <c r="E702" s="566" t="s">
        <v>1062</v>
      </c>
      <c r="F702" s="566" t="s">
        <v>327</v>
      </c>
      <c r="G702" s="566" t="s">
        <v>949</v>
      </c>
      <c r="H702" s="566"/>
      <c r="I702" s="566"/>
      <c r="J702" s="566"/>
      <c r="K702" s="566"/>
      <c r="L702" s="566"/>
      <c r="M702" s="566">
        <v>1</v>
      </c>
      <c r="N702" s="566"/>
      <c r="O702" s="566"/>
      <c r="P702" s="566"/>
      <c r="Q702" s="566"/>
      <c r="R702" s="566"/>
      <c r="S702" s="566">
        <v>14</v>
      </c>
      <c r="T702" s="566"/>
      <c r="U702" s="566"/>
      <c r="V702" s="566"/>
      <c r="W702" s="566">
        <v>14</v>
      </c>
      <c r="X702" s="566"/>
      <c r="Y702" s="566"/>
      <c r="Z702" s="567"/>
      <c r="AA702" s="567"/>
      <c r="AB702" s="567"/>
      <c r="AC702" s="566"/>
      <c r="AD702" s="566"/>
      <c r="AE702" s="566"/>
    </row>
    <row r="703" spans="1:31">
      <c r="A703" s="566" t="s">
        <v>492</v>
      </c>
      <c r="B703" s="566" t="s">
        <v>493</v>
      </c>
      <c r="C703" s="567">
        <v>42920</v>
      </c>
      <c r="D703" s="566" t="s">
        <v>1061</v>
      </c>
      <c r="E703" s="566" t="s">
        <v>1062</v>
      </c>
      <c r="F703" s="566" t="s">
        <v>327</v>
      </c>
      <c r="G703" s="566" t="s">
        <v>1066</v>
      </c>
      <c r="H703" s="566" t="s">
        <v>1069</v>
      </c>
      <c r="I703" s="566">
        <v>3</v>
      </c>
      <c r="J703" s="566">
        <v>125</v>
      </c>
      <c r="K703" s="566">
        <v>1310</v>
      </c>
      <c r="L703" s="566" t="s">
        <v>952</v>
      </c>
      <c r="M703" s="566"/>
      <c r="N703" s="566"/>
      <c r="O703" s="566"/>
      <c r="P703" s="566">
        <v>0</v>
      </c>
      <c r="Q703" s="566">
        <v>0.5</v>
      </c>
      <c r="R703" s="566"/>
      <c r="S703" s="566">
        <v>7</v>
      </c>
      <c r="T703" s="566"/>
      <c r="U703" s="566"/>
      <c r="V703" s="566"/>
      <c r="W703" s="566">
        <v>7</v>
      </c>
      <c r="X703" s="566"/>
      <c r="Y703" s="566"/>
      <c r="Z703" s="567"/>
      <c r="AA703" s="567"/>
      <c r="AB703" s="567"/>
      <c r="AC703" s="566"/>
      <c r="AD703" s="566"/>
      <c r="AE703" s="566"/>
    </row>
    <row r="704" spans="1:31">
      <c r="A704" s="566" t="s">
        <v>492</v>
      </c>
      <c r="B704" s="566" t="s">
        <v>493</v>
      </c>
      <c r="C704" s="567">
        <v>42920</v>
      </c>
      <c r="D704" s="566" t="s">
        <v>1061</v>
      </c>
      <c r="E704" s="566" t="s">
        <v>1062</v>
      </c>
      <c r="F704" s="566" t="s">
        <v>327</v>
      </c>
      <c r="G704" s="566" t="s">
        <v>1066</v>
      </c>
      <c r="H704" s="566" t="s">
        <v>1070</v>
      </c>
      <c r="I704" s="566">
        <v>3</v>
      </c>
      <c r="J704" s="566">
        <v>125</v>
      </c>
      <c r="K704" s="566">
        <v>1260</v>
      </c>
      <c r="L704" s="566" t="s">
        <v>952</v>
      </c>
      <c r="M704" s="566"/>
      <c r="N704" s="566"/>
      <c r="O704" s="566"/>
      <c r="P704" s="566">
        <v>0</v>
      </c>
      <c r="Q704" s="566">
        <v>0.5</v>
      </c>
      <c r="R704" s="566"/>
      <c r="S704" s="566">
        <v>7</v>
      </c>
      <c r="T704" s="566"/>
      <c r="U704" s="566"/>
      <c r="V704" s="566"/>
      <c r="W704" s="566">
        <v>7</v>
      </c>
      <c r="X704" s="566"/>
      <c r="Y704" s="566"/>
      <c r="Z704" s="567"/>
      <c r="AA704" s="567"/>
      <c r="AB704" s="567"/>
      <c r="AC704" s="566"/>
      <c r="AD704" s="566"/>
      <c r="AE704" s="566"/>
    </row>
    <row r="705" spans="1:31">
      <c r="A705" s="566" t="s">
        <v>147</v>
      </c>
      <c r="B705" s="566" t="s">
        <v>324</v>
      </c>
      <c r="C705" s="567">
        <v>42921</v>
      </c>
      <c r="D705" s="566" t="s">
        <v>1061</v>
      </c>
      <c r="E705" s="566" t="s">
        <v>1062</v>
      </c>
      <c r="F705" s="566" t="s">
        <v>327</v>
      </c>
      <c r="G705" s="566" t="s">
        <v>1071</v>
      </c>
      <c r="H705" s="566"/>
      <c r="I705" s="566"/>
      <c r="J705" s="566"/>
      <c r="K705" s="566"/>
      <c r="L705" s="566"/>
      <c r="M705" s="566"/>
      <c r="N705" s="566"/>
      <c r="O705" s="566"/>
      <c r="P705" s="566">
        <v>2</v>
      </c>
      <c r="Q705" s="566"/>
      <c r="R705" s="566"/>
      <c r="S705" s="566">
        <v>28</v>
      </c>
      <c r="T705" s="566"/>
      <c r="U705" s="566"/>
      <c r="V705" s="566"/>
      <c r="W705" s="566">
        <v>28</v>
      </c>
      <c r="X705" s="566"/>
      <c r="Y705" s="566"/>
      <c r="Z705" s="567"/>
      <c r="AA705" s="567"/>
      <c r="AB705" s="567"/>
      <c r="AC705" s="566"/>
      <c r="AD705" s="566"/>
      <c r="AE705" s="566"/>
    </row>
    <row r="706" spans="1:31">
      <c r="A706" s="566" t="s">
        <v>492</v>
      </c>
      <c r="B706" s="566" t="s">
        <v>493</v>
      </c>
      <c r="C706" s="567">
        <v>42921</v>
      </c>
      <c r="D706" s="566" t="s">
        <v>1061</v>
      </c>
      <c r="E706" s="566" t="s">
        <v>1062</v>
      </c>
      <c r="F706" s="566" t="s">
        <v>327</v>
      </c>
      <c r="G706" s="566" t="s">
        <v>519</v>
      </c>
      <c r="H706" s="566" t="s">
        <v>1072</v>
      </c>
      <c r="I706" s="566">
        <v>3</v>
      </c>
      <c r="J706" s="566">
        <v>315</v>
      </c>
      <c r="K706" s="566">
        <v>20040</v>
      </c>
      <c r="L706" s="566" t="s">
        <v>521</v>
      </c>
      <c r="M706" s="566"/>
      <c r="N706" s="566"/>
      <c r="O706" s="566">
        <v>0.15</v>
      </c>
      <c r="P706" s="566">
        <v>0</v>
      </c>
      <c r="Q706" s="566"/>
      <c r="R706" s="566"/>
      <c r="S706" s="566">
        <v>2.1</v>
      </c>
      <c r="T706" s="566">
        <v>0.21</v>
      </c>
      <c r="U706" s="566"/>
      <c r="V706" s="566"/>
      <c r="W706" s="566">
        <v>2.31</v>
      </c>
      <c r="X706" s="566"/>
      <c r="Y706" s="566"/>
      <c r="Z706" s="567"/>
      <c r="AA706" s="567"/>
      <c r="AB706" s="567"/>
      <c r="AC706" s="566"/>
      <c r="AD706" s="566"/>
      <c r="AE706" s="566"/>
    </row>
    <row r="707" spans="1:31">
      <c r="A707" s="566" t="s">
        <v>147</v>
      </c>
      <c r="B707" s="566" t="s">
        <v>324</v>
      </c>
      <c r="C707" s="567">
        <v>42921</v>
      </c>
      <c r="D707" s="566" t="s">
        <v>1061</v>
      </c>
      <c r="E707" s="566" t="s">
        <v>1062</v>
      </c>
      <c r="F707" s="566" t="s">
        <v>327</v>
      </c>
      <c r="G707" s="566" t="s">
        <v>1071</v>
      </c>
      <c r="H707" s="566"/>
      <c r="I707" s="566"/>
      <c r="J707" s="566"/>
      <c r="K707" s="566"/>
      <c r="L707" s="566"/>
      <c r="M707" s="566"/>
      <c r="N707" s="566"/>
      <c r="O707" s="566"/>
      <c r="P707" s="566">
        <v>2</v>
      </c>
      <c r="Q707" s="566"/>
      <c r="R707" s="566"/>
      <c r="S707" s="566">
        <v>28</v>
      </c>
      <c r="T707" s="566"/>
      <c r="U707" s="566"/>
      <c r="V707" s="566"/>
      <c r="W707" s="566">
        <v>28</v>
      </c>
      <c r="X707" s="566"/>
      <c r="Y707" s="566"/>
      <c r="Z707" s="567"/>
      <c r="AA707" s="567"/>
      <c r="AB707" s="567"/>
      <c r="AC707" s="566"/>
      <c r="AD707" s="566"/>
      <c r="AE707" s="566"/>
    </row>
    <row r="708" spans="1:31">
      <c r="A708" s="566" t="s">
        <v>492</v>
      </c>
      <c r="B708" s="566" t="s">
        <v>537</v>
      </c>
      <c r="C708" s="567">
        <v>42921</v>
      </c>
      <c r="D708" s="566" t="s">
        <v>1061</v>
      </c>
      <c r="E708" s="566" t="s">
        <v>1062</v>
      </c>
      <c r="F708" s="566" t="s">
        <v>327</v>
      </c>
      <c r="G708" s="566" t="s">
        <v>538</v>
      </c>
      <c r="H708" s="566" t="s">
        <v>1073</v>
      </c>
      <c r="I708" s="566">
        <v>110</v>
      </c>
      <c r="J708" s="566">
        <v>110</v>
      </c>
      <c r="K708" s="566">
        <v>110</v>
      </c>
      <c r="L708" s="566" t="s">
        <v>567</v>
      </c>
      <c r="M708" s="566"/>
      <c r="N708" s="566"/>
      <c r="O708" s="566"/>
      <c r="P708" s="566">
        <v>0.88</v>
      </c>
      <c r="Q708" s="566"/>
      <c r="R708" s="566"/>
      <c r="S708" s="566">
        <v>12.32</v>
      </c>
      <c r="T708" s="566"/>
      <c r="U708" s="566"/>
      <c r="V708" s="566"/>
      <c r="W708" s="566">
        <v>12.32</v>
      </c>
      <c r="X708" s="566">
        <v>110</v>
      </c>
      <c r="Y708" s="566"/>
      <c r="Z708" s="567"/>
      <c r="AA708" s="567"/>
      <c r="AB708" s="567"/>
      <c r="AC708" s="566"/>
      <c r="AD708" s="566"/>
      <c r="AE708" s="566"/>
    </row>
    <row r="709" spans="1:31">
      <c r="A709" s="566" t="s">
        <v>492</v>
      </c>
      <c r="B709" s="566" t="s">
        <v>537</v>
      </c>
      <c r="C709" s="567">
        <v>42921</v>
      </c>
      <c r="D709" s="566" t="s">
        <v>1061</v>
      </c>
      <c r="E709" s="566" t="s">
        <v>1062</v>
      </c>
      <c r="F709" s="566" t="s">
        <v>327</v>
      </c>
      <c r="G709" s="566" t="s">
        <v>538</v>
      </c>
      <c r="H709" s="566" t="s">
        <v>1073</v>
      </c>
      <c r="I709" s="566">
        <v>70</v>
      </c>
      <c r="J709" s="566">
        <v>110</v>
      </c>
      <c r="K709" s="566">
        <v>110</v>
      </c>
      <c r="L709" s="566" t="s">
        <v>671</v>
      </c>
      <c r="M709" s="566">
        <v>0.5</v>
      </c>
      <c r="N709" s="566"/>
      <c r="O709" s="566"/>
      <c r="P709" s="566">
        <v>0</v>
      </c>
      <c r="Q709" s="566"/>
      <c r="R709" s="566"/>
      <c r="S709" s="566">
        <v>7</v>
      </c>
      <c r="T709" s="566">
        <v>5.6</v>
      </c>
      <c r="U709" s="566">
        <v>107.2</v>
      </c>
      <c r="V709" s="566"/>
      <c r="W709" s="566">
        <v>119.8</v>
      </c>
      <c r="X709" s="566"/>
      <c r="Y709" s="566"/>
      <c r="Z709" s="567"/>
      <c r="AA709" s="567"/>
      <c r="AB709" s="567"/>
      <c r="AC709" s="566"/>
      <c r="AD709" s="566"/>
      <c r="AE709" s="566"/>
    </row>
    <row r="710" spans="1:31">
      <c r="A710" s="566" t="s">
        <v>492</v>
      </c>
      <c r="B710" s="566" t="s">
        <v>537</v>
      </c>
      <c r="C710" s="567">
        <v>42921</v>
      </c>
      <c r="D710" s="566" t="s">
        <v>1061</v>
      </c>
      <c r="E710" s="566" t="s">
        <v>1062</v>
      </c>
      <c r="F710" s="566" t="s">
        <v>327</v>
      </c>
      <c r="G710" s="566" t="s">
        <v>1074</v>
      </c>
      <c r="H710" s="566" t="s">
        <v>1075</v>
      </c>
      <c r="I710" s="566">
        <v>36</v>
      </c>
      <c r="J710" s="566">
        <v>208</v>
      </c>
      <c r="K710" s="566">
        <v>208</v>
      </c>
      <c r="L710" s="566" t="s">
        <v>671</v>
      </c>
      <c r="M710" s="566">
        <v>0.25</v>
      </c>
      <c r="N710" s="566"/>
      <c r="O710" s="566"/>
      <c r="P710" s="566">
        <v>0</v>
      </c>
      <c r="Q710" s="566"/>
      <c r="R710" s="566"/>
      <c r="S710" s="566">
        <v>3.5</v>
      </c>
      <c r="T710" s="566">
        <v>2.88</v>
      </c>
      <c r="U710" s="566">
        <v>71.3</v>
      </c>
      <c r="V710" s="566"/>
      <c r="W710" s="566">
        <v>77.68</v>
      </c>
      <c r="X710" s="566"/>
      <c r="Y710" s="566"/>
      <c r="Z710" s="567"/>
      <c r="AA710" s="567"/>
      <c r="AB710" s="567"/>
      <c r="AC710" s="566"/>
      <c r="AD710" s="566"/>
      <c r="AE710" s="566"/>
    </row>
    <row r="711" spans="1:31">
      <c r="A711" s="566" t="s">
        <v>492</v>
      </c>
      <c r="B711" s="566" t="s">
        <v>493</v>
      </c>
      <c r="C711" s="567">
        <v>42921</v>
      </c>
      <c r="D711" s="566" t="s">
        <v>1061</v>
      </c>
      <c r="E711" s="566" t="s">
        <v>1062</v>
      </c>
      <c r="F711" s="566" t="s">
        <v>327</v>
      </c>
      <c r="G711" s="566" t="s">
        <v>519</v>
      </c>
      <c r="H711" s="566" t="s">
        <v>1076</v>
      </c>
      <c r="I711" s="566">
        <v>3</v>
      </c>
      <c r="J711" s="566">
        <v>315</v>
      </c>
      <c r="K711" s="566">
        <v>18580</v>
      </c>
      <c r="L711" s="566" t="s">
        <v>521</v>
      </c>
      <c r="M711" s="566"/>
      <c r="N711" s="566"/>
      <c r="O711" s="566">
        <v>0.15</v>
      </c>
      <c r="P711" s="566">
        <v>0</v>
      </c>
      <c r="Q711" s="566"/>
      <c r="R711" s="566"/>
      <c r="S711" s="566">
        <v>2.1</v>
      </c>
      <c r="T711" s="566">
        <v>0.21</v>
      </c>
      <c r="U711" s="566"/>
      <c r="V711" s="566"/>
      <c r="W711" s="566">
        <v>2.31</v>
      </c>
      <c r="X711" s="566"/>
      <c r="Y711" s="566"/>
      <c r="Z711" s="567"/>
      <c r="AA711" s="567"/>
      <c r="AB711" s="567"/>
      <c r="AC711" s="566"/>
      <c r="AD711" s="566"/>
      <c r="AE711" s="566"/>
    </row>
    <row r="712" spans="1:31">
      <c r="A712" s="566" t="s">
        <v>492</v>
      </c>
      <c r="B712" s="566" t="s">
        <v>537</v>
      </c>
      <c r="C712" s="567">
        <v>42921</v>
      </c>
      <c r="D712" s="566" t="s">
        <v>1061</v>
      </c>
      <c r="E712" s="566" t="s">
        <v>1062</v>
      </c>
      <c r="F712" s="566" t="s">
        <v>327</v>
      </c>
      <c r="G712" s="566" t="s">
        <v>1074</v>
      </c>
      <c r="H712" s="566" t="s">
        <v>1075</v>
      </c>
      <c r="I712" s="566">
        <v>208</v>
      </c>
      <c r="J712" s="566">
        <v>208</v>
      </c>
      <c r="K712" s="566">
        <v>208</v>
      </c>
      <c r="L712" s="566" t="s">
        <v>567</v>
      </c>
      <c r="M712" s="566"/>
      <c r="N712" s="566"/>
      <c r="O712" s="566"/>
      <c r="P712" s="566">
        <v>1.664</v>
      </c>
      <c r="Q712" s="566"/>
      <c r="R712" s="566"/>
      <c r="S712" s="566">
        <v>23.296</v>
      </c>
      <c r="T712" s="566"/>
      <c r="U712" s="566"/>
      <c r="V712" s="566"/>
      <c r="W712" s="566">
        <v>23.296</v>
      </c>
      <c r="X712" s="566">
        <v>208</v>
      </c>
      <c r="Y712" s="566"/>
      <c r="Z712" s="567"/>
      <c r="AA712" s="567"/>
      <c r="AB712" s="567"/>
      <c r="AC712" s="566"/>
      <c r="AD712" s="566"/>
      <c r="AE712" s="566"/>
    </row>
    <row r="713" spans="1:31">
      <c r="A713" s="566" t="s">
        <v>512</v>
      </c>
      <c r="B713" s="566" t="s">
        <v>513</v>
      </c>
      <c r="C713" s="567">
        <v>42922</v>
      </c>
      <c r="D713" s="566" t="s">
        <v>1061</v>
      </c>
      <c r="E713" s="566" t="s">
        <v>1062</v>
      </c>
      <c r="F713" s="566" t="s">
        <v>327</v>
      </c>
      <c r="G713" s="566" t="s">
        <v>917</v>
      </c>
      <c r="H713" s="566"/>
      <c r="I713" s="566">
        <v>60</v>
      </c>
      <c r="J713" s="566">
        <v>68</v>
      </c>
      <c r="K713" s="566">
        <v>68</v>
      </c>
      <c r="L713" s="566" t="s">
        <v>515</v>
      </c>
      <c r="M713" s="566">
        <v>2.22</v>
      </c>
      <c r="N713" s="566"/>
      <c r="O713" s="566"/>
      <c r="P713" s="566"/>
      <c r="Q713" s="566"/>
      <c r="R713" s="566"/>
      <c r="S713" s="566">
        <v>31.08</v>
      </c>
      <c r="T713" s="566"/>
      <c r="U713" s="566">
        <v>0.54</v>
      </c>
      <c r="V713" s="566"/>
      <c r="W713" s="566">
        <v>31.62</v>
      </c>
      <c r="X713" s="566"/>
      <c r="Y713" s="566"/>
      <c r="Z713" s="567"/>
      <c r="AA713" s="567"/>
      <c r="AB713" s="567"/>
      <c r="AC713" s="566"/>
      <c r="AD713" s="566"/>
      <c r="AE713" s="566"/>
    </row>
    <row r="714" spans="1:31">
      <c r="A714" s="566" t="s">
        <v>492</v>
      </c>
      <c r="B714" s="566" t="s">
        <v>493</v>
      </c>
      <c r="C714" s="567">
        <v>42922</v>
      </c>
      <c r="D714" s="566" t="s">
        <v>1061</v>
      </c>
      <c r="E714" s="566" t="s">
        <v>1062</v>
      </c>
      <c r="F714" s="566" t="s">
        <v>327</v>
      </c>
      <c r="G714" s="566" t="s">
        <v>557</v>
      </c>
      <c r="H714" s="566" t="s">
        <v>1077</v>
      </c>
      <c r="I714" s="566">
        <v>3</v>
      </c>
      <c r="J714" s="566">
        <v>200</v>
      </c>
      <c r="K714" s="566">
        <v>7000</v>
      </c>
      <c r="L714" s="566" t="s">
        <v>521</v>
      </c>
      <c r="M714" s="566"/>
      <c r="N714" s="566"/>
      <c r="O714" s="566">
        <v>0.15</v>
      </c>
      <c r="P714" s="566">
        <v>0</v>
      </c>
      <c r="Q714" s="566"/>
      <c r="R714" s="566"/>
      <c r="S714" s="566">
        <v>2.1</v>
      </c>
      <c r="T714" s="566">
        <v>0.21</v>
      </c>
      <c r="U714" s="566"/>
      <c r="V714" s="566"/>
      <c r="W714" s="566">
        <v>2.31</v>
      </c>
      <c r="X714" s="566"/>
      <c r="Y714" s="566"/>
      <c r="Z714" s="567"/>
      <c r="AA714" s="567"/>
      <c r="AB714" s="567"/>
      <c r="AC714" s="566"/>
      <c r="AD714" s="566"/>
      <c r="AE714" s="566"/>
    </row>
    <row r="715" spans="1:31">
      <c r="A715" s="566" t="s">
        <v>492</v>
      </c>
      <c r="B715" s="566" t="s">
        <v>493</v>
      </c>
      <c r="C715" s="567">
        <v>42922</v>
      </c>
      <c r="D715" s="566" t="s">
        <v>1061</v>
      </c>
      <c r="E715" s="566" t="s">
        <v>1062</v>
      </c>
      <c r="F715" s="566" t="s">
        <v>327</v>
      </c>
      <c r="G715" s="566" t="s">
        <v>557</v>
      </c>
      <c r="H715" s="566" t="s">
        <v>1078</v>
      </c>
      <c r="I715" s="566">
        <v>6</v>
      </c>
      <c r="J715" s="566">
        <v>315</v>
      </c>
      <c r="K715" s="566">
        <v>11450</v>
      </c>
      <c r="L715" s="566" t="s">
        <v>521</v>
      </c>
      <c r="M715" s="566"/>
      <c r="N715" s="566"/>
      <c r="O715" s="566">
        <v>0.15</v>
      </c>
      <c r="P715" s="566">
        <v>0</v>
      </c>
      <c r="Q715" s="566"/>
      <c r="R715" s="566"/>
      <c r="S715" s="566">
        <v>2.1</v>
      </c>
      <c r="T715" s="566">
        <v>0.21</v>
      </c>
      <c r="U715" s="566"/>
      <c r="V715" s="566"/>
      <c r="W715" s="566">
        <v>2.31</v>
      </c>
      <c r="X715" s="566"/>
      <c r="Y715" s="566"/>
      <c r="Z715" s="567"/>
      <c r="AA715" s="567"/>
      <c r="AB715" s="567"/>
      <c r="AC715" s="566"/>
      <c r="AD715" s="566"/>
      <c r="AE715" s="566"/>
    </row>
    <row r="716" spans="1:31">
      <c r="A716" s="566" t="s">
        <v>492</v>
      </c>
      <c r="B716" s="566" t="s">
        <v>493</v>
      </c>
      <c r="C716" s="567">
        <v>42922</v>
      </c>
      <c r="D716" s="566" t="s">
        <v>1061</v>
      </c>
      <c r="E716" s="566" t="s">
        <v>1062</v>
      </c>
      <c r="F716" s="566" t="s">
        <v>327</v>
      </c>
      <c r="G716" s="566" t="s">
        <v>557</v>
      </c>
      <c r="H716" s="566" t="s">
        <v>1079</v>
      </c>
      <c r="I716" s="566">
        <v>5</v>
      </c>
      <c r="J716" s="566">
        <v>200</v>
      </c>
      <c r="K716" s="566">
        <v>8360</v>
      </c>
      <c r="L716" s="566" t="s">
        <v>521</v>
      </c>
      <c r="M716" s="566"/>
      <c r="N716" s="566"/>
      <c r="O716" s="566">
        <v>0.15</v>
      </c>
      <c r="P716" s="566">
        <v>0</v>
      </c>
      <c r="Q716" s="566"/>
      <c r="R716" s="566"/>
      <c r="S716" s="566">
        <v>2.1</v>
      </c>
      <c r="T716" s="566">
        <v>0.21</v>
      </c>
      <c r="U716" s="566"/>
      <c r="V716" s="566"/>
      <c r="W716" s="566">
        <v>2.31</v>
      </c>
      <c r="X716" s="566"/>
      <c r="Y716" s="566"/>
      <c r="Z716" s="567"/>
      <c r="AA716" s="567"/>
      <c r="AB716" s="567"/>
      <c r="AC716" s="566"/>
      <c r="AD716" s="566"/>
      <c r="AE716" s="566"/>
    </row>
    <row r="717" spans="1:31">
      <c r="A717" s="566" t="s">
        <v>492</v>
      </c>
      <c r="B717" s="566" t="s">
        <v>493</v>
      </c>
      <c r="C717" s="567">
        <v>42922</v>
      </c>
      <c r="D717" s="566" t="s">
        <v>1061</v>
      </c>
      <c r="E717" s="566" t="s">
        <v>1062</v>
      </c>
      <c r="F717" s="566" t="s">
        <v>327</v>
      </c>
      <c r="G717" s="566" t="s">
        <v>1080</v>
      </c>
      <c r="H717" s="566" t="s">
        <v>1081</v>
      </c>
      <c r="I717" s="566">
        <v>1</v>
      </c>
      <c r="J717" s="566">
        <v>315</v>
      </c>
      <c r="K717" s="566">
        <v>16580</v>
      </c>
      <c r="L717" s="566" t="s">
        <v>496</v>
      </c>
      <c r="M717" s="566"/>
      <c r="N717" s="566"/>
      <c r="O717" s="566">
        <v>0.15</v>
      </c>
      <c r="P717" s="566">
        <v>0</v>
      </c>
      <c r="Q717" s="566"/>
      <c r="R717" s="566"/>
      <c r="S717" s="566">
        <v>2.1</v>
      </c>
      <c r="T717" s="566"/>
      <c r="U717" s="566"/>
      <c r="V717" s="566"/>
      <c r="W717" s="566">
        <v>2.1</v>
      </c>
      <c r="X717" s="566"/>
      <c r="Y717" s="566"/>
      <c r="Z717" s="567"/>
      <c r="AA717" s="567"/>
      <c r="AB717" s="567"/>
      <c r="AC717" s="566"/>
      <c r="AD717" s="566"/>
      <c r="AE717" s="566"/>
    </row>
    <row r="718" spans="1:31">
      <c r="A718" s="566" t="s">
        <v>492</v>
      </c>
      <c r="B718" s="566" t="s">
        <v>493</v>
      </c>
      <c r="C718" s="567">
        <v>42922</v>
      </c>
      <c r="D718" s="566" t="s">
        <v>1061</v>
      </c>
      <c r="E718" s="566" t="s">
        <v>1062</v>
      </c>
      <c r="F718" s="566" t="s">
        <v>327</v>
      </c>
      <c r="G718" s="566" t="s">
        <v>1082</v>
      </c>
      <c r="H718" s="566" t="s">
        <v>1083</v>
      </c>
      <c r="I718" s="566">
        <v>3</v>
      </c>
      <c r="J718" s="566">
        <v>125</v>
      </c>
      <c r="K718" s="566">
        <v>2220</v>
      </c>
      <c r="L718" s="566" t="s">
        <v>521</v>
      </c>
      <c r="M718" s="566"/>
      <c r="N718" s="566"/>
      <c r="O718" s="566">
        <v>0.15</v>
      </c>
      <c r="P718" s="566">
        <v>0</v>
      </c>
      <c r="Q718" s="566"/>
      <c r="R718" s="566"/>
      <c r="S718" s="566">
        <v>2.1</v>
      </c>
      <c r="T718" s="566">
        <v>0.21</v>
      </c>
      <c r="U718" s="566"/>
      <c r="V718" s="566"/>
      <c r="W718" s="566">
        <v>2.31</v>
      </c>
      <c r="X718" s="566"/>
      <c r="Y718" s="566"/>
      <c r="Z718" s="567"/>
      <c r="AA718" s="567"/>
      <c r="AB718" s="567"/>
      <c r="AC718" s="566"/>
      <c r="AD718" s="566"/>
      <c r="AE718" s="566"/>
    </row>
    <row r="719" spans="1:31">
      <c r="A719" s="566" t="s">
        <v>492</v>
      </c>
      <c r="B719" s="566" t="s">
        <v>493</v>
      </c>
      <c r="C719" s="567">
        <v>42922</v>
      </c>
      <c r="D719" s="566" t="s">
        <v>1061</v>
      </c>
      <c r="E719" s="566" t="s">
        <v>1062</v>
      </c>
      <c r="F719" s="566" t="s">
        <v>327</v>
      </c>
      <c r="G719" s="566" t="s">
        <v>557</v>
      </c>
      <c r="H719" s="566" t="s">
        <v>1084</v>
      </c>
      <c r="I719" s="566">
        <v>3</v>
      </c>
      <c r="J719" s="566">
        <v>200</v>
      </c>
      <c r="K719" s="566">
        <v>9210</v>
      </c>
      <c r="L719" s="566" t="s">
        <v>521</v>
      </c>
      <c r="M719" s="566"/>
      <c r="N719" s="566"/>
      <c r="O719" s="566">
        <v>0.15</v>
      </c>
      <c r="P719" s="566">
        <v>0</v>
      </c>
      <c r="Q719" s="566"/>
      <c r="R719" s="566"/>
      <c r="S719" s="566">
        <v>2.1</v>
      </c>
      <c r="T719" s="566">
        <v>0.21</v>
      </c>
      <c r="U719" s="566"/>
      <c r="V719" s="566"/>
      <c r="W719" s="566">
        <v>2.31</v>
      </c>
      <c r="X719" s="566"/>
      <c r="Y719" s="566"/>
      <c r="Z719" s="567"/>
      <c r="AA719" s="567"/>
      <c r="AB719" s="567"/>
      <c r="AC719" s="566"/>
      <c r="AD719" s="566"/>
      <c r="AE719" s="566"/>
    </row>
    <row r="720" spans="1:31">
      <c r="A720" s="566" t="s">
        <v>147</v>
      </c>
      <c r="B720" s="566" t="s">
        <v>324</v>
      </c>
      <c r="C720" s="567">
        <v>42923</v>
      </c>
      <c r="D720" s="566" t="s">
        <v>1061</v>
      </c>
      <c r="E720" s="566" t="s">
        <v>1062</v>
      </c>
      <c r="F720" s="566" t="s">
        <v>327</v>
      </c>
      <c r="G720" s="566" t="s">
        <v>1085</v>
      </c>
      <c r="H720" s="566"/>
      <c r="I720" s="566"/>
      <c r="J720" s="566"/>
      <c r="K720" s="566"/>
      <c r="L720" s="566"/>
      <c r="M720" s="566">
        <v>2</v>
      </c>
      <c r="N720" s="566"/>
      <c r="O720" s="566"/>
      <c r="P720" s="566"/>
      <c r="Q720" s="566"/>
      <c r="R720" s="566"/>
      <c r="S720" s="566">
        <v>28</v>
      </c>
      <c r="T720" s="566"/>
      <c r="U720" s="566"/>
      <c r="V720" s="566"/>
      <c r="W720" s="566">
        <v>28</v>
      </c>
      <c r="X720" s="566"/>
      <c r="Y720" s="566"/>
      <c r="Z720" s="567"/>
      <c r="AA720" s="567"/>
      <c r="AB720" s="567"/>
      <c r="AC720" s="566"/>
      <c r="AD720" s="566"/>
      <c r="AE720" s="566"/>
    </row>
    <row r="721" spans="1:31">
      <c r="A721" s="566" t="s">
        <v>492</v>
      </c>
      <c r="B721" s="566" t="s">
        <v>493</v>
      </c>
      <c r="C721" s="567">
        <v>42923</v>
      </c>
      <c r="D721" s="566" t="s">
        <v>1061</v>
      </c>
      <c r="E721" s="566" t="s">
        <v>1062</v>
      </c>
      <c r="F721" s="566" t="s">
        <v>327</v>
      </c>
      <c r="G721" s="566" t="s">
        <v>1086</v>
      </c>
      <c r="H721" s="566" t="s">
        <v>1087</v>
      </c>
      <c r="I721" s="566">
        <v>3</v>
      </c>
      <c r="J721" s="566">
        <v>200</v>
      </c>
      <c r="K721" s="566">
        <v>9270</v>
      </c>
      <c r="L721" s="566" t="s">
        <v>521</v>
      </c>
      <c r="M721" s="566"/>
      <c r="N721" s="566"/>
      <c r="O721" s="566">
        <v>0.15</v>
      </c>
      <c r="P721" s="566">
        <v>0</v>
      </c>
      <c r="Q721" s="566"/>
      <c r="R721" s="566"/>
      <c r="S721" s="566">
        <v>2.1</v>
      </c>
      <c r="T721" s="566">
        <v>0.21</v>
      </c>
      <c r="U721" s="566"/>
      <c r="V721" s="566"/>
      <c r="W721" s="566">
        <v>2.31</v>
      </c>
      <c r="X721" s="566"/>
      <c r="Y721" s="566"/>
      <c r="Z721" s="567"/>
      <c r="AA721" s="567"/>
      <c r="AB721" s="567"/>
      <c r="AC721" s="566"/>
      <c r="AD721" s="566"/>
      <c r="AE721" s="566"/>
    </row>
    <row r="722" spans="1:31">
      <c r="A722" s="566" t="s">
        <v>147</v>
      </c>
      <c r="B722" s="566" t="s">
        <v>324</v>
      </c>
      <c r="C722" s="567">
        <v>42923</v>
      </c>
      <c r="D722" s="566" t="s">
        <v>1061</v>
      </c>
      <c r="E722" s="566" t="s">
        <v>1062</v>
      </c>
      <c r="F722" s="566" t="s">
        <v>327</v>
      </c>
      <c r="G722" s="566" t="s">
        <v>1085</v>
      </c>
      <c r="H722" s="566"/>
      <c r="I722" s="566"/>
      <c r="J722" s="566"/>
      <c r="K722" s="566"/>
      <c r="L722" s="566"/>
      <c r="M722" s="566">
        <v>2</v>
      </c>
      <c r="N722" s="566"/>
      <c r="O722" s="566"/>
      <c r="P722" s="566"/>
      <c r="Q722" s="566"/>
      <c r="R722" s="566"/>
      <c r="S722" s="566">
        <v>28</v>
      </c>
      <c r="T722" s="566"/>
      <c r="U722" s="566"/>
      <c r="V722" s="566"/>
      <c r="W722" s="566">
        <v>28</v>
      </c>
      <c r="X722" s="566"/>
      <c r="Y722" s="566"/>
      <c r="Z722" s="567"/>
      <c r="AA722" s="567"/>
      <c r="AB722" s="567"/>
      <c r="AC722" s="566"/>
      <c r="AD722" s="566"/>
      <c r="AE722" s="566"/>
    </row>
    <row r="723" spans="1:31">
      <c r="A723" s="566" t="s">
        <v>492</v>
      </c>
      <c r="B723" s="566" t="s">
        <v>493</v>
      </c>
      <c r="C723" s="567">
        <v>42923</v>
      </c>
      <c r="D723" s="566" t="s">
        <v>1061</v>
      </c>
      <c r="E723" s="566" t="s">
        <v>1062</v>
      </c>
      <c r="F723" s="566" t="s">
        <v>327</v>
      </c>
      <c r="G723" s="566" t="s">
        <v>1086</v>
      </c>
      <c r="H723" s="566" t="s">
        <v>1088</v>
      </c>
      <c r="I723" s="566">
        <v>3</v>
      </c>
      <c r="J723" s="566">
        <v>315</v>
      </c>
      <c r="K723" s="566">
        <v>10210</v>
      </c>
      <c r="L723" s="566" t="s">
        <v>521</v>
      </c>
      <c r="M723" s="566"/>
      <c r="N723" s="566"/>
      <c r="O723" s="566">
        <v>0.15</v>
      </c>
      <c r="P723" s="566">
        <v>0</v>
      </c>
      <c r="Q723" s="566"/>
      <c r="R723" s="566"/>
      <c r="S723" s="566">
        <v>2.1</v>
      </c>
      <c r="T723" s="566">
        <v>0.21</v>
      </c>
      <c r="U723" s="566"/>
      <c r="V723" s="566"/>
      <c r="W723" s="566">
        <v>2.31</v>
      </c>
      <c r="X723" s="566"/>
      <c r="Y723" s="566"/>
      <c r="Z723" s="567"/>
      <c r="AA723" s="567"/>
      <c r="AB723" s="567"/>
      <c r="AC723" s="566"/>
      <c r="AD723" s="566"/>
      <c r="AE723" s="566"/>
    </row>
    <row r="724" spans="1:31">
      <c r="A724" s="566" t="s">
        <v>492</v>
      </c>
      <c r="B724" s="566" t="s">
        <v>493</v>
      </c>
      <c r="C724" s="567">
        <v>42923</v>
      </c>
      <c r="D724" s="566" t="s">
        <v>1061</v>
      </c>
      <c r="E724" s="566" t="s">
        <v>1062</v>
      </c>
      <c r="F724" s="566" t="s">
        <v>327</v>
      </c>
      <c r="G724" s="566" t="s">
        <v>1086</v>
      </c>
      <c r="H724" s="566" t="s">
        <v>1089</v>
      </c>
      <c r="I724" s="566">
        <v>3</v>
      </c>
      <c r="J724" s="566">
        <v>315</v>
      </c>
      <c r="K724" s="566">
        <v>10590</v>
      </c>
      <c r="L724" s="566" t="s">
        <v>521</v>
      </c>
      <c r="M724" s="566"/>
      <c r="N724" s="566"/>
      <c r="O724" s="566">
        <v>0.15</v>
      </c>
      <c r="P724" s="566">
        <v>0</v>
      </c>
      <c r="Q724" s="566"/>
      <c r="R724" s="566"/>
      <c r="S724" s="566">
        <v>2.1</v>
      </c>
      <c r="T724" s="566">
        <v>0.21</v>
      </c>
      <c r="U724" s="566"/>
      <c r="V724" s="566"/>
      <c r="W724" s="566">
        <v>2.31</v>
      </c>
      <c r="X724" s="566"/>
      <c r="Y724" s="566"/>
      <c r="Z724" s="567"/>
      <c r="AA724" s="567"/>
      <c r="AB724" s="567"/>
      <c r="AC724" s="566"/>
      <c r="AD724" s="566"/>
      <c r="AE724" s="566"/>
    </row>
    <row r="725" spans="1:31">
      <c r="A725" s="566" t="s">
        <v>492</v>
      </c>
      <c r="B725" s="566" t="s">
        <v>493</v>
      </c>
      <c r="C725" s="567">
        <v>42923</v>
      </c>
      <c r="D725" s="566" t="s">
        <v>1061</v>
      </c>
      <c r="E725" s="566" t="s">
        <v>1062</v>
      </c>
      <c r="F725" s="566" t="s">
        <v>327</v>
      </c>
      <c r="G725" s="566" t="s">
        <v>1086</v>
      </c>
      <c r="H725" s="566" t="s">
        <v>1090</v>
      </c>
      <c r="I725" s="566">
        <v>3</v>
      </c>
      <c r="J725" s="566">
        <v>315</v>
      </c>
      <c r="K725" s="566">
        <v>10310</v>
      </c>
      <c r="L725" s="566" t="s">
        <v>521</v>
      </c>
      <c r="M725" s="566"/>
      <c r="N725" s="566"/>
      <c r="O725" s="566">
        <v>0.15</v>
      </c>
      <c r="P725" s="566">
        <v>0</v>
      </c>
      <c r="Q725" s="566"/>
      <c r="R725" s="566"/>
      <c r="S725" s="566">
        <v>2.1</v>
      </c>
      <c r="T725" s="566">
        <v>0.21</v>
      </c>
      <c r="U725" s="566"/>
      <c r="V725" s="566"/>
      <c r="W725" s="566">
        <v>2.31</v>
      </c>
      <c r="X725" s="566"/>
      <c r="Y725" s="566"/>
      <c r="Z725" s="567"/>
      <c r="AA725" s="567"/>
      <c r="AB725" s="567"/>
      <c r="AC725" s="566"/>
      <c r="AD725" s="566"/>
      <c r="AE725" s="566"/>
    </row>
    <row r="726" spans="1:31">
      <c r="A726" s="566" t="s">
        <v>492</v>
      </c>
      <c r="B726" s="566" t="s">
        <v>493</v>
      </c>
      <c r="C726" s="567">
        <v>42923</v>
      </c>
      <c r="D726" s="566" t="s">
        <v>1061</v>
      </c>
      <c r="E726" s="566" t="s">
        <v>1062</v>
      </c>
      <c r="F726" s="566" t="s">
        <v>327</v>
      </c>
      <c r="G726" s="566" t="s">
        <v>1086</v>
      </c>
      <c r="H726" s="566" t="s">
        <v>1091</v>
      </c>
      <c r="I726" s="566">
        <v>3</v>
      </c>
      <c r="J726" s="566">
        <v>200</v>
      </c>
      <c r="K726" s="566">
        <v>5700</v>
      </c>
      <c r="L726" s="566" t="s">
        <v>521</v>
      </c>
      <c r="M726" s="566"/>
      <c r="N726" s="566"/>
      <c r="O726" s="566">
        <v>0.15</v>
      </c>
      <c r="P726" s="566">
        <v>0</v>
      </c>
      <c r="Q726" s="566"/>
      <c r="R726" s="566"/>
      <c r="S726" s="566">
        <v>2.1</v>
      </c>
      <c r="T726" s="566">
        <v>0.21</v>
      </c>
      <c r="U726" s="566"/>
      <c r="V726" s="566"/>
      <c r="W726" s="566">
        <v>2.31</v>
      </c>
      <c r="X726" s="566"/>
      <c r="Y726" s="566"/>
      <c r="Z726" s="567"/>
      <c r="AA726" s="567"/>
      <c r="AB726" s="567"/>
      <c r="AC726" s="566"/>
      <c r="AD726" s="566"/>
      <c r="AE726" s="566"/>
    </row>
    <row r="727" spans="1:31">
      <c r="A727" s="566" t="s">
        <v>492</v>
      </c>
      <c r="B727" s="566" t="s">
        <v>493</v>
      </c>
      <c r="C727" s="567">
        <v>42923</v>
      </c>
      <c r="D727" s="566" t="s">
        <v>1061</v>
      </c>
      <c r="E727" s="566" t="s">
        <v>1062</v>
      </c>
      <c r="F727" s="566" t="s">
        <v>327</v>
      </c>
      <c r="G727" s="566" t="s">
        <v>1086</v>
      </c>
      <c r="H727" s="566" t="s">
        <v>1092</v>
      </c>
      <c r="I727" s="566">
        <v>3</v>
      </c>
      <c r="J727" s="566">
        <v>315</v>
      </c>
      <c r="K727" s="566">
        <v>10360</v>
      </c>
      <c r="L727" s="566" t="s">
        <v>521</v>
      </c>
      <c r="M727" s="566"/>
      <c r="N727" s="566"/>
      <c r="O727" s="566">
        <v>0.15</v>
      </c>
      <c r="P727" s="566">
        <v>0</v>
      </c>
      <c r="Q727" s="566"/>
      <c r="R727" s="566"/>
      <c r="S727" s="566">
        <v>2.1</v>
      </c>
      <c r="T727" s="566">
        <v>0.21</v>
      </c>
      <c r="U727" s="566"/>
      <c r="V727" s="566"/>
      <c r="W727" s="566">
        <v>2.31</v>
      </c>
      <c r="X727" s="566"/>
      <c r="Y727" s="566"/>
      <c r="Z727" s="567"/>
      <c r="AA727" s="567"/>
      <c r="AB727" s="567"/>
      <c r="AC727" s="566"/>
      <c r="AD727" s="566"/>
      <c r="AE727" s="566"/>
    </row>
    <row r="728" spans="1:31">
      <c r="A728" s="566" t="s">
        <v>512</v>
      </c>
      <c r="B728" s="566" t="s">
        <v>513</v>
      </c>
      <c r="C728" s="567">
        <v>42924</v>
      </c>
      <c r="D728" s="566" t="s">
        <v>1061</v>
      </c>
      <c r="E728" s="566" t="s">
        <v>1062</v>
      </c>
      <c r="F728" s="566" t="s">
        <v>327</v>
      </c>
      <c r="G728" s="566" t="s">
        <v>917</v>
      </c>
      <c r="H728" s="566"/>
      <c r="I728" s="566">
        <v>42</v>
      </c>
      <c r="J728" s="566">
        <v>65</v>
      </c>
      <c r="K728" s="566">
        <v>65</v>
      </c>
      <c r="L728" s="566" t="s">
        <v>515</v>
      </c>
      <c r="M728" s="566">
        <v>1.554</v>
      </c>
      <c r="N728" s="566"/>
      <c r="O728" s="566"/>
      <c r="P728" s="566"/>
      <c r="Q728" s="566"/>
      <c r="R728" s="566"/>
      <c r="S728" s="566">
        <v>21.756</v>
      </c>
      <c r="T728" s="566"/>
      <c r="U728" s="566">
        <v>0.378</v>
      </c>
      <c r="V728" s="566"/>
      <c r="W728" s="566">
        <v>22.134</v>
      </c>
      <c r="X728" s="566"/>
      <c r="Y728" s="566"/>
      <c r="Z728" s="567"/>
      <c r="AA728" s="567"/>
      <c r="AB728" s="567"/>
      <c r="AC728" s="566"/>
      <c r="AD728" s="566"/>
      <c r="AE728" s="566"/>
    </row>
    <row r="729" spans="1:31">
      <c r="A729" s="566" t="s">
        <v>512</v>
      </c>
      <c r="B729" s="566" t="s">
        <v>513</v>
      </c>
      <c r="C729" s="567">
        <v>42924</v>
      </c>
      <c r="D729" s="566" t="s">
        <v>1061</v>
      </c>
      <c r="E729" s="566" t="s">
        <v>1062</v>
      </c>
      <c r="F729" s="566" t="s">
        <v>327</v>
      </c>
      <c r="G729" s="566" t="s">
        <v>917</v>
      </c>
      <c r="H729" s="566"/>
      <c r="I729" s="566">
        <v>16</v>
      </c>
      <c r="J729" s="566">
        <v>65</v>
      </c>
      <c r="K729" s="566">
        <v>65</v>
      </c>
      <c r="L729" s="566" t="s">
        <v>515</v>
      </c>
      <c r="M729" s="566">
        <v>0.592</v>
      </c>
      <c r="N729" s="566"/>
      <c r="O729" s="566"/>
      <c r="P729" s="566"/>
      <c r="Q729" s="566"/>
      <c r="R729" s="566"/>
      <c r="S729" s="566">
        <v>8.288</v>
      </c>
      <c r="T729" s="566"/>
      <c r="U729" s="566">
        <v>0.144</v>
      </c>
      <c r="V729" s="566"/>
      <c r="W729" s="566">
        <v>8.432</v>
      </c>
      <c r="X729" s="566"/>
      <c r="Y729" s="566"/>
      <c r="Z729" s="567"/>
      <c r="AA729" s="567"/>
      <c r="AB729" s="567"/>
      <c r="AC729" s="566"/>
      <c r="AD729" s="566"/>
      <c r="AE729" s="566"/>
    </row>
    <row r="730" spans="1:31">
      <c r="A730" s="566" t="s">
        <v>147</v>
      </c>
      <c r="B730" s="566" t="s">
        <v>324</v>
      </c>
      <c r="C730" s="567">
        <v>42925</v>
      </c>
      <c r="D730" s="566" t="s">
        <v>1093</v>
      </c>
      <c r="E730" s="566" t="s">
        <v>1062</v>
      </c>
      <c r="F730" s="566" t="s">
        <v>327</v>
      </c>
      <c r="G730" s="566" t="s">
        <v>1094</v>
      </c>
      <c r="H730" s="566"/>
      <c r="I730" s="566"/>
      <c r="J730" s="566"/>
      <c r="K730" s="566"/>
      <c r="L730" s="566"/>
      <c r="M730" s="566">
        <v>1</v>
      </c>
      <c r="N730" s="566"/>
      <c r="O730" s="566"/>
      <c r="P730" s="566"/>
      <c r="Q730" s="566"/>
      <c r="R730" s="566"/>
      <c r="S730" s="566">
        <v>14</v>
      </c>
      <c r="T730" s="566"/>
      <c r="U730" s="566"/>
      <c r="V730" s="566"/>
      <c r="W730" s="566">
        <v>14</v>
      </c>
      <c r="X730" s="566"/>
      <c r="Y730" s="566"/>
      <c r="Z730" s="567"/>
      <c r="AA730" s="567"/>
      <c r="AB730" s="567"/>
      <c r="AC730" s="566"/>
      <c r="AD730" s="566"/>
      <c r="AE730" s="566"/>
    </row>
    <row r="731" spans="1:31">
      <c r="A731" s="566" t="s">
        <v>147</v>
      </c>
      <c r="B731" s="566" t="s">
        <v>324</v>
      </c>
      <c r="C731" s="567">
        <v>42925</v>
      </c>
      <c r="D731" s="566" t="s">
        <v>1093</v>
      </c>
      <c r="E731" s="566" t="s">
        <v>1062</v>
      </c>
      <c r="F731" s="566" t="s">
        <v>327</v>
      </c>
      <c r="G731" s="566" t="s">
        <v>431</v>
      </c>
      <c r="H731" s="566"/>
      <c r="I731" s="566"/>
      <c r="J731" s="566"/>
      <c r="K731" s="566"/>
      <c r="L731" s="566"/>
      <c r="M731" s="566"/>
      <c r="N731" s="566"/>
      <c r="O731" s="566"/>
      <c r="P731" s="566">
        <v>7</v>
      </c>
      <c r="Q731" s="566"/>
      <c r="R731" s="566"/>
      <c r="S731" s="566">
        <v>98</v>
      </c>
      <c r="T731" s="566"/>
      <c r="U731" s="566"/>
      <c r="V731" s="566"/>
      <c r="W731" s="566">
        <v>98</v>
      </c>
      <c r="X731" s="566"/>
      <c r="Y731" s="566"/>
      <c r="Z731" s="567"/>
      <c r="AA731" s="567"/>
      <c r="AB731" s="567"/>
      <c r="AC731" s="566"/>
      <c r="AD731" s="566"/>
      <c r="AE731" s="566"/>
    </row>
    <row r="732" spans="1:31">
      <c r="A732" s="566" t="s">
        <v>147</v>
      </c>
      <c r="B732" s="566" t="s">
        <v>324</v>
      </c>
      <c r="C732" s="567">
        <v>42925</v>
      </c>
      <c r="D732" s="566" t="s">
        <v>1093</v>
      </c>
      <c r="E732" s="566" t="s">
        <v>1062</v>
      </c>
      <c r="F732" s="566" t="s">
        <v>327</v>
      </c>
      <c r="G732" s="566" t="s">
        <v>431</v>
      </c>
      <c r="H732" s="566"/>
      <c r="I732" s="566"/>
      <c r="J732" s="566"/>
      <c r="K732" s="566"/>
      <c r="L732" s="566"/>
      <c r="M732" s="566"/>
      <c r="N732" s="566"/>
      <c r="O732" s="566"/>
      <c r="P732" s="566">
        <v>7</v>
      </c>
      <c r="Q732" s="566"/>
      <c r="R732" s="566"/>
      <c r="S732" s="566">
        <v>98</v>
      </c>
      <c r="T732" s="566"/>
      <c r="U732" s="566"/>
      <c r="V732" s="566"/>
      <c r="W732" s="566">
        <v>98</v>
      </c>
      <c r="X732" s="566"/>
      <c r="Y732" s="566"/>
      <c r="Z732" s="567"/>
      <c r="AA732" s="567"/>
      <c r="AB732" s="567"/>
      <c r="AC732" s="566"/>
      <c r="AD732" s="566"/>
      <c r="AE732" s="566"/>
    </row>
    <row r="733" spans="1:31">
      <c r="A733" s="566" t="s">
        <v>147</v>
      </c>
      <c r="B733" s="566" t="s">
        <v>324</v>
      </c>
      <c r="C733" s="567">
        <v>42925</v>
      </c>
      <c r="D733" s="566" t="s">
        <v>1093</v>
      </c>
      <c r="E733" s="566" t="s">
        <v>1062</v>
      </c>
      <c r="F733" s="566" t="s">
        <v>327</v>
      </c>
      <c r="G733" s="566" t="s">
        <v>1094</v>
      </c>
      <c r="H733" s="566"/>
      <c r="I733" s="566"/>
      <c r="J733" s="566"/>
      <c r="K733" s="566"/>
      <c r="L733" s="566"/>
      <c r="M733" s="566">
        <v>1</v>
      </c>
      <c r="N733" s="566"/>
      <c r="O733" s="566"/>
      <c r="P733" s="566"/>
      <c r="Q733" s="566"/>
      <c r="R733" s="566"/>
      <c r="S733" s="566">
        <v>14</v>
      </c>
      <c r="T733" s="566"/>
      <c r="U733" s="566"/>
      <c r="V733" s="566"/>
      <c r="W733" s="566">
        <v>14</v>
      </c>
      <c r="X733" s="566"/>
      <c r="Y733" s="566"/>
      <c r="Z733" s="567"/>
      <c r="AA733" s="567"/>
      <c r="AB733" s="567"/>
      <c r="AC733" s="566"/>
      <c r="AD733" s="566"/>
      <c r="AE733" s="566"/>
    </row>
    <row r="734" spans="1:31">
      <c r="A734" s="566" t="s">
        <v>492</v>
      </c>
      <c r="B734" s="566" t="s">
        <v>537</v>
      </c>
      <c r="C734" s="567">
        <v>42926</v>
      </c>
      <c r="D734" s="566" t="s">
        <v>1093</v>
      </c>
      <c r="E734" s="566" t="s">
        <v>1062</v>
      </c>
      <c r="F734" s="566" t="s">
        <v>327</v>
      </c>
      <c r="G734" s="566" t="s">
        <v>713</v>
      </c>
      <c r="H734" s="566" t="s">
        <v>1095</v>
      </c>
      <c r="I734" s="566">
        <v>209</v>
      </c>
      <c r="J734" s="566">
        <v>209</v>
      </c>
      <c r="K734" s="566">
        <v>209</v>
      </c>
      <c r="L734" s="566" t="s">
        <v>567</v>
      </c>
      <c r="M734" s="566"/>
      <c r="N734" s="566"/>
      <c r="O734" s="566"/>
      <c r="P734" s="566">
        <v>1.672</v>
      </c>
      <c r="Q734" s="566"/>
      <c r="R734" s="566"/>
      <c r="S734" s="566">
        <v>23.408</v>
      </c>
      <c r="T734" s="566"/>
      <c r="U734" s="566"/>
      <c r="V734" s="566"/>
      <c r="W734" s="566">
        <v>23.408</v>
      </c>
      <c r="X734" s="566">
        <v>209</v>
      </c>
      <c r="Y734" s="566"/>
      <c r="Z734" s="567"/>
      <c r="AA734" s="567"/>
      <c r="AB734" s="567"/>
      <c r="AC734" s="566"/>
      <c r="AD734" s="566"/>
      <c r="AE734" s="566"/>
    </row>
    <row r="735" spans="1:31">
      <c r="A735" s="566" t="s">
        <v>147</v>
      </c>
      <c r="B735" s="566" t="s">
        <v>324</v>
      </c>
      <c r="C735" s="567">
        <v>42927</v>
      </c>
      <c r="D735" s="566" t="s">
        <v>1093</v>
      </c>
      <c r="E735" s="566" t="s">
        <v>1062</v>
      </c>
      <c r="F735" s="566" t="s">
        <v>327</v>
      </c>
      <c r="G735" s="566" t="s">
        <v>1096</v>
      </c>
      <c r="H735" s="566"/>
      <c r="I735" s="566"/>
      <c r="J735" s="566"/>
      <c r="K735" s="566"/>
      <c r="L735" s="566"/>
      <c r="M735" s="566">
        <v>1</v>
      </c>
      <c r="N735" s="566"/>
      <c r="O735" s="566"/>
      <c r="P735" s="566"/>
      <c r="Q735" s="566"/>
      <c r="R735" s="566"/>
      <c r="S735" s="566">
        <v>14</v>
      </c>
      <c r="T735" s="566"/>
      <c r="U735" s="566"/>
      <c r="V735" s="566"/>
      <c r="W735" s="566">
        <v>14</v>
      </c>
      <c r="X735" s="566"/>
      <c r="Y735" s="566"/>
      <c r="Z735" s="567"/>
      <c r="AA735" s="567"/>
      <c r="AB735" s="567"/>
      <c r="AC735" s="566"/>
      <c r="AD735" s="566"/>
      <c r="AE735" s="566"/>
    </row>
    <row r="736" spans="1:31">
      <c r="A736" s="566" t="s">
        <v>147</v>
      </c>
      <c r="B736" s="566" t="s">
        <v>324</v>
      </c>
      <c r="C736" s="567">
        <v>42927</v>
      </c>
      <c r="D736" s="566" t="s">
        <v>1093</v>
      </c>
      <c r="E736" s="566" t="s">
        <v>1062</v>
      </c>
      <c r="F736" s="566" t="s">
        <v>327</v>
      </c>
      <c r="G736" s="566" t="s">
        <v>1096</v>
      </c>
      <c r="H736" s="566"/>
      <c r="I736" s="566"/>
      <c r="J736" s="566"/>
      <c r="K736" s="566"/>
      <c r="L736" s="566"/>
      <c r="M736" s="566">
        <v>1</v>
      </c>
      <c r="N736" s="566"/>
      <c r="O736" s="566"/>
      <c r="P736" s="566"/>
      <c r="Q736" s="566"/>
      <c r="R736" s="566"/>
      <c r="S736" s="566">
        <v>14</v>
      </c>
      <c r="T736" s="566"/>
      <c r="U736" s="566"/>
      <c r="V736" s="566"/>
      <c r="W736" s="566">
        <v>14</v>
      </c>
      <c r="X736" s="566"/>
      <c r="Y736" s="566"/>
      <c r="Z736" s="567"/>
      <c r="AA736" s="567"/>
      <c r="AB736" s="567"/>
      <c r="AC736" s="566"/>
      <c r="AD736" s="566"/>
      <c r="AE736" s="566"/>
    </row>
    <row r="737" spans="1:31">
      <c r="A737" s="566" t="s">
        <v>492</v>
      </c>
      <c r="B737" s="566" t="s">
        <v>493</v>
      </c>
      <c r="C737" s="567">
        <v>42928</v>
      </c>
      <c r="D737" s="566" t="s">
        <v>1093</v>
      </c>
      <c r="E737" s="566" t="s">
        <v>1062</v>
      </c>
      <c r="F737" s="566" t="s">
        <v>327</v>
      </c>
      <c r="G737" s="566" t="s">
        <v>545</v>
      </c>
      <c r="H737" s="566" t="s">
        <v>1097</v>
      </c>
      <c r="I737" s="566">
        <v>3</v>
      </c>
      <c r="J737" s="566">
        <v>200</v>
      </c>
      <c r="K737" s="566">
        <v>4420</v>
      </c>
      <c r="L737" s="566" t="s">
        <v>521</v>
      </c>
      <c r="M737" s="566"/>
      <c r="N737" s="566"/>
      <c r="O737" s="566">
        <v>0.15</v>
      </c>
      <c r="P737" s="566">
        <v>0</v>
      </c>
      <c r="Q737" s="566"/>
      <c r="R737" s="566"/>
      <c r="S737" s="566">
        <v>2.1</v>
      </c>
      <c r="T737" s="566">
        <v>0.21</v>
      </c>
      <c r="U737" s="566"/>
      <c r="V737" s="566"/>
      <c r="W737" s="566">
        <v>2.31</v>
      </c>
      <c r="X737" s="566"/>
      <c r="Y737" s="566"/>
      <c r="Z737" s="567"/>
      <c r="AA737" s="567"/>
      <c r="AB737" s="567"/>
      <c r="AC737" s="566"/>
      <c r="AD737" s="566"/>
      <c r="AE737" s="566"/>
    </row>
    <row r="738" spans="1:31">
      <c r="A738" s="566" t="s">
        <v>147</v>
      </c>
      <c r="B738" s="566" t="s">
        <v>324</v>
      </c>
      <c r="C738" s="567">
        <v>42928</v>
      </c>
      <c r="D738" s="566" t="s">
        <v>1093</v>
      </c>
      <c r="E738" s="566" t="s">
        <v>1062</v>
      </c>
      <c r="F738" s="566" t="s">
        <v>327</v>
      </c>
      <c r="G738" s="566" t="s">
        <v>1098</v>
      </c>
      <c r="H738" s="566"/>
      <c r="I738" s="566"/>
      <c r="J738" s="566"/>
      <c r="K738" s="566"/>
      <c r="L738" s="566"/>
      <c r="M738" s="566">
        <v>1</v>
      </c>
      <c r="N738" s="566"/>
      <c r="O738" s="566"/>
      <c r="P738" s="566"/>
      <c r="Q738" s="566"/>
      <c r="R738" s="566"/>
      <c r="S738" s="566">
        <v>14</v>
      </c>
      <c r="T738" s="566"/>
      <c r="U738" s="566"/>
      <c r="V738" s="566"/>
      <c r="W738" s="566">
        <v>14</v>
      </c>
      <c r="X738" s="566"/>
      <c r="Y738" s="566"/>
      <c r="Z738" s="567"/>
      <c r="AA738" s="567"/>
      <c r="AB738" s="567"/>
      <c r="AC738" s="566"/>
      <c r="AD738" s="566"/>
      <c r="AE738" s="566"/>
    </row>
    <row r="739" spans="1:31">
      <c r="A739" s="566" t="s">
        <v>492</v>
      </c>
      <c r="B739" s="566" t="s">
        <v>493</v>
      </c>
      <c r="C739" s="567">
        <v>42928</v>
      </c>
      <c r="D739" s="566" t="s">
        <v>1093</v>
      </c>
      <c r="E739" s="566" t="s">
        <v>1062</v>
      </c>
      <c r="F739" s="566" t="s">
        <v>327</v>
      </c>
      <c r="G739" s="566" t="s">
        <v>545</v>
      </c>
      <c r="H739" s="566" t="s">
        <v>1099</v>
      </c>
      <c r="I739" s="566">
        <v>3</v>
      </c>
      <c r="J739" s="566">
        <v>200</v>
      </c>
      <c r="K739" s="566">
        <v>4350</v>
      </c>
      <c r="L739" s="566" t="s">
        <v>521</v>
      </c>
      <c r="M739" s="566"/>
      <c r="N739" s="566"/>
      <c r="O739" s="566">
        <v>0.15</v>
      </c>
      <c r="P739" s="566">
        <v>0</v>
      </c>
      <c r="Q739" s="566"/>
      <c r="R739" s="566"/>
      <c r="S739" s="566">
        <v>2.1</v>
      </c>
      <c r="T739" s="566">
        <v>0.21</v>
      </c>
      <c r="U739" s="566"/>
      <c r="V739" s="566"/>
      <c r="W739" s="566">
        <v>2.31</v>
      </c>
      <c r="X739" s="566"/>
      <c r="Y739" s="566"/>
      <c r="Z739" s="567"/>
      <c r="AA739" s="567"/>
      <c r="AB739" s="567"/>
      <c r="AC739" s="566"/>
      <c r="AD739" s="566"/>
      <c r="AE739" s="566"/>
    </row>
    <row r="740" spans="1:31">
      <c r="A740" s="566" t="s">
        <v>147</v>
      </c>
      <c r="B740" s="566" t="s">
        <v>324</v>
      </c>
      <c r="C740" s="567">
        <v>42928</v>
      </c>
      <c r="D740" s="566" t="s">
        <v>1093</v>
      </c>
      <c r="E740" s="566" t="s">
        <v>1062</v>
      </c>
      <c r="F740" s="566" t="s">
        <v>327</v>
      </c>
      <c r="G740" s="566" t="s">
        <v>949</v>
      </c>
      <c r="H740" s="566"/>
      <c r="I740" s="566"/>
      <c r="J740" s="566"/>
      <c r="K740" s="566"/>
      <c r="L740" s="566"/>
      <c r="M740" s="566">
        <v>6</v>
      </c>
      <c r="N740" s="566"/>
      <c r="O740" s="566"/>
      <c r="P740" s="566"/>
      <c r="Q740" s="566"/>
      <c r="R740" s="566"/>
      <c r="S740" s="566">
        <v>84</v>
      </c>
      <c r="T740" s="566"/>
      <c r="U740" s="566"/>
      <c r="V740" s="566"/>
      <c r="W740" s="566">
        <v>84</v>
      </c>
      <c r="X740" s="566"/>
      <c r="Y740" s="566"/>
      <c r="Z740" s="567"/>
      <c r="AA740" s="567"/>
      <c r="AB740" s="567"/>
      <c r="AC740" s="566"/>
      <c r="AD740" s="566"/>
      <c r="AE740" s="566"/>
    </row>
    <row r="741" spans="1:31">
      <c r="A741" s="566" t="s">
        <v>492</v>
      </c>
      <c r="B741" s="566" t="s">
        <v>493</v>
      </c>
      <c r="C741" s="567">
        <v>42928</v>
      </c>
      <c r="D741" s="566" t="s">
        <v>1093</v>
      </c>
      <c r="E741" s="566" t="s">
        <v>1062</v>
      </c>
      <c r="F741" s="566" t="s">
        <v>327</v>
      </c>
      <c r="G741" s="566" t="s">
        <v>545</v>
      </c>
      <c r="H741" s="566" t="s">
        <v>1100</v>
      </c>
      <c r="I741" s="566">
        <v>3</v>
      </c>
      <c r="J741" s="566">
        <v>200</v>
      </c>
      <c r="K741" s="566">
        <v>3900</v>
      </c>
      <c r="L741" s="566" t="s">
        <v>521</v>
      </c>
      <c r="M741" s="566"/>
      <c r="N741" s="566"/>
      <c r="O741" s="566">
        <v>0.15</v>
      </c>
      <c r="P741" s="566">
        <v>0</v>
      </c>
      <c r="Q741" s="566"/>
      <c r="R741" s="566"/>
      <c r="S741" s="566">
        <v>2.1</v>
      </c>
      <c r="T741" s="566">
        <v>0.21</v>
      </c>
      <c r="U741" s="566"/>
      <c r="V741" s="566"/>
      <c r="W741" s="566">
        <v>2.31</v>
      </c>
      <c r="X741" s="566"/>
      <c r="Y741" s="566"/>
      <c r="Z741" s="567"/>
      <c r="AA741" s="567"/>
      <c r="AB741" s="567"/>
      <c r="AC741" s="566"/>
      <c r="AD741" s="566"/>
      <c r="AE741" s="566"/>
    </row>
    <row r="742" spans="1:31">
      <c r="A742" s="566" t="s">
        <v>147</v>
      </c>
      <c r="B742" s="566" t="s">
        <v>324</v>
      </c>
      <c r="C742" s="567">
        <v>42928</v>
      </c>
      <c r="D742" s="566" t="s">
        <v>1093</v>
      </c>
      <c r="E742" s="566" t="s">
        <v>1062</v>
      </c>
      <c r="F742" s="566" t="s">
        <v>327</v>
      </c>
      <c r="G742" s="566" t="s">
        <v>949</v>
      </c>
      <c r="H742" s="566"/>
      <c r="I742" s="566"/>
      <c r="J742" s="566"/>
      <c r="K742" s="566"/>
      <c r="L742" s="566"/>
      <c r="M742" s="566">
        <v>6</v>
      </c>
      <c r="N742" s="566"/>
      <c r="O742" s="566"/>
      <c r="P742" s="566"/>
      <c r="Q742" s="566"/>
      <c r="R742" s="566"/>
      <c r="S742" s="566">
        <v>84</v>
      </c>
      <c r="T742" s="566"/>
      <c r="U742" s="566"/>
      <c r="V742" s="566"/>
      <c r="W742" s="566">
        <v>84</v>
      </c>
      <c r="X742" s="566"/>
      <c r="Y742" s="566"/>
      <c r="Z742" s="567"/>
      <c r="AA742" s="567"/>
      <c r="AB742" s="567"/>
      <c r="AC742" s="566"/>
      <c r="AD742" s="566"/>
      <c r="AE742" s="566"/>
    </row>
    <row r="743" spans="1:31">
      <c r="A743" s="566" t="s">
        <v>492</v>
      </c>
      <c r="B743" s="566" t="s">
        <v>493</v>
      </c>
      <c r="C743" s="567">
        <v>42928</v>
      </c>
      <c r="D743" s="566" t="s">
        <v>1093</v>
      </c>
      <c r="E743" s="566" t="s">
        <v>1062</v>
      </c>
      <c r="F743" s="566" t="s">
        <v>327</v>
      </c>
      <c r="G743" s="566" t="s">
        <v>545</v>
      </c>
      <c r="H743" s="566" t="s">
        <v>1101</v>
      </c>
      <c r="I743" s="566">
        <v>3</v>
      </c>
      <c r="J743" s="566">
        <v>200</v>
      </c>
      <c r="K743" s="566">
        <v>5330</v>
      </c>
      <c r="L743" s="566" t="s">
        <v>521</v>
      </c>
      <c r="M743" s="566"/>
      <c r="N743" s="566"/>
      <c r="O743" s="566">
        <v>0.15</v>
      </c>
      <c r="P743" s="566">
        <v>0</v>
      </c>
      <c r="Q743" s="566"/>
      <c r="R743" s="566"/>
      <c r="S743" s="566">
        <v>2.1</v>
      </c>
      <c r="T743" s="566">
        <v>0.21</v>
      </c>
      <c r="U743" s="566"/>
      <c r="V743" s="566"/>
      <c r="W743" s="566">
        <v>2.31</v>
      </c>
      <c r="X743" s="566"/>
      <c r="Y743" s="566"/>
      <c r="Z743" s="567"/>
      <c r="AA743" s="567"/>
      <c r="AB743" s="567"/>
      <c r="AC743" s="566"/>
      <c r="AD743" s="566"/>
      <c r="AE743" s="566"/>
    </row>
    <row r="744" spans="1:31">
      <c r="A744" s="566" t="s">
        <v>147</v>
      </c>
      <c r="B744" s="566" t="s">
        <v>324</v>
      </c>
      <c r="C744" s="567">
        <v>42928</v>
      </c>
      <c r="D744" s="566" t="s">
        <v>1093</v>
      </c>
      <c r="E744" s="566" t="s">
        <v>1062</v>
      </c>
      <c r="F744" s="566" t="s">
        <v>327</v>
      </c>
      <c r="G744" s="566" t="s">
        <v>1098</v>
      </c>
      <c r="H744" s="566"/>
      <c r="I744" s="566"/>
      <c r="J744" s="566"/>
      <c r="K744" s="566"/>
      <c r="L744" s="566"/>
      <c r="M744" s="566">
        <v>1</v>
      </c>
      <c r="N744" s="566"/>
      <c r="O744" s="566"/>
      <c r="P744" s="566"/>
      <c r="Q744" s="566"/>
      <c r="R744" s="566"/>
      <c r="S744" s="566">
        <v>14</v>
      </c>
      <c r="T744" s="566"/>
      <c r="U744" s="566"/>
      <c r="V744" s="566"/>
      <c r="W744" s="566">
        <v>14</v>
      </c>
      <c r="X744" s="566"/>
      <c r="Y744" s="566"/>
      <c r="Z744" s="567"/>
      <c r="AA744" s="567"/>
      <c r="AB744" s="567"/>
      <c r="AC744" s="566"/>
      <c r="AD744" s="566"/>
      <c r="AE744" s="566"/>
    </row>
    <row r="745" spans="1:31">
      <c r="A745" s="566" t="s">
        <v>492</v>
      </c>
      <c r="B745" s="566" t="s">
        <v>493</v>
      </c>
      <c r="C745" s="567">
        <v>42928</v>
      </c>
      <c r="D745" s="566" t="s">
        <v>1093</v>
      </c>
      <c r="E745" s="566" t="s">
        <v>1062</v>
      </c>
      <c r="F745" s="566" t="s">
        <v>327</v>
      </c>
      <c r="G745" s="566" t="s">
        <v>545</v>
      </c>
      <c r="H745" s="566" t="s">
        <v>1102</v>
      </c>
      <c r="I745" s="566">
        <v>3</v>
      </c>
      <c r="J745" s="566">
        <v>200</v>
      </c>
      <c r="K745" s="566">
        <v>4910</v>
      </c>
      <c r="L745" s="566" t="s">
        <v>521</v>
      </c>
      <c r="M745" s="566"/>
      <c r="N745" s="566"/>
      <c r="O745" s="566">
        <v>0.15</v>
      </c>
      <c r="P745" s="566">
        <v>0</v>
      </c>
      <c r="Q745" s="566"/>
      <c r="R745" s="566"/>
      <c r="S745" s="566">
        <v>2.1</v>
      </c>
      <c r="T745" s="566">
        <v>0.21</v>
      </c>
      <c r="U745" s="566"/>
      <c r="V745" s="566"/>
      <c r="W745" s="566">
        <v>2.31</v>
      </c>
      <c r="X745" s="566"/>
      <c r="Y745" s="566"/>
      <c r="Z745" s="567"/>
      <c r="AA745" s="567"/>
      <c r="AB745" s="567"/>
      <c r="AC745" s="566"/>
      <c r="AD745" s="566"/>
      <c r="AE745" s="566"/>
    </row>
    <row r="746" spans="1:31">
      <c r="A746" s="566" t="s">
        <v>492</v>
      </c>
      <c r="B746" s="566" t="s">
        <v>493</v>
      </c>
      <c r="C746" s="567">
        <v>42928</v>
      </c>
      <c r="D746" s="566" t="s">
        <v>1093</v>
      </c>
      <c r="E746" s="566" t="s">
        <v>1062</v>
      </c>
      <c r="F746" s="566" t="s">
        <v>327</v>
      </c>
      <c r="G746" s="566" t="s">
        <v>545</v>
      </c>
      <c r="H746" s="566" t="s">
        <v>1103</v>
      </c>
      <c r="I746" s="566">
        <v>3</v>
      </c>
      <c r="J746" s="566">
        <v>200</v>
      </c>
      <c r="K746" s="566">
        <v>5090</v>
      </c>
      <c r="L746" s="566" t="s">
        <v>521</v>
      </c>
      <c r="M746" s="566"/>
      <c r="N746" s="566"/>
      <c r="O746" s="566">
        <v>0.15</v>
      </c>
      <c r="P746" s="566">
        <v>0</v>
      </c>
      <c r="Q746" s="566"/>
      <c r="R746" s="566"/>
      <c r="S746" s="566">
        <v>2.1</v>
      </c>
      <c r="T746" s="566">
        <v>0.21</v>
      </c>
      <c r="U746" s="566"/>
      <c r="V746" s="566"/>
      <c r="W746" s="566">
        <v>2.31</v>
      </c>
      <c r="X746" s="566"/>
      <c r="Y746" s="566"/>
      <c r="Z746" s="567"/>
      <c r="AA746" s="567"/>
      <c r="AB746" s="567"/>
      <c r="AC746" s="566"/>
      <c r="AD746" s="566"/>
      <c r="AE746" s="566"/>
    </row>
    <row r="747" spans="1:31">
      <c r="A747" s="566" t="s">
        <v>492</v>
      </c>
      <c r="B747" s="566" t="s">
        <v>493</v>
      </c>
      <c r="C747" s="567">
        <v>42928</v>
      </c>
      <c r="D747" s="566" t="s">
        <v>1093</v>
      </c>
      <c r="E747" s="566" t="s">
        <v>1062</v>
      </c>
      <c r="F747" s="566" t="s">
        <v>327</v>
      </c>
      <c r="G747" s="566" t="s">
        <v>545</v>
      </c>
      <c r="H747" s="566" t="s">
        <v>1104</v>
      </c>
      <c r="I747" s="566">
        <v>3</v>
      </c>
      <c r="J747" s="566">
        <v>200</v>
      </c>
      <c r="K747" s="566">
        <v>4560</v>
      </c>
      <c r="L747" s="566" t="s">
        <v>521</v>
      </c>
      <c r="M747" s="566"/>
      <c r="N747" s="566"/>
      <c r="O747" s="566">
        <v>0.15</v>
      </c>
      <c r="P747" s="566">
        <v>0</v>
      </c>
      <c r="Q747" s="566"/>
      <c r="R747" s="566"/>
      <c r="S747" s="566">
        <v>2.1</v>
      </c>
      <c r="T747" s="566">
        <v>0.21</v>
      </c>
      <c r="U747" s="566"/>
      <c r="V747" s="566"/>
      <c r="W747" s="566">
        <v>2.31</v>
      </c>
      <c r="X747" s="566"/>
      <c r="Y747" s="566"/>
      <c r="Z747" s="567"/>
      <c r="AA747" s="567"/>
      <c r="AB747" s="567"/>
      <c r="AC747" s="566"/>
      <c r="AD747" s="566"/>
      <c r="AE747" s="566"/>
    </row>
    <row r="748" spans="1:31">
      <c r="A748" s="566" t="s">
        <v>492</v>
      </c>
      <c r="B748" s="566" t="s">
        <v>493</v>
      </c>
      <c r="C748" s="567">
        <v>42928</v>
      </c>
      <c r="D748" s="566" t="s">
        <v>1093</v>
      </c>
      <c r="E748" s="566" t="s">
        <v>1062</v>
      </c>
      <c r="F748" s="566" t="s">
        <v>327</v>
      </c>
      <c r="G748" s="566" t="s">
        <v>545</v>
      </c>
      <c r="H748" s="566" t="s">
        <v>1105</v>
      </c>
      <c r="I748" s="566">
        <v>4</v>
      </c>
      <c r="J748" s="566">
        <v>200</v>
      </c>
      <c r="K748" s="566">
        <v>4780</v>
      </c>
      <c r="L748" s="566" t="s">
        <v>521</v>
      </c>
      <c r="M748" s="566"/>
      <c r="N748" s="566"/>
      <c r="O748" s="566">
        <v>0.15</v>
      </c>
      <c r="P748" s="566">
        <v>0</v>
      </c>
      <c r="Q748" s="566"/>
      <c r="R748" s="566"/>
      <c r="S748" s="566">
        <v>2.1</v>
      </c>
      <c r="T748" s="566">
        <v>0.21</v>
      </c>
      <c r="U748" s="566"/>
      <c r="V748" s="566"/>
      <c r="W748" s="566">
        <v>2.31</v>
      </c>
      <c r="X748" s="566"/>
      <c r="Y748" s="566"/>
      <c r="Z748" s="567"/>
      <c r="AA748" s="567"/>
      <c r="AB748" s="567"/>
      <c r="AC748" s="566"/>
      <c r="AD748" s="566"/>
      <c r="AE748" s="566"/>
    </row>
    <row r="749" spans="1:31">
      <c r="A749" s="566" t="s">
        <v>492</v>
      </c>
      <c r="B749" s="566" t="s">
        <v>493</v>
      </c>
      <c r="C749" s="567">
        <v>42928</v>
      </c>
      <c r="D749" s="566" t="s">
        <v>1093</v>
      </c>
      <c r="E749" s="566" t="s">
        <v>1062</v>
      </c>
      <c r="F749" s="566" t="s">
        <v>327</v>
      </c>
      <c r="G749" s="566" t="s">
        <v>545</v>
      </c>
      <c r="H749" s="566" t="s">
        <v>1106</v>
      </c>
      <c r="I749" s="566">
        <v>3</v>
      </c>
      <c r="J749" s="566">
        <v>200</v>
      </c>
      <c r="K749" s="566">
        <v>4830</v>
      </c>
      <c r="L749" s="566" t="s">
        <v>521</v>
      </c>
      <c r="M749" s="566"/>
      <c r="N749" s="566"/>
      <c r="O749" s="566">
        <v>0.15</v>
      </c>
      <c r="P749" s="566">
        <v>0</v>
      </c>
      <c r="Q749" s="566"/>
      <c r="R749" s="566"/>
      <c r="S749" s="566">
        <v>2.1</v>
      </c>
      <c r="T749" s="566">
        <v>0.21</v>
      </c>
      <c r="U749" s="566"/>
      <c r="V749" s="566"/>
      <c r="W749" s="566">
        <v>2.31</v>
      </c>
      <c r="X749" s="566"/>
      <c r="Y749" s="566"/>
      <c r="Z749" s="567"/>
      <c r="AA749" s="567"/>
      <c r="AB749" s="567"/>
      <c r="AC749" s="566"/>
      <c r="AD749" s="566"/>
      <c r="AE749" s="566"/>
    </row>
    <row r="750" spans="1:31">
      <c r="A750" s="566" t="s">
        <v>492</v>
      </c>
      <c r="B750" s="566" t="s">
        <v>493</v>
      </c>
      <c r="C750" s="567">
        <v>42928</v>
      </c>
      <c r="D750" s="566" t="s">
        <v>1093</v>
      </c>
      <c r="E750" s="566" t="s">
        <v>1062</v>
      </c>
      <c r="F750" s="566" t="s">
        <v>327</v>
      </c>
      <c r="G750" s="566" t="s">
        <v>545</v>
      </c>
      <c r="H750" s="566" t="s">
        <v>1107</v>
      </c>
      <c r="I750" s="566">
        <v>3</v>
      </c>
      <c r="J750" s="566">
        <v>200</v>
      </c>
      <c r="K750" s="566">
        <v>5330</v>
      </c>
      <c r="L750" s="566" t="s">
        <v>521</v>
      </c>
      <c r="M750" s="566"/>
      <c r="N750" s="566"/>
      <c r="O750" s="566">
        <v>0.15</v>
      </c>
      <c r="P750" s="566">
        <v>0</v>
      </c>
      <c r="Q750" s="566"/>
      <c r="R750" s="566"/>
      <c r="S750" s="566">
        <v>2.1</v>
      </c>
      <c r="T750" s="566">
        <v>0.21</v>
      </c>
      <c r="U750" s="566"/>
      <c r="V750" s="566"/>
      <c r="W750" s="566">
        <v>2.31</v>
      </c>
      <c r="X750" s="566"/>
      <c r="Y750" s="566"/>
      <c r="Z750" s="567"/>
      <c r="AA750" s="567"/>
      <c r="AB750" s="567"/>
      <c r="AC750" s="566"/>
      <c r="AD750" s="566"/>
      <c r="AE750" s="566"/>
    </row>
    <row r="751" spans="1:31">
      <c r="A751" s="566" t="s">
        <v>492</v>
      </c>
      <c r="B751" s="566" t="s">
        <v>493</v>
      </c>
      <c r="C751" s="567">
        <v>42928</v>
      </c>
      <c r="D751" s="566" t="s">
        <v>1093</v>
      </c>
      <c r="E751" s="566" t="s">
        <v>1062</v>
      </c>
      <c r="F751" s="566" t="s">
        <v>327</v>
      </c>
      <c r="G751" s="566" t="s">
        <v>545</v>
      </c>
      <c r="H751" s="566" t="s">
        <v>1108</v>
      </c>
      <c r="I751" s="566">
        <v>3</v>
      </c>
      <c r="J751" s="566">
        <v>200</v>
      </c>
      <c r="K751" s="566">
        <v>4510</v>
      </c>
      <c r="L751" s="566" t="s">
        <v>521</v>
      </c>
      <c r="M751" s="566"/>
      <c r="N751" s="566"/>
      <c r="O751" s="566">
        <v>0.15</v>
      </c>
      <c r="P751" s="566">
        <v>0</v>
      </c>
      <c r="Q751" s="566"/>
      <c r="R751" s="566"/>
      <c r="S751" s="566">
        <v>2.1</v>
      </c>
      <c r="T751" s="566">
        <v>0.21</v>
      </c>
      <c r="U751" s="566"/>
      <c r="V751" s="566"/>
      <c r="W751" s="566">
        <v>2.31</v>
      </c>
      <c r="X751" s="566"/>
      <c r="Y751" s="566"/>
      <c r="Z751" s="567"/>
      <c r="AA751" s="567"/>
      <c r="AB751" s="567"/>
      <c r="AC751" s="566"/>
      <c r="AD751" s="566"/>
      <c r="AE751" s="566"/>
    </row>
    <row r="752" spans="1:31">
      <c r="A752" s="566" t="s">
        <v>492</v>
      </c>
      <c r="B752" s="566" t="s">
        <v>493</v>
      </c>
      <c r="C752" s="567">
        <v>42928</v>
      </c>
      <c r="D752" s="566" t="s">
        <v>1093</v>
      </c>
      <c r="E752" s="566" t="s">
        <v>1062</v>
      </c>
      <c r="F752" s="566" t="s">
        <v>327</v>
      </c>
      <c r="G752" s="566" t="s">
        <v>545</v>
      </c>
      <c r="H752" s="566" t="s">
        <v>1109</v>
      </c>
      <c r="I752" s="566">
        <v>4</v>
      </c>
      <c r="J752" s="566">
        <v>200</v>
      </c>
      <c r="K752" s="566">
        <v>4510</v>
      </c>
      <c r="L752" s="566" t="s">
        <v>521</v>
      </c>
      <c r="M752" s="566"/>
      <c r="N752" s="566"/>
      <c r="O752" s="566">
        <v>0.15</v>
      </c>
      <c r="P752" s="566">
        <v>0</v>
      </c>
      <c r="Q752" s="566"/>
      <c r="R752" s="566"/>
      <c r="S752" s="566">
        <v>2.1</v>
      </c>
      <c r="T752" s="566">
        <v>0.21</v>
      </c>
      <c r="U752" s="566"/>
      <c r="V752" s="566"/>
      <c r="W752" s="566">
        <v>2.31</v>
      </c>
      <c r="X752" s="566"/>
      <c r="Y752" s="566"/>
      <c r="Z752" s="567"/>
      <c r="AA752" s="567"/>
      <c r="AB752" s="567"/>
      <c r="AC752" s="566"/>
      <c r="AD752" s="566"/>
      <c r="AE752" s="566"/>
    </row>
    <row r="753" spans="1:31">
      <c r="A753" s="566" t="s">
        <v>512</v>
      </c>
      <c r="B753" s="566" t="s">
        <v>513</v>
      </c>
      <c r="C753" s="567">
        <v>42929</v>
      </c>
      <c r="D753" s="566" t="s">
        <v>1093</v>
      </c>
      <c r="E753" s="566" t="s">
        <v>1062</v>
      </c>
      <c r="F753" s="566" t="s">
        <v>49</v>
      </c>
      <c r="G753" s="566" t="s">
        <v>1110</v>
      </c>
      <c r="H753" s="566"/>
      <c r="I753" s="566">
        <v>192</v>
      </c>
      <c r="J753" s="566">
        <v>1000</v>
      </c>
      <c r="K753" s="566">
        <v>1000</v>
      </c>
      <c r="L753" s="566" t="s">
        <v>1111</v>
      </c>
      <c r="M753" s="566">
        <v>7.104</v>
      </c>
      <c r="N753" s="566"/>
      <c r="O753" s="566"/>
      <c r="P753" s="566"/>
      <c r="Q753" s="566"/>
      <c r="R753" s="566"/>
      <c r="S753" s="566">
        <v>99.456</v>
      </c>
      <c r="T753" s="566"/>
      <c r="U753" s="566">
        <v>1.728</v>
      </c>
      <c r="V753" s="566"/>
      <c r="W753" s="566">
        <v>101.184</v>
      </c>
      <c r="X753" s="566"/>
      <c r="Y753" s="566"/>
      <c r="Z753" s="567"/>
      <c r="AA753" s="567"/>
      <c r="AB753" s="567"/>
      <c r="AC753" s="566"/>
      <c r="AD753" s="566"/>
      <c r="AE753" s="566"/>
    </row>
    <row r="754" spans="1:31">
      <c r="A754" s="566" t="s">
        <v>147</v>
      </c>
      <c r="B754" s="566" t="s">
        <v>324</v>
      </c>
      <c r="C754" s="567">
        <v>42929</v>
      </c>
      <c r="D754" s="566" t="s">
        <v>1093</v>
      </c>
      <c r="E754" s="566" t="s">
        <v>1062</v>
      </c>
      <c r="F754" s="566" t="s">
        <v>327</v>
      </c>
      <c r="G754" s="566" t="s">
        <v>431</v>
      </c>
      <c r="H754" s="566"/>
      <c r="I754" s="566"/>
      <c r="J754" s="566"/>
      <c r="K754" s="566"/>
      <c r="L754" s="566"/>
      <c r="M754" s="566"/>
      <c r="N754" s="566"/>
      <c r="O754" s="566"/>
      <c r="P754" s="566">
        <v>13</v>
      </c>
      <c r="Q754" s="566"/>
      <c r="R754" s="566"/>
      <c r="S754" s="566">
        <v>182</v>
      </c>
      <c r="T754" s="566"/>
      <c r="U754" s="566"/>
      <c r="V754" s="566"/>
      <c r="W754" s="566">
        <v>182</v>
      </c>
      <c r="X754" s="566"/>
      <c r="Y754" s="566"/>
      <c r="Z754" s="567"/>
      <c r="AA754" s="567"/>
      <c r="AB754" s="567"/>
      <c r="AC754" s="566"/>
      <c r="AD754" s="566"/>
      <c r="AE754" s="566"/>
    </row>
    <row r="755" spans="1:31">
      <c r="A755" s="566" t="s">
        <v>492</v>
      </c>
      <c r="B755" s="566" t="s">
        <v>493</v>
      </c>
      <c r="C755" s="567">
        <v>42929</v>
      </c>
      <c r="D755" s="566" t="s">
        <v>1093</v>
      </c>
      <c r="E755" s="566" t="s">
        <v>1062</v>
      </c>
      <c r="F755" s="566" t="s">
        <v>327</v>
      </c>
      <c r="G755" s="566" t="s">
        <v>1112</v>
      </c>
      <c r="H755" s="566" t="s">
        <v>1113</v>
      </c>
      <c r="I755" s="566">
        <v>2</v>
      </c>
      <c r="J755" s="566">
        <v>200</v>
      </c>
      <c r="K755" s="566">
        <v>4550</v>
      </c>
      <c r="L755" s="566" t="s">
        <v>710</v>
      </c>
      <c r="M755" s="566"/>
      <c r="N755" s="566"/>
      <c r="O755" s="566">
        <v>0.15</v>
      </c>
      <c r="P755" s="566">
        <v>0</v>
      </c>
      <c r="Q755" s="566"/>
      <c r="R755" s="566"/>
      <c r="S755" s="566">
        <v>2.1</v>
      </c>
      <c r="T755" s="566">
        <v>0.21</v>
      </c>
      <c r="U755" s="566"/>
      <c r="V755" s="566"/>
      <c r="W755" s="566">
        <v>2.31</v>
      </c>
      <c r="X755" s="566"/>
      <c r="Y755" s="566"/>
      <c r="Z755" s="567"/>
      <c r="AA755" s="567"/>
      <c r="AB755" s="567"/>
      <c r="AC755" s="566"/>
      <c r="AD755" s="566"/>
      <c r="AE755" s="566"/>
    </row>
    <row r="756" spans="1:31">
      <c r="A756" s="566" t="s">
        <v>512</v>
      </c>
      <c r="B756" s="566" t="s">
        <v>513</v>
      </c>
      <c r="C756" s="567">
        <v>42929</v>
      </c>
      <c r="D756" s="566" t="s">
        <v>1093</v>
      </c>
      <c r="E756" s="566" t="s">
        <v>1062</v>
      </c>
      <c r="F756" s="566" t="s">
        <v>327</v>
      </c>
      <c r="G756" s="566" t="s">
        <v>1114</v>
      </c>
      <c r="H756" s="566"/>
      <c r="I756" s="566">
        <v>256</v>
      </c>
      <c r="J756" s="566">
        <v>256</v>
      </c>
      <c r="K756" s="566">
        <v>256</v>
      </c>
      <c r="L756" s="566" t="s">
        <v>1115</v>
      </c>
      <c r="M756" s="566">
        <v>9.472</v>
      </c>
      <c r="N756" s="566"/>
      <c r="O756" s="566"/>
      <c r="P756" s="566"/>
      <c r="Q756" s="566"/>
      <c r="R756" s="566"/>
      <c r="S756" s="566">
        <v>132.608</v>
      </c>
      <c r="T756" s="566"/>
      <c r="U756" s="566">
        <v>2.304</v>
      </c>
      <c r="V756" s="566"/>
      <c r="W756" s="566">
        <v>134.912</v>
      </c>
      <c r="X756" s="566"/>
      <c r="Y756" s="566"/>
      <c r="Z756" s="567"/>
      <c r="AA756" s="567"/>
      <c r="AB756" s="567"/>
      <c r="AC756" s="566"/>
      <c r="AD756" s="566"/>
      <c r="AE756" s="566"/>
    </row>
    <row r="757" spans="1:31">
      <c r="A757" s="566" t="s">
        <v>147</v>
      </c>
      <c r="B757" s="566" t="s">
        <v>324</v>
      </c>
      <c r="C757" s="567">
        <v>42929</v>
      </c>
      <c r="D757" s="566" t="s">
        <v>1093</v>
      </c>
      <c r="E757" s="566" t="s">
        <v>1062</v>
      </c>
      <c r="F757" s="566" t="s">
        <v>327</v>
      </c>
      <c r="G757" s="566" t="s">
        <v>431</v>
      </c>
      <c r="H757" s="566"/>
      <c r="I757" s="566"/>
      <c r="J757" s="566"/>
      <c r="K757" s="566"/>
      <c r="L757" s="566"/>
      <c r="M757" s="566"/>
      <c r="N757" s="566"/>
      <c r="O757" s="566"/>
      <c r="P757" s="566">
        <v>13</v>
      </c>
      <c r="Q757" s="566"/>
      <c r="R757" s="566"/>
      <c r="S757" s="566">
        <v>182</v>
      </c>
      <c r="T757" s="566"/>
      <c r="U757" s="566"/>
      <c r="V757" s="566"/>
      <c r="W757" s="566">
        <v>182</v>
      </c>
      <c r="X757" s="566"/>
      <c r="Y757" s="566"/>
      <c r="Z757" s="567"/>
      <c r="AA757" s="567"/>
      <c r="AB757" s="567"/>
      <c r="AC757" s="566"/>
      <c r="AD757" s="566"/>
      <c r="AE757" s="566"/>
    </row>
    <row r="758" spans="1:31">
      <c r="A758" s="566" t="s">
        <v>492</v>
      </c>
      <c r="B758" s="566" t="s">
        <v>493</v>
      </c>
      <c r="C758" s="567">
        <v>42930</v>
      </c>
      <c r="D758" s="566" t="s">
        <v>1093</v>
      </c>
      <c r="E758" s="566" t="s">
        <v>1062</v>
      </c>
      <c r="F758" s="566" t="s">
        <v>327</v>
      </c>
      <c r="G758" s="566" t="s">
        <v>604</v>
      </c>
      <c r="H758" s="566" t="s">
        <v>1116</v>
      </c>
      <c r="I758" s="566">
        <v>6</v>
      </c>
      <c r="J758" s="566">
        <v>200</v>
      </c>
      <c r="K758" s="566">
        <v>5290</v>
      </c>
      <c r="L758" s="566" t="s">
        <v>606</v>
      </c>
      <c r="M758" s="566">
        <v>0.25</v>
      </c>
      <c r="N758" s="566"/>
      <c r="O758" s="566"/>
      <c r="P758" s="566">
        <v>0</v>
      </c>
      <c r="Q758" s="566"/>
      <c r="R758" s="566"/>
      <c r="S758" s="566">
        <v>3.5</v>
      </c>
      <c r="T758" s="566">
        <v>0.43</v>
      </c>
      <c r="U758" s="566">
        <v>0.38</v>
      </c>
      <c r="V758" s="566"/>
      <c r="W758" s="566">
        <v>4.31</v>
      </c>
      <c r="X758" s="566"/>
      <c r="Y758" s="566"/>
      <c r="Z758" s="567"/>
      <c r="AA758" s="567"/>
      <c r="AB758" s="567"/>
      <c r="AC758" s="566"/>
      <c r="AD758" s="566"/>
      <c r="AE758" s="566"/>
    </row>
    <row r="759" spans="1:31">
      <c r="A759" s="566" t="s">
        <v>147</v>
      </c>
      <c r="B759" s="566" t="s">
        <v>161</v>
      </c>
      <c r="C759" s="567">
        <v>42930</v>
      </c>
      <c r="D759" s="566" t="s">
        <v>1093</v>
      </c>
      <c r="E759" s="566" t="s">
        <v>1062</v>
      </c>
      <c r="F759" s="566" t="s">
        <v>49</v>
      </c>
      <c r="G759" s="566" t="s">
        <v>195</v>
      </c>
      <c r="H759" s="566" t="s">
        <v>1117</v>
      </c>
      <c r="I759" s="566"/>
      <c r="J759" s="566"/>
      <c r="K759" s="566"/>
      <c r="L759" s="566" t="s">
        <v>698</v>
      </c>
      <c r="M759" s="566" t="s">
        <v>43</v>
      </c>
      <c r="N759" s="566" t="s">
        <v>43</v>
      </c>
      <c r="O759" s="566">
        <v>0.5</v>
      </c>
      <c r="P759" s="566"/>
      <c r="Q759" s="566" t="s">
        <v>43</v>
      </c>
      <c r="R759" s="566"/>
      <c r="S759" s="566">
        <v>7</v>
      </c>
      <c r="T759" s="566">
        <v>5</v>
      </c>
      <c r="U759" s="566">
        <v>0</v>
      </c>
      <c r="V759" s="566"/>
      <c r="W759" s="566">
        <v>12</v>
      </c>
      <c r="X759" s="566"/>
      <c r="Y759" s="566" t="s">
        <v>1118</v>
      </c>
      <c r="Z759" s="567">
        <v>42922</v>
      </c>
      <c r="AA759" s="567">
        <v>42934</v>
      </c>
      <c r="AB759" s="567">
        <v>42935</v>
      </c>
      <c r="AC759" s="566" t="s">
        <v>54</v>
      </c>
      <c r="AD759" s="566" t="s">
        <v>61</v>
      </c>
      <c r="AE759" s="566" t="s">
        <v>56</v>
      </c>
    </row>
    <row r="760" spans="1:31">
      <c r="A760" s="566" t="s">
        <v>492</v>
      </c>
      <c r="B760" s="566" t="s">
        <v>493</v>
      </c>
      <c r="C760" s="567">
        <v>42930</v>
      </c>
      <c r="D760" s="566" t="s">
        <v>1093</v>
      </c>
      <c r="E760" s="566" t="s">
        <v>1062</v>
      </c>
      <c r="F760" s="566" t="s">
        <v>327</v>
      </c>
      <c r="G760" s="566" t="s">
        <v>694</v>
      </c>
      <c r="H760" s="566" t="s">
        <v>1119</v>
      </c>
      <c r="I760" s="566">
        <v>5</v>
      </c>
      <c r="J760" s="566">
        <v>315</v>
      </c>
      <c r="K760" s="566">
        <v>31800</v>
      </c>
      <c r="L760" s="566" t="s">
        <v>521</v>
      </c>
      <c r="M760" s="566"/>
      <c r="N760" s="566"/>
      <c r="O760" s="566">
        <v>0.15</v>
      </c>
      <c r="P760" s="566">
        <v>0</v>
      </c>
      <c r="Q760" s="566"/>
      <c r="R760" s="566"/>
      <c r="S760" s="566">
        <v>2.1</v>
      </c>
      <c r="T760" s="566">
        <v>0.21</v>
      </c>
      <c r="U760" s="566"/>
      <c r="V760" s="566"/>
      <c r="W760" s="566">
        <v>2.31</v>
      </c>
      <c r="X760" s="566"/>
      <c r="Y760" s="566"/>
      <c r="Z760" s="567"/>
      <c r="AA760" s="567"/>
      <c r="AB760" s="567"/>
      <c r="AC760" s="566"/>
      <c r="AD760" s="566"/>
      <c r="AE760" s="566"/>
    </row>
    <row r="761" spans="1:31">
      <c r="A761" s="566" t="s">
        <v>147</v>
      </c>
      <c r="B761" s="566" t="s">
        <v>161</v>
      </c>
      <c r="C761" s="567">
        <v>42930</v>
      </c>
      <c r="D761" s="566" t="s">
        <v>1093</v>
      </c>
      <c r="E761" s="566" t="s">
        <v>1062</v>
      </c>
      <c r="F761" s="566" t="s">
        <v>49</v>
      </c>
      <c r="G761" s="566" t="s">
        <v>195</v>
      </c>
      <c r="H761" s="566" t="s">
        <v>1120</v>
      </c>
      <c r="I761" s="566"/>
      <c r="J761" s="566"/>
      <c r="K761" s="566"/>
      <c r="L761" s="566" t="s">
        <v>164</v>
      </c>
      <c r="M761" s="566" t="s">
        <v>43</v>
      </c>
      <c r="N761" s="566" t="s">
        <v>43</v>
      </c>
      <c r="O761" s="566">
        <v>0.5</v>
      </c>
      <c r="P761" s="566"/>
      <c r="Q761" s="566" t="s">
        <v>43</v>
      </c>
      <c r="R761" s="566"/>
      <c r="S761" s="566">
        <v>7</v>
      </c>
      <c r="T761" s="566">
        <v>5</v>
      </c>
      <c r="U761" s="566">
        <v>0</v>
      </c>
      <c r="V761" s="566"/>
      <c r="W761" s="566">
        <v>12</v>
      </c>
      <c r="X761" s="566"/>
      <c r="Y761" s="566" t="s">
        <v>1121</v>
      </c>
      <c r="Z761" s="567">
        <v>42920</v>
      </c>
      <c r="AA761" s="567">
        <v>42934</v>
      </c>
      <c r="AB761" s="567">
        <v>42935</v>
      </c>
      <c r="AC761" s="566" t="s">
        <v>54</v>
      </c>
      <c r="AD761" s="566" t="s">
        <v>61</v>
      </c>
      <c r="AE761" s="566" t="s">
        <v>56</v>
      </c>
    </row>
    <row r="762" spans="1:31">
      <c r="A762" s="566" t="s">
        <v>492</v>
      </c>
      <c r="B762" s="566" t="s">
        <v>493</v>
      </c>
      <c r="C762" s="567">
        <v>42930</v>
      </c>
      <c r="D762" s="566" t="s">
        <v>1093</v>
      </c>
      <c r="E762" s="566" t="s">
        <v>1062</v>
      </c>
      <c r="F762" s="566" t="s">
        <v>327</v>
      </c>
      <c r="G762" s="566" t="s">
        <v>694</v>
      </c>
      <c r="H762" s="566" t="s">
        <v>1122</v>
      </c>
      <c r="I762" s="566">
        <v>5</v>
      </c>
      <c r="J762" s="566">
        <v>315</v>
      </c>
      <c r="K762" s="566">
        <v>27340</v>
      </c>
      <c r="L762" s="566" t="s">
        <v>521</v>
      </c>
      <c r="M762" s="566"/>
      <c r="N762" s="566"/>
      <c r="O762" s="566">
        <v>0.15</v>
      </c>
      <c r="P762" s="566">
        <v>0</v>
      </c>
      <c r="Q762" s="566"/>
      <c r="R762" s="566"/>
      <c r="S762" s="566">
        <v>2.1</v>
      </c>
      <c r="T762" s="566">
        <v>0.21</v>
      </c>
      <c r="U762" s="566"/>
      <c r="V762" s="566"/>
      <c r="W762" s="566">
        <v>2.31</v>
      </c>
      <c r="X762" s="566"/>
      <c r="Y762" s="566"/>
      <c r="Z762" s="567"/>
      <c r="AA762" s="567"/>
      <c r="AB762" s="567"/>
      <c r="AC762" s="566"/>
      <c r="AD762" s="566"/>
      <c r="AE762" s="566"/>
    </row>
    <row r="763" spans="1:31">
      <c r="A763" s="566" t="s">
        <v>147</v>
      </c>
      <c r="B763" s="566" t="s">
        <v>161</v>
      </c>
      <c r="C763" s="567">
        <v>42930</v>
      </c>
      <c r="D763" s="566" t="s">
        <v>1093</v>
      </c>
      <c r="E763" s="566" t="s">
        <v>1062</v>
      </c>
      <c r="F763" s="566" t="s">
        <v>49</v>
      </c>
      <c r="G763" s="566" t="s">
        <v>247</v>
      </c>
      <c r="H763" s="566" t="s">
        <v>1123</v>
      </c>
      <c r="I763" s="566"/>
      <c r="J763" s="566"/>
      <c r="K763" s="566"/>
      <c r="L763" s="566" t="s">
        <v>698</v>
      </c>
      <c r="M763" s="566" t="s">
        <v>43</v>
      </c>
      <c r="N763" s="566" t="s">
        <v>43</v>
      </c>
      <c r="O763" s="566">
        <v>0.5</v>
      </c>
      <c r="P763" s="566"/>
      <c r="Q763" s="566" t="s">
        <v>43</v>
      </c>
      <c r="R763" s="566"/>
      <c r="S763" s="566">
        <v>7</v>
      </c>
      <c r="T763" s="566">
        <v>5</v>
      </c>
      <c r="U763" s="566">
        <v>0</v>
      </c>
      <c r="V763" s="566"/>
      <c r="W763" s="566">
        <v>12</v>
      </c>
      <c r="X763" s="566"/>
      <c r="Y763" s="566" t="s">
        <v>1124</v>
      </c>
      <c r="Z763" s="567">
        <v>42919</v>
      </c>
      <c r="AA763" s="567">
        <v>42934</v>
      </c>
      <c r="AB763" s="567">
        <v>42935</v>
      </c>
      <c r="AC763" s="566" t="s">
        <v>54</v>
      </c>
      <c r="AD763" s="566" t="s">
        <v>85</v>
      </c>
      <c r="AE763" s="566" t="s">
        <v>56</v>
      </c>
    </row>
    <row r="764" spans="1:31">
      <c r="A764" s="566" t="s">
        <v>492</v>
      </c>
      <c r="B764" s="566" t="s">
        <v>493</v>
      </c>
      <c r="C764" s="567">
        <v>42930</v>
      </c>
      <c r="D764" s="566" t="s">
        <v>1093</v>
      </c>
      <c r="E764" s="566" t="s">
        <v>1062</v>
      </c>
      <c r="F764" s="566" t="s">
        <v>327</v>
      </c>
      <c r="G764" s="566" t="s">
        <v>694</v>
      </c>
      <c r="H764" s="566" t="s">
        <v>1125</v>
      </c>
      <c r="I764" s="566">
        <v>6</v>
      </c>
      <c r="J764" s="566">
        <v>315</v>
      </c>
      <c r="K764" s="566">
        <v>30610</v>
      </c>
      <c r="L764" s="566" t="s">
        <v>521</v>
      </c>
      <c r="M764" s="566"/>
      <c r="N764" s="566"/>
      <c r="O764" s="566">
        <v>0.15</v>
      </c>
      <c r="P764" s="566">
        <v>0</v>
      </c>
      <c r="Q764" s="566"/>
      <c r="R764" s="566"/>
      <c r="S764" s="566">
        <v>2.1</v>
      </c>
      <c r="T764" s="566">
        <v>0.21</v>
      </c>
      <c r="U764" s="566"/>
      <c r="V764" s="566"/>
      <c r="W764" s="566">
        <v>2.31</v>
      </c>
      <c r="X764" s="566"/>
      <c r="Y764" s="566"/>
      <c r="Z764" s="567"/>
      <c r="AA764" s="567"/>
      <c r="AB764" s="567"/>
      <c r="AC764" s="566"/>
      <c r="AD764" s="566"/>
      <c r="AE764" s="566"/>
    </row>
    <row r="765" spans="1:31">
      <c r="A765" s="566" t="s">
        <v>492</v>
      </c>
      <c r="B765" s="566" t="s">
        <v>493</v>
      </c>
      <c r="C765" s="567">
        <v>42930</v>
      </c>
      <c r="D765" s="566" t="s">
        <v>1093</v>
      </c>
      <c r="E765" s="566" t="s">
        <v>1062</v>
      </c>
      <c r="F765" s="566" t="s">
        <v>327</v>
      </c>
      <c r="G765" s="566" t="s">
        <v>1126</v>
      </c>
      <c r="H765" s="566" t="s">
        <v>1127</v>
      </c>
      <c r="I765" s="566">
        <v>4</v>
      </c>
      <c r="J765" s="566">
        <v>315</v>
      </c>
      <c r="K765" s="566">
        <v>17810</v>
      </c>
      <c r="L765" s="566" t="s">
        <v>710</v>
      </c>
      <c r="M765" s="566"/>
      <c r="N765" s="566"/>
      <c r="O765" s="566">
        <v>0.15</v>
      </c>
      <c r="P765" s="566">
        <v>0</v>
      </c>
      <c r="Q765" s="566"/>
      <c r="R765" s="566"/>
      <c r="S765" s="566">
        <v>2.1</v>
      </c>
      <c r="T765" s="566">
        <v>0.21</v>
      </c>
      <c r="U765" s="566"/>
      <c r="V765" s="566"/>
      <c r="W765" s="566">
        <v>2.31</v>
      </c>
      <c r="X765" s="566"/>
      <c r="Y765" s="566"/>
      <c r="Z765" s="567"/>
      <c r="AA765" s="567"/>
      <c r="AB765" s="567"/>
      <c r="AC765" s="566"/>
      <c r="AD765" s="566"/>
      <c r="AE765" s="566"/>
    </row>
    <row r="766" spans="1:31">
      <c r="A766" s="566" t="s">
        <v>492</v>
      </c>
      <c r="B766" s="566" t="s">
        <v>493</v>
      </c>
      <c r="C766" s="567">
        <v>42930</v>
      </c>
      <c r="D766" s="566" t="s">
        <v>1093</v>
      </c>
      <c r="E766" s="566" t="s">
        <v>1062</v>
      </c>
      <c r="F766" s="566" t="s">
        <v>327</v>
      </c>
      <c r="G766" s="566" t="s">
        <v>1128</v>
      </c>
      <c r="H766" s="566" t="s">
        <v>1129</v>
      </c>
      <c r="I766" s="566">
        <v>6</v>
      </c>
      <c r="J766" s="566">
        <v>315</v>
      </c>
      <c r="K766" s="566">
        <v>25660</v>
      </c>
      <c r="L766" s="566" t="s">
        <v>606</v>
      </c>
      <c r="M766" s="566">
        <v>0.25</v>
      </c>
      <c r="N766" s="566"/>
      <c r="O766" s="566"/>
      <c r="P766" s="566">
        <v>0</v>
      </c>
      <c r="Q766" s="566"/>
      <c r="R766" s="566"/>
      <c r="S766" s="566">
        <v>3.5</v>
      </c>
      <c r="T766" s="566">
        <v>0.43</v>
      </c>
      <c r="U766" s="566">
        <v>0.38</v>
      </c>
      <c r="V766" s="566"/>
      <c r="W766" s="566">
        <v>4.31</v>
      </c>
      <c r="X766" s="566"/>
      <c r="Y766" s="566"/>
      <c r="Z766" s="567"/>
      <c r="AA766" s="567"/>
      <c r="AB766" s="567"/>
      <c r="AC766" s="566"/>
      <c r="AD766" s="566"/>
      <c r="AE766" s="566"/>
    </row>
    <row r="767" spans="1:31">
      <c r="A767" s="566" t="s">
        <v>492</v>
      </c>
      <c r="B767" s="566" t="s">
        <v>493</v>
      </c>
      <c r="C767" s="567">
        <v>42930</v>
      </c>
      <c r="D767" s="566" t="s">
        <v>1093</v>
      </c>
      <c r="E767" s="566" t="s">
        <v>1062</v>
      </c>
      <c r="F767" s="566" t="s">
        <v>327</v>
      </c>
      <c r="G767" s="566" t="s">
        <v>694</v>
      </c>
      <c r="H767" s="566" t="s">
        <v>1130</v>
      </c>
      <c r="I767" s="566">
        <v>5</v>
      </c>
      <c r="J767" s="566">
        <v>315</v>
      </c>
      <c r="K767" s="566">
        <v>30860</v>
      </c>
      <c r="L767" s="566" t="s">
        <v>521</v>
      </c>
      <c r="M767" s="566"/>
      <c r="N767" s="566"/>
      <c r="O767" s="566">
        <v>0.15</v>
      </c>
      <c r="P767" s="566">
        <v>0</v>
      </c>
      <c r="Q767" s="566"/>
      <c r="R767" s="566"/>
      <c r="S767" s="566">
        <v>2.1</v>
      </c>
      <c r="T767" s="566">
        <v>0.21</v>
      </c>
      <c r="U767" s="566"/>
      <c r="V767" s="566"/>
      <c r="W767" s="566">
        <v>2.31</v>
      </c>
      <c r="X767" s="566"/>
      <c r="Y767" s="566"/>
      <c r="Z767" s="567"/>
      <c r="AA767" s="567"/>
      <c r="AB767" s="567"/>
      <c r="AC767" s="566"/>
      <c r="AD767" s="566"/>
      <c r="AE767" s="566"/>
    </row>
    <row r="768" spans="1:31">
      <c r="A768" s="566" t="s">
        <v>492</v>
      </c>
      <c r="B768" s="566" t="s">
        <v>493</v>
      </c>
      <c r="C768" s="567">
        <v>42930</v>
      </c>
      <c r="D768" s="566" t="s">
        <v>1093</v>
      </c>
      <c r="E768" s="566" t="s">
        <v>1062</v>
      </c>
      <c r="F768" s="566" t="s">
        <v>327</v>
      </c>
      <c r="G768" s="566" t="s">
        <v>694</v>
      </c>
      <c r="H768" s="566" t="s">
        <v>1131</v>
      </c>
      <c r="I768" s="566">
        <v>5</v>
      </c>
      <c r="J768" s="566">
        <v>315</v>
      </c>
      <c r="K768" s="566">
        <v>31300</v>
      </c>
      <c r="L768" s="566" t="s">
        <v>521</v>
      </c>
      <c r="M768" s="566"/>
      <c r="N768" s="566"/>
      <c r="O768" s="566">
        <v>0.15</v>
      </c>
      <c r="P768" s="566">
        <v>0</v>
      </c>
      <c r="Q768" s="566"/>
      <c r="R768" s="566"/>
      <c r="S768" s="566">
        <v>2.1</v>
      </c>
      <c r="T768" s="566">
        <v>0.21</v>
      </c>
      <c r="U768" s="566"/>
      <c r="V768" s="566"/>
      <c r="W768" s="566">
        <v>2.31</v>
      </c>
      <c r="X768" s="566"/>
      <c r="Y768" s="566"/>
      <c r="Z768" s="567"/>
      <c r="AA768" s="567"/>
      <c r="AB768" s="567"/>
      <c r="AC768" s="566"/>
      <c r="AD768" s="566"/>
      <c r="AE768" s="566"/>
    </row>
    <row r="769" spans="1:31">
      <c r="A769" s="566" t="s">
        <v>492</v>
      </c>
      <c r="B769" s="566" t="s">
        <v>493</v>
      </c>
      <c r="C769" s="567">
        <v>42930</v>
      </c>
      <c r="D769" s="566" t="s">
        <v>1093</v>
      </c>
      <c r="E769" s="566" t="s">
        <v>1062</v>
      </c>
      <c r="F769" s="566" t="s">
        <v>327</v>
      </c>
      <c r="G769" s="566" t="s">
        <v>694</v>
      </c>
      <c r="H769" s="566" t="s">
        <v>1132</v>
      </c>
      <c r="I769" s="566">
        <v>4</v>
      </c>
      <c r="J769" s="566">
        <v>315</v>
      </c>
      <c r="K769" s="566">
        <v>31270</v>
      </c>
      <c r="L769" s="566" t="s">
        <v>521</v>
      </c>
      <c r="M769" s="566"/>
      <c r="N769" s="566"/>
      <c r="O769" s="566">
        <v>0.15</v>
      </c>
      <c r="P769" s="566">
        <v>0</v>
      </c>
      <c r="Q769" s="566"/>
      <c r="R769" s="566"/>
      <c r="S769" s="566">
        <v>2.1</v>
      </c>
      <c r="T769" s="566">
        <v>0.21</v>
      </c>
      <c r="U769" s="566"/>
      <c r="V769" s="566"/>
      <c r="W769" s="566">
        <v>2.31</v>
      </c>
      <c r="X769" s="566"/>
      <c r="Y769" s="566"/>
      <c r="Z769" s="567"/>
      <c r="AA769" s="567"/>
      <c r="AB769" s="567"/>
      <c r="AC769" s="566"/>
      <c r="AD769" s="566"/>
      <c r="AE769" s="566"/>
    </row>
    <row r="770" spans="1:31">
      <c r="A770" s="566" t="s">
        <v>512</v>
      </c>
      <c r="B770" s="566" t="s">
        <v>513</v>
      </c>
      <c r="C770" s="567">
        <v>42931</v>
      </c>
      <c r="D770" s="566" t="s">
        <v>1093</v>
      </c>
      <c r="E770" s="566" t="s">
        <v>1062</v>
      </c>
      <c r="F770" s="566" t="s">
        <v>327</v>
      </c>
      <c r="G770" s="566" t="s">
        <v>928</v>
      </c>
      <c r="H770" s="566"/>
      <c r="I770" s="566">
        <v>20</v>
      </c>
      <c r="J770" s="566">
        <v>25</v>
      </c>
      <c r="K770" s="566">
        <v>25</v>
      </c>
      <c r="L770" s="566" t="s">
        <v>1133</v>
      </c>
      <c r="M770" s="566">
        <v>0.74</v>
      </c>
      <c r="N770" s="566"/>
      <c r="O770" s="566"/>
      <c r="P770" s="566"/>
      <c r="Q770" s="566"/>
      <c r="R770" s="566"/>
      <c r="S770" s="566">
        <v>10.36</v>
      </c>
      <c r="T770" s="566"/>
      <c r="U770" s="566">
        <v>0.18</v>
      </c>
      <c r="V770" s="566"/>
      <c r="W770" s="566">
        <v>10.54</v>
      </c>
      <c r="X770" s="566"/>
      <c r="Y770" s="566"/>
      <c r="Z770" s="567"/>
      <c r="AA770" s="567"/>
      <c r="AB770" s="567"/>
      <c r="AC770" s="566"/>
      <c r="AD770" s="566"/>
      <c r="AE770" s="566"/>
    </row>
    <row r="771" spans="1:31">
      <c r="A771" s="566" t="s">
        <v>512</v>
      </c>
      <c r="B771" s="566" t="s">
        <v>513</v>
      </c>
      <c r="C771" s="567">
        <v>42931</v>
      </c>
      <c r="D771" s="566" t="s">
        <v>1093</v>
      </c>
      <c r="E771" s="566" t="s">
        <v>1062</v>
      </c>
      <c r="F771" s="566" t="s">
        <v>49</v>
      </c>
      <c r="G771" s="566" t="s">
        <v>1110</v>
      </c>
      <c r="H771" s="566"/>
      <c r="I771" s="566">
        <v>52</v>
      </c>
      <c r="J771" s="566">
        <v>228</v>
      </c>
      <c r="K771" s="566">
        <v>228</v>
      </c>
      <c r="L771" s="566" t="s">
        <v>1134</v>
      </c>
      <c r="M771" s="566">
        <v>1.924</v>
      </c>
      <c r="N771" s="566"/>
      <c r="O771" s="566"/>
      <c r="P771" s="566"/>
      <c r="Q771" s="566"/>
      <c r="R771" s="566"/>
      <c r="S771" s="566">
        <v>26.936</v>
      </c>
      <c r="T771" s="566"/>
      <c r="U771" s="566">
        <v>0.468</v>
      </c>
      <c r="V771" s="566"/>
      <c r="W771" s="566">
        <v>27.404</v>
      </c>
      <c r="X771" s="566"/>
      <c r="Y771" s="566"/>
      <c r="Z771" s="567"/>
      <c r="AA771" s="567"/>
      <c r="AB771" s="567"/>
      <c r="AC771" s="566"/>
      <c r="AD771" s="566"/>
      <c r="AE771" s="566"/>
    </row>
    <row r="772" spans="1:31">
      <c r="A772" s="566" t="s">
        <v>512</v>
      </c>
      <c r="B772" s="566" t="s">
        <v>513</v>
      </c>
      <c r="C772" s="567">
        <v>42931</v>
      </c>
      <c r="D772" s="566" t="s">
        <v>1093</v>
      </c>
      <c r="E772" s="566" t="s">
        <v>1062</v>
      </c>
      <c r="F772" s="566" t="s">
        <v>327</v>
      </c>
      <c r="G772" s="566" t="s">
        <v>1135</v>
      </c>
      <c r="H772" s="566" t="s">
        <v>1136</v>
      </c>
      <c r="I772" s="566">
        <v>1060</v>
      </c>
      <c r="J772" s="566">
        <v>1200</v>
      </c>
      <c r="K772" s="566">
        <v>1200</v>
      </c>
      <c r="L772" s="566" t="s">
        <v>515</v>
      </c>
      <c r="M772" s="566">
        <v>39.22</v>
      </c>
      <c r="N772" s="566"/>
      <c r="O772" s="566"/>
      <c r="P772" s="566"/>
      <c r="Q772" s="566"/>
      <c r="R772" s="566"/>
      <c r="S772" s="566">
        <v>549.08</v>
      </c>
      <c r="T772" s="566"/>
      <c r="U772" s="566">
        <v>9.54</v>
      </c>
      <c r="V772" s="566"/>
      <c r="W772" s="566">
        <v>558.62</v>
      </c>
      <c r="X772" s="566"/>
      <c r="Y772" s="566"/>
      <c r="Z772" s="567"/>
      <c r="AA772" s="567"/>
      <c r="AB772" s="567"/>
      <c r="AC772" s="566"/>
      <c r="AD772" s="566"/>
      <c r="AE772" s="566"/>
    </row>
    <row r="773" spans="1:31">
      <c r="A773" s="566" t="s">
        <v>512</v>
      </c>
      <c r="B773" s="566" t="s">
        <v>513</v>
      </c>
      <c r="C773" s="567">
        <v>42931</v>
      </c>
      <c r="D773" s="566" t="s">
        <v>1093</v>
      </c>
      <c r="E773" s="566" t="s">
        <v>1062</v>
      </c>
      <c r="F773" s="566" t="s">
        <v>327</v>
      </c>
      <c r="G773" s="566" t="s">
        <v>790</v>
      </c>
      <c r="H773" s="566"/>
      <c r="I773" s="566">
        <v>28</v>
      </c>
      <c r="J773" s="566">
        <v>28</v>
      </c>
      <c r="K773" s="566">
        <v>28</v>
      </c>
      <c r="L773" s="566" t="s">
        <v>515</v>
      </c>
      <c r="M773" s="566">
        <v>1.036</v>
      </c>
      <c r="N773" s="566"/>
      <c r="O773" s="566"/>
      <c r="P773" s="566"/>
      <c r="Q773" s="566"/>
      <c r="R773" s="566"/>
      <c r="S773" s="566">
        <v>14.504</v>
      </c>
      <c r="T773" s="566"/>
      <c r="U773" s="566">
        <v>0.252</v>
      </c>
      <c r="V773" s="566"/>
      <c r="W773" s="566">
        <v>14.756</v>
      </c>
      <c r="X773" s="566"/>
      <c r="Y773" s="566"/>
      <c r="Z773" s="567"/>
      <c r="AA773" s="567"/>
      <c r="AB773" s="567"/>
      <c r="AC773" s="566"/>
      <c r="AD773" s="566"/>
      <c r="AE773" s="566"/>
    </row>
    <row r="774" spans="1:31">
      <c r="A774" s="566" t="s">
        <v>46</v>
      </c>
      <c r="B774" s="566" t="s">
        <v>46</v>
      </c>
      <c r="C774" s="567">
        <v>42932</v>
      </c>
      <c r="D774" s="566" t="s">
        <v>1137</v>
      </c>
      <c r="E774" s="566" t="s">
        <v>1062</v>
      </c>
      <c r="F774" s="566" t="s">
        <v>49</v>
      </c>
      <c r="G774" s="566" t="s">
        <v>132</v>
      </c>
      <c r="H774" s="566" t="s">
        <v>1138</v>
      </c>
      <c r="I774" s="566"/>
      <c r="J774" s="566"/>
      <c r="K774" s="566"/>
      <c r="L774" s="566" t="s">
        <v>698</v>
      </c>
      <c r="M774" s="566" t="s">
        <v>43</v>
      </c>
      <c r="N774" s="566" t="s">
        <v>43</v>
      </c>
      <c r="O774" s="566">
        <v>0.5</v>
      </c>
      <c r="P774" s="566"/>
      <c r="Q774" s="566" t="s">
        <v>43</v>
      </c>
      <c r="R774" s="566"/>
      <c r="S774" s="566">
        <v>7</v>
      </c>
      <c r="T774" s="566">
        <v>5</v>
      </c>
      <c r="U774" s="566">
        <v>0</v>
      </c>
      <c r="V774" s="566"/>
      <c r="W774" s="566">
        <v>12</v>
      </c>
      <c r="X774" s="566"/>
      <c r="Y774" s="566" t="s">
        <v>1139</v>
      </c>
      <c r="Z774" s="567">
        <v>42923</v>
      </c>
      <c r="AA774" s="567">
        <v>42932</v>
      </c>
      <c r="AB774" s="567">
        <v>42932</v>
      </c>
      <c r="AC774" s="566" t="s">
        <v>54</v>
      </c>
      <c r="AD774" s="566" t="s">
        <v>61</v>
      </c>
      <c r="AE774" s="566" t="s">
        <v>56</v>
      </c>
    </row>
    <row r="775" spans="1:31">
      <c r="A775" s="566" t="s">
        <v>46</v>
      </c>
      <c r="B775" s="566" t="s">
        <v>46</v>
      </c>
      <c r="C775" s="567">
        <v>42932</v>
      </c>
      <c r="D775" s="566" t="s">
        <v>1137</v>
      </c>
      <c r="E775" s="566" t="s">
        <v>1062</v>
      </c>
      <c r="F775" s="566" t="s">
        <v>49</v>
      </c>
      <c r="G775" s="566" t="s">
        <v>132</v>
      </c>
      <c r="H775" s="566" t="s">
        <v>1140</v>
      </c>
      <c r="I775" s="566"/>
      <c r="J775" s="566"/>
      <c r="K775" s="566"/>
      <c r="L775" s="566" t="s">
        <v>698</v>
      </c>
      <c r="M775" s="566" t="s">
        <v>43</v>
      </c>
      <c r="N775" s="566" t="s">
        <v>43</v>
      </c>
      <c r="O775" s="566">
        <v>0.5</v>
      </c>
      <c r="P775" s="566"/>
      <c r="Q775" s="566" t="s">
        <v>43</v>
      </c>
      <c r="R775" s="566"/>
      <c r="S775" s="566">
        <v>7</v>
      </c>
      <c r="T775" s="566">
        <v>5</v>
      </c>
      <c r="U775" s="566">
        <v>0</v>
      </c>
      <c r="V775" s="566"/>
      <c r="W775" s="566">
        <v>12</v>
      </c>
      <c r="X775" s="566"/>
      <c r="Y775" s="566" t="s">
        <v>1141</v>
      </c>
      <c r="Z775" s="567">
        <v>42923</v>
      </c>
      <c r="AA775" s="567">
        <v>42932</v>
      </c>
      <c r="AB775" s="567">
        <v>42932</v>
      </c>
      <c r="AC775" s="566" t="s">
        <v>54</v>
      </c>
      <c r="AD775" s="566" t="s">
        <v>55</v>
      </c>
      <c r="AE775" s="566" t="s">
        <v>56</v>
      </c>
    </row>
    <row r="776" spans="1:31">
      <c r="A776" s="566" t="s">
        <v>46</v>
      </c>
      <c r="B776" s="566" t="s">
        <v>46</v>
      </c>
      <c r="C776" s="567">
        <v>42932</v>
      </c>
      <c r="D776" s="566" t="s">
        <v>1137</v>
      </c>
      <c r="E776" s="566" t="s">
        <v>1062</v>
      </c>
      <c r="F776" s="566" t="s">
        <v>49</v>
      </c>
      <c r="G776" s="566" t="s">
        <v>65</v>
      </c>
      <c r="H776" s="566" t="s">
        <v>1142</v>
      </c>
      <c r="I776" s="566"/>
      <c r="J776" s="566"/>
      <c r="K776" s="566"/>
      <c r="L776" s="566" t="s">
        <v>698</v>
      </c>
      <c r="M776" s="566" t="s">
        <v>43</v>
      </c>
      <c r="N776" s="566" t="s">
        <v>43</v>
      </c>
      <c r="O776" s="566">
        <v>0.5</v>
      </c>
      <c r="P776" s="566"/>
      <c r="Q776" s="566" t="s">
        <v>43</v>
      </c>
      <c r="R776" s="566"/>
      <c r="S776" s="566">
        <v>7</v>
      </c>
      <c r="T776" s="566">
        <v>5</v>
      </c>
      <c r="U776" s="566">
        <v>0</v>
      </c>
      <c r="V776" s="566"/>
      <c r="W776" s="566">
        <v>12</v>
      </c>
      <c r="X776" s="566"/>
      <c r="Y776" s="566" t="s">
        <v>1139</v>
      </c>
      <c r="Z776" s="567">
        <v>42923</v>
      </c>
      <c r="AA776" s="567">
        <v>42932</v>
      </c>
      <c r="AB776" s="567">
        <v>42932</v>
      </c>
      <c r="AC776" s="566" t="s">
        <v>54</v>
      </c>
      <c r="AD776" s="566" t="s">
        <v>61</v>
      </c>
      <c r="AE776" s="566" t="s">
        <v>56</v>
      </c>
    </row>
    <row r="777" spans="1:31">
      <c r="A777" s="566" t="s">
        <v>46</v>
      </c>
      <c r="B777" s="566" t="s">
        <v>46</v>
      </c>
      <c r="C777" s="567">
        <v>42932</v>
      </c>
      <c r="D777" s="566" t="s">
        <v>1137</v>
      </c>
      <c r="E777" s="566" t="s">
        <v>1062</v>
      </c>
      <c r="F777" s="566" t="s">
        <v>49</v>
      </c>
      <c r="G777" s="566" t="s">
        <v>62</v>
      </c>
      <c r="H777" s="566" t="s">
        <v>1143</v>
      </c>
      <c r="I777" s="566"/>
      <c r="J777" s="566"/>
      <c r="K777" s="566"/>
      <c r="L777" s="566" t="s">
        <v>698</v>
      </c>
      <c r="M777" s="566" t="s">
        <v>43</v>
      </c>
      <c r="N777" s="566" t="s">
        <v>43</v>
      </c>
      <c r="O777" s="566">
        <v>0.5</v>
      </c>
      <c r="P777" s="566"/>
      <c r="Q777" s="566" t="s">
        <v>43</v>
      </c>
      <c r="R777" s="566"/>
      <c r="S777" s="566">
        <v>7</v>
      </c>
      <c r="T777" s="566">
        <v>5</v>
      </c>
      <c r="U777" s="566">
        <v>0</v>
      </c>
      <c r="V777" s="566"/>
      <c r="W777" s="566">
        <v>12</v>
      </c>
      <c r="X777" s="566"/>
      <c r="Y777" s="566" t="s">
        <v>1144</v>
      </c>
      <c r="Z777" s="567">
        <v>42923</v>
      </c>
      <c r="AA777" s="567">
        <v>42932</v>
      </c>
      <c r="AB777" s="567">
        <v>42932</v>
      </c>
      <c r="AC777" s="566" t="s">
        <v>54</v>
      </c>
      <c r="AD777" s="566" t="s">
        <v>55</v>
      </c>
      <c r="AE777" s="566" t="s">
        <v>56</v>
      </c>
    </row>
    <row r="778" spans="1:31">
      <c r="A778" s="566" t="s">
        <v>46</v>
      </c>
      <c r="B778" s="566" t="s">
        <v>46</v>
      </c>
      <c r="C778" s="567">
        <v>42932</v>
      </c>
      <c r="D778" s="566" t="s">
        <v>1137</v>
      </c>
      <c r="E778" s="566" t="s">
        <v>1062</v>
      </c>
      <c r="F778" s="566" t="s">
        <v>49</v>
      </c>
      <c r="G778" s="566" t="s">
        <v>62</v>
      </c>
      <c r="H778" s="566" t="s">
        <v>1145</v>
      </c>
      <c r="I778" s="566"/>
      <c r="J778" s="566"/>
      <c r="K778" s="566"/>
      <c r="L778" s="566" t="s">
        <v>698</v>
      </c>
      <c r="M778" s="566" t="s">
        <v>43</v>
      </c>
      <c r="N778" s="566" t="s">
        <v>43</v>
      </c>
      <c r="O778" s="566">
        <v>0.5</v>
      </c>
      <c r="P778" s="566"/>
      <c r="Q778" s="566" t="s">
        <v>43</v>
      </c>
      <c r="R778" s="566"/>
      <c r="S778" s="566">
        <v>7</v>
      </c>
      <c r="T778" s="566">
        <v>5</v>
      </c>
      <c r="U778" s="566">
        <v>0</v>
      </c>
      <c r="V778" s="566"/>
      <c r="W778" s="566">
        <v>12</v>
      </c>
      <c r="X778" s="566"/>
      <c r="Y778" s="566" t="s">
        <v>1144</v>
      </c>
      <c r="Z778" s="567">
        <v>42923</v>
      </c>
      <c r="AA778" s="567">
        <v>42932</v>
      </c>
      <c r="AB778" s="567">
        <v>42932</v>
      </c>
      <c r="AC778" s="566" t="s">
        <v>54</v>
      </c>
      <c r="AD778" s="566" t="s">
        <v>55</v>
      </c>
      <c r="AE778" s="566" t="s">
        <v>56</v>
      </c>
    </row>
    <row r="779" spans="1:31">
      <c r="A779" s="566" t="s">
        <v>46</v>
      </c>
      <c r="B779" s="566" t="s">
        <v>46</v>
      </c>
      <c r="C779" s="567">
        <v>42932</v>
      </c>
      <c r="D779" s="566" t="s">
        <v>1137</v>
      </c>
      <c r="E779" s="566" t="s">
        <v>1062</v>
      </c>
      <c r="F779" s="566" t="s">
        <v>49</v>
      </c>
      <c r="G779" s="566" t="s">
        <v>62</v>
      </c>
      <c r="H779" s="566" t="s">
        <v>1146</v>
      </c>
      <c r="I779" s="566"/>
      <c r="J779" s="566"/>
      <c r="K779" s="566"/>
      <c r="L779" s="566" t="s">
        <v>698</v>
      </c>
      <c r="M779" s="566" t="s">
        <v>43</v>
      </c>
      <c r="N779" s="566" t="s">
        <v>43</v>
      </c>
      <c r="O779" s="566">
        <v>0.5</v>
      </c>
      <c r="P779" s="566"/>
      <c r="Q779" s="566" t="s">
        <v>43</v>
      </c>
      <c r="R779" s="566"/>
      <c r="S779" s="566">
        <v>7</v>
      </c>
      <c r="T779" s="566">
        <v>5</v>
      </c>
      <c r="U779" s="566">
        <v>0</v>
      </c>
      <c r="V779" s="566"/>
      <c r="W779" s="566">
        <v>12</v>
      </c>
      <c r="X779" s="566"/>
      <c r="Y779" s="566" t="s">
        <v>1144</v>
      </c>
      <c r="Z779" s="567">
        <v>42923</v>
      </c>
      <c r="AA779" s="567">
        <v>42932</v>
      </c>
      <c r="AB779" s="567">
        <v>42932</v>
      </c>
      <c r="AC779" s="566" t="s">
        <v>54</v>
      </c>
      <c r="AD779" s="566" t="s">
        <v>61</v>
      </c>
      <c r="AE779" s="566" t="s">
        <v>56</v>
      </c>
    </row>
    <row r="780" spans="1:31">
      <c r="A780" s="566" t="s">
        <v>46</v>
      </c>
      <c r="B780" s="566" t="s">
        <v>46</v>
      </c>
      <c r="C780" s="567">
        <v>42932</v>
      </c>
      <c r="D780" s="566" t="s">
        <v>1137</v>
      </c>
      <c r="E780" s="566" t="s">
        <v>1062</v>
      </c>
      <c r="F780" s="566" t="s">
        <v>49</v>
      </c>
      <c r="G780" s="566" t="s">
        <v>62</v>
      </c>
      <c r="H780" s="566" t="s">
        <v>1147</v>
      </c>
      <c r="I780" s="566"/>
      <c r="J780" s="566"/>
      <c r="K780" s="566"/>
      <c r="L780" s="566" t="s">
        <v>1010</v>
      </c>
      <c r="M780" s="566" t="s">
        <v>43</v>
      </c>
      <c r="N780" s="566" t="s">
        <v>43</v>
      </c>
      <c r="O780" s="566" t="s">
        <v>43</v>
      </c>
      <c r="P780" s="566"/>
      <c r="Q780" s="566">
        <v>3</v>
      </c>
      <c r="R780" s="566"/>
      <c r="S780" s="566">
        <v>42</v>
      </c>
      <c r="T780" s="566">
        <v>0</v>
      </c>
      <c r="U780" s="566">
        <v>0</v>
      </c>
      <c r="V780" s="566"/>
      <c r="W780" s="566">
        <v>42</v>
      </c>
      <c r="X780" s="566"/>
      <c r="Y780" s="566" t="s">
        <v>1148</v>
      </c>
      <c r="Z780" s="567">
        <v>42922</v>
      </c>
      <c r="AA780" s="567">
        <v>42932</v>
      </c>
      <c r="AB780" s="567">
        <v>42932</v>
      </c>
      <c r="AC780" s="566" t="s">
        <v>142</v>
      </c>
      <c r="AD780" s="566" t="s">
        <v>55</v>
      </c>
      <c r="AE780" s="566" t="s">
        <v>56</v>
      </c>
    </row>
    <row r="781" spans="1:31">
      <c r="A781" s="566" t="s">
        <v>46</v>
      </c>
      <c r="B781" s="566" t="s">
        <v>46</v>
      </c>
      <c r="C781" s="567">
        <v>42932</v>
      </c>
      <c r="D781" s="566" t="s">
        <v>1137</v>
      </c>
      <c r="E781" s="566" t="s">
        <v>1062</v>
      </c>
      <c r="F781" s="566" t="s">
        <v>49</v>
      </c>
      <c r="G781" s="566" t="s">
        <v>62</v>
      </c>
      <c r="H781" s="566" t="s">
        <v>1149</v>
      </c>
      <c r="I781" s="566"/>
      <c r="J781" s="566"/>
      <c r="K781" s="566"/>
      <c r="L781" s="566" t="s">
        <v>698</v>
      </c>
      <c r="M781" s="566" t="s">
        <v>43</v>
      </c>
      <c r="N781" s="566" t="s">
        <v>43</v>
      </c>
      <c r="O781" s="566">
        <v>0.5</v>
      </c>
      <c r="P781" s="566"/>
      <c r="Q781" s="566" t="s">
        <v>43</v>
      </c>
      <c r="R781" s="566"/>
      <c r="S781" s="566">
        <v>7</v>
      </c>
      <c r="T781" s="566">
        <v>5</v>
      </c>
      <c r="U781" s="566">
        <v>0</v>
      </c>
      <c r="V781" s="566"/>
      <c r="W781" s="566">
        <v>12</v>
      </c>
      <c r="X781" s="566"/>
      <c r="Y781" s="566" t="s">
        <v>1144</v>
      </c>
      <c r="Z781" s="567">
        <v>42923</v>
      </c>
      <c r="AA781" s="567">
        <v>42932</v>
      </c>
      <c r="AB781" s="567">
        <v>42932</v>
      </c>
      <c r="AC781" s="566" t="s">
        <v>54</v>
      </c>
      <c r="AD781" s="566" t="s">
        <v>61</v>
      </c>
      <c r="AE781" s="566" t="s">
        <v>56</v>
      </c>
    </row>
    <row r="782" spans="1:31">
      <c r="A782" s="566" t="s">
        <v>46</v>
      </c>
      <c r="B782" s="566" t="s">
        <v>46</v>
      </c>
      <c r="C782" s="567">
        <v>42932</v>
      </c>
      <c r="D782" s="566" t="s">
        <v>1137</v>
      </c>
      <c r="E782" s="566" t="s">
        <v>1062</v>
      </c>
      <c r="F782" s="566" t="s">
        <v>49</v>
      </c>
      <c r="G782" s="566" t="s">
        <v>62</v>
      </c>
      <c r="H782" s="566" t="s">
        <v>1150</v>
      </c>
      <c r="I782" s="566"/>
      <c r="J782" s="566"/>
      <c r="K782" s="566"/>
      <c r="L782" s="566" t="s">
        <v>698</v>
      </c>
      <c r="M782" s="566" t="s">
        <v>43</v>
      </c>
      <c r="N782" s="566" t="s">
        <v>43</v>
      </c>
      <c r="O782" s="566">
        <v>0.5</v>
      </c>
      <c r="P782" s="566"/>
      <c r="Q782" s="566" t="s">
        <v>43</v>
      </c>
      <c r="R782" s="566"/>
      <c r="S782" s="566">
        <v>7</v>
      </c>
      <c r="T782" s="566">
        <v>5</v>
      </c>
      <c r="U782" s="566">
        <v>0</v>
      </c>
      <c r="V782" s="566"/>
      <c r="W782" s="566">
        <v>12</v>
      </c>
      <c r="X782" s="566"/>
      <c r="Y782" s="566" t="s">
        <v>1144</v>
      </c>
      <c r="Z782" s="567">
        <v>42923</v>
      </c>
      <c r="AA782" s="567">
        <v>42932</v>
      </c>
      <c r="AB782" s="567">
        <v>42932</v>
      </c>
      <c r="AC782" s="566" t="s">
        <v>54</v>
      </c>
      <c r="AD782" s="566" t="s">
        <v>61</v>
      </c>
      <c r="AE782" s="566" t="s">
        <v>56</v>
      </c>
    </row>
    <row r="783" spans="1:31">
      <c r="A783" s="566" t="s">
        <v>46</v>
      </c>
      <c r="B783" s="566" t="s">
        <v>46</v>
      </c>
      <c r="C783" s="567">
        <v>42932</v>
      </c>
      <c r="D783" s="566" t="s">
        <v>1137</v>
      </c>
      <c r="E783" s="566" t="s">
        <v>1062</v>
      </c>
      <c r="F783" s="566" t="s">
        <v>49</v>
      </c>
      <c r="G783" s="566" t="s">
        <v>65</v>
      </c>
      <c r="H783" s="566" t="s">
        <v>1151</v>
      </c>
      <c r="I783" s="566"/>
      <c r="J783" s="566"/>
      <c r="K783" s="566"/>
      <c r="L783" s="566" t="s">
        <v>698</v>
      </c>
      <c r="M783" s="566" t="s">
        <v>43</v>
      </c>
      <c r="N783" s="566" t="s">
        <v>43</v>
      </c>
      <c r="O783" s="566">
        <v>0.5</v>
      </c>
      <c r="P783" s="566"/>
      <c r="Q783" s="566" t="s">
        <v>43</v>
      </c>
      <c r="R783" s="566"/>
      <c r="S783" s="566">
        <v>7</v>
      </c>
      <c r="T783" s="566">
        <v>5</v>
      </c>
      <c r="U783" s="566">
        <v>0</v>
      </c>
      <c r="V783" s="566"/>
      <c r="W783" s="566">
        <v>12</v>
      </c>
      <c r="X783" s="566"/>
      <c r="Y783" s="566" t="s">
        <v>1139</v>
      </c>
      <c r="Z783" s="567">
        <v>42923</v>
      </c>
      <c r="AA783" s="567">
        <v>42932</v>
      </c>
      <c r="AB783" s="567">
        <v>42932</v>
      </c>
      <c r="AC783" s="566" t="s">
        <v>54</v>
      </c>
      <c r="AD783" s="566" t="s">
        <v>61</v>
      </c>
      <c r="AE783" s="566" t="s">
        <v>56</v>
      </c>
    </row>
    <row r="784" spans="1:31">
      <c r="A784" s="566" t="s">
        <v>46</v>
      </c>
      <c r="B784" s="566" t="s">
        <v>46</v>
      </c>
      <c r="C784" s="567">
        <v>42932</v>
      </c>
      <c r="D784" s="566" t="s">
        <v>1137</v>
      </c>
      <c r="E784" s="566" t="s">
        <v>1062</v>
      </c>
      <c r="F784" s="566" t="s">
        <v>49</v>
      </c>
      <c r="G784" s="566" t="s">
        <v>65</v>
      </c>
      <c r="H784" s="566" t="s">
        <v>1152</v>
      </c>
      <c r="I784" s="566"/>
      <c r="J784" s="566"/>
      <c r="K784" s="566"/>
      <c r="L784" s="566" t="s">
        <v>698</v>
      </c>
      <c r="M784" s="566" t="s">
        <v>43</v>
      </c>
      <c r="N784" s="566" t="s">
        <v>43</v>
      </c>
      <c r="O784" s="566">
        <v>0.5</v>
      </c>
      <c r="P784" s="566"/>
      <c r="Q784" s="566" t="s">
        <v>43</v>
      </c>
      <c r="R784" s="566"/>
      <c r="S784" s="566">
        <v>7</v>
      </c>
      <c r="T784" s="566">
        <v>5</v>
      </c>
      <c r="U784" s="566">
        <v>0</v>
      </c>
      <c r="V784" s="566"/>
      <c r="W784" s="566">
        <v>12</v>
      </c>
      <c r="X784" s="566"/>
      <c r="Y784" s="566" t="s">
        <v>1139</v>
      </c>
      <c r="Z784" s="567">
        <v>42923</v>
      </c>
      <c r="AA784" s="567">
        <v>42932</v>
      </c>
      <c r="AB784" s="567">
        <v>42932</v>
      </c>
      <c r="AC784" s="566" t="s">
        <v>54</v>
      </c>
      <c r="AD784" s="566" t="s">
        <v>55</v>
      </c>
      <c r="AE784" s="566" t="s">
        <v>56</v>
      </c>
    </row>
    <row r="785" spans="1:31">
      <c r="A785" s="566" t="s">
        <v>46</v>
      </c>
      <c r="B785" s="566" t="s">
        <v>46</v>
      </c>
      <c r="C785" s="567">
        <v>42932</v>
      </c>
      <c r="D785" s="566" t="s">
        <v>1137</v>
      </c>
      <c r="E785" s="566" t="s">
        <v>1062</v>
      </c>
      <c r="F785" s="566" t="s">
        <v>49</v>
      </c>
      <c r="G785" s="566" t="s">
        <v>62</v>
      </c>
      <c r="H785" s="566" t="s">
        <v>1153</v>
      </c>
      <c r="I785" s="566"/>
      <c r="J785" s="566"/>
      <c r="K785" s="566"/>
      <c r="L785" s="566" t="s">
        <v>159</v>
      </c>
      <c r="M785" s="566" t="s">
        <v>43</v>
      </c>
      <c r="N785" s="566" t="s">
        <v>43</v>
      </c>
      <c r="O785" s="566">
        <v>0.5</v>
      </c>
      <c r="P785" s="566"/>
      <c r="Q785" s="566" t="s">
        <v>43</v>
      </c>
      <c r="R785" s="566"/>
      <c r="S785" s="566">
        <v>7</v>
      </c>
      <c r="T785" s="566">
        <v>5</v>
      </c>
      <c r="U785" s="566">
        <v>0</v>
      </c>
      <c r="V785" s="566"/>
      <c r="W785" s="566">
        <v>12</v>
      </c>
      <c r="X785" s="566"/>
      <c r="Y785" s="566" t="s">
        <v>1154</v>
      </c>
      <c r="Z785" s="567">
        <v>42922</v>
      </c>
      <c r="AA785" s="567">
        <v>42932</v>
      </c>
      <c r="AB785" s="567">
        <v>42932</v>
      </c>
      <c r="AC785" s="566" t="s">
        <v>54</v>
      </c>
      <c r="AD785" s="566" t="s">
        <v>55</v>
      </c>
      <c r="AE785" s="566" t="s">
        <v>56</v>
      </c>
    </row>
    <row r="786" spans="1:31">
      <c r="A786" s="566" t="s">
        <v>492</v>
      </c>
      <c r="B786" s="566" t="s">
        <v>493</v>
      </c>
      <c r="C786" s="567">
        <v>42933</v>
      </c>
      <c r="D786" s="566" t="s">
        <v>1137</v>
      </c>
      <c r="E786" s="566" t="s">
        <v>1062</v>
      </c>
      <c r="F786" s="566" t="s">
        <v>327</v>
      </c>
      <c r="G786" s="566" t="s">
        <v>1155</v>
      </c>
      <c r="H786" s="566" t="s">
        <v>1156</v>
      </c>
      <c r="I786" s="566">
        <v>5</v>
      </c>
      <c r="J786" s="566">
        <v>200</v>
      </c>
      <c r="K786" s="566">
        <v>8970</v>
      </c>
      <c r="L786" s="566" t="s">
        <v>521</v>
      </c>
      <c r="M786" s="566"/>
      <c r="N786" s="566">
        <v>0.15</v>
      </c>
      <c r="O786" s="566"/>
      <c r="P786" s="566">
        <v>0</v>
      </c>
      <c r="Q786" s="566"/>
      <c r="R786" s="566"/>
      <c r="S786" s="566">
        <v>2.1</v>
      </c>
      <c r="T786" s="566">
        <v>0.21</v>
      </c>
      <c r="U786" s="566">
        <v>0.19</v>
      </c>
      <c r="V786" s="566"/>
      <c r="W786" s="566">
        <v>2.5</v>
      </c>
      <c r="X786" s="566"/>
      <c r="Y786" s="566"/>
      <c r="Z786" s="567"/>
      <c r="AA786" s="567"/>
      <c r="AB786" s="567"/>
      <c r="AC786" s="566"/>
      <c r="AD786" s="566"/>
      <c r="AE786" s="566"/>
    </row>
    <row r="787" spans="1:31">
      <c r="A787" s="566" t="s">
        <v>147</v>
      </c>
      <c r="B787" s="566" t="s">
        <v>324</v>
      </c>
      <c r="C787" s="567">
        <v>42933</v>
      </c>
      <c r="D787" s="566" t="s">
        <v>1137</v>
      </c>
      <c r="E787" s="566" t="s">
        <v>1062</v>
      </c>
      <c r="F787" s="566" t="s">
        <v>327</v>
      </c>
      <c r="G787" s="566" t="s">
        <v>516</v>
      </c>
      <c r="H787" s="566"/>
      <c r="I787" s="566"/>
      <c r="J787" s="566"/>
      <c r="K787" s="566"/>
      <c r="L787" s="566"/>
      <c r="M787" s="566"/>
      <c r="N787" s="566"/>
      <c r="O787" s="566"/>
      <c r="P787" s="566">
        <v>5</v>
      </c>
      <c r="Q787" s="566"/>
      <c r="R787" s="566"/>
      <c r="S787" s="566">
        <v>70</v>
      </c>
      <c r="T787" s="566"/>
      <c r="U787" s="566"/>
      <c r="V787" s="566"/>
      <c r="W787" s="566">
        <v>70</v>
      </c>
      <c r="X787" s="566"/>
      <c r="Y787" s="566"/>
      <c r="Z787" s="567"/>
      <c r="AA787" s="567"/>
      <c r="AB787" s="567"/>
      <c r="AC787" s="566"/>
      <c r="AD787" s="566"/>
      <c r="AE787" s="566"/>
    </row>
    <row r="788" spans="1:31">
      <c r="A788" s="566" t="s">
        <v>492</v>
      </c>
      <c r="B788" s="566" t="s">
        <v>493</v>
      </c>
      <c r="C788" s="567">
        <v>42933</v>
      </c>
      <c r="D788" s="566" t="s">
        <v>1137</v>
      </c>
      <c r="E788" s="566" t="s">
        <v>1062</v>
      </c>
      <c r="F788" s="566" t="s">
        <v>327</v>
      </c>
      <c r="G788" s="566" t="s">
        <v>1155</v>
      </c>
      <c r="H788" s="566" t="s">
        <v>1157</v>
      </c>
      <c r="I788" s="566">
        <v>6</v>
      </c>
      <c r="J788" s="566">
        <v>315</v>
      </c>
      <c r="K788" s="566">
        <v>16320</v>
      </c>
      <c r="L788" s="566" t="s">
        <v>521</v>
      </c>
      <c r="M788" s="566"/>
      <c r="N788" s="566">
        <v>0.15</v>
      </c>
      <c r="O788" s="566"/>
      <c r="P788" s="566">
        <v>0</v>
      </c>
      <c r="Q788" s="566"/>
      <c r="R788" s="566"/>
      <c r="S788" s="566">
        <v>2.1</v>
      </c>
      <c r="T788" s="566">
        <v>0.21</v>
      </c>
      <c r="U788" s="566">
        <v>0.19</v>
      </c>
      <c r="V788" s="566"/>
      <c r="W788" s="566">
        <v>2.5</v>
      </c>
      <c r="X788" s="566"/>
      <c r="Y788" s="566"/>
      <c r="Z788" s="567"/>
      <c r="AA788" s="567"/>
      <c r="AB788" s="567"/>
      <c r="AC788" s="566"/>
      <c r="AD788" s="566"/>
      <c r="AE788" s="566"/>
    </row>
    <row r="789" spans="1:31">
      <c r="A789" s="566" t="s">
        <v>147</v>
      </c>
      <c r="B789" s="566" t="s">
        <v>324</v>
      </c>
      <c r="C789" s="567">
        <v>42933</v>
      </c>
      <c r="D789" s="566" t="s">
        <v>1137</v>
      </c>
      <c r="E789" s="566" t="s">
        <v>1062</v>
      </c>
      <c r="F789" s="566" t="s">
        <v>327</v>
      </c>
      <c r="G789" s="566" t="s">
        <v>703</v>
      </c>
      <c r="H789" s="566"/>
      <c r="I789" s="566"/>
      <c r="J789" s="566"/>
      <c r="K789" s="566"/>
      <c r="L789" s="566"/>
      <c r="M789" s="566"/>
      <c r="N789" s="566"/>
      <c r="O789" s="566"/>
      <c r="P789" s="566">
        <v>2</v>
      </c>
      <c r="Q789" s="566"/>
      <c r="R789" s="566"/>
      <c r="S789" s="566">
        <v>28</v>
      </c>
      <c r="T789" s="566"/>
      <c r="U789" s="566"/>
      <c r="V789" s="566"/>
      <c r="W789" s="566">
        <v>28</v>
      </c>
      <c r="X789" s="566"/>
      <c r="Y789" s="566"/>
      <c r="Z789" s="567"/>
      <c r="AA789" s="567"/>
      <c r="AB789" s="567"/>
      <c r="AC789" s="566"/>
      <c r="AD789" s="566"/>
      <c r="AE789" s="566"/>
    </row>
    <row r="790" spans="1:31">
      <c r="A790" s="566" t="s">
        <v>492</v>
      </c>
      <c r="B790" s="566" t="s">
        <v>493</v>
      </c>
      <c r="C790" s="567">
        <v>42933</v>
      </c>
      <c r="D790" s="566" t="s">
        <v>1137</v>
      </c>
      <c r="E790" s="566" t="s">
        <v>1062</v>
      </c>
      <c r="F790" s="566" t="s">
        <v>327</v>
      </c>
      <c r="G790" s="566" t="s">
        <v>1155</v>
      </c>
      <c r="H790" s="566" t="s">
        <v>1158</v>
      </c>
      <c r="I790" s="566">
        <v>4</v>
      </c>
      <c r="J790" s="566">
        <v>315</v>
      </c>
      <c r="K790" s="566">
        <v>17220</v>
      </c>
      <c r="L790" s="566" t="s">
        <v>521</v>
      </c>
      <c r="M790" s="566"/>
      <c r="N790" s="566">
        <v>0.15</v>
      </c>
      <c r="O790" s="566"/>
      <c r="P790" s="566">
        <v>0</v>
      </c>
      <c r="Q790" s="566"/>
      <c r="R790" s="566"/>
      <c r="S790" s="566">
        <v>2.1</v>
      </c>
      <c r="T790" s="566">
        <v>0.21</v>
      </c>
      <c r="U790" s="566">
        <v>0.19</v>
      </c>
      <c r="V790" s="566"/>
      <c r="W790" s="566">
        <v>2.5</v>
      </c>
      <c r="X790" s="566"/>
      <c r="Y790" s="566"/>
      <c r="Z790" s="567"/>
      <c r="AA790" s="567"/>
      <c r="AB790" s="567"/>
      <c r="AC790" s="566"/>
      <c r="AD790" s="566"/>
      <c r="AE790" s="566"/>
    </row>
    <row r="791" spans="1:31">
      <c r="A791" s="566" t="s">
        <v>147</v>
      </c>
      <c r="B791" s="566" t="s">
        <v>324</v>
      </c>
      <c r="C791" s="567">
        <v>42933</v>
      </c>
      <c r="D791" s="566" t="s">
        <v>1137</v>
      </c>
      <c r="E791" s="566" t="s">
        <v>1062</v>
      </c>
      <c r="F791" s="566" t="s">
        <v>327</v>
      </c>
      <c r="G791" s="566" t="s">
        <v>516</v>
      </c>
      <c r="H791" s="566"/>
      <c r="I791" s="566"/>
      <c r="J791" s="566"/>
      <c r="K791" s="566"/>
      <c r="L791" s="566"/>
      <c r="M791" s="566"/>
      <c r="N791" s="566"/>
      <c r="O791" s="566"/>
      <c r="P791" s="566">
        <v>5</v>
      </c>
      <c r="Q791" s="566"/>
      <c r="R791" s="566"/>
      <c r="S791" s="566">
        <v>70</v>
      </c>
      <c r="T791" s="566"/>
      <c r="U791" s="566"/>
      <c r="V791" s="566"/>
      <c r="W791" s="566">
        <v>70</v>
      </c>
      <c r="X791" s="566"/>
      <c r="Y791" s="566"/>
      <c r="Z791" s="567"/>
      <c r="AA791" s="567"/>
      <c r="AB791" s="567"/>
      <c r="AC791" s="566"/>
      <c r="AD791" s="566"/>
      <c r="AE791" s="566"/>
    </row>
    <row r="792" spans="1:31">
      <c r="A792" s="566" t="s">
        <v>492</v>
      </c>
      <c r="B792" s="566" t="s">
        <v>493</v>
      </c>
      <c r="C792" s="567">
        <v>42933</v>
      </c>
      <c r="D792" s="566" t="s">
        <v>1137</v>
      </c>
      <c r="E792" s="566" t="s">
        <v>1062</v>
      </c>
      <c r="F792" s="566" t="s">
        <v>327</v>
      </c>
      <c r="G792" s="566" t="s">
        <v>1155</v>
      </c>
      <c r="H792" s="566" t="s">
        <v>1159</v>
      </c>
      <c r="I792" s="566">
        <v>7</v>
      </c>
      <c r="J792" s="566">
        <v>315</v>
      </c>
      <c r="K792" s="566">
        <v>14780</v>
      </c>
      <c r="L792" s="566" t="s">
        <v>521</v>
      </c>
      <c r="M792" s="566"/>
      <c r="N792" s="566">
        <v>0.15</v>
      </c>
      <c r="O792" s="566"/>
      <c r="P792" s="566">
        <v>0</v>
      </c>
      <c r="Q792" s="566"/>
      <c r="R792" s="566"/>
      <c r="S792" s="566">
        <v>2.1</v>
      </c>
      <c r="T792" s="566">
        <v>0.21</v>
      </c>
      <c r="U792" s="566">
        <v>0.19</v>
      </c>
      <c r="V792" s="566"/>
      <c r="W792" s="566">
        <v>2.5</v>
      </c>
      <c r="X792" s="566"/>
      <c r="Y792" s="566"/>
      <c r="Z792" s="567"/>
      <c r="AA792" s="567"/>
      <c r="AB792" s="567"/>
      <c r="AC792" s="566"/>
      <c r="AD792" s="566"/>
      <c r="AE792" s="566"/>
    </row>
    <row r="793" spans="1:31">
      <c r="A793" s="566" t="s">
        <v>147</v>
      </c>
      <c r="B793" s="566" t="s">
        <v>324</v>
      </c>
      <c r="C793" s="567">
        <v>42933</v>
      </c>
      <c r="D793" s="566" t="s">
        <v>1137</v>
      </c>
      <c r="E793" s="566" t="s">
        <v>1062</v>
      </c>
      <c r="F793" s="566" t="s">
        <v>327</v>
      </c>
      <c r="G793" s="566" t="s">
        <v>703</v>
      </c>
      <c r="H793" s="566"/>
      <c r="I793" s="566"/>
      <c r="J793" s="566"/>
      <c r="K793" s="566"/>
      <c r="L793" s="566"/>
      <c r="M793" s="566"/>
      <c r="N793" s="566"/>
      <c r="O793" s="566"/>
      <c r="P793" s="566">
        <v>2</v>
      </c>
      <c r="Q793" s="566"/>
      <c r="R793" s="566"/>
      <c r="S793" s="566">
        <v>28</v>
      </c>
      <c r="T793" s="566"/>
      <c r="U793" s="566"/>
      <c r="V793" s="566"/>
      <c r="W793" s="566">
        <v>28</v>
      </c>
      <c r="X793" s="566"/>
      <c r="Y793" s="566"/>
      <c r="Z793" s="567"/>
      <c r="AA793" s="567"/>
      <c r="AB793" s="567"/>
      <c r="AC793" s="566"/>
      <c r="AD793" s="566"/>
      <c r="AE793" s="566"/>
    </row>
    <row r="794" spans="1:31">
      <c r="A794" s="566" t="s">
        <v>492</v>
      </c>
      <c r="B794" s="566" t="s">
        <v>493</v>
      </c>
      <c r="C794" s="567">
        <v>42934</v>
      </c>
      <c r="D794" s="566" t="s">
        <v>1137</v>
      </c>
      <c r="E794" s="566" t="s">
        <v>1062</v>
      </c>
      <c r="F794" s="566" t="s">
        <v>327</v>
      </c>
      <c r="G794" s="566" t="s">
        <v>677</v>
      </c>
      <c r="H794" s="566" t="s">
        <v>1160</v>
      </c>
      <c r="I794" s="566">
        <v>5</v>
      </c>
      <c r="J794" s="566">
        <v>200</v>
      </c>
      <c r="K794" s="566">
        <v>7660</v>
      </c>
      <c r="L794" s="566" t="s">
        <v>521</v>
      </c>
      <c r="M794" s="566"/>
      <c r="N794" s="566"/>
      <c r="O794" s="566">
        <v>0.15</v>
      </c>
      <c r="P794" s="566">
        <v>0</v>
      </c>
      <c r="Q794" s="566"/>
      <c r="R794" s="566"/>
      <c r="S794" s="566">
        <v>2.1</v>
      </c>
      <c r="T794" s="566">
        <v>0.21</v>
      </c>
      <c r="U794" s="566"/>
      <c r="V794" s="566"/>
      <c r="W794" s="566">
        <v>2.31</v>
      </c>
      <c r="X794" s="566"/>
      <c r="Y794" s="566"/>
      <c r="Z794" s="567"/>
      <c r="AA794" s="567"/>
      <c r="AB794" s="567"/>
      <c r="AC794" s="566"/>
      <c r="AD794" s="566"/>
      <c r="AE794" s="566"/>
    </row>
    <row r="795" spans="1:31">
      <c r="A795" s="566" t="s">
        <v>147</v>
      </c>
      <c r="B795" s="566" t="s">
        <v>324</v>
      </c>
      <c r="C795" s="567">
        <v>42934</v>
      </c>
      <c r="D795" s="566" t="s">
        <v>1137</v>
      </c>
      <c r="E795" s="566" t="s">
        <v>1062</v>
      </c>
      <c r="F795" s="566" t="s">
        <v>327</v>
      </c>
      <c r="G795" s="566" t="s">
        <v>433</v>
      </c>
      <c r="H795" s="566"/>
      <c r="I795" s="566"/>
      <c r="J795" s="566"/>
      <c r="K795" s="566"/>
      <c r="L795" s="566"/>
      <c r="M795" s="566">
        <v>1</v>
      </c>
      <c r="N795" s="566"/>
      <c r="O795" s="566"/>
      <c r="P795" s="566"/>
      <c r="Q795" s="566"/>
      <c r="R795" s="566"/>
      <c r="S795" s="566">
        <v>14</v>
      </c>
      <c r="T795" s="566"/>
      <c r="U795" s="566"/>
      <c r="V795" s="566"/>
      <c r="W795" s="566">
        <v>14</v>
      </c>
      <c r="X795" s="566"/>
      <c r="Y795" s="566"/>
      <c r="Z795" s="567"/>
      <c r="AA795" s="567"/>
      <c r="AB795" s="567"/>
      <c r="AC795" s="566"/>
      <c r="AD795" s="566"/>
      <c r="AE795" s="566"/>
    </row>
    <row r="796" spans="1:31">
      <c r="A796" s="566" t="s">
        <v>492</v>
      </c>
      <c r="B796" s="566" t="s">
        <v>493</v>
      </c>
      <c r="C796" s="567">
        <v>42934</v>
      </c>
      <c r="D796" s="566" t="s">
        <v>1137</v>
      </c>
      <c r="E796" s="566" t="s">
        <v>1062</v>
      </c>
      <c r="F796" s="566" t="s">
        <v>327</v>
      </c>
      <c r="G796" s="566" t="s">
        <v>1161</v>
      </c>
      <c r="H796" s="566" t="s">
        <v>1162</v>
      </c>
      <c r="I796" s="566">
        <v>5</v>
      </c>
      <c r="J796" s="566">
        <v>315</v>
      </c>
      <c r="K796" s="566">
        <v>31880</v>
      </c>
      <c r="L796" s="566" t="s">
        <v>696</v>
      </c>
      <c r="M796" s="566"/>
      <c r="N796" s="566">
        <v>0.15</v>
      </c>
      <c r="O796" s="566"/>
      <c r="P796" s="566">
        <v>0</v>
      </c>
      <c r="Q796" s="566"/>
      <c r="R796" s="566"/>
      <c r="S796" s="566">
        <v>2.1</v>
      </c>
      <c r="T796" s="566">
        <v>0.21</v>
      </c>
      <c r="U796" s="566">
        <v>0.19</v>
      </c>
      <c r="V796" s="566"/>
      <c r="W796" s="566">
        <v>2.5</v>
      </c>
      <c r="X796" s="566"/>
      <c r="Y796" s="566"/>
      <c r="Z796" s="567"/>
      <c r="AA796" s="567"/>
      <c r="AB796" s="567"/>
      <c r="AC796" s="566"/>
      <c r="AD796" s="566"/>
      <c r="AE796" s="566"/>
    </row>
    <row r="797" spans="1:31">
      <c r="A797" s="566" t="s">
        <v>147</v>
      </c>
      <c r="B797" s="566" t="s">
        <v>324</v>
      </c>
      <c r="C797" s="567">
        <v>42934</v>
      </c>
      <c r="D797" s="566" t="s">
        <v>1137</v>
      </c>
      <c r="E797" s="566" t="s">
        <v>1062</v>
      </c>
      <c r="F797" s="566" t="s">
        <v>327</v>
      </c>
      <c r="G797" s="566" t="s">
        <v>433</v>
      </c>
      <c r="H797" s="566"/>
      <c r="I797" s="566"/>
      <c r="J797" s="566"/>
      <c r="K797" s="566"/>
      <c r="L797" s="566"/>
      <c r="M797" s="566">
        <v>1</v>
      </c>
      <c r="N797" s="566"/>
      <c r="O797" s="566"/>
      <c r="P797" s="566"/>
      <c r="Q797" s="566"/>
      <c r="R797" s="566"/>
      <c r="S797" s="566">
        <v>14</v>
      </c>
      <c r="T797" s="566"/>
      <c r="U797" s="566"/>
      <c r="V797" s="566"/>
      <c r="W797" s="566">
        <v>14</v>
      </c>
      <c r="X797" s="566"/>
      <c r="Y797" s="566"/>
      <c r="Z797" s="567"/>
      <c r="AA797" s="567"/>
      <c r="AB797" s="567"/>
      <c r="AC797" s="566"/>
      <c r="AD797" s="566"/>
      <c r="AE797" s="566"/>
    </row>
    <row r="798" spans="1:31">
      <c r="A798" s="566" t="s">
        <v>492</v>
      </c>
      <c r="B798" s="566" t="s">
        <v>493</v>
      </c>
      <c r="C798" s="567">
        <v>42934</v>
      </c>
      <c r="D798" s="566" t="s">
        <v>1137</v>
      </c>
      <c r="E798" s="566" t="s">
        <v>1062</v>
      </c>
      <c r="F798" s="566" t="s">
        <v>327</v>
      </c>
      <c r="G798" s="566" t="s">
        <v>1161</v>
      </c>
      <c r="H798" s="566" t="s">
        <v>1163</v>
      </c>
      <c r="I798" s="566">
        <v>5</v>
      </c>
      <c r="J798" s="566">
        <v>315</v>
      </c>
      <c r="K798" s="566">
        <v>30050</v>
      </c>
      <c r="L798" s="566" t="s">
        <v>696</v>
      </c>
      <c r="M798" s="566"/>
      <c r="N798" s="566">
        <v>0.15</v>
      </c>
      <c r="O798" s="566"/>
      <c r="P798" s="566">
        <v>0</v>
      </c>
      <c r="Q798" s="566"/>
      <c r="R798" s="566"/>
      <c r="S798" s="566">
        <v>2.1</v>
      </c>
      <c r="T798" s="566">
        <v>0.21</v>
      </c>
      <c r="U798" s="566">
        <v>0.19</v>
      </c>
      <c r="V798" s="566"/>
      <c r="W798" s="566">
        <v>2.5</v>
      </c>
      <c r="X798" s="566"/>
      <c r="Y798" s="566"/>
      <c r="Z798" s="567"/>
      <c r="AA798" s="567"/>
      <c r="AB798" s="567"/>
      <c r="AC798" s="566"/>
      <c r="AD798" s="566"/>
      <c r="AE798" s="566"/>
    </row>
    <row r="799" spans="1:31">
      <c r="A799" s="566" t="s">
        <v>492</v>
      </c>
      <c r="B799" s="566" t="s">
        <v>493</v>
      </c>
      <c r="C799" s="567">
        <v>42934</v>
      </c>
      <c r="D799" s="566" t="s">
        <v>1137</v>
      </c>
      <c r="E799" s="566" t="s">
        <v>1062</v>
      </c>
      <c r="F799" s="566" t="s">
        <v>327</v>
      </c>
      <c r="G799" s="566" t="s">
        <v>677</v>
      </c>
      <c r="H799" s="566" t="s">
        <v>1164</v>
      </c>
      <c r="I799" s="566">
        <v>6</v>
      </c>
      <c r="J799" s="566">
        <v>200</v>
      </c>
      <c r="K799" s="566">
        <v>8570</v>
      </c>
      <c r="L799" s="566" t="s">
        <v>521</v>
      </c>
      <c r="M799" s="566"/>
      <c r="N799" s="566"/>
      <c r="O799" s="566">
        <v>0.15</v>
      </c>
      <c r="P799" s="566">
        <v>0</v>
      </c>
      <c r="Q799" s="566"/>
      <c r="R799" s="566"/>
      <c r="S799" s="566">
        <v>2.1</v>
      </c>
      <c r="T799" s="566">
        <v>0.21</v>
      </c>
      <c r="U799" s="566"/>
      <c r="V799" s="566"/>
      <c r="W799" s="566">
        <v>2.31</v>
      </c>
      <c r="X799" s="566"/>
      <c r="Y799" s="566"/>
      <c r="Z799" s="567"/>
      <c r="AA799" s="567"/>
      <c r="AB799" s="567"/>
      <c r="AC799" s="566"/>
      <c r="AD799" s="566"/>
      <c r="AE799" s="566"/>
    </row>
    <row r="800" spans="1:31">
      <c r="A800" s="566" t="s">
        <v>492</v>
      </c>
      <c r="B800" s="566" t="s">
        <v>493</v>
      </c>
      <c r="C800" s="567">
        <v>42934</v>
      </c>
      <c r="D800" s="566" t="s">
        <v>1137</v>
      </c>
      <c r="E800" s="566" t="s">
        <v>1062</v>
      </c>
      <c r="F800" s="566" t="s">
        <v>327</v>
      </c>
      <c r="G800" s="566" t="s">
        <v>677</v>
      </c>
      <c r="H800" s="566" t="s">
        <v>1165</v>
      </c>
      <c r="I800" s="566">
        <v>4</v>
      </c>
      <c r="J800" s="566">
        <v>200</v>
      </c>
      <c r="K800" s="566">
        <v>6090</v>
      </c>
      <c r="L800" s="566" t="s">
        <v>521</v>
      </c>
      <c r="M800" s="566"/>
      <c r="N800" s="566"/>
      <c r="O800" s="566">
        <v>0.15</v>
      </c>
      <c r="P800" s="566">
        <v>0</v>
      </c>
      <c r="Q800" s="566"/>
      <c r="R800" s="566"/>
      <c r="S800" s="566">
        <v>2.1</v>
      </c>
      <c r="T800" s="566">
        <v>0.21</v>
      </c>
      <c r="U800" s="566"/>
      <c r="V800" s="566"/>
      <c r="W800" s="566">
        <v>2.31</v>
      </c>
      <c r="X800" s="566"/>
      <c r="Y800" s="566"/>
      <c r="Z800" s="567"/>
      <c r="AA800" s="567"/>
      <c r="AB800" s="567"/>
      <c r="AC800" s="566"/>
      <c r="AD800" s="566"/>
      <c r="AE800" s="566"/>
    </row>
    <row r="801" spans="1:31">
      <c r="A801" s="566" t="s">
        <v>492</v>
      </c>
      <c r="B801" s="566" t="s">
        <v>493</v>
      </c>
      <c r="C801" s="567">
        <v>42934</v>
      </c>
      <c r="D801" s="566" t="s">
        <v>1137</v>
      </c>
      <c r="E801" s="566" t="s">
        <v>1062</v>
      </c>
      <c r="F801" s="566" t="s">
        <v>327</v>
      </c>
      <c r="G801" s="566" t="s">
        <v>677</v>
      </c>
      <c r="H801" s="566" t="s">
        <v>1166</v>
      </c>
      <c r="I801" s="566">
        <v>4</v>
      </c>
      <c r="J801" s="566">
        <v>200</v>
      </c>
      <c r="K801" s="566">
        <v>6650</v>
      </c>
      <c r="L801" s="566" t="s">
        <v>521</v>
      </c>
      <c r="M801" s="566"/>
      <c r="N801" s="566"/>
      <c r="O801" s="566">
        <v>0.15</v>
      </c>
      <c r="P801" s="566">
        <v>0</v>
      </c>
      <c r="Q801" s="566"/>
      <c r="R801" s="566"/>
      <c r="S801" s="566">
        <v>2.1</v>
      </c>
      <c r="T801" s="566">
        <v>0.21</v>
      </c>
      <c r="U801" s="566"/>
      <c r="V801" s="566"/>
      <c r="W801" s="566">
        <v>2.31</v>
      </c>
      <c r="X801" s="566"/>
      <c r="Y801" s="566"/>
      <c r="Z801" s="567"/>
      <c r="AA801" s="567"/>
      <c r="AB801" s="567"/>
      <c r="AC801" s="566"/>
      <c r="AD801" s="566"/>
      <c r="AE801" s="566"/>
    </row>
    <row r="802" spans="1:31">
      <c r="A802" s="566" t="s">
        <v>492</v>
      </c>
      <c r="B802" s="566" t="s">
        <v>493</v>
      </c>
      <c r="C802" s="567">
        <v>42934</v>
      </c>
      <c r="D802" s="566" t="s">
        <v>1137</v>
      </c>
      <c r="E802" s="566" t="s">
        <v>1062</v>
      </c>
      <c r="F802" s="566" t="s">
        <v>327</v>
      </c>
      <c r="G802" s="566" t="s">
        <v>1161</v>
      </c>
      <c r="H802" s="566" t="s">
        <v>1167</v>
      </c>
      <c r="I802" s="566">
        <v>5</v>
      </c>
      <c r="J802" s="566">
        <v>315</v>
      </c>
      <c r="K802" s="566">
        <v>30360</v>
      </c>
      <c r="L802" s="566" t="s">
        <v>696</v>
      </c>
      <c r="M802" s="566"/>
      <c r="N802" s="566">
        <v>0.15</v>
      </c>
      <c r="O802" s="566"/>
      <c r="P802" s="566">
        <v>0</v>
      </c>
      <c r="Q802" s="566"/>
      <c r="R802" s="566"/>
      <c r="S802" s="566">
        <v>2.1</v>
      </c>
      <c r="T802" s="566">
        <v>0.21</v>
      </c>
      <c r="U802" s="566">
        <v>0.19</v>
      </c>
      <c r="V802" s="566"/>
      <c r="W802" s="566">
        <v>2.5</v>
      </c>
      <c r="X802" s="566"/>
      <c r="Y802" s="566"/>
      <c r="Z802" s="567"/>
      <c r="AA802" s="567"/>
      <c r="AB802" s="567"/>
      <c r="AC802" s="566"/>
      <c r="AD802" s="566"/>
      <c r="AE802" s="566"/>
    </row>
    <row r="803" spans="1:31">
      <c r="A803" s="566" t="s">
        <v>492</v>
      </c>
      <c r="B803" s="566" t="s">
        <v>493</v>
      </c>
      <c r="C803" s="567">
        <v>42934</v>
      </c>
      <c r="D803" s="566" t="s">
        <v>1137</v>
      </c>
      <c r="E803" s="566" t="s">
        <v>1062</v>
      </c>
      <c r="F803" s="566" t="s">
        <v>327</v>
      </c>
      <c r="G803" s="566" t="s">
        <v>1161</v>
      </c>
      <c r="H803" s="566" t="s">
        <v>1168</v>
      </c>
      <c r="I803" s="566">
        <v>4</v>
      </c>
      <c r="J803" s="566">
        <v>315</v>
      </c>
      <c r="K803" s="566">
        <v>30660</v>
      </c>
      <c r="L803" s="566" t="s">
        <v>696</v>
      </c>
      <c r="M803" s="566"/>
      <c r="N803" s="566">
        <v>0.15</v>
      </c>
      <c r="O803" s="566"/>
      <c r="P803" s="566">
        <v>0</v>
      </c>
      <c r="Q803" s="566"/>
      <c r="R803" s="566"/>
      <c r="S803" s="566">
        <v>2.1</v>
      </c>
      <c r="T803" s="566">
        <v>0.21</v>
      </c>
      <c r="U803" s="566">
        <v>0.19</v>
      </c>
      <c r="V803" s="566"/>
      <c r="W803" s="566">
        <v>2.5</v>
      </c>
      <c r="X803" s="566"/>
      <c r="Y803" s="566"/>
      <c r="Z803" s="567"/>
      <c r="AA803" s="567"/>
      <c r="AB803" s="567"/>
      <c r="AC803" s="566"/>
      <c r="AD803" s="566"/>
      <c r="AE803" s="566"/>
    </row>
    <row r="804" spans="1:31">
      <c r="A804" s="566" t="s">
        <v>492</v>
      </c>
      <c r="B804" s="566" t="s">
        <v>493</v>
      </c>
      <c r="C804" s="567">
        <v>42934</v>
      </c>
      <c r="D804" s="566" t="s">
        <v>1137</v>
      </c>
      <c r="E804" s="566" t="s">
        <v>1062</v>
      </c>
      <c r="F804" s="566" t="s">
        <v>327</v>
      </c>
      <c r="G804" s="566" t="s">
        <v>1161</v>
      </c>
      <c r="H804" s="566" t="s">
        <v>1169</v>
      </c>
      <c r="I804" s="566">
        <v>5</v>
      </c>
      <c r="J804" s="566">
        <v>315</v>
      </c>
      <c r="K804" s="566">
        <v>30340</v>
      </c>
      <c r="L804" s="566" t="s">
        <v>696</v>
      </c>
      <c r="M804" s="566"/>
      <c r="N804" s="566">
        <v>0.15</v>
      </c>
      <c r="O804" s="566"/>
      <c r="P804" s="566">
        <v>0</v>
      </c>
      <c r="Q804" s="566"/>
      <c r="R804" s="566"/>
      <c r="S804" s="566">
        <v>2.1</v>
      </c>
      <c r="T804" s="566">
        <v>0.21</v>
      </c>
      <c r="U804" s="566">
        <v>0.19</v>
      </c>
      <c r="V804" s="566"/>
      <c r="W804" s="566">
        <v>2.5</v>
      </c>
      <c r="X804" s="566"/>
      <c r="Y804" s="566"/>
      <c r="Z804" s="567"/>
      <c r="AA804" s="567"/>
      <c r="AB804" s="567"/>
      <c r="AC804" s="566"/>
      <c r="AD804" s="566"/>
      <c r="AE804" s="566"/>
    </row>
    <row r="805" spans="1:31">
      <c r="A805" s="566" t="s">
        <v>492</v>
      </c>
      <c r="B805" s="566" t="s">
        <v>493</v>
      </c>
      <c r="C805" s="567">
        <v>42934</v>
      </c>
      <c r="D805" s="566" t="s">
        <v>1137</v>
      </c>
      <c r="E805" s="566" t="s">
        <v>1062</v>
      </c>
      <c r="F805" s="566" t="s">
        <v>327</v>
      </c>
      <c r="G805" s="566" t="s">
        <v>1161</v>
      </c>
      <c r="H805" s="566" t="s">
        <v>1170</v>
      </c>
      <c r="I805" s="566">
        <v>5</v>
      </c>
      <c r="J805" s="566">
        <v>315</v>
      </c>
      <c r="K805" s="566">
        <v>30450</v>
      </c>
      <c r="L805" s="566" t="s">
        <v>696</v>
      </c>
      <c r="M805" s="566"/>
      <c r="N805" s="566">
        <v>0.15</v>
      </c>
      <c r="O805" s="566"/>
      <c r="P805" s="566">
        <v>0</v>
      </c>
      <c r="Q805" s="566"/>
      <c r="R805" s="566"/>
      <c r="S805" s="566">
        <v>2.1</v>
      </c>
      <c r="T805" s="566">
        <v>0.21</v>
      </c>
      <c r="U805" s="566">
        <v>0.19</v>
      </c>
      <c r="V805" s="566"/>
      <c r="W805" s="566">
        <v>2.5</v>
      </c>
      <c r="X805" s="566"/>
      <c r="Y805" s="566"/>
      <c r="Z805" s="567"/>
      <c r="AA805" s="567"/>
      <c r="AB805" s="567"/>
      <c r="AC805" s="566"/>
      <c r="AD805" s="566"/>
      <c r="AE805" s="566"/>
    </row>
    <row r="806" spans="1:31">
      <c r="A806" s="566" t="s">
        <v>492</v>
      </c>
      <c r="B806" s="566" t="s">
        <v>493</v>
      </c>
      <c r="C806" s="567">
        <v>42934</v>
      </c>
      <c r="D806" s="566" t="s">
        <v>1137</v>
      </c>
      <c r="E806" s="566" t="s">
        <v>1062</v>
      </c>
      <c r="F806" s="566" t="s">
        <v>327</v>
      </c>
      <c r="G806" s="566" t="s">
        <v>1161</v>
      </c>
      <c r="H806" s="566" t="s">
        <v>1171</v>
      </c>
      <c r="I806" s="566">
        <v>4</v>
      </c>
      <c r="J806" s="566">
        <v>315</v>
      </c>
      <c r="K806" s="566">
        <v>31600</v>
      </c>
      <c r="L806" s="566" t="s">
        <v>696</v>
      </c>
      <c r="M806" s="566"/>
      <c r="N806" s="566">
        <v>0.15</v>
      </c>
      <c r="O806" s="566"/>
      <c r="P806" s="566">
        <v>0</v>
      </c>
      <c r="Q806" s="566"/>
      <c r="R806" s="566"/>
      <c r="S806" s="566">
        <v>2.1</v>
      </c>
      <c r="T806" s="566">
        <v>0.21</v>
      </c>
      <c r="U806" s="566">
        <v>0.19</v>
      </c>
      <c r="V806" s="566"/>
      <c r="W806" s="566">
        <v>2.5</v>
      </c>
      <c r="X806" s="566"/>
      <c r="Y806" s="566"/>
      <c r="Z806" s="567"/>
      <c r="AA806" s="567"/>
      <c r="AB806" s="567"/>
      <c r="AC806" s="566"/>
      <c r="AD806" s="566"/>
      <c r="AE806" s="566"/>
    </row>
    <row r="807" spans="1:31">
      <c r="A807" s="566" t="s">
        <v>492</v>
      </c>
      <c r="B807" s="566" t="s">
        <v>493</v>
      </c>
      <c r="C807" s="567">
        <v>42934</v>
      </c>
      <c r="D807" s="566" t="s">
        <v>1137</v>
      </c>
      <c r="E807" s="566" t="s">
        <v>1062</v>
      </c>
      <c r="F807" s="566" t="s">
        <v>327</v>
      </c>
      <c r="G807" s="566" t="s">
        <v>1161</v>
      </c>
      <c r="H807" s="566" t="s">
        <v>1172</v>
      </c>
      <c r="I807" s="566">
        <v>6</v>
      </c>
      <c r="J807" s="566">
        <v>315</v>
      </c>
      <c r="K807" s="566">
        <v>29060</v>
      </c>
      <c r="L807" s="566" t="s">
        <v>696</v>
      </c>
      <c r="M807" s="566"/>
      <c r="N807" s="566">
        <v>0.15</v>
      </c>
      <c r="O807" s="566"/>
      <c r="P807" s="566">
        <v>0</v>
      </c>
      <c r="Q807" s="566"/>
      <c r="R807" s="566"/>
      <c r="S807" s="566">
        <v>2.1</v>
      </c>
      <c r="T807" s="566">
        <v>0.21</v>
      </c>
      <c r="U807" s="566">
        <v>0.19</v>
      </c>
      <c r="V807" s="566"/>
      <c r="W807" s="566">
        <v>2.5</v>
      </c>
      <c r="X807" s="566"/>
      <c r="Y807" s="566"/>
      <c r="Z807" s="567"/>
      <c r="AA807" s="567"/>
      <c r="AB807" s="567"/>
      <c r="AC807" s="566"/>
      <c r="AD807" s="566"/>
      <c r="AE807" s="566"/>
    </row>
    <row r="808" spans="1:31">
      <c r="A808" s="566" t="s">
        <v>46</v>
      </c>
      <c r="B808" s="566" t="s">
        <v>46</v>
      </c>
      <c r="C808" s="567">
        <v>42935</v>
      </c>
      <c r="D808" s="566" t="s">
        <v>1137</v>
      </c>
      <c r="E808" s="566" t="s">
        <v>1062</v>
      </c>
      <c r="F808" s="566" t="s">
        <v>49</v>
      </c>
      <c r="G808" s="566" t="s">
        <v>92</v>
      </c>
      <c r="H808" s="566" t="s">
        <v>1173</v>
      </c>
      <c r="I808" s="566"/>
      <c r="J808" s="566"/>
      <c r="K808" s="566"/>
      <c r="L808" s="566" t="s">
        <v>164</v>
      </c>
      <c r="M808" s="566" t="s">
        <v>43</v>
      </c>
      <c r="N808" s="566" t="s">
        <v>43</v>
      </c>
      <c r="O808" s="566">
        <v>0.5</v>
      </c>
      <c r="P808" s="566"/>
      <c r="Q808" s="566" t="s">
        <v>43</v>
      </c>
      <c r="R808" s="566"/>
      <c r="S808" s="566">
        <v>7</v>
      </c>
      <c r="T808" s="566">
        <v>5</v>
      </c>
      <c r="U808" s="566">
        <v>0</v>
      </c>
      <c r="V808" s="566"/>
      <c r="W808" s="566">
        <v>12</v>
      </c>
      <c r="X808" s="566"/>
      <c r="Y808" s="566" t="s">
        <v>1174</v>
      </c>
      <c r="Z808" s="567">
        <v>42932</v>
      </c>
      <c r="AA808" s="567">
        <v>42935</v>
      </c>
      <c r="AB808" s="567">
        <v>42936</v>
      </c>
      <c r="AC808" s="566" t="s">
        <v>54</v>
      </c>
      <c r="AD808" s="566" t="s">
        <v>55</v>
      </c>
      <c r="AE808" s="566" t="s">
        <v>56</v>
      </c>
    </row>
    <row r="809" spans="1:31">
      <c r="A809" s="566" t="s">
        <v>147</v>
      </c>
      <c r="B809" s="566" t="s">
        <v>324</v>
      </c>
      <c r="C809" s="567">
        <v>42935</v>
      </c>
      <c r="D809" s="566" t="s">
        <v>1137</v>
      </c>
      <c r="E809" s="566" t="s">
        <v>1062</v>
      </c>
      <c r="F809" s="566" t="s">
        <v>327</v>
      </c>
      <c r="G809" s="566" t="s">
        <v>1175</v>
      </c>
      <c r="H809" s="566"/>
      <c r="I809" s="566"/>
      <c r="J809" s="566"/>
      <c r="K809" s="566"/>
      <c r="L809" s="566"/>
      <c r="M809" s="566">
        <v>1</v>
      </c>
      <c r="N809" s="566"/>
      <c r="O809" s="566"/>
      <c r="P809" s="566"/>
      <c r="Q809" s="566"/>
      <c r="R809" s="566"/>
      <c r="S809" s="566">
        <v>14</v>
      </c>
      <c r="T809" s="566"/>
      <c r="U809" s="566"/>
      <c r="V809" s="566"/>
      <c r="W809" s="566">
        <v>14</v>
      </c>
      <c r="X809" s="566"/>
      <c r="Y809" s="566"/>
      <c r="Z809" s="567"/>
      <c r="AA809" s="567"/>
      <c r="AB809" s="567"/>
      <c r="AC809" s="566"/>
      <c r="AD809" s="566"/>
      <c r="AE809" s="566"/>
    </row>
    <row r="810" spans="1:31">
      <c r="A810" s="566" t="s">
        <v>46</v>
      </c>
      <c r="B810" s="566" t="s">
        <v>46</v>
      </c>
      <c r="C810" s="567">
        <v>42935</v>
      </c>
      <c r="D810" s="566" t="s">
        <v>1137</v>
      </c>
      <c r="E810" s="566" t="s">
        <v>1062</v>
      </c>
      <c r="F810" s="566" t="s">
        <v>49</v>
      </c>
      <c r="G810" s="566" t="s">
        <v>92</v>
      </c>
      <c r="H810" s="566" t="s">
        <v>1176</v>
      </c>
      <c r="I810" s="566"/>
      <c r="J810" s="566"/>
      <c r="K810" s="566"/>
      <c r="L810" s="566" t="s">
        <v>164</v>
      </c>
      <c r="M810" s="566" t="s">
        <v>43</v>
      </c>
      <c r="N810" s="566" t="s">
        <v>43</v>
      </c>
      <c r="O810" s="566">
        <v>0.5</v>
      </c>
      <c r="P810" s="566"/>
      <c r="Q810" s="566" t="s">
        <v>43</v>
      </c>
      <c r="R810" s="566"/>
      <c r="S810" s="566">
        <v>7</v>
      </c>
      <c r="T810" s="566">
        <v>5</v>
      </c>
      <c r="U810" s="566">
        <v>0</v>
      </c>
      <c r="V810" s="566"/>
      <c r="W810" s="566">
        <v>12</v>
      </c>
      <c r="X810" s="566"/>
      <c r="Y810" s="566" t="s">
        <v>1174</v>
      </c>
      <c r="Z810" s="567">
        <v>42932</v>
      </c>
      <c r="AA810" s="567">
        <v>42935</v>
      </c>
      <c r="AB810" s="567">
        <v>42936</v>
      </c>
      <c r="AC810" s="566" t="s">
        <v>54</v>
      </c>
      <c r="AD810" s="566" t="s">
        <v>55</v>
      </c>
      <c r="AE810" s="566" t="s">
        <v>56</v>
      </c>
    </row>
    <row r="811" spans="1:31">
      <c r="A811" s="566" t="s">
        <v>147</v>
      </c>
      <c r="B811" s="566" t="s">
        <v>324</v>
      </c>
      <c r="C811" s="567">
        <v>42935</v>
      </c>
      <c r="D811" s="566" t="s">
        <v>1137</v>
      </c>
      <c r="E811" s="566" t="s">
        <v>1062</v>
      </c>
      <c r="F811" s="566" t="s">
        <v>327</v>
      </c>
      <c r="G811" s="566" t="s">
        <v>1175</v>
      </c>
      <c r="H811" s="566"/>
      <c r="I811" s="566"/>
      <c r="J811" s="566"/>
      <c r="K811" s="566"/>
      <c r="L811" s="566"/>
      <c r="M811" s="566">
        <v>1</v>
      </c>
      <c r="N811" s="566"/>
      <c r="O811" s="566"/>
      <c r="P811" s="566"/>
      <c r="Q811" s="566"/>
      <c r="R811" s="566"/>
      <c r="S811" s="566">
        <v>14</v>
      </c>
      <c r="T811" s="566"/>
      <c r="U811" s="566"/>
      <c r="V811" s="566"/>
      <c r="W811" s="566">
        <v>14</v>
      </c>
      <c r="X811" s="566"/>
      <c r="Y811" s="566"/>
      <c r="Z811" s="567"/>
      <c r="AA811" s="567"/>
      <c r="AB811" s="567"/>
      <c r="AC811" s="566"/>
      <c r="AD811" s="566"/>
      <c r="AE811" s="566"/>
    </row>
    <row r="812" spans="1:31">
      <c r="A812" s="566" t="s">
        <v>46</v>
      </c>
      <c r="B812" s="566" t="s">
        <v>46</v>
      </c>
      <c r="C812" s="567">
        <v>42935</v>
      </c>
      <c r="D812" s="566" t="s">
        <v>1137</v>
      </c>
      <c r="E812" s="566" t="s">
        <v>1062</v>
      </c>
      <c r="F812" s="566" t="s">
        <v>49</v>
      </c>
      <c r="G812" s="566" t="s">
        <v>92</v>
      </c>
      <c r="H812" s="566" t="s">
        <v>1177</v>
      </c>
      <c r="I812" s="566"/>
      <c r="J812" s="566"/>
      <c r="K812" s="566"/>
      <c r="L812" s="566" t="s">
        <v>164</v>
      </c>
      <c r="M812" s="566" t="s">
        <v>43</v>
      </c>
      <c r="N812" s="566" t="s">
        <v>43</v>
      </c>
      <c r="O812" s="566">
        <v>0.5</v>
      </c>
      <c r="P812" s="566"/>
      <c r="Q812" s="566" t="s">
        <v>43</v>
      </c>
      <c r="R812" s="566"/>
      <c r="S812" s="566">
        <v>7</v>
      </c>
      <c r="T812" s="566">
        <v>5</v>
      </c>
      <c r="U812" s="566">
        <v>0</v>
      </c>
      <c r="V812" s="566"/>
      <c r="W812" s="566">
        <v>12</v>
      </c>
      <c r="X812" s="566"/>
      <c r="Y812" s="566" t="s">
        <v>1174</v>
      </c>
      <c r="Z812" s="567">
        <v>42932</v>
      </c>
      <c r="AA812" s="567">
        <v>42935</v>
      </c>
      <c r="AB812" s="567">
        <v>42936</v>
      </c>
      <c r="AC812" s="566" t="s">
        <v>54</v>
      </c>
      <c r="AD812" s="566" t="s">
        <v>61</v>
      </c>
      <c r="AE812" s="566" t="s">
        <v>56</v>
      </c>
    </row>
    <row r="813" spans="1:31">
      <c r="A813" s="566" t="s">
        <v>46</v>
      </c>
      <c r="B813" s="566" t="s">
        <v>46</v>
      </c>
      <c r="C813" s="567">
        <v>42935</v>
      </c>
      <c r="D813" s="566" t="s">
        <v>1137</v>
      </c>
      <c r="E813" s="566" t="s">
        <v>1062</v>
      </c>
      <c r="F813" s="566" t="s">
        <v>49</v>
      </c>
      <c r="G813" s="566" t="s">
        <v>92</v>
      </c>
      <c r="H813" s="566" t="s">
        <v>1178</v>
      </c>
      <c r="I813" s="566"/>
      <c r="J813" s="566"/>
      <c r="K813" s="566"/>
      <c r="L813" s="566" t="s">
        <v>164</v>
      </c>
      <c r="M813" s="566" t="s">
        <v>43</v>
      </c>
      <c r="N813" s="566" t="s">
        <v>43</v>
      </c>
      <c r="O813" s="566">
        <v>0.5</v>
      </c>
      <c r="P813" s="566"/>
      <c r="Q813" s="566" t="s">
        <v>43</v>
      </c>
      <c r="R813" s="566"/>
      <c r="S813" s="566">
        <v>7</v>
      </c>
      <c r="T813" s="566">
        <v>5</v>
      </c>
      <c r="U813" s="566">
        <v>0</v>
      </c>
      <c r="V813" s="566"/>
      <c r="W813" s="566">
        <v>12</v>
      </c>
      <c r="X813" s="566"/>
      <c r="Y813" s="566" t="s">
        <v>1174</v>
      </c>
      <c r="Z813" s="567">
        <v>42932</v>
      </c>
      <c r="AA813" s="567">
        <v>42935</v>
      </c>
      <c r="AB813" s="567">
        <v>42936</v>
      </c>
      <c r="AC813" s="566" t="s">
        <v>54</v>
      </c>
      <c r="AD813" s="566" t="s">
        <v>61</v>
      </c>
      <c r="AE813" s="566" t="s">
        <v>56</v>
      </c>
    </row>
    <row r="814" spans="1:31">
      <c r="A814" s="566" t="s">
        <v>46</v>
      </c>
      <c r="B814" s="566" t="s">
        <v>46</v>
      </c>
      <c r="C814" s="567">
        <v>42935</v>
      </c>
      <c r="D814" s="566" t="s">
        <v>1137</v>
      </c>
      <c r="E814" s="566" t="s">
        <v>1062</v>
      </c>
      <c r="F814" s="566" t="s">
        <v>49</v>
      </c>
      <c r="G814" s="566" t="s">
        <v>92</v>
      </c>
      <c r="H814" s="566" t="s">
        <v>1179</v>
      </c>
      <c r="I814" s="566"/>
      <c r="J814" s="566"/>
      <c r="K814" s="566"/>
      <c r="L814" s="566" t="s">
        <v>164</v>
      </c>
      <c r="M814" s="566" t="s">
        <v>43</v>
      </c>
      <c r="N814" s="566" t="s">
        <v>43</v>
      </c>
      <c r="O814" s="566">
        <v>0.5</v>
      </c>
      <c r="P814" s="566"/>
      <c r="Q814" s="566" t="s">
        <v>43</v>
      </c>
      <c r="R814" s="566"/>
      <c r="S814" s="566">
        <v>7</v>
      </c>
      <c r="T814" s="566">
        <v>5</v>
      </c>
      <c r="U814" s="566">
        <v>0</v>
      </c>
      <c r="V814" s="566"/>
      <c r="W814" s="566">
        <v>12</v>
      </c>
      <c r="X814" s="566"/>
      <c r="Y814" s="566" t="s">
        <v>1174</v>
      </c>
      <c r="Z814" s="567">
        <v>42932</v>
      </c>
      <c r="AA814" s="567">
        <v>42935</v>
      </c>
      <c r="AB814" s="567">
        <v>42936</v>
      </c>
      <c r="AC814" s="566" t="s">
        <v>54</v>
      </c>
      <c r="AD814" s="566" t="s">
        <v>61</v>
      </c>
      <c r="AE814" s="566" t="s">
        <v>56</v>
      </c>
    </row>
    <row r="815" spans="1:31">
      <c r="A815" s="566" t="s">
        <v>46</v>
      </c>
      <c r="B815" s="566" t="s">
        <v>46</v>
      </c>
      <c r="C815" s="567">
        <v>42935</v>
      </c>
      <c r="D815" s="566" t="s">
        <v>1137</v>
      </c>
      <c r="E815" s="566" t="s">
        <v>1062</v>
      </c>
      <c r="F815" s="566" t="s">
        <v>49</v>
      </c>
      <c r="G815" s="566" t="s">
        <v>92</v>
      </c>
      <c r="H815" s="566" t="s">
        <v>1180</v>
      </c>
      <c r="I815" s="566"/>
      <c r="J815" s="566"/>
      <c r="K815" s="566"/>
      <c r="L815" s="566" t="s">
        <v>164</v>
      </c>
      <c r="M815" s="566" t="s">
        <v>43</v>
      </c>
      <c r="N815" s="566" t="s">
        <v>43</v>
      </c>
      <c r="O815" s="566">
        <v>0.5</v>
      </c>
      <c r="P815" s="566"/>
      <c r="Q815" s="566" t="s">
        <v>43</v>
      </c>
      <c r="R815" s="566"/>
      <c r="S815" s="566">
        <v>7</v>
      </c>
      <c r="T815" s="566">
        <v>5</v>
      </c>
      <c r="U815" s="566">
        <v>0</v>
      </c>
      <c r="V815" s="566"/>
      <c r="W815" s="566">
        <v>12</v>
      </c>
      <c r="X815" s="566"/>
      <c r="Y815" s="566" t="s">
        <v>1174</v>
      </c>
      <c r="Z815" s="567">
        <v>42932</v>
      </c>
      <c r="AA815" s="567">
        <v>42935</v>
      </c>
      <c r="AB815" s="567">
        <v>42936</v>
      </c>
      <c r="AC815" s="566" t="s">
        <v>54</v>
      </c>
      <c r="AD815" s="566" t="s">
        <v>55</v>
      </c>
      <c r="AE815" s="566" t="s">
        <v>56</v>
      </c>
    </row>
    <row r="816" spans="1:31">
      <c r="A816" s="566" t="s">
        <v>147</v>
      </c>
      <c r="B816" s="566" t="s">
        <v>161</v>
      </c>
      <c r="C816" s="567">
        <v>42935</v>
      </c>
      <c r="D816" s="566" t="s">
        <v>1137</v>
      </c>
      <c r="E816" s="566" t="s">
        <v>1062</v>
      </c>
      <c r="F816" s="566" t="s">
        <v>49</v>
      </c>
      <c r="G816" s="566" t="s">
        <v>247</v>
      </c>
      <c r="H816" s="566" t="s">
        <v>1181</v>
      </c>
      <c r="I816" s="566"/>
      <c r="J816" s="566"/>
      <c r="K816" s="566">
        <v>20000</v>
      </c>
      <c r="L816" s="566" t="s">
        <v>698</v>
      </c>
      <c r="M816" s="566" t="s">
        <v>43</v>
      </c>
      <c r="N816" s="566" t="s">
        <v>43</v>
      </c>
      <c r="O816" s="566">
        <v>0.5</v>
      </c>
      <c r="P816" s="566"/>
      <c r="Q816" s="566" t="s">
        <v>43</v>
      </c>
      <c r="R816" s="566"/>
      <c r="S816" s="566">
        <v>7</v>
      </c>
      <c r="T816" s="566">
        <v>5</v>
      </c>
      <c r="U816" s="566">
        <v>0</v>
      </c>
      <c r="V816" s="566"/>
      <c r="W816" s="566">
        <v>12</v>
      </c>
      <c r="X816" s="566"/>
      <c r="Y816" s="566" t="s">
        <v>1182</v>
      </c>
      <c r="Z816" s="567">
        <v>42919</v>
      </c>
      <c r="AA816" s="567">
        <v>42937</v>
      </c>
      <c r="AB816" s="567">
        <v>42938</v>
      </c>
      <c r="AC816" s="566" t="s">
        <v>54</v>
      </c>
      <c r="AD816" s="566" t="s">
        <v>1037</v>
      </c>
      <c r="AE816" s="566" t="s">
        <v>56</v>
      </c>
    </row>
    <row r="817" spans="1:31">
      <c r="A817" s="566" t="s">
        <v>46</v>
      </c>
      <c r="B817" s="566" t="s">
        <v>46</v>
      </c>
      <c r="C817" s="567">
        <v>42935</v>
      </c>
      <c r="D817" s="566" t="s">
        <v>1137</v>
      </c>
      <c r="E817" s="566" t="s">
        <v>1062</v>
      </c>
      <c r="F817" s="566" t="s">
        <v>49</v>
      </c>
      <c r="G817" s="566" t="s">
        <v>92</v>
      </c>
      <c r="H817" s="566" t="s">
        <v>1183</v>
      </c>
      <c r="I817" s="566"/>
      <c r="J817" s="566"/>
      <c r="K817" s="566"/>
      <c r="L817" s="566" t="s">
        <v>164</v>
      </c>
      <c r="M817" s="566" t="s">
        <v>43</v>
      </c>
      <c r="N817" s="566" t="s">
        <v>43</v>
      </c>
      <c r="O817" s="566">
        <v>0.5</v>
      </c>
      <c r="P817" s="566"/>
      <c r="Q817" s="566" t="s">
        <v>43</v>
      </c>
      <c r="R817" s="566"/>
      <c r="S817" s="566">
        <v>7</v>
      </c>
      <c r="T817" s="566">
        <v>5</v>
      </c>
      <c r="U817" s="566">
        <v>0</v>
      </c>
      <c r="V817" s="566"/>
      <c r="W817" s="566">
        <v>12</v>
      </c>
      <c r="X817" s="566"/>
      <c r="Y817" s="566" t="s">
        <v>1174</v>
      </c>
      <c r="Z817" s="567">
        <v>42932</v>
      </c>
      <c r="AA817" s="567">
        <v>42935</v>
      </c>
      <c r="AB817" s="567">
        <v>42936</v>
      </c>
      <c r="AC817" s="566" t="s">
        <v>54</v>
      </c>
      <c r="AD817" s="566" t="s">
        <v>55</v>
      </c>
      <c r="AE817" s="566" t="s">
        <v>56</v>
      </c>
    </row>
    <row r="818" spans="1:31">
      <c r="A818" s="566" t="s">
        <v>46</v>
      </c>
      <c r="B818" s="566" t="s">
        <v>46</v>
      </c>
      <c r="C818" s="567">
        <v>42935</v>
      </c>
      <c r="D818" s="566" t="s">
        <v>1137</v>
      </c>
      <c r="E818" s="566" t="s">
        <v>1062</v>
      </c>
      <c r="F818" s="566" t="s">
        <v>49</v>
      </c>
      <c r="G818" s="566" t="s">
        <v>92</v>
      </c>
      <c r="H818" s="566" t="s">
        <v>1184</v>
      </c>
      <c r="I818" s="566"/>
      <c r="J818" s="566"/>
      <c r="K818" s="566"/>
      <c r="L818" s="566" t="s">
        <v>164</v>
      </c>
      <c r="M818" s="566" t="s">
        <v>43</v>
      </c>
      <c r="N818" s="566" t="s">
        <v>43</v>
      </c>
      <c r="O818" s="566">
        <v>0.5</v>
      </c>
      <c r="P818" s="566"/>
      <c r="Q818" s="566" t="s">
        <v>43</v>
      </c>
      <c r="R818" s="566"/>
      <c r="S818" s="566">
        <v>7</v>
      </c>
      <c r="T818" s="566">
        <v>5</v>
      </c>
      <c r="U818" s="566">
        <v>0</v>
      </c>
      <c r="V818" s="566"/>
      <c r="W818" s="566">
        <v>12</v>
      </c>
      <c r="X818" s="566"/>
      <c r="Y818" s="566" t="s">
        <v>1174</v>
      </c>
      <c r="Z818" s="567">
        <v>42932</v>
      </c>
      <c r="AA818" s="567">
        <v>42935</v>
      </c>
      <c r="AB818" s="567">
        <v>42936</v>
      </c>
      <c r="AC818" s="566" t="s">
        <v>54</v>
      </c>
      <c r="AD818" s="566" t="s">
        <v>55</v>
      </c>
      <c r="AE818" s="566" t="s">
        <v>56</v>
      </c>
    </row>
    <row r="819" spans="1:31">
      <c r="A819" s="566" t="s">
        <v>46</v>
      </c>
      <c r="B819" s="566" t="s">
        <v>46</v>
      </c>
      <c r="C819" s="567">
        <v>42935</v>
      </c>
      <c r="D819" s="566" t="s">
        <v>1137</v>
      </c>
      <c r="E819" s="566" t="s">
        <v>1062</v>
      </c>
      <c r="F819" s="566" t="s">
        <v>49</v>
      </c>
      <c r="G819" s="566" t="s">
        <v>92</v>
      </c>
      <c r="H819" s="566" t="s">
        <v>1185</v>
      </c>
      <c r="I819" s="566"/>
      <c r="J819" s="566"/>
      <c r="K819" s="566"/>
      <c r="L819" s="566" t="s">
        <v>164</v>
      </c>
      <c r="M819" s="566" t="s">
        <v>43</v>
      </c>
      <c r="N819" s="566" t="s">
        <v>43</v>
      </c>
      <c r="O819" s="566">
        <v>0.5</v>
      </c>
      <c r="P819" s="566"/>
      <c r="Q819" s="566" t="s">
        <v>43</v>
      </c>
      <c r="R819" s="566"/>
      <c r="S819" s="566">
        <v>7</v>
      </c>
      <c r="T819" s="566">
        <v>5</v>
      </c>
      <c r="U819" s="566">
        <v>0</v>
      </c>
      <c r="V819" s="566"/>
      <c r="W819" s="566">
        <v>12</v>
      </c>
      <c r="X819" s="566"/>
      <c r="Y819" s="566" t="s">
        <v>1174</v>
      </c>
      <c r="Z819" s="567">
        <v>42932</v>
      </c>
      <c r="AA819" s="567">
        <v>42935</v>
      </c>
      <c r="AB819" s="567">
        <v>42936</v>
      </c>
      <c r="AC819" s="566" t="s">
        <v>54</v>
      </c>
      <c r="AD819" s="566" t="s">
        <v>55</v>
      </c>
      <c r="AE819" s="566" t="s">
        <v>56</v>
      </c>
    </row>
    <row r="820" spans="1:31">
      <c r="A820" s="566" t="s">
        <v>46</v>
      </c>
      <c r="B820" s="566" t="s">
        <v>46</v>
      </c>
      <c r="C820" s="567">
        <v>42935</v>
      </c>
      <c r="D820" s="566" t="s">
        <v>1137</v>
      </c>
      <c r="E820" s="566" t="s">
        <v>1062</v>
      </c>
      <c r="F820" s="566" t="s">
        <v>49</v>
      </c>
      <c r="G820" s="566" t="s">
        <v>92</v>
      </c>
      <c r="H820" s="566" t="s">
        <v>1186</v>
      </c>
      <c r="I820" s="566"/>
      <c r="J820" s="566"/>
      <c r="K820" s="566"/>
      <c r="L820" s="566" t="s">
        <v>164</v>
      </c>
      <c r="M820" s="566" t="s">
        <v>43</v>
      </c>
      <c r="N820" s="566" t="s">
        <v>43</v>
      </c>
      <c r="O820" s="566">
        <v>0.5</v>
      </c>
      <c r="P820" s="566"/>
      <c r="Q820" s="566" t="s">
        <v>43</v>
      </c>
      <c r="R820" s="566"/>
      <c r="S820" s="566">
        <v>7</v>
      </c>
      <c r="T820" s="566">
        <v>5</v>
      </c>
      <c r="U820" s="566">
        <v>0</v>
      </c>
      <c r="V820" s="566"/>
      <c r="W820" s="566">
        <v>12</v>
      </c>
      <c r="X820" s="566"/>
      <c r="Y820" s="566" t="s">
        <v>1174</v>
      </c>
      <c r="Z820" s="567">
        <v>42932</v>
      </c>
      <c r="AA820" s="567">
        <v>42935</v>
      </c>
      <c r="AB820" s="567">
        <v>42936</v>
      </c>
      <c r="AC820" s="566" t="s">
        <v>54</v>
      </c>
      <c r="AD820" s="566" t="s">
        <v>61</v>
      </c>
      <c r="AE820" s="566" t="s">
        <v>56</v>
      </c>
    </row>
    <row r="821" spans="1:31">
      <c r="A821" s="566" t="s">
        <v>46</v>
      </c>
      <c r="B821" s="566" t="s">
        <v>46</v>
      </c>
      <c r="C821" s="567">
        <v>42935</v>
      </c>
      <c r="D821" s="566" t="s">
        <v>1137</v>
      </c>
      <c r="E821" s="566" t="s">
        <v>1062</v>
      </c>
      <c r="F821" s="566" t="s">
        <v>49</v>
      </c>
      <c r="G821" s="566" t="s">
        <v>62</v>
      </c>
      <c r="H821" s="566" t="s">
        <v>1187</v>
      </c>
      <c r="I821" s="566"/>
      <c r="J821" s="566"/>
      <c r="K821" s="566"/>
      <c r="L821" s="566" t="s">
        <v>164</v>
      </c>
      <c r="M821" s="566" t="s">
        <v>43</v>
      </c>
      <c r="N821" s="566" t="s">
        <v>43</v>
      </c>
      <c r="O821" s="566">
        <v>0.5</v>
      </c>
      <c r="P821" s="566"/>
      <c r="Q821" s="566" t="s">
        <v>43</v>
      </c>
      <c r="R821" s="566"/>
      <c r="S821" s="566">
        <v>7</v>
      </c>
      <c r="T821" s="566">
        <v>5</v>
      </c>
      <c r="U821" s="566">
        <v>0</v>
      </c>
      <c r="V821" s="566"/>
      <c r="W821" s="566">
        <v>12</v>
      </c>
      <c r="X821" s="566"/>
      <c r="Y821" s="566" t="s">
        <v>1188</v>
      </c>
      <c r="Z821" s="567">
        <v>42932</v>
      </c>
      <c r="AA821" s="567">
        <v>42935</v>
      </c>
      <c r="AB821" s="567">
        <v>42936</v>
      </c>
      <c r="AC821" s="566" t="s">
        <v>54</v>
      </c>
      <c r="AD821" s="566" t="s">
        <v>55</v>
      </c>
      <c r="AE821" s="566" t="s">
        <v>56</v>
      </c>
    </row>
    <row r="822" spans="1:31">
      <c r="A822" s="566" t="s">
        <v>46</v>
      </c>
      <c r="B822" s="566" t="s">
        <v>46</v>
      </c>
      <c r="C822" s="567">
        <v>42935</v>
      </c>
      <c r="D822" s="566" t="s">
        <v>1137</v>
      </c>
      <c r="E822" s="566" t="s">
        <v>1062</v>
      </c>
      <c r="F822" s="566" t="s">
        <v>49</v>
      </c>
      <c r="G822" s="566" t="s">
        <v>62</v>
      </c>
      <c r="H822" s="566" t="s">
        <v>1189</v>
      </c>
      <c r="I822" s="566"/>
      <c r="J822" s="566"/>
      <c r="K822" s="566"/>
      <c r="L822" s="566" t="s">
        <v>164</v>
      </c>
      <c r="M822" s="566" t="s">
        <v>43</v>
      </c>
      <c r="N822" s="566" t="s">
        <v>43</v>
      </c>
      <c r="O822" s="566">
        <v>0.5</v>
      </c>
      <c r="P822" s="566"/>
      <c r="Q822" s="566" t="s">
        <v>43</v>
      </c>
      <c r="R822" s="566"/>
      <c r="S822" s="566">
        <v>7</v>
      </c>
      <c r="T822" s="566">
        <v>5</v>
      </c>
      <c r="U822" s="566">
        <v>0</v>
      </c>
      <c r="V822" s="566"/>
      <c r="W822" s="566">
        <v>12</v>
      </c>
      <c r="X822" s="566"/>
      <c r="Y822" s="566" t="s">
        <v>1188</v>
      </c>
      <c r="Z822" s="567">
        <v>42932</v>
      </c>
      <c r="AA822" s="567">
        <v>42935</v>
      </c>
      <c r="AB822" s="567">
        <v>42936</v>
      </c>
      <c r="AC822" s="566" t="s">
        <v>54</v>
      </c>
      <c r="AD822" s="566" t="s">
        <v>55</v>
      </c>
      <c r="AE822" s="566" t="s">
        <v>56</v>
      </c>
    </row>
    <row r="823" spans="1:31">
      <c r="A823" s="566" t="s">
        <v>46</v>
      </c>
      <c r="B823" s="566" t="s">
        <v>46</v>
      </c>
      <c r="C823" s="567">
        <v>42935</v>
      </c>
      <c r="D823" s="566" t="s">
        <v>1137</v>
      </c>
      <c r="E823" s="566" t="s">
        <v>1062</v>
      </c>
      <c r="F823" s="566" t="s">
        <v>49</v>
      </c>
      <c r="G823" s="566" t="s">
        <v>62</v>
      </c>
      <c r="H823" s="566" t="s">
        <v>1190</v>
      </c>
      <c r="I823" s="566"/>
      <c r="J823" s="566"/>
      <c r="K823" s="566"/>
      <c r="L823" s="566" t="s">
        <v>164</v>
      </c>
      <c r="M823" s="566" t="s">
        <v>43</v>
      </c>
      <c r="N823" s="566" t="s">
        <v>43</v>
      </c>
      <c r="O823" s="566">
        <v>0.5</v>
      </c>
      <c r="P823" s="566"/>
      <c r="Q823" s="566" t="s">
        <v>43</v>
      </c>
      <c r="R823" s="566"/>
      <c r="S823" s="566">
        <v>7</v>
      </c>
      <c r="T823" s="566">
        <v>5</v>
      </c>
      <c r="U823" s="566">
        <v>0</v>
      </c>
      <c r="V823" s="566"/>
      <c r="W823" s="566">
        <v>12</v>
      </c>
      <c r="X823" s="566"/>
      <c r="Y823" s="566" t="s">
        <v>1188</v>
      </c>
      <c r="Z823" s="567">
        <v>42932</v>
      </c>
      <c r="AA823" s="567">
        <v>42935</v>
      </c>
      <c r="AB823" s="567">
        <v>42936</v>
      </c>
      <c r="AC823" s="566" t="s">
        <v>54</v>
      </c>
      <c r="AD823" s="566" t="s">
        <v>55</v>
      </c>
      <c r="AE823" s="566" t="s">
        <v>56</v>
      </c>
    </row>
    <row r="824" spans="1:31">
      <c r="A824" s="566" t="s">
        <v>46</v>
      </c>
      <c r="B824" s="566" t="s">
        <v>46</v>
      </c>
      <c r="C824" s="567">
        <v>42935</v>
      </c>
      <c r="D824" s="566" t="s">
        <v>1137</v>
      </c>
      <c r="E824" s="566" t="s">
        <v>1062</v>
      </c>
      <c r="F824" s="566" t="s">
        <v>49</v>
      </c>
      <c r="G824" s="566" t="s">
        <v>62</v>
      </c>
      <c r="H824" s="566" t="s">
        <v>1191</v>
      </c>
      <c r="I824" s="566"/>
      <c r="J824" s="566"/>
      <c r="K824" s="566"/>
      <c r="L824" s="566" t="s">
        <v>164</v>
      </c>
      <c r="M824" s="566" t="s">
        <v>43</v>
      </c>
      <c r="N824" s="566" t="s">
        <v>43</v>
      </c>
      <c r="O824" s="566">
        <v>0.5</v>
      </c>
      <c r="P824" s="566"/>
      <c r="Q824" s="566" t="s">
        <v>43</v>
      </c>
      <c r="R824" s="566"/>
      <c r="S824" s="566">
        <v>7</v>
      </c>
      <c r="T824" s="566">
        <v>5</v>
      </c>
      <c r="U824" s="566">
        <v>0</v>
      </c>
      <c r="V824" s="566"/>
      <c r="W824" s="566">
        <v>12</v>
      </c>
      <c r="X824" s="566"/>
      <c r="Y824" s="566" t="s">
        <v>1188</v>
      </c>
      <c r="Z824" s="567">
        <v>42932</v>
      </c>
      <c r="AA824" s="567">
        <v>42935</v>
      </c>
      <c r="AB824" s="567">
        <v>42936</v>
      </c>
      <c r="AC824" s="566" t="s">
        <v>54</v>
      </c>
      <c r="AD824" s="566" t="s">
        <v>55</v>
      </c>
      <c r="AE824" s="566" t="s">
        <v>56</v>
      </c>
    </row>
    <row r="825" spans="1:31">
      <c r="A825" s="566" t="s">
        <v>46</v>
      </c>
      <c r="B825" s="566" t="s">
        <v>46</v>
      </c>
      <c r="C825" s="567">
        <v>42935</v>
      </c>
      <c r="D825" s="566" t="s">
        <v>1137</v>
      </c>
      <c r="E825" s="566" t="s">
        <v>1062</v>
      </c>
      <c r="F825" s="566" t="s">
        <v>49</v>
      </c>
      <c r="G825" s="566" t="s">
        <v>62</v>
      </c>
      <c r="H825" s="566" t="s">
        <v>1192</v>
      </c>
      <c r="I825" s="566"/>
      <c r="J825" s="566"/>
      <c r="K825" s="566"/>
      <c r="L825" s="566" t="s">
        <v>164</v>
      </c>
      <c r="M825" s="566" t="s">
        <v>43</v>
      </c>
      <c r="N825" s="566" t="s">
        <v>43</v>
      </c>
      <c r="O825" s="566">
        <v>0.5</v>
      </c>
      <c r="P825" s="566"/>
      <c r="Q825" s="566" t="s">
        <v>43</v>
      </c>
      <c r="R825" s="566"/>
      <c r="S825" s="566">
        <v>7</v>
      </c>
      <c r="T825" s="566">
        <v>5</v>
      </c>
      <c r="U825" s="566">
        <v>0</v>
      </c>
      <c r="V825" s="566"/>
      <c r="W825" s="566">
        <v>12</v>
      </c>
      <c r="X825" s="566"/>
      <c r="Y825" s="566" t="s">
        <v>1188</v>
      </c>
      <c r="Z825" s="567">
        <v>42932</v>
      </c>
      <c r="AA825" s="567">
        <v>42935</v>
      </c>
      <c r="AB825" s="567">
        <v>42936</v>
      </c>
      <c r="AC825" s="566" t="s">
        <v>54</v>
      </c>
      <c r="AD825" s="566" t="s">
        <v>55</v>
      </c>
      <c r="AE825" s="566" t="s">
        <v>56</v>
      </c>
    </row>
    <row r="826" spans="1:31">
      <c r="A826" s="566" t="s">
        <v>46</v>
      </c>
      <c r="B826" s="566" t="s">
        <v>46</v>
      </c>
      <c r="C826" s="567">
        <v>42935</v>
      </c>
      <c r="D826" s="566" t="s">
        <v>1137</v>
      </c>
      <c r="E826" s="566" t="s">
        <v>1062</v>
      </c>
      <c r="F826" s="566" t="s">
        <v>49</v>
      </c>
      <c r="G826" s="566" t="s">
        <v>62</v>
      </c>
      <c r="H826" s="566" t="s">
        <v>1193</v>
      </c>
      <c r="I826" s="566"/>
      <c r="J826" s="566"/>
      <c r="K826" s="566"/>
      <c r="L826" s="566" t="s">
        <v>164</v>
      </c>
      <c r="M826" s="566" t="s">
        <v>43</v>
      </c>
      <c r="N826" s="566" t="s">
        <v>43</v>
      </c>
      <c r="O826" s="566">
        <v>0.5</v>
      </c>
      <c r="P826" s="566"/>
      <c r="Q826" s="566" t="s">
        <v>43</v>
      </c>
      <c r="R826" s="566"/>
      <c r="S826" s="566">
        <v>7</v>
      </c>
      <c r="T826" s="566">
        <v>5</v>
      </c>
      <c r="U826" s="566">
        <v>0</v>
      </c>
      <c r="V826" s="566"/>
      <c r="W826" s="566">
        <v>12</v>
      </c>
      <c r="X826" s="566"/>
      <c r="Y826" s="566" t="s">
        <v>1188</v>
      </c>
      <c r="Z826" s="567">
        <v>42932</v>
      </c>
      <c r="AA826" s="567">
        <v>42935</v>
      </c>
      <c r="AB826" s="567">
        <v>42936</v>
      </c>
      <c r="AC826" s="566" t="s">
        <v>54</v>
      </c>
      <c r="AD826" s="566" t="s">
        <v>61</v>
      </c>
      <c r="AE826" s="566" t="s">
        <v>56</v>
      </c>
    </row>
    <row r="827" spans="1:31">
      <c r="A827" s="566" t="s">
        <v>46</v>
      </c>
      <c r="B827" s="566" t="s">
        <v>46</v>
      </c>
      <c r="C827" s="567">
        <v>42935</v>
      </c>
      <c r="D827" s="566" t="s">
        <v>1137</v>
      </c>
      <c r="E827" s="566" t="s">
        <v>1062</v>
      </c>
      <c r="F827" s="566" t="s">
        <v>49</v>
      </c>
      <c r="G827" s="566" t="s">
        <v>62</v>
      </c>
      <c r="H827" s="566" t="s">
        <v>1194</v>
      </c>
      <c r="I827" s="566"/>
      <c r="J827" s="566"/>
      <c r="K827" s="566"/>
      <c r="L827" s="566" t="s">
        <v>164</v>
      </c>
      <c r="M827" s="566" t="s">
        <v>43</v>
      </c>
      <c r="N827" s="566" t="s">
        <v>43</v>
      </c>
      <c r="O827" s="566">
        <v>0.5</v>
      </c>
      <c r="P827" s="566"/>
      <c r="Q827" s="566" t="s">
        <v>43</v>
      </c>
      <c r="R827" s="566"/>
      <c r="S827" s="566">
        <v>7</v>
      </c>
      <c r="T827" s="566">
        <v>5</v>
      </c>
      <c r="U827" s="566">
        <v>0</v>
      </c>
      <c r="V827" s="566"/>
      <c r="W827" s="566">
        <v>12</v>
      </c>
      <c r="X827" s="566"/>
      <c r="Y827" s="566" t="s">
        <v>1188</v>
      </c>
      <c r="Z827" s="567">
        <v>42932</v>
      </c>
      <c r="AA827" s="567">
        <v>42935</v>
      </c>
      <c r="AB827" s="567">
        <v>42936</v>
      </c>
      <c r="AC827" s="566" t="s">
        <v>54</v>
      </c>
      <c r="AD827" s="566" t="s">
        <v>61</v>
      </c>
      <c r="AE827" s="566" t="s">
        <v>56</v>
      </c>
    </row>
    <row r="828" spans="1:31">
      <c r="A828" s="566" t="s">
        <v>46</v>
      </c>
      <c r="B828" s="566" t="s">
        <v>46</v>
      </c>
      <c r="C828" s="567">
        <v>42935</v>
      </c>
      <c r="D828" s="566" t="s">
        <v>1137</v>
      </c>
      <c r="E828" s="566" t="s">
        <v>1062</v>
      </c>
      <c r="F828" s="566" t="s">
        <v>49</v>
      </c>
      <c r="G828" s="566" t="s">
        <v>62</v>
      </c>
      <c r="H828" s="566" t="s">
        <v>1195</v>
      </c>
      <c r="I828" s="566"/>
      <c r="J828" s="566"/>
      <c r="K828" s="566"/>
      <c r="L828" s="566" t="s">
        <v>164</v>
      </c>
      <c r="M828" s="566" t="s">
        <v>43</v>
      </c>
      <c r="N828" s="566" t="s">
        <v>43</v>
      </c>
      <c r="O828" s="566">
        <v>0.5</v>
      </c>
      <c r="P828" s="566"/>
      <c r="Q828" s="566" t="s">
        <v>43</v>
      </c>
      <c r="R828" s="566"/>
      <c r="S828" s="566">
        <v>7</v>
      </c>
      <c r="T828" s="566">
        <v>5</v>
      </c>
      <c r="U828" s="566">
        <v>0</v>
      </c>
      <c r="V828" s="566"/>
      <c r="W828" s="566">
        <v>12</v>
      </c>
      <c r="X828" s="566"/>
      <c r="Y828" s="566" t="s">
        <v>1188</v>
      </c>
      <c r="Z828" s="567">
        <v>42932</v>
      </c>
      <c r="AA828" s="567">
        <v>42935</v>
      </c>
      <c r="AB828" s="567">
        <v>42936</v>
      </c>
      <c r="AC828" s="566" t="s">
        <v>54</v>
      </c>
      <c r="AD828" s="566" t="s">
        <v>61</v>
      </c>
      <c r="AE828" s="566" t="s">
        <v>56</v>
      </c>
    </row>
    <row r="829" spans="1:31">
      <c r="A829" s="566" t="s">
        <v>46</v>
      </c>
      <c r="B829" s="566" t="s">
        <v>46</v>
      </c>
      <c r="C829" s="567">
        <v>42935</v>
      </c>
      <c r="D829" s="566" t="s">
        <v>1137</v>
      </c>
      <c r="E829" s="566" t="s">
        <v>1062</v>
      </c>
      <c r="F829" s="566" t="s">
        <v>49</v>
      </c>
      <c r="G829" s="566" t="s">
        <v>62</v>
      </c>
      <c r="H829" s="566" t="s">
        <v>1196</v>
      </c>
      <c r="I829" s="566"/>
      <c r="J829" s="566"/>
      <c r="K829" s="566"/>
      <c r="L829" s="566" t="s">
        <v>164</v>
      </c>
      <c r="M829" s="566" t="s">
        <v>43</v>
      </c>
      <c r="N829" s="566" t="s">
        <v>43</v>
      </c>
      <c r="O829" s="566">
        <v>0.5</v>
      </c>
      <c r="P829" s="566"/>
      <c r="Q829" s="566" t="s">
        <v>43</v>
      </c>
      <c r="R829" s="566"/>
      <c r="S829" s="566">
        <v>7</v>
      </c>
      <c r="T829" s="566">
        <v>5</v>
      </c>
      <c r="U829" s="566">
        <v>0</v>
      </c>
      <c r="V829" s="566"/>
      <c r="W829" s="566">
        <v>12</v>
      </c>
      <c r="X829" s="566"/>
      <c r="Y829" s="566" t="s">
        <v>1188</v>
      </c>
      <c r="Z829" s="567">
        <v>42932</v>
      </c>
      <c r="AA829" s="567">
        <v>42935</v>
      </c>
      <c r="AB829" s="567">
        <v>42936</v>
      </c>
      <c r="AC829" s="566" t="s">
        <v>54</v>
      </c>
      <c r="AD829" s="566" t="s">
        <v>55</v>
      </c>
      <c r="AE829" s="566" t="s">
        <v>56</v>
      </c>
    </row>
    <row r="830" spans="1:31">
      <c r="A830" s="566" t="s">
        <v>46</v>
      </c>
      <c r="B830" s="566" t="s">
        <v>46</v>
      </c>
      <c r="C830" s="567">
        <v>42935</v>
      </c>
      <c r="D830" s="566" t="s">
        <v>1137</v>
      </c>
      <c r="E830" s="566" t="s">
        <v>1062</v>
      </c>
      <c r="F830" s="566" t="s">
        <v>49</v>
      </c>
      <c r="G830" s="566" t="s">
        <v>62</v>
      </c>
      <c r="H830" s="566" t="s">
        <v>1197</v>
      </c>
      <c r="I830" s="566"/>
      <c r="J830" s="566"/>
      <c r="K830" s="566"/>
      <c r="L830" s="566" t="s">
        <v>164</v>
      </c>
      <c r="M830" s="566" t="s">
        <v>43</v>
      </c>
      <c r="N830" s="566" t="s">
        <v>43</v>
      </c>
      <c r="O830" s="566">
        <v>0.5</v>
      </c>
      <c r="P830" s="566"/>
      <c r="Q830" s="566" t="s">
        <v>43</v>
      </c>
      <c r="R830" s="566"/>
      <c r="S830" s="566">
        <v>7</v>
      </c>
      <c r="T830" s="566">
        <v>5</v>
      </c>
      <c r="U830" s="566">
        <v>0</v>
      </c>
      <c r="V830" s="566"/>
      <c r="W830" s="566">
        <v>12</v>
      </c>
      <c r="X830" s="566"/>
      <c r="Y830" s="566" t="s">
        <v>1188</v>
      </c>
      <c r="Z830" s="567">
        <v>42932</v>
      </c>
      <c r="AA830" s="567">
        <v>42935</v>
      </c>
      <c r="AB830" s="567">
        <v>42936</v>
      </c>
      <c r="AC830" s="566" t="s">
        <v>54</v>
      </c>
      <c r="AD830" s="566" t="s">
        <v>55</v>
      </c>
      <c r="AE830" s="566" t="s">
        <v>56</v>
      </c>
    </row>
    <row r="831" spans="1:31">
      <c r="A831" s="566" t="s">
        <v>492</v>
      </c>
      <c r="B831" s="566" t="s">
        <v>537</v>
      </c>
      <c r="C831" s="567">
        <v>42936</v>
      </c>
      <c r="D831" s="566" t="s">
        <v>1137</v>
      </c>
      <c r="E831" s="566" t="s">
        <v>1062</v>
      </c>
      <c r="F831" s="566" t="s">
        <v>327</v>
      </c>
      <c r="G831" s="566" t="s">
        <v>1198</v>
      </c>
      <c r="H831" s="566" t="s">
        <v>1199</v>
      </c>
      <c r="I831" s="566">
        <v>54</v>
      </c>
      <c r="J831" s="566">
        <v>104</v>
      </c>
      <c r="K831" s="566">
        <v>104</v>
      </c>
      <c r="L831" s="566" t="s">
        <v>573</v>
      </c>
      <c r="M831" s="566"/>
      <c r="N831" s="566"/>
      <c r="O831" s="566"/>
      <c r="P831" s="566">
        <v>0.432</v>
      </c>
      <c r="Q831" s="566"/>
      <c r="R831" s="566"/>
      <c r="S831" s="566">
        <v>6.048</v>
      </c>
      <c r="T831" s="566"/>
      <c r="U831" s="566"/>
      <c r="V831" s="566"/>
      <c r="W831" s="566">
        <v>6.048</v>
      </c>
      <c r="X831" s="566">
        <v>54</v>
      </c>
      <c r="Y831" s="566"/>
      <c r="Z831" s="567"/>
      <c r="AA831" s="567"/>
      <c r="AB831" s="567"/>
      <c r="AC831" s="566"/>
      <c r="AD831" s="566"/>
      <c r="AE831" s="566"/>
    </row>
    <row r="832" spans="1:31">
      <c r="A832" s="566" t="s">
        <v>147</v>
      </c>
      <c r="B832" s="566" t="s">
        <v>324</v>
      </c>
      <c r="C832" s="567">
        <v>42936</v>
      </c>
      <c r="D832" s="566" t="s">
        <v>1137</v>
      </c>
      <c r="E832" s="566" t="s">
        <v>1062</v>
      </c>
      <c r="F832" s="566" t="s">
        <v>327</v>
      </c>
      <c r="G832" s="566" t="s">
        <v>595</v>
      </c>
      <c r="H832" s="566"/>
      <c r="I832" s="566"/>
      <c r="J832" s="566"/>
      <c r="K832" s="566"/>
      <c r="L832" s="566"/>
      <c r="M832" s="566"/>
      <c r="N832" s="566"/>
      <c r="O832" s="566"/>
      <c r="P832" s="566">
        <v>1</v>
      </c>
      <c r="Q832" s="566"/>
      <c r="R832" s="566"/>
      <c r="S832" s="566">
        <v>14</v>
      </c>
      <c r="T832" s="566"/>
      <c r="U832" s="566"/>
      <c r="V832" s="566"/>
      <c r="W832" s="566">
        <v>14</v>
      </c>
      <c r="X832" s="566"/>
      <c r="Y832" s="566"/>
      <c r="Z832" s="567"/>
      <c r="AA832" s="567"/>
      <c r="AB832" s="567"/>
      <c r="AC832" s="566"/>
      <c r="AD832" s="566"/>
      <c r="AE832" s="566"/>
    </row>
    <row r="833" spans="1:31">
      <c r="A833" s="566" t="s">
        <v>46</v>
      </c>
      <c r="B833" s="566" t="s">
        <v>46</v>
      </c>
      <c r="C833" s="567">
        <v>42936</v>
      </c>
      <c r="D833" s="566" t="s">
        <v>1137</v>
      </c>
      <c r="E833" s="566" t="s">
        <v>1062</v>
      </c>
      <c r="F833" s="566" t="s">
        <v>49</v>
      </c>
      <c r="G833" s="566" t="s">
        <v>62</v>
      </c>
      <c r="H833" s="566" t="s">
        <v>1200</v>
      </c>
      <c r="I833" s="566"/>
      <c r="J833" s="566"/>
      <c r="K833" s="566"/>
      <c r="L833" s="566" t="s">
        <v>75</v>
      </c>
      <c r="M833" s="566" t="s">
        <v>43</v>
      </c>
      <c r="N833" s="566" t="s">
        <v>43</v>
      </c>
      <c r="O833" s="566">
        <v>0.5</v>
      </c>
      <c r="P833" s="566"/>
      <c r="Q833" s="566" t="s">
        <v>43</v>
      </c>
      <c r="R833" s="566"/>
      <c r="S833" s="566">
        <v>7</v>
      </c>
      <c r="T833" s="566">
        <v>5</v>
      </c>
      <c r="U833" s="566">
        <v>0</v>
      </c>
      <c r="V833" s="566"/>
      <c r="W833" s="566">
        <v>12</v>
      </c>
      <c r="X833" s="566"/>
      <c r="Y833" s="566" t="s">
        <v>1201</v>
      </c>
      <c r="Z833" s="567">
        <v>42933</v>
      </c>
      <c r="AA833" s="567">
        <v>42936</v>
      </c>
      <c r="AB833" s="567">
        <v>42937</v>
      </c>
      <c r="AC833" s="566" t="s">
        <v>54</v>
      </c>
      <c r="AD833" s="566" t="s">
        <v>61</v>
      </c>
      <c r="AE833" s="566" t="s">
        <v>56</v>
      </c>
    </row>
    <row r="834" spans="1:31">
      <c r="A834" s="566" t="s">
        <v>147</v>
      </c>
      <c r="B834" s="566" t="s">
        <v>324</v>
      </c>
      <c r="C834" s="567">
        <v>42936</v>
      </c>
      <c r="D834" s="566" t="s">
        <v>1137</v>
      </c>
      <c r="E834" s="566" t="s">
        <v>1062</v>
      </c>
      <c r="F834" s="566" t="s">
        <v>327</v>
      </c>
      <c r="G834" s="566" t="s">
        <v>595</v>
      </c>
      <c r="H834" s="566"/>
      <c r="I834" s="566"/>
      <c r="J834" s="566"/>
      <c r="K834" s="566"/>
      <c r="L834" s="566"/>
      <c r="M834" s="566"/>
      <c r="N834" s="566"/>
      <c r="O834" s="566"/>
      <c r="P834" s="566">
        <v>1</v>
      </c>
      <c r="Q834" s="566"/>
      <c r="R834" s="566"/>
      <c r="S834" s="566">
        <v>14</v>
      </c>
      <c r="T834" s="566"/>
      <c r="U834" s="566"/>
      <c r="V834" s="566"/>
      <c r="W834" s="566">
        <v>14</v>
      </c>
      <c r="X834" s="566"/>
      <c r="Y834" s="566"/>
      <c r="Z834" s="567"/>
      <c r="AA834" s="567"/>
      <c r="AB834" s="567"/>
      <c r="AC834" s="566"/>
      <c r="AD834" s="566"/>
      <c r="AE834" s="566"/>
    </row>
    <row r="835" spans="1:31">
      <c r="A835" s="566" t="s">
        <v>46</v>
      </c>
      <c r="B835" s="566" t="s">
        <v>46</v>
      </c>
      <c r="C835" s="567">
        <v>42936</v>
      </c>
      <c r="D835" s="566" t="s">
        <v>1137</v>
      </c>
      <c r="E835" s="566" t="s">
        <v>1062</v>
      </c>
      <c r="F835" s="566" t="s">
        <v>49</v>
      </c>
      <c r="G835" s="566" t="s">
        <v>62</v>
      </c>
      <c r="H835" s="566" t="s">
        <v>1202</v>
      </c>
      <c r="I835" s="566"/>
      <c r="J835" s="566"/>
      <c r="K835" s="566"/>
      <c r="L835" s="566" t="s">
        <v>698</v>
      </c>
      <c r="M835" s="566" t="s">
        <v>43</v>
      </c>
      <c r="N835" s="566" t="s">
        <v>43</v>
      </c>
      <c r="O835" s="566">
        <v>0.5</v>
      </c>
      <c r="P835" s="566"/>
      <c r="Q835" s="566" t="s">
        <v>43</v>
      </c>
      <c r="R835" s="566"/>
      <c r="S835" s="566">
        <v>7</v>
      </c>
      <c r="T835" s="566">
        <v>5</v>
      </c>
      <c r="U835" s="566">
        <v>0</v>
      </c>
      <c r="V835" s="566"/>
      <c r="W835" s="566">
        <v>12</v>
      </c>
      <c r="X835" s="566"/>
      <c r="Y835" s="566" t="s">
        <v>1201</v>
      </c>
      <c r="Z835" s="567">
        <v>42933</v>
      </c>
      <c r="AA835" s="567">
        <v>42936</v>
      </c>
      <c r="AB835" s="567">
        <v>42937</v>
      </c>
      <c r="AC835" s="566" t="s">
        <v>54</v>
      </c>
      <c r="AD835" s="566" t="s">
        <v>61</v>
      </c>
      <c r="AE835" s="566" t="s">
        <v>56</v>
      </c>
    </row>
    <row r="836" spans="1:31">
      <c r="A836" s="566" t="s">
        <v>46</v>
      </c>
      <c r="B836" s="566" t="s">
        <v>46</v>
      </c>
      <c r="C836" s="567">
        <v>42936</v>
      </c>
      <c r="D836" s="566" t="s">
        <v>1137</v>
      </c>
      <c r="E836" s="566" t="s">
        <v>1062</v>
      </c>
      <c r="F836" s="566" t="s">
        <v>49</v>
      </c>
      <c r="G836" s="566" t="s">
        <v>62</v>
      </c>
      <c r="H836" s="566" t="s">
        <v>1203</v>
      </c>
      <c r="I836" s="566"/>
      <c r="J836" s="566"/>
      <c r="K836" s="566"/>
      <c r="L836" s="566" t="s">
        <v>698</v>
      </c>
      <c r="M836" s="566" t="s">
        <v>43</v>
      </c>
      <c r="N836" s="566" t="s">
        <v>43</v>
      </c>
      <c r="O836" s="566">
        <v>0.5</v>
      </c>
      <c r="P836" s="566"/>
      <c r="Q836" s="566" t="s">
        <v>43</v>
      </c>
      <c r="R836" s="566"/>
      <c r="S836" s="566">
        <v>7</v>
      </c>
      <c r="T836" s="566">
        <v>5</v>
      </c>
      <c r="U836" s="566">
        <v>0</v>
      </c>
      <c r="V836" s="566"/>
      <c r="W836" s="566">
        <v>12</v>
      </c>
      <c r="X836" s="566"/>
      <c r="Y836" s="566" t="s">
        <v>1201</v>
      </c>
      <c r="Z836" s="567">
        <v>42933</v>
      </c>
      <c r="AA836" s="567">
        <v>42936</v>
      </c>
      <c r="AB836" s="567">
        <v>42937</v>
      </c>
      <c r="AC836" s="566" t="s">
        <v>54</v>
      </c>
      <c r="AD836" s="566" t="s">
        <v>61</v>
      </c>
      <c r="AE836" s="566" t="s">
        <v>56</v>
      </c>
    </row>
    <row r="837" spans="1:31">
      <c r="A837" s="566" t="s">
        <v>46</v>
      </c>
      <c r="B837" s="566" t="s">
        <v>46</v>
      </c>
      <c r="C837" s="567">
        <v>42936</v>
      </c>
      <c r="D837" s="566" t="s">
        <v>1137</v>
      </c>
      <c r="E837" s="566" t="s">
        <v>1062</v>
      </c>
      <c r="F837" s="566" t="s">
        <v>49</v>
      </c>
      <c r="G837" s="566" t="s">
        <v>62</v>
      </c>
      <c r="H837" s="566" t="s">
        <v>1147</v>
      </c>
      <c r="I837" s="566"/>
      <c r="J837" s="566"/>
      <c r="K837" s="566"/>
      <c r="L837" s="566" t="s">
        <v>698</v>
      </c>
      <c r="M837" s="566" t="s">
        <v>43</v>
      </c>
      <c r="N837" s="566" t="s">
        <v>43</v>
      </c>
      <c r="O837" s="566">
        <v>0.5</v>
      </c>
      <c r="P837" s="566"/>
      <c r="Q837" s="566" t="s">
        <v>43</v>
      </c>
      <c r="R837" s="566"/>
      <c r="S837" s="566">
        <v>7</v>
      </c>
      <c r="T837" s="566">
        <v>5</v>
      </c>
      <c r="U837" s="566">
        <v>0</v>
      </c>
      <c r="V837" s="566"/>
      <c r="W837" s="566">
        <v>12</v>
      </c>
      <c r="X837" s="566"/>
      <c r="Y837" s="566" t="s">
        <v>1201</v>
      </c>
      <c r="Z837" s="567">
        <v>42933</v>
      </c>
      <c r="AA837" s="567">
        <v>42936</v>
      </c>
      <c r="AB837" s="567">
        <v>42937</v>
      </c>
      <c r="AC837" s="566" t="s">
        <v>54</v>
      </c>
      <c r="AD837" s="566" t="s">
        <v>55</v>
      </c>
      <c r="AE837" s="566" t="s">
        <v>56</v>
      </c>
    </row>
    <row r="838" spans="1:31">
      <c r="A838" s="566" t="s">
        <v>46</v>
      </c>
      <c r="B838" s="566" t="s">
        <v>46</v>
      </c>
      <c r="C838" s="567">
        <v>42936</v>
      </c>
      <c r="D838" s="566" t="s">
        <v>1137</v>
      </c>
      <c r="E838" s="566" t="s">
        <v>1062</v>
      </c>
      <c r="F838" s="566" t="s">
        <v>49</v>
      </c>
      <c r="G838" s="566" t="s">
        <v>62</v>
      </c>
      <c r="H838" s="566" t="s">
        <v>1204</v>
      </c>
      <c r="I838" s="566"/>
      <c r="J838" s="566"/>
      <c r="K838" s="566">
        <v>11424</v>
      </c>
      <c r="L838" s="566" t="s">
        <v>698</v>
      </c>
      <c r="M838" s="566" t="s">
        <v>43</v>
      </c>
      <c r="N838" s="566" t="s">
        <v>43</v>
      </c>
      <c r="O838" s="566">
        <v>0.5</v>
      </c>
      <c r="P838" s="566"/>
      <c r="Q838" s="566" t="s">
        <v>43</v>
      </c>
      <c r="R838" s="566"/>
      <c r="S838" s="566">
        <v>7</v>
      </c>
      <c r="T838" s="566">
        <v>5</v>
      </c>
      <c r="U838" s="566">
        <v>0</v>
      </c>
      <c r="V838" s="566"/>
      <c r="W838" s="566">
        <v>12</v>
      </c>
      <c r="X838" s="566"/>
      <c r="Y838" s="566" t="s">
        <v>1201</v>
      </c>
      <c r="Z838" s="567">
        <v>42933</v>
      </c>
      <c r="AA838" s="567">
        <v>42936</v>
      </c>
      <c r="AB838" s="567">
        <v>42937</v>
      </c>
      <c r="AC838" s="566" t="s">
        <v>54</v>
      </c>
      <c r="AD838" s="566" t="s">
        <v>61</v>
      </c>
      <c r="AE838" s="566" t="s">
        <v>56</v>
      </c>
    </row>
    <row r="839" spans="1:31">
      <c r="A839" s="566" t="s">
        <v>46</v>
      </c>
      <c r="B839" s="566" t="s">
        <v>46</v>
      </c>
      <c r="C839" s="567">
        <v>42936</v>
      </c>
      <c r="D839" s="566" t="s">
        <v>1137</v>
      </c>
      <c r="E839" s="566" t="s">
        <v>1062</v>
      </c>
      <c r="F839" s="566" t="s">
        <v>49</v>
      </c>
      <c r="G839" s="566" t="s">
        <v>62</v>
      </c>
      <c r="H839" s="566" t="s">
        <v>1205</v>
      </c>
      <c r="I839" s="566"/>
      <c r="J839" s="566"/>
      <c r="K839" s="566"/>
      <c r="L839" s="566" t="s">
        <v>75</v>
      </c>
      <c r="M839" s="566" t="s">
        <v>43</v>
      </c>
      <c r="N839" s="566" t="s">
        <v>43</v>
      </c>
      <c r="O839" s="566">
        <v>0.5</v>
      </c>
      <c r="P839" s="566"/>
      <c r="Q839" s="566" t="s">
        <v>43</v>
      </c>
      <c r="R839" s="566"/>
      <c r="S839" s="566">
        <v>7</v>
      </c>
      <c r="T839" s="566">
        <v>5</v>
      </c>
      <c r="U839" s="566">
        <v>0</v>
      </c>
      <c r="V839" s="566"/>
      <c r="W839" s="566">
        <v>12</v>
      </c>
      <c r="X839" s="566"/>
      <c r="Y839" s="566" t="s">
        <v>1201</v>
      </c>
      <c r="Z839" s="567">
        <v>42933</v>
      </c>
      <c r="AA839" s="567">
        <v>42936</v>
      </c>
      <c r="AB839" s="567">
        <v>42937</v>
      </c>
      <c r="AC839" s="566" t="s">
        <v>54</v>
      </c>
      <c r="AD839" s="566" t="s">
        <v>61</v>
      </c>
      <c r="AE839" s="566" t="s">
        <v>56</v>
      </c>
    </row>
    <row r="840" spans="1:31">
      <c r="A840" s="566" t="s">
        <v>46</v>
      </c>
      <c r="B840" s="566" t="s">
        <v>46</v>
      </c>
      <c r="C840" s="567">
        <v>42936</v>
      </c>
      <c r="D840" s="566" t="s">
        <v>1137</v>
      </c>
      <c r="E840" s="566" t="s">
        <v>1062</v>
      </c>
      <c r="F840" s="566" t="s">
        <v>49</v>
      </c>
      <c r="G840" s="566" t="s">
        <v>62</v>
      </c>
      <c r="H840" s="566" t="s">
        <v>1206</v>
      </c>
      <c r="I840" s="566"/>
      <c r="J840" s="566"/>
      <c r="K840" s="566"/>
      <c r="L840" s="566" t="s">
        <v>698</v>
      </c>
      <c r="M840" s="566" t="s">
        <v>43</v>
      </c>
      <c r="N840" s="566" t="s">
        <v>43</v>
      </c>
      <c r="O840" s="566">
        <v>0.5</v>
      </c>
      <c r="P840" s="566"/>
      <c r="Q840" s="566" t="s">
        <v>43</v>
      </c>
      <c r="R840" s="566"/>
      <c r="S840" s="566">
        <v>7</v>
      </c>
      <c r="T840" s="566">
        <v>5</v>
      </c>
      <c r="U840" s="566">
        <v>0</v>
      </c>
      <c r="V840" s="566"/>
      <c r="W840" s="566">
        <v>12</v>
      </c>
      <c r="X840" s="566"/>
      <c r="Y840" s="566" t="s">
        <v>1207</v>
      </c>
      <c r="Z840" s="567">
        <v>42933</v>
      </c>
      <c r="AA840" s="567">
        <v>42936</v>
      </c>
      <c r="AB840" s="567">
        <v>42937</v>
      </c>
      <c r="AC840" s="566" t="s">
        <v>54</v>
      </c>
      <c r="AD840" s="566" t="s">
        <v>61</v>
      </c>
      <c r="AE840" s="566" t="s">
        <v>56</v>
      </c>
    </row>
    <row r="841" spans="1:31">
      <c r="A841" s="566" t="s">
        <v>46</v>
      </c>
      <c r="B841" s="566" t="s">
        <v>46</v>
      </c>
      <c r="C841" s="567">
        <v>42936</v>
      </c>
      <c r="D841" s="566" t="s">
        <v>1137</v>
      </c>
      <c r="E841" s="566" t="s">
        <v>1062</v>
      </c>
      <c r="F841" s="566" t="s">
        <v>49</v>
      </c>
      <c r="G841" s="566" t="s">
        <v>62</v>
      </c>
      <c r="H841" s="566" t="s">
        <v>1208</v>
      </c>
      <c r="I841" s="566"/>
      <c r="J841" s="566"/>
      <c r="K841" s="566"/>
      <c r="L841" s="566" t="s">
        <v>698</v>
      </c>
      <c r="M841" s="566" t="s">
        <v>43</v>
      </c>
      <c r="N841" s="566" t="s">
        <v>43</v>
      </c>
      <c r="O841" s="566">
        <v>0.5</v>
      </c>
      <c r="P841" s="566"/>
      <c r="Q841" s="566" t="s">
        <v>43</v>
      </c>
      <c r="R841" s="566"/>
      <c r="S841" s="566">
        <v>7</v>
      </c>
      <c r="T841" s="566">
        <v>5</v>
      </c>
      <c r="U841" s="566">
        <v>0</v>
      </c>
      <c r="V841" s="566"/>
      <c r="W841" s="566">
        <v>12</v>
      </c>
      <c r="X841" s="566"/>
      <c r="Y841" s="566" t="s">
        <v>1207</v>
      </c>
      <c r="Z841" s="567">
        <v>42933</v>
      </c>
      <c r="AA841" s="567">
        <v>42936</v>
      </c>
      <c r="AB841" s="567">
        <v>42937</v>
      </c>
      <c r="AC841" s="566" t="s">
        <v>54</v>
      </c>
      <c r="AD841" s="566" t="s">
        <v>61</v>
      </c>
      <c r="AE841" s="566" t="s">
        <v>56</v>
      </c>
    </row>
    <row r="842" spans="1:31">
      <c r="A842" s="566" t="s">
        <v>46</v>
      </c>
      <c r="B842" s="566" t="s">
        <v>46</v>
      </c>
      <c r="C842" s="567">
        <v>42936</v>
      </c>
      <c r="D842" s="566" t="s">
        <v>1137</v>
      </c>
      <c r="E842" s="566" t="s">
        <v>1062</v>
      </c>
      <c r="F842" s="566" t="s">
        <v>49</v>
      </c>
      <c r="G842" s="566" t="s">
        <v>62</v>
      </c>
      <c r="H842" s="566" t="s">
        <v>1143</v>
      </c>
      <c r="I842" s="566"/>
      <c r="J842" s="566"/>
      <c r="K842" s="566"/>
      <c r="L842" s="566" t="s">
        <v>698</v>
      </c>
      <c r="M842" s="566" t="s">
        <v>43</v>
      </c>
      <c r="N842" s="566" t="s">
        <v>43</v>
      </c>
      <c r="O842" s="566">
        <v>0.5</v>
      </c>
      <c r="P842" s="566"/>
      <c r="Q842" s="566" t="s">
        <v>43</v>
      </c>
      <c r="R842" s="566"/>
      <c r="S842" s="566">
        <v>7</v>
      </c>
      <c r="T842" s="566">
        <v>5</v>
      </c>
      <c r="U842" s="566">
        <v>0</v>
      </c>
      <c r="V842" s="566"/>
      <c r="W842" s="566">
        <v>12</v>
      </c>
      <c r="X842" s="566"/>
      <c r="Y842" s="566" t="s">
        <v>1144</v>
      </c>
      <c r="Z842" s="567">
        <v>42933</v>
      </c>
      <c r="AA842" s="567">
        <v>42936</v>
      </c>
      <c r="AB842" s="567">
        <v>42937</v>
      </c>
      <c r="AC842" s="566" t="s">
        <v>54</v>
      </c>
      <c r="AD842" s="566" t="s">
        <v>61</v>
      </c>
      <c r="AE842" s="566" t="s">
        <v>56</v>
      </c>
    </row>
    <row r="843" spans="1:31">
      <c r="A843" s="566" t="s">
        <v>46</v>
      </c>
      <c r="B843" s="566" t="s">
        <v>46</v>
      </c>
      <c r="C843" s="567">
        <v>42936</v>
      </c>
      <c r="D843" s="566" t="s">
        <v>1137</v>
      </c>
      <c r="E843" s="566" t="s">
        <v>1062</v>
      </c>
      <c r="F843" s="566" t="s">
        <v>49</v>
      </c>
      <c r="G843" s="566" t="s">
        <v>62</v>
      </c>
      <c r="H843" s="566" t="s">
        <v>1209</v>
      </c>
      <c r="I843" s="566"/>
      <c r="J843" s="566"/>
      <c r="K843" s="566"/>
      <c r="L843" s="566" t="s">
        <v>164</v>
      </c>
      <c r="M843" s="566" t="s">
        <v>43</v>
      </c>
      <c r="N843" s="566" t="s">
        <v>43</v>
      </c>
      <c r="O843" s="566">
        <v>0.5</v>
      </c>
      <c r="P843" s="566"/>
      <c r="Q843" s="566" t="s">
        <v>43</v>
      </c>
      <c r="R843" s="566"/>
      <c r="S843" s="566">
        <v>7</v>
      </c>
      <c r="T843" s="566">
        <v>5</v>
      </c>
      <c r="U843" s="566">
        <v>0</v>
      </c>
      <c r="V843" s="566"/>
      <c r="W843" s="566">
        <v>12</v>
      </c>
      <c r="X843" s="566"/>
      <c r="Y843" s="566" t="s">
        <v>1188</v>
      </c>
      <c r="Z843" s="567">
        <v>42933</v>
      </c>
      <c r="AA843" s="567">
        <v>42936</v>
      </c>
      <c r="AB843" s="567">
        <v>42937</v>
      </c>
      <c r="AC843" s="566" t="s">
        <v>54</v>
      </c>
      <c r="AD843" s="566" t="s">
        <v>61</v>
      </c>
      <c r="AE843" s="566" t="s">
        <v>56</v>
      </c>
    </row>
    <row r="844" spans="1:31">
      <c r="A844" s="566" t="s">
        <v>46</v>
      </c>
      <c r="B844" s="566" t="s">
        <v>46</v>
      </c>
      <c r="C844" s="567">
        <v>42936</v>
      </c>
      <c r="D844" s="566" t="s">
        <v>1137</v>
      </c>
      <c r="E844" s="566" t="s">
        <v>1062</v>
      </c>
      <c r="F844" s="566" t="s">
        <v>49</v>
      </c>
      <c r="G844" s="566" t="s">
        <v>62</v>
      </c>
      <c r="H844" s="566" t="s">
        <v>1210</v>
      </c>
      <c r="I844" s="566"/>
      <c r="J844" s="566"/>
      <c r="K844" s="566"/>
      <c r="L844" s="566" t="s">
        <v>698</v>
      </c>
      <c r="M844" s="566" t="s">
        <v>43</v>
      </c>
      <c r="N844" s="566" t="s">
        <v>43</v>
      </c>
      <c r="O844" s="566">
        <v>0.5</v>
      </c>
      <c r="P844" s="566"/>
      <c r="Q844" s="566" t="s">
        <v>43</v>
      </c>
      <c r="R844" s="566"/>
      <c r="S844" s="566">
        <v>7</v>
      </c>
      <c r="T844" s="566">
        <v>5</v>
      </c>
      <c r="U844" s="566">
        <v>0</v>
      </c>
      <c r="V844" s="566"/>
      <c r="W844" s="566">
        <v>12</v>
      </c>
      <c r="X844" s="566"/>
      <c r="Y844" s="566" t="s">
        <v>1201</v>
      </c>
      <c r="Z844" s="567">
        <v>42933</v>
      </c>
      <c r="AA844" s="567">
        <v>42936</v>
      </c>
      <c r="AB844" s="567">
        <v>42937</v>
      </c>
      <c r="AC844" s="566" t="s">
        <v>54</v>
      </c>
      <c r="AD844" s="566" t="s">
        <v>55</v>
      </c>
      <c r="AE844" s="566" t="s">
        <v>56</v>
      </c>
    </row>
    <row r="845" spans="1:31">
      <c r="A845" s="566" t="s">
        <v>46</v>
      </c>
      <c r="B845" s="566" t="s">
        <v>46</v>
      </c>
      <c r="C845" s="567">
        <v>42936</v>
      </c>
      <c r="D845" s="566" t="s">
        <v>1137</v>
      </c>
      <c r="E845" s="566" t="s">
        <v>1062</v>
      </c>
      <c r="F845" s="566" t="s">
        <v>49</v>
      </c>
      <c r="G845" s="566" t="s">
        <v>62</v>
      </c>
      <c r="H845" s="566" t="s">
        <v>1149</v>
      </c>
      <c r="I845" s="566"/>
      <c r="J845" s="566"/>
      <c r="K845" s="566"/>
      <c r="L845" s="566" t="s">
        <v>698</v>
      </c>
      <c r="M845" s="566" t="s">
        <v>43</v>
      </c>
      <c r="N845" s="566" t="s">
        <v>43</v>
      </c>
      <c r="O845" s="566">
        <v>0.5</v>
      </c>
      <c r="P845" s="566"/>
      <c r="Q845" s="566" t="s">
        <v>43</v>
      </c>
      <c r="R845" s="566"/>
      <c r="S845" s="566">
        <v>7</v>
      </c>
      <c r="T845" s="566">
        <v>5</v>
      </c>
      <c r="U845" s="566">
        <v>0</v>
      </c>
      <c r="V845" s="566"/>
      <c r="W845" s="566">
        <v>12</v>
      </c>
      <c r="X845" s="566"/>
      <c r="Y845" s="566" t="s">
        <v>1144</v>
      </c>
      <c r="Z845" s="567">
        <v>42933</v>
      </c>
      <c r="AA845" s="567">
        <v>42936</v>
      </c>
      <c r="AB845" s="567">
        <v>42937</v>
      </c>
      <c r="AC845" s="566" t="s">
        <v>54</v>
      </c>
      <c r="AD845" s="566" t="s">
        <v>55</v>
      </c>
      <c r="AE845" s="566" t="s">
        <v>56</v>
      </c>
    </row>
    <row r="846" spans="1:31">
      <c r="A846" s="566" t="s">
        <v>46</v>
      </c>
      <c r="B846" s="566" t="s">
        <v>46</v>
      </c>
      <c r="C846" s="567">
        <v>42936</v>
      </c>
      <c r="D846" s="566" t="s">
        <v>1137</v>
      </c>
      <c r="E846" s="566" t="s">
        <v>1062</v>
      </c>
      <c r="F846" s="566" t="s">
        <v>49</v>
      </c>
      <c r="G846" s="566" t="s">
        <v>62</v>
      </c>
      <c r="H846" s="566" t="s">
        <v>1150</v>
      </c>
      <c r="I846" s="566"/>
      <c r="J846" s="566"/>
      <c r="K846" s="566"/>
      <c r="L846" s="566" t="s">
        <v>698</v>
      </c>
      <c r="M846" s="566" t="s">
        <v>43</v>
      </c>
      <c r="N846" s="566" t="s">
        <v>43</v>
      </c>
      <c r="O846" s="566">
        <v>0.5</v>
      </c>
      <c r="P846" s="566"/>
      <c r="Q846" s="566" t="s">
        <v>43</v>
      </c>
      <c r="R846" s="566"/>
      <c r="S846" s="566">
        <v>7</v>
      </c>
      <c r="T846" s="566">
        <v>5</v>
      </c>
      <c r="U846" s="566">
        <v>0</v>
      </c>
      <c r="V846" s="566"/>
      <c r="W846" s="566">
        <v>12</v>
      </c>
      <c r="X846" s="566"/>
      <c r="Y846" s="566" t="s">
        <v>1144</v>
      </c>
      <c r="Z846" s="567">
        <v>42933</v>
      </c>
      <c r="AA846" s="567">
        <v>42936</v>
      </c>
      <c r="AB846" s="567">
        <v>42937</v>
      </c>
      <c r="AC846" s="566" t="s">
        <v>54</v>
      </c>
      <c r="AD846" s="566" t="s">
        <v>55</v>
      </c>
      <c r="AE846" s="566" t="s">
        <v>56</v>
      </c>
    </row>
    <row r="847" spans="1:31">
      <c r="A847" s="566" t="s">
        <v>492</v>
      </c>
      <c r="B847" s="566" t="s">
        <v>493</v>
      </c>
      <c r="C847" s="567">
        <v>42937</v>
      </c>
      <c r="D847" s="566" t="s">
        <v>1137</v>
      </c>
      <c r="E847" s="566" t="s">
        <v>1062</v>
      </c>
      <c r="F847" s="566" t="s">
        <v>327</v>
      </c>
      <c r="G847" s="566" t="s">
        <v>527</v>
      </c>
      <c r="H847" s="566" t="s">
        <v>1211</v>
      </c>
      <c r="I847" s="566">
        <v>4</v>
      </c>
      <c r="J847" s="566">
        <v>315</v>
      </c>
      <c r="K847" s="566">
        <v>13010</v>
      </c>
      <c r="L847" s="566" t="s">
        <v>710</v>
      </c>
      <c r="M847" s="566"/>
      <c r="N847" s="566"/>
      <c r="O847" s="566">
        <v>0.15</v>
      </c>
      <c r="P847" s="566">
        <v>0</v>
      </c>
      <c r="Q847" s="566"/>
      <c r="R847" s="566"/>
      <c r="S847" s="566">
        <v>2.1</v>
      </c>
      <c r="T847" s="566">
        <v>0.21</v>
      </c>
      <c r="U847" s="566"/>
      <c r="V847" s="566"/>
      <c r="W847" s="566">
        <v>2.31</v>
      </c>
      <c r="X847" s="566"/>
      <c r="Y847" s="566"/>
      <c r="Z847" s="567"/>
      <c r="AA847" s="567"/>
      <c r="AB847" s="567"/>
      <c r="AC847" s="566"/>
      <c r="AD847" s="566"/>
      <c r="AE847" s="566"/>
    </row>
    <row r="848" spans="1:31">
      <c r="A848" s="566" t="s">
        <v>147</v>
      </c>
      <c r="B848" s="566" t="s">
        <v>324</v>
      </c>
      <c r="C848" s="567">
        <v>42937</v>
      </c>
      <c r="D848" s="566" t="s">
        <v>1137</v>
      </c>
      <c r="E848" s="566" t="s">
        <v>1062</v>
      </c>
      <c r="F848" s="566" t="s">
        <v>327</v>
      </c>
      <c r="G848" s="566" t="s">
        <v>780</v>
      </c>
      <c r="H848" s="566"/>
      <c r="I848" s="566"/>
      <c r="J848" s="566"/>
      <c r="K848" s="566"/>
      <c r="L848" s="566"/>
      <c r="M848" s="566"/>
      <c r="N848" s="566"/>
      <c r="O848" s="566"/>
      <c r="P848" s="566">
        <v>3</v>
      </c>
      <c r="Q848" s="566"/>
      <c r="R848" s="566"/>
      <c r="S848" s="566">
        <v>42</v>
      </c>
      <c r="T848" s="566"/>
      <c r="U848" s="566"/>
      <c r="V848" s="566"/>
      <c r="W848" s="566">
        <v>42</v>
      </c>
      <c r="X848" s="566"/>
      <c r="Y848" s="566"/>
      <c r="Z848" s="567"/>
      <c r="AA848" s="567"/>
      <c r="AB848" s="567"/>
      <c r="AC848" s="566"/>
      <c r="AD848" s="566"/>
      <c r="AE848" s="566"/>
    </row>
    <row r="849" spans="1:31">
      <c r="A849" s="566" t="s">
        <v>46</v>
      </c>
      <c r="B849" s="566" t="s">
        <v>46</v>
      </c>
      <c r="C849" s="567">
        <v>42937</v>
      </c>
      <c r="D849" s="566" t="s">
        <v>1137</v>
      </c>
      <c r="E849" s="566" t="s">
        <v>1062</v>
      </c>
      <c r="F849" s="566" t="s">
        <v>49</v>
      </c>
      <c r="G849" s="566" t="s">
        <v>92</v>
      </c>
      <c r="H849" s="566" t="s">
        <v>1212</v>
      </c>
      <c r="I849" s="566"/>
      <c r="J849" s="566"/>
      <c r="K849" s="566"/>
      <c r="L849" s="566" t="s">
        <v>164</v>
      </c>
      <c r="M849" s="566" t="s">
        <v>43</v>
      </c>
      <c r="N849" s="566" t="s">
        <v>43</v>
      </c>
      <c r="O849" s="566">
        <v>0.5</v>
      </c>
      <c r="P849" s="566"/>
      <c r="Q849" s="566" t="s">
        <v>43</v>
      </c>
      <c r="R849" s="566"/>
      <c r="S849" s="566">
        <v>7</v>
      </c>
      <c r="T849" s="566">
        <v>5</v>
      </c>
      <c r="U849" s="566">
        <v>0</v>
      </c>
      <c r="V849" s="566"/>
      <c r="W849" s="566">
        <v>12</v>
      </c>
      <c r="X849" s="566"/>
      <c r="Y849" s="566" t="s">
        <v>1213</v>
      </c>
      <c r="Z849" s="567">
        <v>42933</v>
      </c>
      <c r="AA849" s="567">
        <v>42937</v>
      </c>
      <c r="AB849" s="567">
        <v>42938</v>
      </c>
      <c r="AC849" s="566" t="s">
        <v>54</v>
      </c>
      <c r="AD849" s="566" t="s">
        <v>61</v>
      </c>
      <c r="AE849" s="566" t="s">
        <v>56</v>
      </c>
    </row>
    <row r="850" spans="1:31">
      <c r="A850" s="566" t="s">
        <v>492</v>
      </c>
      <c r="B850" s="566" t="s">
        <v>493</v>
      </c>
      <c r="C850" s="567">
        <v>42937</v>
      </c>
      <c r="D850" s="566" t="s">
        <v>1137</v>
      </c>
      <c r="E850" s="566" t="s">
        <v>1062</v>
      </c>
      <c r="F850" s="566" t="s">
        <v>327</v>
      </c>
      <c r="G850" s="566" t="s">
        <v>527</v>
      </c>
      <c r="H850" s="566" t="s">
        <v>1214</v>
      </c>
      <c r="I850" s="566">
        <v>4</v>
      </c>
      <c r="J850" s="566">
        <v>315</v>
      </c>
      <c r="K850" s="566">
        <v>15170</v>
      </c>
      <c r="L850" s="566" t="s">
        <v>710</v>
      </c>
      <c r="M850" s="566"/>
      <c r="N850" s="566"/>
      <c r="O850" s="566">
        <v>0.15</v>
      </c>
      <c r="P850" s="566">
        <v>0</v>
      </c>
      <c r="Q850" s="566"/>
      <c r="R850" s="566"/>
      <c r="S850" s="566">
        <v>2.1</v>
      </c>
      <c r="T850" s="566">
        <v>0.21</v>
      </c>
      <c r="U850" s="566"/>
      <c r="V850" s="566"/>
      <c r="W850" s="566">
        <v>2.31</v>
      </c>
      <c r="X850" s="566"/>
      <c r="Y850" s="566"/>
      <c r="Z850" s="567"/>
      <c r="AA850" s="567"/>
      <c r="AB850" s="567"/>
      <c r="AC850" s="566"/>
      <c r="AD850" s="566"/>
      <c r="AE850" s="566"/>
    </row>
    <row r="851" spans="1:31">
      <c r="A851" s="566" t="s">
        <v>147</v>
      </c>
      <c r="B851" s="566" t="s">
        <v>324</v>
      </c>
      <c r="C851" s="567">
        <v>42937</v>
      </c>
      <c r="D851" s="566" t="s">
        <v>1137</v>
      </c>
      <c r="E851" s="566" t="s">
        <v>1062</v>
      </c>
      <c r="F851" s="566" t="s">
        <v>327</v>
      </c>
      <c r="G851" s="566" t="s">
        <v>703</v>
      </c>
      <c r="H851" s="566"/>
      <c r="I851" s="566"/>
      <c r="J851" s="566"/>
      <c r="K851" s="566"/>
      <c r="L851" s="566"/>
      <c r="M851" s="566"/>
      <c r="N851" s="566"/>
      <c r="O851" s="566"/>
      <c r="P851" s="566">
        <v>5</v>
      </c>
      <c r="Q851" s="566"/>
      <c r="R851" s="566"/>
      <c r="S851" s="566">
        <v>70</v>
      </c>
      <c r="T851" s="566"/>
      <c r="U851" s="566"/>
      <c r="V851" s="566"/>
      <c r="W851" s="566">
        <v>70</v>
      </c>
      <c r="X851" s="566"/>
      <c r="Y851" s="566"/>
      <c r="Z851" s="567"/>
      <c r="AA851" s="567"/>
      <c r="AB851" s="567"/>
      <c r="AC851" s="566"/>
      <c r="AD851" s="566"/>
      <c r="AE851" s="566"/>
    </row>
    <row r="852" spans="1:31">
      <c r="A852" s="566" t="s">
        <v>46</v>
      </c>
      <c r="B852" s="566" t="s">
        <v>46</v>
      </c>
      <c r="C852" s="567">
        <v>42937</v>
      </c>
      <c r="D852" s="566" t="s">
        <v>1137</v>
      </c>
      <c r="E852" s="566" t="s">
        <v>1062</v>
      </c>
      <c r="F852" s="566" t="s">
        <v>49</v>
      </c>
      <c r="G852" s="566" t="s">
        <v>92</v>
      </c>
      <c r="H852" s="566" t="s">
        <v>1215</v>
      </c>
      <c r="I852" s="566"/>
      <c r="J852" s="566"/>
      <c r="K852" s="566"/>
      <c r="L852" s="566" t="s">
        <v>75</v>
      </c>
      <c r="M852" s="566" t="s">
        <v>43</v>
      </c>
      <c r="N852" s="566" t="s">
        <v>43</v>
      </c>
      <c r="O852" s="566">
        <v>0.5</v>
      </c>
      <c r="P852" s="566"/>
      <c r="Q852" s="566" t="s">
        <v>43</v>
      </c>
      <c r="R852" s="566"/>
      <c r="S852" s="566">
        <v>7</v>
      </c>
      <c r="T852" s="566">
        <v>5</v>
      </c>
      <c r="U852" s="566">
        <v>0</v>
      </c>
      <c r="V852" s="566"/>
      <c r="W852" s="566">
        <v>12</v>
      </c>
      <c r="X852" s="566"/>
      <c r="Y852" s="566" t="s">
        <v>1213</v>
      </c>
      <c r="Z852" s="567">
        <v>42933</v>
      </c>
      <c r="AA852" s="567">
        <v>42937</v>
      </c>
      <c r="AB852" s="567">
        <v>42938</v>
      </c>
      <c r="AC852" s="566" t="s">
        <v>54</v>
      </c>
      <c r="AD852" s="566" t="s">
        <v>61</v>
      </c>
      <c r="AE852" s="566" t="s">
        <v>56</v>
      </c>
    </row>
    <row r="853" spans="1:31">
      <c r="A853" s="566" t="s">
        <v>492</v>
      </c>
      <c r="B853" s="566" t="s">
        <v>537</v>
      </c>
      <c r="C853" s="567">
        <v>42937</v>
      </c>
      <c r="D853" s="566" t="s">
        <v>1137</v>
      </c>
      <c r="E853" s="566" t="s">
        <v>1062</v>
      </c>
      <c r="F853" s="566" t="s">
        <v>327</v>
      </c>
      <c r="G853" s="566" t="s">
        <v>1216</v>
      </c>
      <c r="H853" s="566" t="s">
        <v>1217</v>
      </c>
      <c r="I853" s="566">
        <v>35</v>
      </c>
      <c r="J853" s="566">
        <v>60</v>
      </c>
      <c r="K853" s="566">
        <v>60</v>
      </c>
      <c r="L853" s="566" t="s">
        <v>897</v>
      </c>
      <c r="M853" s="566">
        <v>0.25</v>
      </c>
      <c r="N853" s="566"/>
      <c r="O853" s="566"/>
      <c r="P853" s="566">
        <v>0</v>
      </c>
      <c r="Q853" s="566"/>
      <c r="R853" s="566"/>
      <c r="S853" s="566">
        <v>3.5</v>
      </c>
      <c r="T853" s="566">
        <v>2.8</v>
      </c>
      <c r="U853" s="566">
        <v>53.6</v>
      </c>
      <c r="V853" s="566"/>
      <c r="W853" s="566">
        <v>59.9</v>
      </c>
      <c r="X853" s="566"/>
      <c r="Y853" s="566"/>
      <c r="Z853" s="567"/>
      <c r="AA853" s="567"/>
      <c r="AB853" s="567"/>
      <c r="AC853" s="566"/>
      <c r="AD853" s="566"/>
      <c r="AE853" s="566"/>
    </row>
    <row r="854" spans="1:31">
      <c r="A854" s="566" t="s">
        <v>147</v>
      </c>
      <c r="B854" s="566" t="s">
        <v>324</v>
      </c>
      <c r="C854" s="567">
        <v>42937</v>
      </c>
      <c r="D854" s="566" t="s">
        <v>1137</v>
      </c>
      <c r="E854" s="566" t="s">
        <v>1062</v>
      </c>
      <c r="F854" s="566" t="s">
        <v>327</v>
      </c>
      <c r="G854" s="566" t="s">
        <v>516</v>
      </c>
      <c r="H854" s="566"/>
      <c r="I854" s="566"/>
      <c r="J854" s="566"/>
      <c r="K854" s="566"/>
      <c r="L854" s="566"/>
      <c r="M854" s="566"/>
      <c r="N854" s="566"/>
      <c r="O854" s="566"/>
      <c r="P854" s="566">
        <v>2</v>
      </c>
      <c r="Q854" s="566"/>
      <c r="R854" s="566"/>
      <c r="S854" s="566">
        <v>28</v>
      </c>
      <c r="T854" s="566"/>
      <c r="U854" s="566"/>
      <c r="V854" s="566"/>
      <c r="W854" s="566">
        <v>28</v>
      </c>
      <c r="X854" s="566"/>
      <c r="Y854" s="566"/>
      <c r="Z854" s="567"/>
      <c r="AA854" s="567"/>
      <c r="AB854" s="567"/>
      <c r="AC854" s="566"/>
      <c r="AD854" s="566"/>
      <c r="AE854" s="566"/>
    </row>
    <row r="855" spans="1:31">
      <c r="A855" s="566" t="s">
        <v>46</v>
      </c>
      <c r="B855" s="566" t="s">
        <v>46</v>
      </c>
      <c r="C855" s="567">
        <v>42937</v>
      </c>
      <c r="D855" s="566" t="s">
        <v>1137</v>
      </c>
      <c r="E855" s="566" t="s">
        <v>1062</v>
      </c>
      <c r="F855" s="566" t="s">
        <v>49</v>
      </c>
      <c r="G855" s="566" t="s">
        <v>92</v>
      </c>
      <c r="H855" s="566" t="s">
        <v>1218</v>
      </c>
      <c r="I855" s="566"/>
      <c r="J855" s="566"/>
      <c r="K855" s="566"/>
      <c r="L855" s="566" t="s">
        <v>164</v>
      </c>
      <c r="M855" s="566" t="s">
        <v>43</v>
      </c>
      <c r="N855" s="566" t="s">
        <v>43</v>
      </c>
      <c r="O855" s="566">
        <v>0.5</v>
      </c>
      <c r="P855" s="566"/>
      <c r="Q855" s="566" t="s">
        <v>43</v>
      </c>
      <c r="R855" s="566"/>
      <c r="S855" s="566">
        <v>7</v>
      </c>
      <c r="T855" s="566">
        <v>5</v>
      </c>
      <c r="U855" s="566">
        <v>0</v>
      </c>
      <c r="V855" s="566"/>
      <c r="W855" s="566">
        <v>12</v>
      </c>
      <c r="X855" s="566"/>
      <c r="Y855" s="566" t="s">
        <v>1213</v>
      </c>
      <c r="Z855" s="567">
        <v>42933</v>
      </c>
      <c r="AA855" s="567">
        <v>42937</v>
      </c>
      <c r="AB855" s="567">
        <v>42938</v>
      </c>
      <c r="AC855" s="566" t="s">
        <v>54</v>
      </c>
      <c r="AD855" s="566" t="s">
        <v>61</v>
      </c>
      <c r="AE855" s="566" t="s">
        <v>56</v>
      </c>
    </row>
    <row r="856" spans="1:31">
      <c r="A856" s="566" t="s">
        <v>147</v>
      </c>
      <c r="B856" s="566" t="s">
        <v>324</v>
      </c>
      <c r="C856" s="567">
        <v>42937</v>
      </c>
      <c r="D856" s="566" t="s">
        <v>1137</v>
      </c>
      <c r="E856" s="566" t="s">
        <v>1062</v>
      </c>
      <c r="F856" s="566" t="s">
        <v>327</v>
      </c>
      <c r="G856" s="566" t="s">
        <v>431</v>
      </c>
      <c r="H856" s="566"/>
      <c r="I856" s="566"/>
      <c r="J856" s="566"/>
      <c r="K856" s="566"/>
      <c r="L856" s="566"/>
      <c r="M856" s="566"/>
      <c r="N856" s="566"/>
      <c r="O856" s="566"/>
      <c r="P856" s="566">
        <v>4</v>
      </c>
      <c r="Q856" s="566"/>
      <c r="R856" s="566"/>
      <c r="S856" s="566">
        <v>56</v>
      </c>
      <c r="T856" s="566"/>
      <c r="U856" s="566"/>
      <c r="V856" s="566"/>
      <c r="W856" s="566">
        <v>56</v>
      </c>
      <c r="X856" s="566"/>
      <c r="Y856" s="566"/>
      <c r="Z856" s="567"/>
      <c r="AA856" s="567"/>
      <c r="AB856" s="567"/>
      <c r="AC856" s="566"/>
      <c r="AD856" s="566"/>
      <c r="AE856" s="566"/>
    </row>
    <row r="857" spans="1:31">
      <c r="A857" s="566" t="s">
        <v>46</v>
      </c>
      <c r="B857" s="566" t="s">
        <v>46</v>
      </c>
      <c r="C857" s="567">
        <v>42937</v>
      </c>
      <c r="D857" s="566" t="s">
        <v>1137</v>
      </c>
      <c r="E857" s="566" t="s">
        <v>1062</v>
      </c>
      <c r="F857" s="566" t="s">
        <v>49</v>
      </c>
      <c r="G857" s="566" t="s">
        <v>92</v>
      </c>
      <c r="H857" s="566" t="s">
        <v>1219</v>
      </c>
      <c r="I857" s="566"/>
      <c r="J857" s="566"/>
      <c r="K857" s="566"/>
      <c r="L857" s="566" t="s">
        <v>75</v>
      </c>
      <c r="M857" s="566" t="s">
        <v>43</v>
      </c>
      <c r="N857" s="566" t="s">
        <v>43</v>
      </c>
      <c r="O857" s="566">
        <v>0.5</v>
      </c>
      <c r="P857" s="566"/>
      <c r="Q857" s="566" t="s">
        <v>43</v>
      </c>
      <c r="R857" s="566"/>
      <c r="S857" s="566">
        <v>7</v>
      </c>
      <c r="T857" s="566">
        <v>5</v>
      </c>
      <c r="U857" s="566">
        <v>0</v>
      </c>
      <c r="V857" s="566"/>
      <c r="W857" s="566">
        <v>12</v>
      </c>
      <c r="X857" s="566"/>
      <c r="Y857" s="566" t="s">
        <v>1213</v>
      </c>
      <c r="Z857" s="567">
        <v>42933</v>
      </c>
      <c r="AA857" s="567">
        <v>42937</v>
      </c>
      <c r="AB857" s="567">
        <v>42938</v>
      </c>
      <c r="AC857" s="566" t="s">
        <v>54</v>
      </c>
      <c r="AD857" s="566" t="s">
        <v>61</v>
      </c>
      <c r="AE857" s="566" t="s">
        <v>56</v>
      </c>
    </row>
    <row r="858" spans="1:31">
      <c r="A858" s="566" t="s">
        <v>147</v>
      </c>
      <c r="B858" s="566" t="s">
        <v>324</v>
      </c>
      <c r="C858" s="567">
        <v>42937</v>
      </c>
      <c r="D858" s="566" t="s">
        <v>1137</v>
      </c>
      <c r="E858" s="566" t="s">
        <v>1062</v>
      </c>
      <c r="F858" s="566" t="s">
        <v>327</v>
      </c>
      <c r="G858" s="566" t="s">
        <v>780</v>
      </c>
      <c r="H858" s="566"/>
      <c r="I858" s="566"/>
      <c r="J858" s="566"/>
      <c r="K858" s="566"/>
      <c r="L858" s="566"/>
      <c r="M858" s="566"/>
      <c r="N858" s="566"/>
      <c r="O858" s="566"/>
      <c r="P858" s="566">
        <v>3</v>
      </c>
      <c r="Q858" s="566"/>
      <c r="R858" s="566"/>
      <c r="S858" s="566">
        <v>42</v>
      </c>
      <c r="T858" s="566"/>
      <c r="U858" s="566"/>
      <c r="V858" s="566"/>
      <c r="W858" s="566">
        <v>42</v>
      </c>
      <c r="X858" s="566"/>
      <c r="Y858" s="566"/>
      <c r="Z858" s="567"/>
      <c r="AA858" s="567"/>
      <c r="AB858" s="567"/>
      <c r="AC858" s="566"/>
      <c r="AD858" s="566"/>
      <c r="AE858" s="566"/>
    </row>
    <row r="859" spans="1:31">
      <c r="A859" s="566" t="s">
        <v>46</v>
      </c>
      <c r="B859" s="566" t="s">
        <v>46</v>
      </c>
      <c r="C859" s="567">
        <v>42937</v>
      </c>
      <c r="D859" s="566" t="s">
        <v>1137</v>
      </c>
      <c r="E859" s="566" t="s">
        <v>1062</v>
      </c>
      <c r="F859" s="566" t="s">
        <v>49</v>
      </c>
      <c r="G859" s="566" t="s">
        <v>92</v>
      </c>
      <c r="H859" s="566" t="s">
        <v>1220</v>
      </c>
      <c r="I859" s="566"/>
      <c r="J859" s="566"/>
      <c r="K859" s="566"/>
      <c r="L859" s="566" t="s">
        <v>75</v>
      </c>
      <c r="M859" s="566" t="s">
        <v>43</v>
      </c>
      <c r="N859" s="566" t="s">
        <v>43</v>
      </c>
      <c r="O859" s="566">
        <v>0.5</v>
      </c>
      <c r="P859" s="566"/>
      <c r="Q859" s="566" t="s">
        <v>43</v>
      </c>
      <c r="R859" s="566"/>
      <c r="S859" s="566">
        <v>7</v>
      </c>
      <c r="T859" s="566">
        <v>5</v>
      </c>
      <c r="U859" s="566">
        <v>0</v>
      </c>
      <c r="V859" s="566"/>
      <c r="W859" s="566">
        <v>12</v>
      </c>
      <c r="X859" s="566"/>
      <c r="Y859" s="566" t="s">
        <v>1213</v>
      </c>
      <c r="Z859" s="567">
        <v>42933</v>
      </c>
      <c r="AA859" s="567">
        <v>42937</v>
      </c>
      <c r="AB859" s="567">
        <v>42938</v>
      </c>
      <c r="AC859" s="566" t="s">
        <v>54</v>
      </c>
      <c r="AD859" s="566" t="s">
        <v>61</v>
      </c>
      <c r="AE859" s="566" t="s">
        <v>56</v>
      </c>
    </row>
    <row r="860" spans="1:31">
      <c r="A860" s="566" t="s">
        <v>147</v>
      </c>
      <c r="B860" s="566" t="s">
        <v>324</v>
      </c>
      <c r="C860" s="567">
        <v>42937</v>
      </c>
      <c r="D860" s="566" t="s">
        <v>1137</v>
      </c>
      <c r="E860" s="566" t="s">
        <v>1062</v>
      </c>
      <c r="F860" s="566" t="s">
        <v>327</v>
      </c>
      <c r="G860" s="566" t="s">
        <v>703</v>
      </c>
      <c r="H860" s="566"/>
      <c r="I860" s="566"/>
      <c r="J860" s="566"/>
      <c r="K860" s="566"/>
      <c r="L860" s="566"/>
      <c r="M860" s="566"/>
      <c r="N860" s="566"/>
      <c r="O860" s="566"/>
      <c r="P860" s="566">
        <v>5</v>
      </c>
      <c r="Q860" s="566"/>
      <c r="R860" s="566"/>
      <c r="S860" s="566">
        <v>70</v>
      </c>
      <c r="T860" s="566"/>
      <c r="U860" s="566"/>
      <c r="V860" s="566"/>
      <c r="W860" s="566">
        <v>70</v>
      </c>
      <c r="X860" s="566"/>
      <c r="Y860" s="566"/>
      <c r="Z860" s="567"/>
      <c r="AA860" s="567"/>
      <c r="AB860" s="567"/>
      <c r="AC860" s="566"/>
      <c r="AD860" s="566"/>
      <c r="AE860" s="566"/>
    </row>
    <row r="861" spans="1:31">
      <c r="A861" s="566" t="s">
        <v>46</v>
      </c>
      <c r="B861" s="566" t="s">
        <v>46</v>
      </c>
      <c r="C861" s="567">
        <v>42937</v>
      </c>
      <c r="D861" s="566" t="s">
        <v>1137</v>
      </c>
      <c r="E861" s="566" t="s">
        <v>1062</v>
      </c>
      <c r="F861" s="566" t="s">
        <v>49</v>
      </c>
      <c r="G861" s="566" t="s">
        <v>92</v>
      </c>
      <c r="H861" s="566" t="s">
        <v>1221</v>
      </c>
      <c r="I861" s="566"/>
      <c r="J861" s="566"/>
      <c r="K861" s="566"/>
      <c r="L861" s="566" t="s">
        <v>75</v>
      </c>
      <c r="M861" s="566" t="s">
        <v>43</v>
      </c>
      <c r="N861" s="566" t="s">
        <v>43</v>
      </c>
      <c r="O861" s="566">
        <v>0.5</v>
      </c>
      <c r="P861" s="566"/>
      <c r="Q861" s="566" t="s">
        <v>43</v>
      </c>
      <c r="R861" s="566"/>
      <c r="S861" s="566">
        <v>7</v>
      </c>
      <c r="T861" s="566">
        <v>5</v>
      </c>
      <c r="U861" s="566">
        <v>0</v>
      </c>
      <c r="V861" s="566"/>
      <c r="W861" s="566">
        <v>12</v>
      </c>
      <c r="X861" s="566"/>
      <c r="Y861" s="566" t="s">
        <v>1213</v>
      </c>
      <c r="Z861" s="567">
        <v>42933</v>
      </c>
      <c r="AA861" s="567">
        <v>42937</v>
      </c>
      <c r="AB861" s="567">
        <v>42938</v>
      </c>
      <c r="AC861" s="566" t="s">
        <v>54</v>
      </c>
      <c r="AD861" s="566" t="s">
        <v>61</v>
      </c>
      <c r="AE861" s="566" t="s">
        <v>56</v>
      </c>
    </row>
    <row r="862" spans="1:31">
      <c r="A862" s="566" t="s">
        <v>147</v>
      </c>
      <c r="B862" s="566" t="s">
        <v>324</v>
      </c>
      <c r="C862" s="567">
        <v>42937</v>
      </c>
      <c r="D862" s="566" t="s">
        <v>1137</v>
      </c>
      <c r="E862" s="566" t="s">
        <v>1062</v>
      </c>
      <c r="F862" s="566" t="s">
        <v>327</v>
      </c>
      <c r="G862" s="566" t="s">
        <v>516</v>
      </c>
      <c r="H862" s="566"/>
      <c r="I862" s="566"/>
      <c r="J862" s="566"/>
      <c r="K862" s="566"/>
      <c r="L862" s="566"/>
      <c r="M862" s="566"/>
      <c r="N862" s="566"/>
      <c r="O862" s="566"/>
      <c r="P862" s="566">
        <v>2</v>
      </c>
      <c r="Q862" s="566"/>
      <c r="R862" s="566"/>
      <c r="S862" s="566">
        <v>28</v>
      </c>
      <c r="T862" s="566"/>
      <c r="U862" s="566"/>
      <c r="V862" s="566"/>
      <c r="W862" s="566">
        <v>28</v>
      </c>
      <c r="X862" s="566"/>
      <c r="Y862" s="566"/>
      <c r="Z862" s="567"/>
      <c r="AA862" s="567"/>
      <c r="AB862" s="567"/>
      <c r="AC862" s="566"/>
      <c r="AD862" s="566"/>
      <c r="AE862" s="566"/>
    </row>
    <row r="863" spans="1:31">
      <c r="A863" s="566" t="s">
        <v>46</v>
      </c>
      <c r="B863" s="566" t="s">
        <v>46</v>
      </c>
      <c r="C863" s="567">
        <v>42937</v>
      </c>
      <c r="D863" s="566" t="s">
        <v>1137</v>
      </c>
      <c r="E863" s="566" t="s">
        <v>1062</v>
      </c>
      <c r="F863" s="566" t="s">
        <v>49</v>
      </c>
      <c r="G863" s="566" t="s">
        <v>50</v>
      </c>
      <c r="H863" s="566" t="s">
        <v>1222</v>
      </c>
      <c r="I863" s="566"/>
      <c r="J863" s="566"/>
      <c r="K863" s="566"/>
      <c r="L863" s="566" t="s">
        <v>75</v>
      </c>
      <c r="M863" s="566" t="s">
        <v>43</v>
      </c>
      <c r="N863" s="566" t="s">
        <v>43</v>
      </c>
      <c r="O863" s="566">
        <v>0.5</v>
      </c>
      <c r="P863" s="566"/>
      <c r="Q863" s="566" t="s">
        <v>43</v>
      </c>
      <c r="R863" s="566"/>
      <c r="S863" s="566">
        <v>7</v>
      </c>
      <c r="T863" s="566">
        <v>5</v>
      </c>
      <c r="U863" s="566">
        <v>0</v>
      </c>
      <c r="V863" s="566"/>
      <c r="W863" s="566">
        <v>12</v>
      </c>
      <c r="X863" s="566"/>
      <c r="Y863" s="566" t="s">
        <v>1223</v>
      </c>
      <c r="Z863" s="567">
        <v>42933</v>
      </c>
      <c r="AA863" s="567">
        <v>42937</v>
      </c>
      <c r="AB863" s="567">
        <v>42938</v>
      </c>
      <c r="AC863" s="566" t="s">
        <v>54</v>
      </c>
      <c r="AD863" s="566" t="s">
        <v>61</v>
      </c>
      <c r="AE863" s="566" t="s">
        <v>56</v>
      </c>
    </row>
    <row r="864" spans="1:31">
      <c r="A864" s="566" t="s">
        <v>147</v>
      </c>
      <c r="B864" s="566" t="s">
        <v>324</v>
      </c>
      <c r="C864" s="567">
        <v>42937</v>
      </c>
      <c r="D864" s="566" t="s">
        <v>1137</v>
      </c>
      <c r="E864" s="566" t="s">
        <v>1062</v>
      </c>
      <c r="F864" s="566" t="s">
        <v>327</v>
      </c>
      <c r="G864" s="566" t="s">
        <v>431</v>
      </c>
      <c r="H864" s="566"/>
      <c r="I864" s="566"/>
      <c r="J864" s="566"/>
      <c r="K864" s="566"/>
      <c r="L864" s="566"/>
      <c r="M864" s="566"/>
      <c r="N864" s="566"/>
      <c r="O864" s="566"/>
      <c r="P864" s="566">
        <v>4</v>
      </c>
      <c r="Q864" s="566"/>
      <c r="R864" s="566"/>
      <c r="S864" s="566">
        <v>56</v>
      </c>
      <c r="T864" s="566"/>
      <c r="U864" s="566"/>
      <c r="V864" s="566"/>
      <c r="W864" s="566">
        <v>56</v>
      </c>
      <c r="X864" s="566"/>
      <c r="Y864" s="566"/>
      <c r="Z864" s="567"/>
      <c r="AA864" s="567"/>
      <c r="AB864" s="567"/>
      <c r="AC864" s="566"/>
      <c r="AD864" s="566"/>
      <c r="AE864" s="566"/>
    </row>
    <row r="865" spans="1:31">
      <c r="A865" s="566" t="s">
        <v>46</v>
      </c>
      <c r="B865" s="566" t="s">
        <v>46</v>
      </c>
      <c r="C865" s="567">
        <v>42937</v>
      </c>
      <c r="D865" s="566" t="s">
        <v>1137</v>
      </c>
      <c r="E865" s="566" t="s">
        <v>1062</v>
      </c>
      <c r="F865" s="566" t="s">
        <v>49</v>
      </c>
      <c r="G865" s="566" t="s">
        <v>50</v>
      </c>
      <c r="H865" s="566" t="s">
        <v>1224</v>
      </c>
      <c r="I865" s="566"/>
      <c r="J865" s="566"/>
      <c r="K865" s="566"/>
      <c r="L865" s="566" t="s">
        <v>698</v>
      </c>
      <c r="M865" s="566" t="s">
        <v>43</v>
      </c>
      <c r="N865" s="566" t="s">
        <v>43</v>
      </c>
      <c r="O865" s="566">
        <v>0.5</v>
      </c>
      <c r="P865" s="566"/>
      <c r="Q865" s="566" t="s">
        <v>43</v>
      </c>
      <c r="R865" s="566"/>
      <c r="S865" s="566">
        <v>7</v>
      </c>
      <c r="T865" s="566">
        <v>5</v>
      </c>
      <c r="U865" s="566">
        <v>0</v>
      </c>
      <c r="V865" s="566"/>
      <c r="W865" s="566">
        <v>12</v>
      </c>
      <c r="X865" s="566"/>
      <c r="Y865" s="566" t="s">
        <v>1223</v>
      </c>
      <c r="Z865" s="567">
        <v>42933</v>
      </c>
      <c r="AA865" s="567">
        <v>42937</v>
      </c>
      <c r="AB865" s="567">
        <v>42938</v>
      </c>
      <c r="AC865" s="566" t="s">
        <v>54</v>
      </c>
      <c r="AD865" s="566" t="s">
        <v>61</v>
      </c>
      <c r="AE865" s="566" t="s">
        <v>56</v>
      </c>
    </row>
    <row r="866" spans="1:31">
      <c r="A866" s="566" t="s">
        <v>46</v>
      </c>
      <c r="B866" s="566" t="s">
        <v>46</v>
      </c>
      <c r="C866" s="567">
        <v>42937</v>
      </c>
      <c r="D866" s="566" t="s">
        <v>1137</v>
      </c>
      <c r="E866" s="566" t="s">
        <v>1062</v>
      </c>
      <c r="F866" s="566" t="s">
        <v>49</v>
      </c>
      <c r="G866" s="566" t="s">
        <v>92</v>
      </c>
      <c r="H866" s="566" t="s">
        <v>1225</v>
      </c>
      <c r="I866" s="566"/>
      <c r="J866" s="566"/>
      <c r="K866" s="566"/>
      <c r="L866" s="566" t="s">
        <v>164</v>
      </c>
      <c r="M866" s="566" t="s">
        <v>43</v>
      </c>
      <c r="N866" s="566" t="s">
        <v>43</v>
      </c>
      <c r="O866" s="566">
        <v>0.5</v>
      </c>
      <c r="P866" s="566"/>
      <c r="Q866" s="566" t="s">
        <v>43</v>
      </c>
      <c r="R866" s="566"/>
      <c r="S866" s="566">
        <v>7</v>
      </c>
      <c r="T866" s="566">
        <v>5</v>
      </c>
      <c r="U866" s="566">
        <v>0</v>
      </c>
      <c r="V866" s="566"/>
      <c r="W866" s="566">
        <v>12</v>
      </c>
      <c r="X866" s="566"/>
      <c r="Y866" s="566" t="s">
        <v>1213</v>
      </c>
      <c r="Z866" s="567">
        <v>42933</v>
      </c>
      <c r="AA866" s="567">
        <v>42937</v>
      </c>
      <c r="AB866" s="567">
        <v>42938</v>
      </c>
      <c r="AC866" s="566" t="s">
        <v>54</v>
      </c>
      <c r="AD866" s="566" t="s">
        <v>55</v>
      </c>
      <c r="AE866" s="566" t="s">
        <v>56</v>
      </c>
    </row>
    <row r="867" spans="1:31">
      <c r="A867" s="566" t="s">
        <v>46</v>
      </c>
      <c r="B867" s="566" t="s">
        <v>46</v>
      </c>
      <c r="C867" s="567">
        <v>42937</v>
      </c>
      <c r="D867" s="566" t="s">
        <v>1137</v>
      </c>
      <c r="E867" s="566" t="s">
        <v>1062</v>
      </c>
      <c r="F867" s="566" t="s">
        <v>49</v>
      </c>
      <c r="G867" s="566" t="s">
        <v>50</v>
      </c>
      <c r="H867" s="566" t="s">
        <v>1226</v>
      </c>
      <c r="I867" s="566"/>
      <c r="J867" s="566"/>
      <c r="K867" s="566"/>
      <c r="L867" s="566" t="s">
        <v>75</v>
      </c>
      <c r="M867" s="566" t="s">
        <v>43</v>
      </c>
      <c r="N867" s="566" t="s">
        <v>43</v>
      </c>
      <c r="O867" s="566">
        <v>0.5</v>
      </c>
      <c r="P867" s="566"/>
      <c r="Q867" s="566" t="s">
        <v>43</v>
      </c>
      <c r="R867" s="566"/>
      <c r="S867" s="566">
        <v>7</v>
      </c>
      <c r="T867" s="566">
        <v>5</v>
      </c>
      <c r="U867" s="566">
        <v>0</v>
      </c>
      <c r="V867" s="566"/>
      <c r="W867" s="566">
        <v>12</v>
      </c>
      <c r="X867" s="566"/>
      <c r="Y867" s="566" t="s">
        <v>1223</v>
      </c>
      <c r="Z867" s="567">
        <v>42933</v>
      </c>
      <c r="AA867" s="567">
        <v>42937</v>
      </c>
      <c r="AB867" s="567">
        <v>42938</v>
      </c>
      <c r="AC867" s="566" t="s">
        <v>54</v>
      </c>
      <c r="AD867" s="566" t="s">
        <v>61</v>
      </c>
      <c r="AE867" s="566" t="s">
        <v>56</v>
      </c>
    </row>
    <row r="868" spans="1:31">
      <c r="A868" s="566" t="s">
        <v>46</v>
      </c>
      <c r="B868" s="566" t="s">
        <v>46</v>
      </c>
      <c r="C868" s="567">
        <v>42937</v>
      </c>
      <c r="D868" s="566" t="s">
        <v>1137</v>
      </c>
      <c r="E868" s="566" t="s">
        <v>1062</v>
      </c>
      <c r="F868" s="566" t="s">
        <v>49</v>
      </c>
      <c r="G868" s="566" t="s">
        <v>92</v>
      </c>
      <c r="H868" s="566" t="s">
        <v>1227</v>
      </c>
      <c r="I868" s="566"/>
      <c r="J868" s="566"/>
      <c r="K868" s="566">
        <v>4341</v>
      </c>
      <c r="L868" s="566" t="s">
        <v>164</v>
      </c>
      <c r="M868" s="566" t="s">
        <v>43</v>
      </c>
      <c r="N868" s="566" t="s">
        <v>43</v>
      </c>
      <c r="O868" s="566">
        <v>0.5</v>
      </c>
      <c r="P868" s="566"/>
      <c r="Q868" s="566" t="s">
        <v>43</v>
      </c>
      <c r="R868" s="566"/>
      <c r="S868" s="566">
        <v>7</v>
      </c>
      <c r="T868" s="566">
        <v>5</v>
      </c>
      <c r="U868" s="566">
        <v>0</v>
      </c>
      <c r="V868" s="566"/>
      <c r="W868" s="566">
        <v>12</v>
      </c>
      <c r="X868" s="566"/>
      <c r="Y868" s="566" t="s">
        <v>1213</v>
      </c>
      <c r="Z868" s="567">
        <v>42933</v>
      </c>
      <c r="AA868" s="567">
        <v>42937</v>
      </c>
      <c r="AB868" s="567">
        <v>42938</v>
      </c>
      <c r="AC868" s="566" t="s">
        <v>54</v>
      </c>
      <c r="AD868" s="566" t="s">
        <v>55</v>
      </c>
      <c r="AE868" s="566" t="s">
        <v>56</v>
      </c>
    </row>
    <row r="869" spans="1:31">
      <c r="A869" s="566" t="s">
        <v>147</v>
      </c>
      <c r="B869" s="566" t="s">
        <v>324</v>
      </c>
      <c r="C869" s="567">
        <v>42938</v>
      </c>
      <c r="D869" s="566" t="s">
        <v>1137</v>
      </c>
      <c r="E869" s="566" t="s">
        <v>1062</v>
      </c>
      <c r="F869" s="566" t="s">
        <v>327</v>
      </c>
      <c r="G869" s="566" t="s">
        <v>516</v>
      </c>
      <c r="H869" s="566"/>
      <c r="I869" s="566"/>
      <c r="J869" s="566"/>
      <c r="K869" s="566"/>
      <c r="L869" s="566"/>
      <c r="M869" s="566"/>
      <c r="N869" s="566"/>
      <c r="O869" s="566"/>
      <c r="P869" s="566">
        <v>5</v>
      </c>
      <c r="Q869" s="566"/>
      <c r="R869" s="566"/>
      <c r="S869" s="566">
        <v>70</v>
      </c>
      <c r="T869" s="566"/>
      <c r="U869" s="566"/>
      <c r="V869" s="566"/>
      <c r="W869" s="566">
        <v>70</v>
      </c>
      <c r="X869" s="566"/>
      <c r="Y869" s="566"/>
      <c r="Z869" s="567"/>
      <c r="AA869" s="567"/>
      <c r="AB869" s="567"/>
      <c r="AC869" s="566"/>
      <c r="AD869" s="566"/>
      <c r="AE869" s="566"/>
    </row>
    <row r="870" spans="1:31">
      <c r="A870" s="566" t="s">
        <v>147</v>
      </c>
      <c r="B870" s="566" t="s">
        <v>324</v>
      </c>
      <c r="C870" s="567">
        <v>42938</v>
      </c>
      <c r="D870" s="566" t="s">
        <v>1137</v>
      </c>
      <c r="E870" s="566" t="s">
        <v>1062</v>
      </c>
      <c r="F870" s="566" t="s">
        <v>327</v>
      </c>
      <c r="G870" s="566" t="s">
        <v>516</v>
      </c>
      <c r="H870" s="566"/>
      <c r="I870" s="566"/>
      <c r="J870" s="566"/>
      <c r="K870" s="566"/>
      <c r="L870" s="566"/>
      <c r="M870" s="566"/>
      <c r="N870" s="566"/>
      <c r="O870" s="566"/>
      <c r="P870" s="566">
        <v>5</v>
      </c>
      <c r="Q870" s="566"/>
      <c r="R870" s="566"/>
      <c r="S870" s="566">
        <v>70</v>
      </c>
      <c r="T870" s="566"/>
      <c r="U870" s="566"/>
      <c r="V870" s="566"/>
      <c r="W870" s="566">
        <v>70</v>
      </c>
      <c r="X870" s="566"/>
      <c r="Y870" s="566"/>
      <c r="Z870" s="567"/>
      <c r="AA870" s="567"/>
      <c r="AB870" s="567"/>
      <c r="AC870" s="566"/>
      <c r="AD870" s="566"/>
      <c r="AE870" s="566"/>
    </row>
    <row r="871" spans="1:31">
      <c r="A871" s="566" t="s">
        <v>46</v>
      </c>
      <c r="B871" s="566" t="s">
        <v>46</v>
      </c>
      <c r="C871" s="567">
        <v>42940</v>
      </c>
      <c r="D871" s="566" t="s">
        <v>1228</v>
      </c>
      <c r="E871" s="566" t="s">
        <v>1062</v>
      </c>
      <c r="F871" s="566" t="s">
        <v>49</v>
      </c>
      <c r="G871" s="566" t="s">
        <v>62</v>
      </c>
      <c r="H871" s="566" t="s">
        <v>1229</v>
      </c>
      <c r="I871" s="566"/>
      <c r="J871" s="566"/>
      <c r="K871" s="566"/>
      <c r="L871" s="566" t="s">
        <v>1230</v>
      </c>
      <c r="M871" s="566" t="s">
        <v>43</v>
      </c>
      <c r="N871" s="566" t="s">
        <v>43</v>
      </c>
      <c r="O871" s="566">
        <v>0.5</v>
      </c>
      <c r="P871" s="566"/>
      <c r="Q871" s="566" t="s">
        <v>43</v>
      </c>
      <c r="R871" s="566"/>
      <c r="S871" s="566">
        <v>7</v>
      </c>
      <c r="T871" s="566">
        <v>5</v>
      </c>
      <c r="U871" s="566">
        <v>0</v>
      </c>
      <c r="V871" s="566"/>
      <c r="W871" s="566">
        <v>12</v>
      </c>
      <c r="X871" s="566"/>
      <c r="Y871" s="566" t="s">
        <v>1231</v>
      </c>
      <c r="Z871" s="567">
        <v>42935</v>
      </c>
      <c r="AA871" s="567">
        <v>42940</v>
      </c>
      <c r="AB871" s="567">
        <v>42941</v>
      </c>
      <c r="AC871" s="566" t="s">
        <v>54</v>
      </c>
      <c r="AD871" s="566" t="s">
        <v>85</v>
      </c>
      <c r="AE871" s="566" t="s">
        <v>56</v>
      </c>
    </row>
    <row r="872" spans="1:31">
      <c r="A872" s="566" t="s">
        <v>46</v>
      </c>
      <c r="B872" s="566" t="s">
        <v>46</v>
      </c>
      <c r="C872" s="567">
        <v>42940</v>
      </c>
      <c r="D872" s="566" t="s">
        <v>1228</v>
      </c>
      <c r="E872" s="566" t="s">
        <v>1062</v>
      </c>
      <c r="F872" s="566" t="s">
        <v>49</v>
      </c>
      <c r="G872" s="566" t="s">
        <v>50</v>
      </c>
      <c r="H872" s="566" t="s">
        <v>1232</v>
      </c>
      <c r="I872" s="566"/>
      <c r="J872" s="566"/>
      <c r="K872" s="566"/>
      <c r="L872" s="566" t="s">
        <v>1233</v>
      </c>
      <c r="M872" s="566" t="s">
        <v>43</v>
      </c>
      <c r="N872" s="566">
        <v>0.5</v>
      </c>
      <c r="O872" s="566" t="s">
        <v>43</v>
      </c>
      <c r="P872" s="566"/>
      <c r="Q872" s="566" t="s">
        <v>43</v>
      </c>
      <c r="R872" s="566"/>
      <c r="S872" s="566">
        <v>7</v>
      </c>
      <c r="T872" s="566">
        <v>5</v>
      </c>
      <c r="U872" s="566">
        <v>80.07463464</v>
      </c>
      <c r="V872" s="566"/>
      <c r="W872" s="566">
        <v>92</v>
      </c>
      <c r="X872" s="566"/>
      <c r="Y872" s="566" t="s">
        <v>1234</v>
      </c>
      <c r="Z872" s="567">
        <v>42932</v>
      </c>
      <c r="AA872" s="567">
        <v>42940</v>
      </c>
      <c r="AB872" s="567">
        <v>42941</v>
      </c>
      <c r="AC872" s="566" t="s">
        <v>106</v>
      </c>
      <c r="AD872" s="566" t="s">
        <v>55</v>
      </c>
      <c r="AE872" s="566" t="s">
        <v>56</v>
      </c>
    </row>
    <row r="873" spans="1:31">
      <c r="A873" s="566" t="s">
        <v>46</v>
      </c>
      <c r="B873" s="566" t="s">
        <v>46</v>
      </c>
      <c r="C873" s="567">
        <v>42940</v>
      </c>
      <c r="D873" s="566" t="s">
        <v>1228</v>
      </c>
      <c r="E873" s="566" t="s">
        <v>1062</v>
      </c>
      <c r="F873" s="566" t="s">
        <v>49</v>
      </c>
      <c r="G873" s="566" t="s">
        <v>50</v>
      </c>
      <c r="H873" s="566" t="s">
        <v>1235</v>
      </c>
      <c r="I873" s="566"/>
      <c r="J873" s="566"/>
      <c r="K873" s="566"/>
      <c r="L873" s="566" t="s">
        <v>75</v>
      </c>
      <c r="M873" s="566" t="s">
        <v>43</v>
      </c>
      <c r="N873" s="566" t="s">
        <v>43</v>
      </c>
      <c r="O873" s="566">
        <v>0.5</v>
      </c>
      <c r="P873" s="566"/>
      <c r="Q873" s="566" t="s">
        <v>43</v>
      </c>
      <c r="R873" s="566"/>
      <c r="S873" s="566">
        <v>7</v>
      </c>
      <c r="T873" s="566">
        <v>5</v>
      </c>
      <c r="U873" s="566">
        <v>0</v>
      </c>
      <c r="V873" s="566"/>
      <c r="W873" s="566">
        <v>12</v>
      </c>
      <c r="X873" s="566"/>
      <c r="Y873" s="566" t="s">
        <v>1234</v>
      </c>
      <c r="Z873" s="567">
        <v>42932</v>
      </c>
      <c r="AA873" s="567">
        <v>42940</v>
      </c>
      <c r="AB873" s="567">
        <v>42941</v>
      </c>
      <c r="AC873" s="566" t="s">
        <v>54</v>
      </c>
      <c r="AD873" s="566" t="s">
        <v>55</v>
      </c>
      <c r="AE873" s="566" t="s">
        <v>56</v>
      </c>
    </row>
    <row r="874" spans="1:31">
      <c r="A874" s="566" t="s">
        <v>492</v>
      </c>
      <c r="B874" s="566" t="s">
        <v>493</v>
      </c>
      <c r="C874" s="567">
        <v>42941</v>
      </c>
      <c r="D874" s="566" t="s">
        <v>1228</v>
      </c>
      <c r="E874" s="566" t="s">
        <v>1062</v>
      </c>
      <c r="F874" s="566" t="s">
        <v>327</v>
      </c>
      <c r="G874" s="566" t="s">
        <v>1236</v>
      </c>
      <c r="H874" s="566" t="s">
        <v>1237</v>
      </c>
      <c r="I874" s="566">
        <v>2</v>
      </c>
      <c r="J874" s="566">
        <v>200</v>
      </c>
      <c r="K874" s="566">
        <v>6290</v>
      </c>
      <c r="L874" s="566" t="s">
        <v>865</v>
      </c>
      <c r="M874" s="566"/>
      <c r="N874" s="566"/>
      <c r="O874" s="566"/>
      <c r="P874" s="566">
        <v>0</v>
      </c>
      <c r="Q874" s="566">
        <v>1</v>
      </c>
      <c r="R874" s="566"/>
      <c r="S874" s="566">
        <v>14</v>
      </c>
      <c r="T874" s="566"/>
      <c r="U874" s="566"/>
      <c r="V874" s="566"/>
      <c r="W874" s="566">
        <v>14</v>
      </c>
      <c r="X874" s="566"/>
      <c r="Y874" s="566"/>
      <c r="Z874" s="567"/>
      <c r="AA874" s="567"/>
      <c r="AB874" s="567"/>
      <c r="AC874" s="566"/>
      <c r="AD874" s="566"/>
      <c r="AE874" s="566"/>
    </row>
    <row r="875" spans="1:31">
      <c r="A875" s="566" t="s">
        <v>147</v>
      </c>
      <c r="B875" s="566" t="s">
        <v>324</v>
      </c>
      <c r="C875" s="567">
        <v>42941</v>
      </c>
      <c r="D875" s="566" t="s">
        <v>1228</v>
      </c>
      <c r="E875" s="566" t="s">
        <v>1062</v>
      </c>
      <c r="F875" s="566" t="s">
        <v>327</v>
      </c>
      <c r="G875" s="566" t="s">
        <v>431</v>
      </c>
      <c r="H875" s="566"/>
      <c r="I875" s="566"/>
      <c r="J875" s="566"/>
      <c r="K875" s="566"/>
      <c r="L875" s="566"/>
      <c r="M875" s="566"/>
      <c r="N875" s="566"/>
      <c r="O875" s="566"/>
      <c r="P875" s="566">
        <v>6</v>
      </c>
      <c r="Q875" s="566"/>
      <c r="R875" s="566"/>
      <c r="S875" s="566">
        <v>84</v>
      </c>
      <c r="T875" s="566"/>
      <c r="U875" s="566"/>
      <c r="V875" s="566"/>
      <c r="W875" s="566">
        <v>84</v>
      </c>
      <c r="X875" s="566"/>
      <c r="Y875" s="566"/>
      <c r="Z875" s="567"/>
      <c r="AA875" s="567"/>
      <c r="AB875" s="567"/>
      <c r="AC875" s="566"/>
      <c r="AD875" s="566"/>
      <c r="AE875" s="566"/>
    </row>
    <row r="876" spans="1:31">
      <c r="A876" s="566" t="s">
        <v>492</v>
      </c>
      <c r="B876" s="566" t="s">
        <v>493</v>
      </c>
      <c r="C876" s="567">
        <v>42941</v>
      </c>
      <c r="D876" s="566" t="s">
        <v>1228</v>
      </c>
      <c r="E876" s="566" t="s">
        <v>1062</v>
      </c>
      <c r="F876" s="566" t="s">
        <v>327</v>
      </c>
      <c r="G876" s="566" t="s">
        <v>1236</v>
      </c>
      <c r="H876" s="566" t="s">
        <v>1238</v>
      </c>
      <c r="I876" s="566">
        <v>4</v>
      </c>
      <c r="J876" s="566">
        <v>200</v>
      </c>
      <c r="K876" s="566">
        <v>5310</v>
      </c>
      <c r="L876" s="566" t="s">
        <v>521</v>
      </c>
      <c r="M876" s="566"/>
      <c r="N876" s="566"/>
      <c r="O876" s="566">
        <v>0.15</v>
      </c>
      <c r="P876" s="566">
        <v>0</v>
      </c>
      <c r="Q876" s="566"/>
      <c r="R876" s="566"/>
      <c r="S876" s="566">
        <v>2.1</v>
      </c>
      <c r="T876" s="566">
        <v>0.21</v>
      </c>
      <c r="U876" s="566"/>
      <c r="V876" s="566"/>
      <c r="W876" s="566">
        <v>2.31</v>
      </c>
      <c r="X876" s="566"/>
      <c r="Y876" s="566"/>
      <c r="Z876" s="567"/>
      <c r="AA876" s="567"/>
      <c r="AB876" s="567"/>
      <c r="AC876" s="566"/>
      <c r="AD876" s="566"/>
      <c r="AE876" s="566"/>
    </row>
    <row r="877" spans="1:31">
      <c r="A877" s="566" t="s">
        <v>147</v>
      </c>
      <c r="B877" s="566" t="s">
        <v>324</v>
      </c>
      <c r="C877" s="567">
        <v>42941</v>
      </c>
      <c r="D877" s="566" t="s">
        <v>1228</v>
      </c>
      <c r="E877" s="566" t="s">
        <v>1062</v>
      </c>
      <c r="F877" s="566" t="s">
        <v>327</v>
      </c>
      <c r="G877" s="566" t="s">
        <v>431</v>
      </c>
      <c r="H877" s="566"/>
      <c r="I877" s="566"/>
      <c r="J877" s="566"/>
      <c r="K877" s="566"/>
      <c r="L877" s="566"/>
      <c r="M877" s="566"/>
      <c r="N877" s="566"/>
      <c r="O877" s="566"/>
      <c r="P877" s="566">
        <v>6</v>
      </c>
      <c r="Q877" s="566"/>
      <c r="R877" s="566"/>
      <c r="S877" s="566">
        <v>84</v>
      </c>
      <c r="T877" s="566"/>
      <c r="U877" s="566"/>
      <c r="V877" s="566"/>
      <c r="W877" s="566">
        <v>84</v>
      </c>
      <c r="X877" s="566"/>
      <c r="Y877" s="566"/>
      <c r="Z877" s="567"/>
      <c r="AA877" s="567"/>
      <c r="AB877" s="567"/>
      <c r="AC877" s="566"/>
      <c r="AD877" s="566"/>
      <c r="AE877" s="566"/>
    </row>
    <row r="878" spans="1:31">
      <c r="A878" s="566" t="s">
        <v>492</v>
      </c>
      <c r="B878" s="566" t="s">
        <v>493</v>
      </c>
      <c r="C878" s="567">
        <v>42941</v>
      </c>
      <c r="D878" s="566" t="s">
        <v>1228</v>
      </c>
      <c r="E878" s="566" t="s">
        <v>1062</v>
      </c>
      <c r="F878" s="566" t="s">
        <v>327</v>
      </c>
      <c r="G878" s="566" t="s">
        <v>1236</v>
      </c>
      <c r="H878" s="566" t="s">
        <v>1239</v>
      </c>
      <c r="I878" s="566">
        <v>3</v>
      </c>
      <c r="J878" s="566">
        <v>200</v>
      </c>
      <c r="K878" s="566">
        <v>5840</v>
      </c>
      <c r="L878" s="566" t="s">
        <v>521</v>
      </c>
      <c r="M878" s="566"/>
      <c r="N878" s="566"/>
      <c r="O878" s="566">
        <v>0.15</v>
      </c>
      <c r="P878" s="566">
        <v>0</v>
      </c>
      <c r="Q878" s="566"/>
      <c r="R878" s="566"/>
      <c r="S878" s="566">
        <v>2.1</v>
      </c>
      <c r="T878" s="566">
        <v>0.21</v>
      </c>
      <c r="U878" s="566"/>
      <c r="V878" s="566"/>
      <c r="W878" s="566">
        <v>2.31</v>
      </c>
      <c r="X878" s="566"/>
      <c r="Y878" s="566"/>
      <c r="Z878" s="567"/>
      <c r="AA878" s="567"/>
      <c r="AB878" s="567"/>
      <c r="AC878" s="566"/>
      <c r="AD878" s="566"/>
      <c r="AE878" s="566"/>
    </row>
    <row r="879" spans="1:31">
      <c r="A879" s="566" t="s">
        <v>147</v>
      </c>
      <c r="B879" s="566" t="s">
        <v>324</v>
      </c>
      <c r="C879" s="567">
        <v>42942</v>
      </c>
      <c r="D879" s="566" t="s">
        <v>1228</v>
      </c>
      <c r="E879" s="566" t="s">
        <v>1062</v>
      </c>
      <c r="F879" s="566" t="s">
        <v>327</v>
      </c>
      <c r="G879" s="566" t="s">
        <v>1096</v>
      </c>
      <c r="H879" s="566"/>
      <c r="I879" s="566"/>
      <c r="J879" s="566"/>
      <c r="K879" s="566"/>
      <c r="L879" s="566"/>
      <c r="M879" s="566">
        <v>1</v>
      </c>
      <c r="N879" s="566"/>
      <c r="O879" s="566"/>
      <c r="P879" s="566"/>
      <c r="Q879" s="566"/>
      <c r="R879" s="566"/>
      <c r="S879" s="566">
        <v>14</v>
      </c>
      <c r="T879" s="566"/>
      <c r="U879" s="566"/>
      <c r="V879" s="566"/>
      <c r="W879" s="566">
        <v>14</v>
      </c>
      <c r="X879" s="566"/>
      <c r="Y879" s="566"/>
      <c r="Z879" s="567"/>
      <c r="AA879" s="567"/>
      <c r="AB879" s="567"/>
      <c r="AC879" s="566"/>
      <c r="AD879" s="566"/>
      <c r="AE879" s="566"/>
    </row>
    <row r="880" spans="1:31">
      <c r="A880" s="566" t="s">
        <v>492</v>
      </c>
      <c r="B880" s="566" t="s">
        <v>493</v>
      </c>
      <c r="C880" s="567">
        <v>42942</v>
      </c>
      <c r="D880" s="566" t="s">
        <v>1228</v>
      </c>
      <c r="E880" s="566" t="s">
        <v>1062</v>
      </c>
      <c r="F880" s="566" t="s">
        <v>327</v>
      </c>
      <c r="G880" s="566" t="s">
        <v>754</v>
      </c>
      <c r="H880" s="566" t="s">
        <v>1240</v>
      </c>
      <c r="I880" s="566">
        <v>6</v>
      </c>
      <c r="J880" s="566">
        <v>500</v>
      </c>
      <c r="K880" s="566">
        <v>62060</v>
      </c>
      <c r="L880" s="566" t="s">
        <v>696</v>
      </c>
      <c r="M880" s="566"/>
      <c r="N880" s="566">
        <v>0.15</v>
      </c>
      <c r="O880" s="566"/>
      <c r="P880" s="566">
        <v>0</v>
      </c>
      <c r="Q880" s="566"/>
      <c r="R880" s="566"/>
      <c r="S880" s="566">
        <v>2.1</v>
      </c>
      <c r="T880" s="566">
        <v>0.21</v>
      </c>
      <c r="U880" s="566">
        <v>0.19</v>
      </c>
      <c r="V880" s="566"/>
      <c r="W880" s="566">
        <v>2.5</v>
      </c>
      <c r="X880" s="566"/>
      <c r="Y880" s="566"/>
      <c r="Z880" s="567"/>
      <c r="AA880" s="567"/>
      <c r="AB880" s="567"/>
      <c r="AC880" s="566"/>
      <c r="AD880" s="566"/>
      <c r="AE880" s="566"/>
    </row>
    <row r="881" spans="1:31">
      <c r="A881" s="566" t="s">
        <v>147</v>
      </c>
      <c r="B881" s="566" t="s">
        <v>324</v>
      </c>
      <c r="C881" s="567">
        <v>42942</v>
      </c>
      <c r="D881" s="566" t="s">
        <v>1228</v>
      </c>
      <c r="E881" s="566" t="s">
        <v>1062</v>
      </c>
      <c r="F881" s="566" t="s">
        <v>327</v>
      </c>
      <c r="G881" s="566" t="s">
        <v>1096</v>
      </c>
      <c r="H881" s="566"/>
      <c r="I881" s="566"/>
      <c r="J881" s="566"/>
      <c r="K881" s="566"/>
      <c r="L881" s="566"/>
      <c r="M881" s="566">
        <v>1</v>
      </c>
      <c r="N881" s="566"/>
      <c r="O881" s="566"/>
      <c r="P881" s="566"/>
      <c r="Q881" s="566"/>
      <c r="R881" s="566"/>
      <c r="S881" s="566">
        <v>14</v>
      </c>
      <c r="T881" s="566"/>
      <c r="U881" s="566"/>
      <c r="V881" s="566"/>
      <c r="W881" s="566">
        <v>14</v>
      </c>
      <c r="X881" s="566"/>
      <c r="Y881" s="566"/>
      <c r="Z881" s="567"/>
      <c r="AA881" s="567"/>
      <c r="AB881" s="567"/>
      <c r="AC881" s="566"/>
      <c r="AD881" s="566"/>
      <c r="AE881" s="566"/>
    </row>
    <row r="882" spans="1:31">
      <c r="A882" s="566" t="s">
        <v>492</v>
      </c>
      <c r="B882" s="566" t="s">
        <v>493</v>
      </c>
      <c r="C882" s="567">
        <v>42942</v>
      </c>
      <c r="D882" s="566" t="s">
        <v>1228</v>
      </c>
      <c r="E882" s="566" t="s">
        <v>1062</v>
      </c>
      <c r="F882" s="566" t="s">
        <v>327</v>
      </c>
      <c r="G882" s="566" t="s">
        <v>754</v>
      </c>
      <c r="H882" s="566" t="s">
        <v>1241</v>
      </c>
      <c r="I882" s="566">
        <v>5</v>
      </c>
      <c r="J882" s="566">
        <v>500</v>
      </c>
      <c r="K882" s="566">
        <v>64950</v>
      </c>
      <c r="L882" s="566" t="s">
        <v>696</v>
      </c>
      <c r="M882" s="566"/>
      <c r="N882" s="566">
        <v>0.15</v>
      </c>
      <c r="O882" s="566"/>
      <c r="P882" s="566">
        <v>0</v>
      </c>
      <c r="Q882" s="566"/>
      <c r="R882" s="566"/>
      <c r="S882" s="566">
        <v>2.1</v>
      </c>
      <c r="T882" s="566">
        <v>0.21</v>
      </c>
      <c r="U882" s="566">
        <v>0.19</v>
      </c>
      <c r="V882" s="566"/>
      <c r="W882" s="566">
        <v>2.5</v>
      </c>
      <c r="X882" s="566"/>
      <c r="Y882" s="566"/>
      <c r="Z882" s="567"/>
      <c r="AA882" s="567"/>
      <c r="AB882" s="567"/>
      <c r="AC882" s="566"/>
      <c r="AD882" s="566"/>
      <c r="AE882" s="566"/>
    </row>
    <row r="883" spans="1:31">
      <c r="A883" s="566" t="s">
        <v>492</v>
      </c>
      <c r="B883" s="566" t="s">
        <v>493</v>
      </c>
      <c r="C883" s="567">
        <v>42942</v>
      </c>
      <c r="D883" s="566" t="s">
        <v>1228</v>
      </c>
      <c r="E883" s="566" t="s">
        <v>1062</v>
      </c>
      <c r="F883" s="566" t="s">
        <v>327</v>
      </c>
      <c r="G883" s="566" t="s">
        <v>754</v>
      </c>
      <c r="H883" s="566" t="s">
        <v>1242</v>
      </c>
      <c r="I883" s="566">
        <v>8</v>
      </c>
      <c r="J883" s="566">
        <v>500</v>
      </c>
      <c r="K883" s="566">
        <v>61880</v>
      </c>
      <c r="L883" s="566" t="s">
        <v>696</v>
      </c>
      <c r="M883" s="566"/>
      <c r="N883" s="566">
        <v>0.15</v>
      </c>
      <c r="O883" s="566"/>
      <c r="P883" s="566">
        <v>0</v>
      </c>
      <c r="Q883" s="566"/>
      <c r="R883" s="566"/>
      <c r="S883" s="566">
        <v>2.1</v>
      </c>
      <c r="T883" s="566">
        <v>0.21</v>
      </c>
      <c r="U883" s="566">
        <v>0.19</v>
      </c>
      <c r="V883" s="566"/>
      <c r="W883" s="566">
        <v>2.5</v>
      </c>
      <c r="X883" s="566"/>
      <c r="Y883" s="566"/>
      <c r="Z883" s="567"/>
      <c r="AA883" s="567"/>
      <c r="AB883" s="567"/>
      <c r="AC883" s="566"/>
      <c r="AD883" s="566"/>
      <c r="AE883" s="566"/>
    </row>
    <row r="884" spans="1:31">
      <c r="A884" s="566" t="s">
        <v>492</v>
      </c>
      <c r="B884" s="566" t="s">
        <v>493</v>
      </c>
      <c r="C884" s="567">
        <v>42942</v>
      </c>
      <c r="D884" s="566" t="s">
        <v>1228</v>
      </c>
      <c r="E884" s="566" t="s">
        <v>1062</v>
      </c>
      <c r="F884" s="566" t="s">
        <v>327</v>
      </c>
      <c r="G884" s="566" t="s">
        <v>754</v>
      </c>
      <c r="H884" s="566" t="s">
        <v>1243</v>
      </c>
      <c r="I884" s="566">
        <v>4</v>
      </c>
      <c r="J884" s="566">
        <v>500</v>
      </c>
      <c r="K884" s="566">
        <v>61920</v>
      </c>
      <c r="L884" s="566" t="s">
        <v>696</v>
      </c>
      <c r="M884" s="566"/>
      <c r="N884" s="566">
        <v>0.15</v>
      </c>
      <c r="O884" s="566"/>
      <c r="P884" s="566">
        <v>0</v>
      </c>
      <c r="Q884" s="566"/>
      <c r="R884" s="566"/>
      <c r="S884" s="566">
        <v>2.1</v>
      </c>
      <c r="T884" s="566">
        <v>0.21</v>
      </c>
      <c r="U884" s="566">
        <v>0.19</v>
      </c>
      <c r="V884" s="566"/>
      <c r="W884" s="566">
        <v>2.5</v>
      </c>
      <c r="X884" s="566"/>
      <c r="Y884" s="566"/>
      <c r="Z884" s="567"/>
      <c r="AA884" s="567"/>
      <c r="AB884" s="567"/>
      <c r="AC884" s="566"/>
      <c r="AD884" s="566"/>
      <c r="AE884" s="566"/>
    </row>
    <row r="885" spans="1:31">
      <c r="A885" s="566" t="s">
        <v>492</v>
      </c>
      <c r="B885" s="566" t="s">
        <v>493</v>
      </c>
      <c r="C885" s="567">
        <v>42942</v>
      </c>
      <c r="D885" s="566" t="s">
        <v>1228</v>
      </c>
      <c r="E885" s="566" t="s">
        <v>1062</v>
      </c>
      <c r="F885" s="566" t="s">
        <v>327</v>
      </c>
      <c r="G885" s="566" t="s">
        <v>754</v>
      </c>
      <c r="H885" s="566" t="s">
        <v>1244</v>
      </c>
      <c r="I885" s="566">
        <v>5</v>
      </c>
      <c r="J885" s="566">
        <v>500</v>
      </c>
      <c r="K885" s="566">
        <v>64260</v>
      </c>
      <c r="L885" s="566" t="s">
        <v>696</v>
      </c>
      <c r="M885" s="566"/>
      <c r="N885" s="566">
        <v>0.15</v>
      </c>
      <c r="O885" s="566"/>
      <c r="P885" s="566">
        <v>0</v>
      </c>
      <c r="Q885" s="566"/>
      <c r="R885" s="566"/>
      <c r="S885" s="566">
        <v>2.1</v>
      </c>
      <c r="T885" s="566">
        <v>0.21</v>
      </c>
      <c r="U885" s="566">
        <v>0.19</v>
      </c>
      <c r="V885" s="566"/>
      <c r="W885" s="566">
        <v>2.5</v>
      </c>
      <c r="X885" s="566"/>
      <c r="Y885" s="566"/>
      <c r="Z885" s="567"/>
      <c r="AA885" s="567"/>
      <c r="AB885" s="567"/>
      <c r="AC885" s="566"/>
      <c r="AD885" s="566"/>
      <c r="AE885" s="566"/>
    </row>
    <row r="886" spans="1:31">
      <c r="A886" s="566" t="s">
        <v>492</v>
      </c>
      <c r="B886" s="566" t="s">
        <v>493</v>
      </c>
      <c r="C886" s="567">
        <v>42942</v>
      </c>
      <c r="D886" s="566" t="s">
        <v>1228</v>
      </c>
      <c r="E886" s="566" t="s">
        <v>1062</v>
      </c>
      <c r="F886" s="566" t="s">
        <v>327</v>
      </c>
      <c r="G886" s="566" t="s">
        <v>754</v>
      </c>
      <c r="H886" s="566" t="s">
        <v>1245</v>
      </c>
      <c r="I886" s="566">
        <v>6</v>
      </c>
      <c r="J886" s="566">
        <v>500</v>
      </c>
      <c r="K886" s="566">
        <v>60390</v>
      </c>
      <c r="L886" s="566" t="s">
        <v>696</v>
      </c>
      <c r="M886" s="566"/>
      <c r="N886" s="566">
        <v>0.15</v>
      </c>
      <c r="O886" s="566"/>
      <c r="P886" s="566">
        <v>0</v>
      </c>
      <c r="Q886" s="566"/>
      <c r="R886" s="566"/>
      <c r="S886" s="566">
        <v>2.1</v>
      </c>
      <c r="T886" s="566">
        <v>0.21</v>
      </c>
      <c r="U886" s="566">
        <v>0.19</v>
      </c>
      <c r="V886" s="566"/>
      <c r="W886" s="566">
        <v>2.5</v>
      </c>
      <c r="X886" s="566"/>
      <c r="Y886" s="566"/>
      <c r="Z886" s="567"/>
      <c r="AA886" s="567"/>
      <c r="AB886" s="567"/>
      <c r="AC886" s="566"/>
      <c r="AD886" s="566"/>
      <c r="AE886" s="566"/>
    </row>
    <row r="887" spans="1:31">
      <c r="A887" s="566" t="s">
        <v>492</v>
      </c>
      <c r="B887" s="566" t="s">
        <v>493</v>
      </c>
      <c r="C887" s="567">
        <v>42942</v>
      </c>
      <c r="D887" s="566" t="s">
        <v>1228</v>
      </c>
      <c r="E887" s="566" t="s">
        <v>1062</v>
      </c>
      <c r="F887" s="566" t="s">
        <v>327</v>
      </c>
      <c r="G887" s="566" t="s">
        <v>754</v>
      </c>
      <c r="H887" s="566" t="s">
        <v>1246</v>
      </c>
      <c r="I887" s="566">
        <v>6</v>
      </c>
      <c r="J887" s="566">
        <v>500</v>
      </c>
      <c r="K887" s="566">
        <v>64920</v>
      </c>
      <c r="L887" s="566" t="s">
        <v>696</v>
      </c>
      <c r="M887" s="566"/>
      <c r="N887" s="566">
        <v>0.15</v>
      </c>
      <c r="O887" s="566"/>
      <c r="P887" s="566">
        <v>0</v>
      </c>
      <c r="Q887" s="566"/>
      <c r="R887" s="566"/>
      <c r="S887" s="566">
        <v>2.1</v>
      </c>
      <c r="T887" s="566">
        <v>0.21</v>
      </c>
      <c r="U887" s="566">
        <v>0.19</v>
      </c>
      <c r="V887" s="566"/>
      <c r="W887" s="566">
        <v>2.5</v>
      </c>
      <c r="X887" s="566"/>
      <c r="Y887" s="566"/>
      <c r="Z887" s="567"/>
      <c r="AA887" s="567"/>
      <c r="AB887" s="567"/>
      <c r="AC887" s="566"/>
      <c r="AD887" s="566"/>
      <c r="AE887" s="566"/>
    </row>
    <row r="888" spans="1:31">
      <c r="A888" s="566" t="s">
        <v>492</v>
      </c>
      <c r="B888" s="566" t="s">
        <v>493</v>
      </c>
      <c r="C888" s="567">
        <v>42942</v>
      </c>
      <c r="D888" s="566" t="s">
        <v>1228</v>
      </c>
      <c r="E888" s="566" t="s">
        <v>1062</v>
      </c>
      <c r="F888" s="566" t="s">
        <v>327</v>
      </c>
      <c r="G888" s="566" t="s">
        <v>754</v>
      </c>
      <c r="H888" s="566" t="s">
        <v>1247</v>
      </c>
      <c r="I888" s="566">
        <v>6</v>
      </c>
      <c r="J888" s="566">
        <v>500</v>
      </c>
      <c r="K888" s="566">
        <v>59210</v>
      </c>
      <c r="L888" s="566" t="s">
        <v>696</v>
      </c>
      <c r="M888" s="566"/>
      <c r="N888" s="566">
        <v>0.15</v>
      </c>
      <c r="O888" s="566"/>
      <c r="P888" s="566">
        <v>0</v>
      </c>
      <c r="Q888" s="566"/>
      <c r="R888" s="566"/>
      <c r="S888" s="566">
        <v>2.1</v>
      </c>
      <c r="T888" s="566">
        <v>0.21</v>
      </c>
      <c r="U888" s="566">
        <v>0.19</v>
      </c>
      <c r="V888" s="566"/>
      <c r="W888" s="566">
        <v>2.5</v>
      </c>
      <c r="X888" s="566"/>
      <c r="Y888" s="566"/>
      <c r="Z888" s="567"/>
      <c r="AA888" s="567"/>
      <c r="AB888" s="567"/>
      <c r="AC888" s="566"/>
      <c r="AD888" s="566"/>
      <c r="AE888" s="566"/>
    </row>
    <row r="889" spans="1:31">
      <c r="A889" s="566" t="s">
        <v>492</v>
      </c>
      <c r="B889" s="566" t="s">
        <v>493</v>
      </c>
      <c r="C889" s="567">
        <v>42942</v>
      </c>
      <c r="D889" s="566" t="s">
        <v>1228</v>
      </c>
      <c r="E889" s="566" t="s">
        <v>1062</v>
      </c>
      <c r="F889" s="566" t="s">
        <v>327</v>
      </c>
      <c r="G889" s="566" t="s">
        <v>754</v>
      </c>
      <c r="H889" s="566" t="s">
        <v>1248</v>
      </c>
      <c r="I889" s="566">
        <v>5</v>
      </c>
      <c r="J889" s="566">
        <v>500</v>
      </c>
      <c r="K889" s="566">
        <v>61550</v>
      </c>
      <c r="L889" s="566" t="s">
        <v>696</v>
      </c>
      <c r="M889" s="566"/>
      <c r="N889" s="566">
        <v>0.15</v>
      </c>
      <c r="O889" s="566"/>
      <c r="P889" s="566">
        <v>0</v>
      </c>
      <c r="Q889" s="566"/>
      <c r="R889" s="566"/>
      <c r="S889" s="566">
        <v>2.1</v>
      </c>
      <c r="T889" s="566">
        <v>0.21</v>
      </c>
      <c r="U889" s="566">
        <v>0.19</v>
      </c>
      <c r="V889" s="566"/>
      <c r="W889" s="566">
        <v>2.5</v>
      </c>
      <c r="X889" s="566"/>
      <c r="Y889" s="566"/>
      <c r="Z889" s="567"/>
      <c r="AA889" s="567"/>
      <c r="AB889" s="567"/>
      <c r="AC889" s="566"/>
      <c r="AD889" s="566"/>
      <c r="AE889" s="566"/>
    </row>
    <row r="890" spans="1:31">
      <c r="A890" s="566" t="s">
        <v>492</v>
      </c>
      <c r="B890" s="566" t="s">
        <v>493</v>
      </c>
      <c r="C890" s="567">
        <v>42942</v>
      </c>
      <c r="D890" s="566" t="s">
        <v>1228</v>
      </c>
      <c r="E890" s="566" t="s">
        <v>1062</v>
      </c>
      <c r="F890" s="566" t="s">
        <v>327</v>
      </c>
      <c r="G890" s="566" t="s">
        <v>754</v>
      </c>
      <c r="H890" s="566" t="s">
        <v>1249</v>
      </c>
      <c r="I890" s="566">
        <v>6</v>
      </c>
      <c r="J890" s="566">
        <v>500</v>
      </c>
      <c r="K890" s="566">
        <v>61170</v>
      </c>
      <c r="L890" s="566" t="s">
        <v>696</v>
      </c>
      <c r="M890" s="566"/>
      <c r="N890" s="566">
        <v>0.15</v>
      </c>
      <c r="O890" s="566"/>
      <c r="P890" s="566">
        <v>0</v>
      </c>
      <c r="Q890" s="566"/>
      <c r="R890" s="566"/>
      <c r="S890" s="566">
        <v>2.1</v>
      </c>
      <c r="T890" s="566">
        <v>0.21</v>
      </c>
      <c r="U890" s="566">
        <v>0.19</v>
      </c>
      <c r="V890" s="566"/>
      <c r="W890" s="566">
        <v>2.5</v>
      </c>
      <c r="X890" s="566"/>
      <c r="Y890" s="566"/>
      <c r="Z890" s="567"/>
      <c r="AA890" s="567"/>
      <c r="AB890" s="567"/>
      <c r="AC890" s="566"/>
      <c r="AD890" s="566"/>
      <c r="AE890" s="566"/>
    </row>
    <row r="891" spans="1:31">
      <c r="A891" s="566" t="s">
        <v>492</v>
      </c>
      <c r="B891" s="566" t="s">
        <v>493</v>
      </c>
      <c r="C891" s="567">
        <v>42942</v>
      </c>
      <c r="D891" s="566" t="s">
        <v>1228</v>
      </c>
      <c r="E891" s="566" t="s">
        <v>1062</v>
      </c>
      <c r="F891" s="566" t="s">
        <v>327</v>
      </c>
      <c r="G891" s="566" t="s">
        <v>754</v>
      </c>
      <c r="H891" s="566" t="s">
        <v>1250</v>
      </c>
      <c r="I891" s="566">
        <v>7</v>
      </c>
      <c r="J891" s="566">
        <v>500</v>
      </c>
      <c r="K891" s="566">
        <v>63330</v>
      </c>
      <c r="L891" s="566" t="s">
        <v>696</v>
      </c>
      <c r="M891" s="566"/>
      <c r="N891" s="566">
        <v>0.15</v>
      </c>
      <c r="O891" s="566"/>
      <c r="P891" s="566">
        <v>0</v>
      </c>
      <c r="Q891" s="566"/>
      <c r="R891" s="566"/>
      <c r="S891" s="566">
        <v>2.1</v>
      </c>
      <c r="T891" s="566">
        <v>0.21</v>
      </c>
      <c r="U891" s="566">
        <v>0.19</v>
      </c>
      <c r="V891" s="566"/>
      <c r="W891" s="566">
        <v>2.5</v>
      </c>
      <c r="X891" s="566"/>
      <c r="Y891" s="566"/>
      <c r="Z891" s="567"/>
      <c r="AA891" s="567"/>
      <c r="AB891" s="567"/>
      <c r="AC891" s="566"/>
      <c r="AD891" s="566"/>
      <c r="AE891" s="566"/>
    </row>
    <row r="892" spans="1:31">
      <c r="A892" s="566" t="s">
        <v>492</v>
      </c>
      <c r="B892" s="566" t="s">
        <v>493</v>
      </c>
      <c r="C892" s="567">
        <v>42942</v>
      </c>
      <c r="D892" s="566" t="s">
        <v>1228</v>
      </c>
      <c r="E892" s="566" t="s">
        <v>1062</v>
      </c>
      <c r="F892" s="566" t="s">
        <v>327</v>
      </c>
      <c r="G892" s="566" t="s">
        <v>754</v>
      </c>
      <c r="H892" s="566" t="s">
        <v>1251</v>
      </c>
      <c r="I892" s="566">
        <v>7</v>
      </c>
      <c r="J892" s="566">
        <v>500</v>
      </c>
      <c r="K892" s="566">
        <v>61330</v>
      </c>
      <c r="L892" s="566" t="s">
        <v>696</v>
      </c>
      <c r="M892" s="566"/>
      <c r="N892" s="566">
        <v>0.15</v>
      </c>
      <c r="O892" s="566"/>
      <c r="P892" s="566">
        <v>0</v>
      </c>
      <c r="Q892" s="566"/>
      <c r="R892" s="566"/>
      <c r="S892" s="566">
        <v>2.1</v>
      </c>
      <c r="T892" s="566">
        <v>0.21</v>
      </c>
      <c r="U892" s="566">
        <v>0.19</v>
      </c>
      <c r="V892" s="566"/>
      <c r="W892" s="566">
        <v>2.5</v>
      </c>
      <c r="X892" s="566"/>
      <c r="Y892" s="566"/>
      <c r="Z892" s="567"/>
      <c r="AA892" s="567"/>
      <c r="AB892" s="567"/>
      <c r="AC892" s="566"/>
      <c r="AD892" s="566"/>
      <c r="AE892" s="566"/>
    </row>
    <row r="893" spans="1:31">
      <c r="A893" s="566" t="s">
        <v>492</v>
      </c>
      <c r="B893" s="566" t="s">
        <v>493</v>
      </c>
      <c r="C893" s="567">
        <v>42942</v>
      </c>
      <c r="D893" s="566" t="s">
        <v>1228</v>
      </c>
      <c r="E893" s="566" t="s">
        <v>1062</v>
      </c>
      <c r="F893" s="566" t="s">
        <v>327</v>
      </c>
      <c r="G893" s="566" t="s">
        <v>754</v>
      </c>
      <c r="H893" s="566" t="s">
        <v>1252</v>
      </c>
      <c r="I893" s="566">
        <v>6</v>
      </c>
      <c r="J893" s="566">
        <v>500</v>
      </c>
      <c r="K893" s="566">
        <v>60820</v>
      </c>
      <c r="L893" s="566" t="s">
        <v>696</v>
      </c>
      <c r="M893" s="566"/>
      <c r="N893" s="566">
        <v>0.15</v>
      </c>
      <c r="O893" s="566"/>
      <c r="P893" s="566">
        <v>0</v>
      </c>
      <c r="Q893" s="566"/>
      <c r="R893" s="566"/>
      <c r="S893" s="566">
        <v>2.1</v>
      </c>
      <c r="T893" s="566">
        <v>0.21</v>
      </c>
      <c r="U893" s="566">
        <v>0.19</v>
      </c>
      <c r="V893" s="566"/>
      <c r="W893" s="566">
        <v>2.5</v>
      </c>
      <c r="X893" s="566"/>
      <c r="Y893" s="566"/>
      <c r="Z893" s="567"/>
      <c r="AA893" s="567"/>
      <c r="AB893" s="567"/>
      <c r="AC893" s="566"/>
      <c r="AD893" s="566"/>
      <c r="AE893" s="566"/>
    </row>
    <row r="894" spans="1:31">
      <c r="A894" s="566" t="s">
        <v>492</v>
      </c>
      <c r="B894" s="566" t="s">
        <v>537</v>
      </c>
      <c r="C894" s="567">
        <v>42942</v>
      </c>
      <c r="D894" s="566" t="s">
        <v>1228</v>
      </c>
      <c r="E894" s="566" t="s">
        <v>1062</v>
      </c>
      <c r="F894" s="566" t="s">
        <v>327</v>
      </c>
      <c r="G894" s="566" t="s">
        <v>538</v>
      </c>
      <c r="H894" s="566" t="s">
        <v>1253</v>
      </c>
      <c r="I894" s="566">
        <v>92</v>
      </c>
      <c r="J894" s="566">
        <v>218</v>
      </c>
      <c r="K894" s="566">
        <v>218</v>
      </c>
      <c r="L894" s="566" t="s">
        <v>567</v>
      </c>
      <c r="M894" s="566"/>
      <c r="N894" s="566"/>
      <c r="O894" s="566"/>
      <c r="P894" s="566">
        <v>0.736</v>
      </c>
      <c r="Q894" s="566"/>
      <c r="R894" s="566"/>
      <c r="S894" s="566">
        <v>10.304</v>
      </c>
      <c r="T894" s="566"/>
      <c r="U894" s="566"/>
      <c r="V894" s="566"/>
      <c r="W894" s="566">
        <v>10.304</v>
      </c>
      <c r="X894" s="566">
        <v>92</v>
      </c>
      <c r="Y894" s="566"/>
      <c r="Z894" s="567"/>
      <c r="AA894" s="567"/>
      <c r="AB894" s="567"/>
      <c r="AC894" s="566"/>
      <c r="AD894" s="566"/>
      <c r="AE894" s="566"/>
    </row>
    <row r="895" spans="1:31">
      <c r="A895" s="566" t="s">
        <v>492</v>
      </c>
      <c r="B895" s="566" t="s">
        <v>537</v>
      </c>
      <c r="C895" s="567">
        <v>42942</v>
      </c>
      <c r="D895" s="566" t="s">
        <v>1228</v>
      </c>
      <c r="E895" s="566" t="s">
        <v>1062</v>
      </c>
      <c r="F895" s="566" t="s">
        <v>327</v>
      </c>
      <c r="G895" s="566" t="s">
        <v>538</v>
      </c>
      <c r="H895" s="566" t="s">
        <v>1253</v>
      </c>
      <c r="I895" s="566">
        <v>55</v>
      </c>
      <c r="J895" s="566">
        <v>218</v>
      </c>
      <c r="K895" s="566">
        <v>218</v>
      </c>
      <c r="L895" s="566" t="s">
        <v>567</v>
      </c>
      <c r="M895" s="566">
        <v>0.25</v>
      </c>
      <c r="N895" s="566"/>
      <c r="O895" s="566"/>
      <c r="P895" s="566">
        <v>0</v>
      </c>
      <c r="Q895" s="566"/>
      <c r="R895" s="566"/>
      <c r="S895" s="566">
        <v>3.5</v>
      </c>
      <c r="T895" s="566">
        <v>4.4</v>
      </c>
      <c r="U895" s="566">
        <v>84.2</v>
      </c>
      <c r="V895" s="566"/>
      <c r="W895" s="566">
        <v>92.1</v>
      </c>
      <c r="X895" s="566"/>
      <c r="Y895" s="566"/>
      <c r="Z895" s="567"/>
      <c r="AA895" s="567"/>
      <c r="AB895" s="567"/>
      <c r="AC895" s="566"/>
      <c r="AD895" s="566"/>
      <c r="AE895" s="566"/>
    </row>
    <row r="896" spans="1:31">
      <c r="A896" s="566" t="s">
        <v>492</v>
      </c>
      <c r="B896" s="566" t="s">
        <v>537</v>
      </c>
      <c r="C896" s="567">
        <v>42942</v>
      </c>
      <c r="D896" s="566" t="s">
        <v>1228</v>
      </c>
      <c r="E896" s="566" t="s">
        <v>1062</v>
      </c>
      <c r="F896" s="566" t="s">
        <v>327</v>
      </c>
      <c r="G896" s="566" t="s">
        <v>538</v>
      </c>
      <c r="H896" s="566" t="s">
        <v>1254</v>
      </c>
      <c r="I896" s="566">
        <v>106</v>
      </c>
      <c r="J896" s="566">
        <v>106</v>
      </c>
      <c r="K896" s="566">
        <v>106</v>
      </c>
      <c r="L896" s="566" t="s">
        <v>897</v>
      </c>
      <c r="M896" s="566"/>
      <c r="N896" s="566"/>
      <c r="O896" s="566"/>
      <c r="P896" s="566">
        <v>0.848</v>
      </c>
      <c r="Q896" s="566"/>
      <c r="R896" s="566"/>
      <c r="S896" s="566">
        <v>11.872</v>
      </c>
      <c r="T896" s="566"/>
      <c r="U896" s="566"/>
      <c r="V896" s="566"/>
      <c r="W896" s="566">
        <v>11.872</v>
      </c>
      <c r="X896" s="566">
        <v>106</v>
      </c>
      <c r="Y896" s="566"/>
      <c r="Z896" s="567"/>
      <c r="AA896" s="567"/>
      <c r="AB896" s="567"/>
      <c r="AC896" s="566"/>
      <c r="AD896" s="566"/>
      <c r="AE896" s="566"/>
    </row>
    <row r="897" spans="1:31">
      <c r="A897" s="566" t="s">
        <v>492</v>
      </c>
      <c r="B897" s="566" t="s">
        <v>493</v>
      </c>
      <c r="C897" s="567">
        <v>42942</v>
      </c>
      <c r="D897" s="566" t="s">
        <v>1228</v>
      </c>
      <c r="E897" s="566" t="s">
        <v>1062</v>
      </c>
      <c r="F897" s="566" t="s">
        <v>327</v>
      </c>
      <c r="G897" s="566" t="s">
        <v>754</v>
      </c>
      <c r="H897" s="566" t="s">
        <v>1255</v>
      </c>
      <c r="I897" s="566">
        <v>6</v>
      </c>
      <c r="J897" s="566">
        <v>500</v>
      </c>
      <c r="K897" s="566">
        <v>63320</v>
      </c>
      <c r="L897" s="566" t="s">
        <v>696</v>
      </c>
      <c r="M897" s="566"/>
      <c r="N897" s="566">
        <v>0.15</v>
      </c>
      <c r="O897" s="566"/>
      <c r="P897" s="566">
        <v>0</v>
      </c>
      <c r="Q897" s="566"/>
      <c r="R897" s="566"/>
      <c r="S897" s="566">
        <v>2.1</v>
      </c>
      <c r="T897" s="566">
        <v>0.21</v>
      </c>
      <c r="U897" s="566">
        <v>0.19</v>
      </c>
      <c r="V897" s="566"/>
      <c r="W897" s="566">
        <v>2.5</v>
      </c>
      <c r="X897" s="566"/>
      <c r="Y897" s="566"/>
      <c r="Z897" s="567"/>
      <c r="AA897" s="567"/>
      <c r="AB897" s="567"/>
      <c r="AC897" s="566"/>
      <c r="AD897" s="566"/>
      <c r="AE897" s="566"/>
    </row>
    <row r="898" spans="1:31">
      <c r="A898" s="566" t="s">
        <v>492</v>
      </c>
      <c r="B898" s="566" t="s">
        <v>493</v>
      </c>
      <c r="C898" s="567">
        <v>42942</v>
      </c>
      <c r="D898" s="566" t="s">
        <v>1228</v>
      </c>
      <c r="E898" s="566" t="s">
        <v>1062</v>
      </c>
      <c r="F898" s="566" t="s">
        <v>327</v>
      </c>
      <c r="G898" s="566" t="s">
        <v>754</v>
      </c>
      <c r="H898" s="566" t="s">
        <v>1256</v>
      </c>
      <c r="I898" s="566">
        <v>6</v>
      </c>
      <c r="J898" s="566">
        <v>500</v>
      </c>
      <c r="K898" s="566">
        <v>59260</v>
      </c>
      <c r="L898" s="566" t="s">
        <v>696</v>
      </c>
      <c r="M898" s="566"/>
      <c r="N898" s="566">
        <v>0.15</v>
      </c>
      <c r="O898" s="566"/>
      <c r="P898" s="566">
        <v>0</v>
      </c>
      <c r="Q898" s="566"/>
      <c r="R898" s="566"/>
      <c r="S898" s="566">
        <v>2.1</v>
      </c>
      <c r="T898" s="566">
        <v>0.21</v>
      </c>
      <c r="U898" s="566">
        <v>0.19</v>
      </c>
      <c r="V898" s="566"/>
      <c r="W898" s="566">
        <v>2.5</v>
      </c>
      <c r="X898" s="566"/>
      <c r="Y898" s="566"/>
      <c r="Z898" s="567"/>
      <c r="AA898" s="567"/>
      <c r="AB898" s="567"/>
      <c r="AC898" s="566"/>
      <c r="AD898" s="566"/>
      <c r="AE898" s="566"/>
    </row>
    <row r="899" spans="1:31">
      <c r="A899" s="566" t="s">
        <v>492</v>
      </c>
      <c r="B899" s="566" t="s">
        <v>537</v>
      </c>
      <c r="C899" s="567">
        <v>42942</v>
      </c>
      <c r="D899" s="566" t="s">
        <v>1228</v>
      </c>
      <c r="E899" s="566" t="s">
        <v>1062</v>
      </c>
      <c r="F899" s="566" t="s">
        <v>327</v>
      </c>
      <c r="G899" s="566" t="s">
        <v>1257</v>
      </c>
      <c r="H899" s="566" t="s">
        <v>1258</v>
      </c>
      <c r="I899" s="566">
        <v>53</v>
      </c>
      <c r="J899" s="566">
        <v>53</v>
      </c>
      <c r="K899" s="566">
        <v>53</v>
      </c>
      <c r="L899" s="566" t="s">
        <v>573</v>
      </c>
      <c r="M899" s="566"/>
      <c r="N899" s="566"/>
      <c r="O899" s="566"/>
      <c r="P899" s="566">
        <v>0.424</v>
      </c>
      <c r="Q899" s="566"/>
      <c r="R899" s="566"/>
      <c r="S899" s="566">
        <v>5.936</v>
      </c>
      <c r="T899" s="566"/>
      <c r="U899" s="566"/>
      <c r="V899" s="566"/>
      <c r="W899" s="566">
        <v>5.936</v>
      </c>
      <c r="X899" s="566">
        <v>53</v>
      </c>
      <c r="Y899" s="566"/>
      <c r="Z899" s="567"/>
      <c r="AA899" s="567"/>
      <c r="AB899" s="567"/>
      <c r="AC899" s="566"/>
      <c r="AD899" s="566"/>
      <c r="AE899" s="566"/>
    </row>
    <row r="900" spans="1:31">
      <c r="A900" s="566" t="s">
        <v>492</v>
      </c>
      <c r="B900" s="566" t="s">
        <v>493</v>
      </c>
      <c r="C900" s="567">
        <v>42942</v>
      </c>
      <c r="D900" s="566" t="s">
        <v>1228</v>
      </c>
      <c r="E900" s="566" t="s">
        <v>1062</v>
      </c>
      <c r="F900" s="566" t="s">
        <v>327</v>
      </c>
      <c r="G900" s="566" t="s">
        <v>786</v>
      </c>
      <c r="H900" s="566" t="s">
        <v>1259</v>
      </c>
      <c r="I900" s="566">
        <v>3</v>
      </c>
      <c r="J900" s="566">
        <v>200</v>
      </c>
      <c r="K900" s="566">
        <v>7590</v>
      </c>
      <c r="L900" s="566" t="s">
        <v>696</v>
      </c>
      <c r="M900" s="566"/>
      <c r="N900" s="566">
        <v>0.15</v>
      </c>
      <c r="O900" s="566"/>
      <c r="P900" s="566">
        <v>0</v>
      </c>
      <c r="Q900" s="566"/>
      <c r="R900" s="566"/>
      <c r="S900" s="566">
        <v>2.1</v>
      </c>
      <c r="T900" s="566">
        <v>0.21</v>
      </c>
      <c r="U900" s="566">
        <v>0.19</v>
      </c>
      <c r="V900" s="566"/>
      <c r="W900" s="566">
        <v>2.5</v>
      </c>
      <c r="X900" s="566"/>
      <c r="Y900" s="566"/>
      <c r="Z900" s="567"/>
      <c r="AA900" s="567"/>
      <c r="AB900" s="567"/>
      <c r="AC900" s="566"/>
      <c r="AD900" s="566"/>
      <c r="AE900" s="566"/>
    </row>
    <row r="901" spans="1:31">
      <c r="A901" s="566" t="s">
        <v>492</v>
      </c>
      <c r="B901" s="566" t="s">
        <v>493</v>
      </c>
      <c r="C901" s="567">
        <v>42942</v>
      </c>
      <c r="D901" s="566" t="s">
        <v>1228</v>
      </c>
      <c r="E901" s="566" t="s">
        <v>1062</v>
      </c>
      <c r="F901" s="566" t="s">
        <v>327</v>
      </c>
      <c r="G901" s="566" t="s">
        <v>754</v>
      </c>
      <c r="H901" s="566" t="s">
        <v>1260</v>
      </c>
      <c r="I901" s="566">
        <v>6</v>
      </c>
      <c r="J901" s="566">
        <v>500</v>
      </c>
      <c r="K901" s="566">
        <v>65140</v>
      </c>
      <c r="L901" s="566" t="s">
        <v>696</v>
      </c>
      <c r="M901" s="566"/>
      <c r="N901" s="566">
        <v>0.15</v>
      </c>
      <c r="O901" s="566"/>
      <c r="P901" s="566">
        <v>0</v>
      </c>
      <c r="Q901" s="566"/>
      <c r="R901" s="566"/>
      <c r="S901" s="566">
        <v>2.1</v>
      </c>
      <c r="T901" s="566">
        <v>0.21</v>
      </c>
      <c r="U901" s="566">
        <v>0.19</v>
      </c>
      <c r="V901" s="566"/>
      <c r="W901" s="566">
        <v>2.5</v>
      </c>
      <c r="X901" s="566"/>
      <c r="Y901" s="566"/>
      <c r="Z901" s="567"/>
      <c r="AA901" s="567"/>
      <c r="AB901" s="567"/>
      <c r="AC901" s="566"/>
      <c r="AD901" s="566"/>
      <c r="AE901" s="566"/>
    </row>
    <row r="902" spans="1:31">
      <c r="A902" s="566" t="s">
        <v>492</v>
      </c>
      <c r="B902" s="566" t="s">
        <v>493</v>
      </c>
      <c r="C902" s="567">
        <v>42942</v>
      </c>
      <c r="D902" s="566" t="s">
        <v>1228</v>
      </c>
      <c r="E902" s="566" t="s">
        <v>1062</v>
      </c>
      <c r="F902" s="566" t="s">
        <v>327</v>
      </c>
      <c r="G902" s="566" t="s">
        <v>754</v>
      </c>
      <c r="H902" s="566" t="s">
        <v>1261</v>
      </c>
      <c r="I902" s="566">
        <v>4</v>
      </c>
      <c r="J902" s="566">
        <v>500</v>
      </c>
      <c r="K902" s="566">
        <v>61130</v>
      </c>
      <c r="L902" s="566" t="s">
        <v>696</v>
      </c>
      <c r="M902" s="566"/>
      <c r="N902" s="566">
        <v>0.15</v>
      </c>
      <c r="O902" s="566"/>
      <c r="P902" s="566">
        <v>0</v>
      </c>
      <c r="Q902" s="566"/>
      <c r="R902" s="566"/>
      <c r="S902" s="566">
        <v>2.1</v>
      </c>
      <c r="T902" s="566">
        <v>0.21</v>
      </c>
      <c r="U902" s="566">
        <v>0.19</v>
      </c>
      <c r="V902" s="566"/>
      <c r="W902" s="566">
        <v>2.5</v>
      </c>
      <c r="X902" s="566"/>
      <c r="Y902" s="566"/>
      <c r="Z902" s="567"/>
      <c r="AA902" s="567"/>
      <c r="AB902" s="567"/>
      <c r="AC902" s="566"/>
      <c r="AD902" s="566"/>
      <c r="AE902" s="566"/>
    </row>
    <row r="903" spans="1:31">
      <c r="A903" s="566" t="s">
        <v>492</v>
      </c>
      <c r="B903" s="566" t="s">
        <v>537</v>
      </c>
      <c r="C903" s="567">
        <v>42942</v>
      </c>
      <c r="D903" s="566" t="s">
        <v>1228</v>
      </c>
      <c r="E903" s="566" t="s">
        <v>1062</v>
      </c>
      <c r="F903" s="566" t="s">
        <v>327</v>
      </c>
      <c r="G903" s="566" t="s">
        <v>538</v>
      </c>
      <c r="H903" s="566" t="s">
        <v>1254</v>
      </c>
      <c r="I903" s="566">
        <v>70</v>
      </c>
      <c r="J903" s="566">
        <v>106</v>
      </c>
      <c r="K903" s="566">
        <v>106</v>
      </c>
      <c r="L903" s="566" t="s">
        <v>567</v>
      </c>
      <c r="M903" s="566">
        <v>0.5</v>
      </c>
      <c r="N903" s="566"/>
      <c r="O903" s="566"/>
      <c r="P903" s="566">
        <v>0</v>
      </c>
      <c r="Q903" s="566"/>
      <c r="R903" s="566"/>
      <c r="S903" s="566">
        <v>7</v>
      </c>
      <c r="T903" s="566">
        <v>5.6</v>
      </c>
      <c r="U903" s="566">
        <v>107.2</v>
      </c>
      <c r="V903" s="566"/>
      <c r="W903" s="566">
        <v>119.8</v>
      </c>
      <c r="X903" s="566"/>
      <c r="Y903" s="566"/>
      <c r="Z903" s="567"/>
      <c r="AA903" s="567"/>
      <c r="AB903" s="567"/>
      <c r="AC903" s="566"/>
      <c r="AD903" s="566"/>
      <c r="AE903" s="566"/>
    </row>
    <row r="904" spans="1:31">
      <c r="A904" s="566" t="s">
        <v>492</v>
      </c>
      <c r="B904" s="566" t="s">
        <v>493</v>
      </c>
      <c r="C904" s="567">
        <v>42942</v>
      </c>
      <c r="D904" s="566" t="s">
        <v>1228</v>
      </c>
      <c r="E904" s="566" t="s">
        <v>1062</v>
      </c>
      <c r="F904" s="566" t="s">
        <v>327</v>
      </c>
      <c r="G904" s="566" t="s">
        <v>754</v>
      </c>
      <c r="H904" s="566" t="s">
        <v>1244</v>
      </c>
      <c r="I904" s="566">
        <v>8</v>
      </c>
      <c r="J904" s="566">
        <v>500</v>
      </c>
      <c r="K904" s="566">
        <v>61740</v>
      </c>
      <c r="L904" s="566" t="s">
        <v>696</v>
      </c>
      <c r="M904" s="566"/>
      <c r="N904" s="566">
        <v>0.15</v>
      </c>
      <c r="O904" s="566"/>
      <c r="P904" s="566">
        <v>0</v>
      </c>
      <c r="Q904" s="566"/>
      <c r="R904" s="566"/>
      <c r="S904" s="566">
        <v>2.1</v>
      </c>
      <c r="T904" s="566">
        <v>0.21</v>
      </c>
      <c r="U904" s="566">
        <v>0.19</v>
      </c>
      <c r="V904" s="566"/>
      <c r="W904" s="566">
        <v>2.5</v>
      </c>
      <c r="X904" s="566"/>
      <c r="Y904" s="566"/>
      <c r="Z904" s="567"/>
      <c r="AA904" s="567"/>
      <c r="AB904" s="567"/>
      <c r="AC904" s="566"/>
      <c r="AD904" s="566"/>
      <c r="AE904" s="566"/>
    </row>
    <row r="905" spans="1:31">
      <c r="A905" s="566" t="s">
        <v>492</v>
      </c>
      <c r="B905" s="566" t="s">
        <v>493</v>
      </c>
      <c r="C905" s="567">
        <v>42942</v>
      </c>
      <c r="D905" s="566" t="s">
        <v>1228</v>
      </c>
      <c r="E905" s="566" t="s">
        <v>1062</v>
      </c>
      <c r="F905" s="566" t="s">
        <v>327</v>
      </c>
      <c r="G905" s="566" t="s">
        <v>786</v>
      </c>
      <c r="H905" s="566" t="s">
        <v>1262</v>
      </c>
      <c r="I905" s="566">
        <v>2</v>
      </c>
      <c r="J905" s="566">
        <v>200</v>
      </c>
      <c r="K905" s="566">
        <v>5880</v>
      </c>
      <c r="L905" s="566" t="s">
        <v>696</v>
      </c>
      <c r="M905" s="566"/>
      <c r="N905" s="566">
        <v>0.15</v>
      </c>
      <c r="O905" s="566"/>
      <c r="P905" s="566">
        <v>0</v>
      </c>
      <c r="Q905" s="566"/>
      <c r="R905" s="566"/>
      <c r="S905" s="566">
        <v>2.1</v>
      </c>
      <c r="T905" s="566">
        <v>0.21</v>
      </c>
      <c r="U905" s="566">
        <v>0.19</v>
      </c>
      <c r="V905" s="566"/>
      <c r="W905" s="566">
        <v>2.5</v>
      </c>
      <c r="X905" s="566"/>
      <c r="Y905" s="566"/>
      <c r="Z905" s="567"/>
      <c r="AA905" s="567"/>
      <c r="AB905" s="567"/>
      <c r="AC905" s="566"/>
      <c r="AD905" s="566"/>
      <c r="AE905" s="566"/>
    </row>
    <row r="906" spans="1:31">
      <c r="A906" s="566" t="s">
        <v>46</v>
      </c>
      <c r="B906" s="566" t="s">
        <v>46</v>
      </c>
      <c r="C906" s="567">
        <v>42943</v>
      </c>
      <c r="D906" s="566" t="s">
        <v>1228</v>
      </c>
      <c r="E906" s="566" t="s">
        <v>1062</v>
      </c>
      <c r="F906" s="566" t="s">
        <v>49</v>
      </c>
      <c r="G906" s="566" t="s">
        <v>65</v>
      </c>
      <c r="H906" s="566" t="s">
        <v>1263</v>
      </c>
      <c r="I906" s="566"/>
      <c r="J906" s="566"/>
      <c r="K906" s="566"/>
      <c r="L906" s="566" t="s">
        <v>1264</v>
      </c>
      <c r="M906" s="566" t="s">
        <v>43</v>
      </c>
      <c r="N906" s="566" t="s">
        <v>43</v>
      </c>
      <c r="O906" s="566" t="s">
        <v>43</v>
      </c>
      <c r="P906" s="566"/>
      <c r="Q906" s="566">
        <v>3</v>
      </c>
      <c r="R906" s="566"/>
      <c r="S906" s="566">
        <v>42</v>
      </c>
      <c r="T906" s="566">
        <v>0</v>
      </c>
      <c r="U906" s="566">
        <v>0</v>
      </c>
      <c r="V906" s="566"/>
      <c r="W906" s="566">
        <v>42</v>
      </c>
      <c r="X906" s="566"/>
      <c r="Y906" s="566" t="s">
        <v>1265</v>
      </c>
      <c r="Z906" s="567">
        <v>42942</v>
      </c>
      <c r="AA906" s="567">
        <v>42945</v>
      </c>
      <c r="AB906" s="567">
        <v>42946</v>
      </c>
      <c r="AC906" s="566" t="s">
        <v>142</v>
      </c>
      <c r="AD906" s="566" t="s">
        <v>61</v>
      </c>
      <c r="AE906" s="566" t="s">
        <v>56</v>
      </c>
    </row>
    <row r="907" spans="1:31">
      <c r="A907" s="566" t="s">
        <v>492</v>
      </c>
      <c r="B907" s="566" t="s">
        <v>537</v>
      </c>
      <c r="C907" s="567">
        <v>42943</v>
      </c>
      <c r="D907" s="566" t="s">
        <v>1228</v>
      </c>
      <c r="E907" s="566" t="s">
        <v>1062</v>
      </c>
      <c r="F907" s="566" t="s">
        <v>327</v>
      </c>
      <c r="G907" s="566" t="s">
        <v>538</v>
      </c>
      <c r="H907" s="566" t="s">
        <v>1254</v>
      </c>
      <c r="I907" s="566">
        <v>98</v>
      </c>
      <c r="J907" s="566">
        <v>106</v>
      </c>
      <c r="K907" s="566">
        <v>106</v>
      </c>
      <c r="L907" s="566" t="s">
        <v>567</v>
      </c>
      <c r="M907" s="566"/>
      <c r="N907" s="566"/>
      <c r="O907" s="566"/>
      <c r="P907" s="566">
        <v>0.784</v>
      </c>
      <c r="Q907" s="566"/>
      <c r="R907" s="566"/>
      <c r="S907" s="566">
        <v>10.976</v>
      </c>
      <c r="T907" s="566"/>
      <c r="U907" s="566"/>
      <c r="V907" s="566"/>
      <c r="W907" s="566">
        <v>10.976</v>
      </c>
      <c r="X907" s="566">
        <v>98</v>
      </c>
      <c r="Y907" s="566"/>
      <c r="Z907" s="567"/>
      <c r="AA907" s="567"/>
      <c r="AB907" s="567"/>
      <c r="AC907" s="566"/>
      <c r="AD907" s="566"/>
      <c r="AE907" s="566"/>
    </row>
    <row r="908" spans="1:31">
      <c r="A908" s="566" t="s">
        <v>147</v>
      </c>
      <c r="B908" s="566" t="s">
        <v>161</v>
      </c>
      <c r="C908" s="567">
        <v>42943</v>
      </c>
      <c r="D908" s="566" t="s">
        <v>1228</v>
      </c>
      <c r="E908" s="566" t="s">
        <v>1062</v>
      </c>
      <c r="F908" s="566" t="s">
        <v>49</v>
      </c>
      <c r="G908" s="566" t="s">
        <v>247</v>
      </c>
      <c r="H908" s="566" t="s">
        <v>1266</v>
      </c>
      <c r="I908" s="566"/>
      <c r="J908" s="566"/>
      <c r="K908" s="566"/>
      <c r="L908" s="566" t="s">
        <v>698</v>
      </c>
      <c r="M908" s="566" t="s">
        <v>43</v>
      </c>
      <c r="N908" s="566" t="s">
        <v>43</v>
      </c>
      <c r="O908" s="566">
        <v>0.5</v>
      </c>
      <c r="P908" s="566"/>
      <c r="Q908" s="566" t="s">
        <v>43</v>
      </c>
      <c r="R908" s="566"/>
      <c r="S908" s="566">
        <v>7</v>
      </c>
      <c r="T908" s="566">
        <v>5</v>
      </c>
      <c r="U908" s="566">
        <v>0</v>
      </c>
      <c r="V908" s="566"/>
      <c r="W908" s="566">
        <v>12</v>
      </c>
      <c r="X908" s="566"/>
      <c r="Y908" s="566" t="s">
        <v>1267</v>
      </c>
      <c r="Z908" s="567">
        <v>42941</v>
      </c>
      <c r="AA908" s="567">
        <v>42945</v>
      </c>
      <c r="AB908" s="567">
        <v>42949</v>
      </c>
      <c r="AC908" s="566" t="s">
        <v>54</v>
      </c>
      <c r="AD908" s="566" t="s">
        <v>291</v>
      </c>
      <c r="AE908" s="566" t="s">
        <v>56</v>
      </c>
    </row>
    <row r="909" spans="1:31">
      <c r="A909" s="566" t="s">
        <v>492</v>
      </c>
      <c r="B909" s="566" t="s">
        <v>537</v>
      </c>
      <c r="C909" s="567">
        <v>42943</v>
      </c>
      <c r="D909" s="566" t="s">
        <v>1228</v>
      </c>
      <c r="E909" s="566" t="s">
        <v>1062</v>
      </c>
      <c r="F909" s="566" t="s">
        <v>327</v>
      </c>
      <c r="G909" s="566" t="s">
        <v>538</v>
      </c>
      <c r="H909" s="566" t="s">
        <v>1254</v>
      </c>
      <c r="I909" s="566">
        <v>36</v>
      </c>
      <c r="J909" s="566">
        <v>106</v>
      </c>
      <c r="K909" s="566">
        <v>106</v>
      </c>
      <c r="L909" s="566" t="s">
        <v>897</v>
      </c>
      <c r="M909" s="566">
        <v>0.25</v>
      </c>
      <c r="N909" s="566"/>
      <c r="O909" s="566"/>
      <c r="P909" s="566">
        <v>0</v>
      </c>
      <c r="Q909" s="566"/>
      <c r="R909" s="566"/>
      <c r="S909" s="566">
        <v>3.5</v>
      </c>
      <c r="T909" s="566">
        <v>2.88</v>
      </c>
      <c r="U909" s="566">
        <v>55.1</v>
      </c>
      <c r="V909" s="566"/>
      <c r="W909" s="566">
        <v>61.48</v>
      </c>
      <c r="X909" s="566"/>
      <c r="Y909" s="566"/>
      <c r="Z909" s="567"/>
      <c r="AA909" s="567"/>
      <c r="AB909" s="567"/>
      <c r="AC909" s="566"/>
      <c r="AD909" s="566"/>
      <c r="AE909" s="566"/>
    </row>
    <row r="910" spans="1:31">
      <c r="A910" s="566" t="s">
        <v>46</v>
      </c>
      <c r="B910" s="566" t="s">
        <v>46</v>
      </c>
      <c r="C910" s="567">
        <v>42943</v>
      </c>
      <c r="D910" s="566" t="s">
        <v>1228</v>
      </c>
      <c r="E910" s="566" t="s">
        <v>1062</v>
      </c>
      <c r="F910" s="566" t="s">
        <v>49</v>
      </c>
      <c r="G910" s="566" t="s">
        <v>92</v>
      </c>
      <c r="H910" s="566" t="s">
        <v>1268</v>
      </c>
      <c r="I910" s="566"/>
      <c r="J910" s="566"/>
      <c r="K910" s="566"/>
      <c r="L910" s="566" t="s">
        <v>1269</v>
      </c>
      <c r="M910" s="566" t="s">
        <v>43</v>
      </c>
      <c r="N910" s="566">
        <v>0.5</v>
      </c>
      <c r="O910" s="566" t="s">
        <v>43</v>
      </c>
      <c r="P910" s="566"/>
      <c r="Q910" s="566" t="s">
        <v>43</v>
      </c>
      <c r="R910" s="566"/>
      <c r="S910" s="566">
        <v>7</v>
      </c>
      <c r="T910" s="566">
        <v>5</v>
      </c>
      <c r="U910" s="566">
        <v>66.7288622</v>
      </c>
      <c r="V910" s="566"/>
      <c r="W910" s="566">
        <v>79</v>
      </c>
      <c r="X910" s="566"/>
      <c r="Y910" s="566" t="s">
        <v>1270</v>
      </c>
      <c r="Z910" s="567">
        <v>42941</v>
      </c>
      <c r="AA910" s="567">
        <v>42945</v>
      </c>
      <c r="AB910" s="567">
        <v>42946</v>
      </c>
      <c r="AC910" s="566" t="s">
        <v>106</v>
      </c>
      <c r="AD910" s="566" t="s">
        <v>55</v>
      </c>
      <c r="AE910" s="566" t="s">
        <v>56</v>
      </c>
    </row>
    <row r="911" spans="1:31">
      <c r="A911" s="566" t="s">
        <v>492</v>
      </c>
      <c r="B911" s="566" t="s">
        <v>537</v>
      </c>
      <c r="C911" s="567">
        <v>42943</v>
      </c>
      <c r="D911" s="566" t="s">
        <v>1228</v>
      </c>
      <c r="E911" s="566" t="s">
        <v>1062</v>
      </c>
      <c r="F911" s="566" t="s">
        <v>327</v>
      </c>
      <c r="G911" s="566" t="s">
        <v>1271</v>
      </c>
      <c r="H911" s="566" t="s">
        <v>1272</v>
      </c>
      <c r="I911" s="566">
        <v>38</v>
      </c>
      <c r="J911" s="566">
        <v>218</v>
      </c>
      <c r="K911" s="566">
        <v>218</v>
      </c>
      <c r="L911" s="566" t="s">
        <v>567</v>
      </c>
      <c r="M911" s="566"/>
      <c r="N911" s="566"/>
      <c r="O911" s="566"/>
      <c r="P911" s="566">
        <v>0.304</v>
      </c>
      <c r="Q911" s="566"/>
      <c r="R911" s="566"/>
      <c r="S911" s="566">
        <v>4.256</v>
      </c>
      <c r="T911" s="566"/>
      <c r="U911" s="566"/>
      <c r="V911" s="566"/>
      <c r="W911" s="566">
        <v>4.256</v>
      </c>
      <c r="X911" s="566">
        <v>38</v>
      </c>
      <c r="Y911" s="566"/>
      <c r="Z911" s="567"/>
      <c r="AA911" s="567"/>
      <c r="AB911" s="567"/>
      <c r="AC911" s="566"/>
      <c r="AD911" s="566"/>
      <c r="AE911" s="566"/>
    </row>
    <row r="912" spans="1:31">
      <c r="A912" s="566" t="s">
        <v>46</v>
      </c>
      <c r="B912" s="566" t="s">
        <v>46</v>
      </c>
      <c r="C912" s="567">
        <v>42943</v>
      </c>
      <c r="D912" s="566" t="s">
        <v>1228</v>
      </c>
      <c r="E912" s="566" t="s">
        <v>1062</v>
      </c>
      <c r="F912" s="566" t="s">
        <v>49</v>
      </c>
      <c r="G912" s="566" t="s">
        <v>65</v>
      </c>
      <c r="H912" s="566" t="s">
        <v>1273</v>
      </c>
      <c r="I912" s="566"/>
      <c r="J912" s="566"/>
      <c r="K912" s="566"/>
      <c r="L912" s="566" t="s">
        <v>1233</v>
      </c>
      <c r="M912" s="566" t="s">
        <v>43</v>
      </c>
      <c r="N912" s="566" t="s">
        <v>43</v>
      </c>
      <c r="O912" s="566" t="s">
        <v>43</v>
      </c>
      <c r="P912" s="566"/>
      <c r="Q912" s="566">
        <v>3</v>
      </c>
      <c r="R912" s="566"/>
      <c r="S912" s="566">
        <v>42</v>
      </c>
      <c r="T912" s="566">
        <v>0</v>
      </c>
      <c r="U912" s="566">
        <v>0</v>
      </c>
      <c r="V912" s="566"/>
      <c r="W912" s="566">
        <v>42</v>
      </c>
      <c r="X912" s="566"/>
      <c r="Y912" s="566" t="s">
        <v>1265</v>
      </c>
      <c r="Z912" s="567">
        <v>42942</v>
      </c>
      <c r="AA912" s="567">
        <v>42945</v>
      </c>
      <c r="AB912" s="567">
        <v>42946</v>
      </c>
      <c r="AC912" s="566" t="s">
        <v>142</v>
      </c>
      <c r="AD912" s="566" t="s">
        <v>61</v>
      </c>
      <c r="AE912" s="566" t="s">
        <v>56</v>
      </c>
    </row>
    <row r="913" spans="1:31">
      <c r="A913" s="566" t="s">
        <v>46</v>
      </c>
      <c r="B913" s="566" t="s">
        <v>46</v>
      </c>
      <c r="C913" s="567">
        <v>42946</v>
      </c>
      <c r="D913" s="566" t="s">
        <v>1274</v>
      </c>
      <c r="E913" s="566" t="s">
        <v>1062</v>
      </c>
      <c r="F913" s="566" t="s">
        <v>49</v>
      </c>
      <c r="G913" s="566" t="s">
        <v>62</v>
      </c>
      <c r="H913" s="566" t="s">
        <v>1275</v>
      </c>
      <c r="I913" s="566"/>
      <c r="J913" s="566"/>
      <c r="K913" s="566"/>
      <c r="L913" s="566" t="s">
        <v>698</v>
      </c>
      <c r="M913" s="566" t="s">
        <v>43</v>
      </c>
      <c r="N913" s="566" t="s">
        <v>43</v>
      </c>
      <c r="O913" s="566">
        <v>0.5</v>
      </c>
      <c r="P913" s="566"/>
      <c r="Q913" s="566" t="s">
        <v>43</v>
      </c>
      <c r="R913" s="566"/>
      <c r="S913" s="566">
        <v>7</v>
      </c>
      <c r="T913" s="566">
        <v>5</v>
      </c>
      <c r="U913" s="566">
        <v>0</v>
      </c>
      <c r="V913" s="566"/>
      <c r="W913" s="566">
        <v>12</v>
      </c>
      <c r="X913" s="566"/>
      <c r="Y913" s="566" t="s">
        <v>1276</v>
      </c>
      <c r="Z913" s="567">
        <v>42943</v>
      </c>
      <c r="AA913" s="567">
        <v>42946</v>
      </c>
      <c r="AB913" s="567">
        <v>42947</v>
      </c>
      <c r="AC913" s="566" t="s">
        <v>54</v>
      </c>
      <c r="AD913" s="566" t="s">
        <v>85</v>
      </c>
      <c r="AE913" s="566" t="s">
        <v>56</v>
      </c>
    </row>
    <row r="914" spans="1:31">
      <c r="A914" s="566" t="s">
        <v>147</v>
      </c>
      <c r="B914" s="566" t="s">
        <v>161</v>
      </c>
      <c r="C914" s="567">
        <v>42946</v>
      </c>
      <c r="D914" s="566" t="s">
        <v>1274</v>
      </c>
      <c r="E914" s="566" t="s">
        <v>1062</v>
      </c>
      <c r="F914" s="566" t="s">
        <v>49</v>
      </c>
      <c r="G914" s="566" t="s">
        <v>195</v>
      </c>
      <c r="H914" s="566" t="s">
        <v>1277</v>
      </c>
      <c r="I914" s="566"/>
      <c r="J914" s="566"/>
      <c r="K914" s="566"/>
      <c r="L914" s="566" t="s">
        <v>698</v>
      </c>
      <c r="M914" s="566" t="s">
        <v>43</v>
      </c>
      <c r="N914" s="566" t="s">
        <v>43</v>
      </c>
      <c r="O914" s="566">
        <v>0.5</v>
      </c>
      <c r="P914" s="566"/>
      <c r="Q914" s="566" t="s">
        <v>43</v>
      </c>
      <c r="R914" s="566"/>
      <c r="S914" s="566">
        <v>7</v>
      </c>
      <c r="T914" s="566">
        <v>5</v>
      </c>
      <c r="U914" s="566">
        <v>0</v>
      </c>
      <c r="V914" s="566"/>
      <c r="W914" s="566">
        <v>12</v>
      </c>
      <c r="X914" s="566"/>
      <c r="Y914" s="566" t="s">
        <v>1278</v>
      </c>
      <c r="Z914" s="567">
        <v>42939</v>
      </c>
      <c r="AA914" s="567">
        <v>42945</v>
      </c>
      <c r="AB914" s="567">
        <v>42949</v>
      </c>
      <c r="AC914" s="566" t="s">
        <v>54</v>
      </c>
      <c r="AD914" s="566" t="s">
        <v>638</v>
      </c>
      <c r="AE914" s="566" t="s">
        <v>56</v>
      </c>
    </row>
    <row r="915" spans="1:31">
      <c r="A915" s="566" t="s">
        <v>46</v>
      </c>
      <c r="B915" s="566" t="s">
        <v>46</v>
      </c>
      <c r="C915" s="567">
        <v>42946</v>
      </c>
      <c r="D915" s="566" t="s">
        <v>1274</v>
      </c>
      <c r="E915" s="566" t="s">
        <v>1062</v>
      </c>
      <c r="F915" s="566" t="s">
        <v>49</v>
      </c>
      <c r="G915" s="566" t="s">
        <v>62</v>
      </c>
      <c r="H915" s="566" t="s">
        <v>1279</v>
      </c>
      <c r="I915" s="566"/>
      <c r="J915" s="566"/>
      <c r="K915" s="566"/>
      <c r="L915" s="566" t="s">
        <v>698</v>
      </c>
      <c r="M915" s="566" t="s">
        <v>43</v>
      </c>
      <c r="N915" s="566" t="s">
        <v>43</v>
      </c>
      <c r="O915" s="566">
        <v>0.5</v>
      </c>
      <c r="P915" s="566"/>
      <c r="Q915" s="566" t="s">
        <v>43</v>
      </c>
      <c r="R915" s="566"/>
      <c r="S915" s="566">
        <v>7</v>
      </c>
      <c r="T915" s="566">
        <v>5</v>
      </c>
      <c r="U915" s="566">
        <v>0</v>
      </c>
      <c r="V915" s="566"/>
      <c r="W915" s="566">
        <v>12</v>
      </c>
      <c r="X915" s="566"/>
      <c r="Y915" s="566" t="s">
        <v>1276</v>
      </c>
      <c r="Z915" s="567">
        <v>42942</v>
      </c>
      <c r="AA915" s="567">
        <v>42945</v>
      </c>
      <c r="AB915" s="567">
        <v>42949</v>
      </c>
      <c r="AC915" s="566" t="s">
        <v>54</v>
      </c>
      <c r="AD915" s="566" t="s">
        <v>55</v>
      </c>
      <c r="AE915" s="566" t="s">
        <v>56</v>
      </c>
    </row>
    <row r="916" spans="1:31">
      <c r="A916" s="566" t="s">
        <v>46</v>
      </c>
      <c r="B916" s="566" t="s">
        <v>46</v>
      </c>
      <c r="C916" s="567">
        <v>42946</v>
      </c>
      <c r="D916" s="566" t="s">
        <v>1274</v>
      </c>
      <c r="E916" s="566" t="s">
        <v>1062</v>
      </c>
      <c r="F916" s="566" t="s">
        <v>49</v>
      </c>
      <c r="G916" s="566" t="s">
        <v>62</v>
      </c>
      <c r="H916" s="566" t="s">
        <v>1280</v>
      </c>
      <c r="I916" s="566"/>
      <c r="J916" s="566"/>
      <c r="K916" s="566"/>
      <c r="L916" s="566" t="s">
        <v>698</v>
      </c>
      <c r="M916" s="566" t="s">
        <v>43</v>
      </c>
      <c r="N916" s="566" t="s">
        <v>43</v>
      </c>
      <c r="O916" s="566">
        <v>0.5</v>
      </c>
      <c r="P916" s="566"/>
      <c r="Q916" s="566" t="s">
        <v>43</v>
      </c>
      <c r="R916" s="566"/>
      <c r="S916" s="566">
        <v>7</v>
      </c>
      <c r="T916" s="566">
        <v>5</v>
      </c>
      <c r="U916" s="566">
        <v>0</v>
      </c>
      <c r="V916" s="566"/>
      <c r="W916" s="566">
        <v>12</v>
      </c>
      <c r="X916" s="566"/>
      <c r="Y916" s="566" t="s">
        <v>1276</v>
      </c>
      <c r="Z916" s="567">
        <v>42942</v>
      </c>
      <c r="AA916" s="567">
        <v>42945</v>
      </c>
      <c r="AB916" s="567">
        <v>42949</v>
      </c>
      <c r="AC916" s="566" t="s">
        <v>54</v>
      </c>
      <c r="AD916" s="566" t="s">
        <v>61</v>
      </c>
      <c r="AE916" s="566" t="s">
        <v>56</v>
      </c>
    </row>
    <row r="917" spans="1:31">
      <c r="A917" s="566" t="s">
        <v>46</v>
      </c>
      <c r="B917" s="566" t="s">
        <v>46</v>
      </c>
      <c r="C917" s="567">
        <v>42946</v>
      </c>
      <c r="D917" s="566" t="s">
        <v>1274</v>
      </c>
      <c r="E917" s="566" t="s">
        <v>1062</v>
      </c>
      <c r="F917" s="566" t="s">
        <v>49</v>
      </c>
      <c r="G917" s="566" t="s">
        <v>62</v>
      </c>
      <c r="H917" s="566" t="s">
        <v>1281</v>
      </c>
      <c r="I917" s="566"/>
      <c r="J917" s="566"/>
      <c r="K917" s="566"/>
      <c r="L917" s="566" t="s">
        <v>698</v>
      </c>
      <c r="M917" s="566" t="s">
        <v>43</v>
      </c>
      <c r="N917" s="566" t="s">
        <v>43</v>
      </c>
      <c r="O917" s="566">
        <v>0.5</v>
      </c>
      <c r="P917" s="566"/>
      <c r="Q917" s="566" t="s">
        <v>43</v>
      </c>
      <c r="R917" s="566"/>
      <c r="S917" s="566">
        <v>7</v>
      </c>
      <c r="T917" s="566">
        <v>5</v>
      </c>
      <c r="U917" s="566">
        <v>0</v>
      </c>
      <c r="V917" s="566"/>
      <c r="W917" s="566">
        <v>12</v>
      </c>
      <c r="X917" s="566"/>
      <c r="Y917" s="566" t="s">
        <v>1276</v>
      </c>
      <c r="Z917" s="567">
        <v>42943</v>
      </c>
      <c r="AA917" s="567">
        <v>42946</v>
      </c>
      <c r="AB917" s="567">
        <v>42947</v>
      </c>
      <c r="AC917" s="566" t="s">
        <v>54</v>
      </c>
      <c r="AD917" s="566" t="s">
        <v>85</v>
      </c>
      <c r="AE917" s="566" t="s">
        <v>56</v>
      </c>
    </row>
    <row r="918" spans="1:31">
      <c r="A918" s="566" t="s">
        <v>492</v>
      </c>
      <c r="B918" s="566" t="s">
        <v>493</v>
      </c>
      <c r="C918" s="567">
        <v>42947</v>
      </c>
      <c r="D918" s="566" t="s">
        <v>1274</v>
      </c>
      <c r="E918" s="566" t="s">
        <v>1062</v>
      </c>
      <c r="F918" s="566" t="s">
        <v>327</v>
      </c>
      <c r="G918" s="566" t="s">
        <v>861</v>
      </c>
      <c r="H918" s="566" t="s">
        <v>1282</v>
      </c>
      <c r="I918" s="566">
        <v>4</v>
      </c>
      <c r="J918" s="566">
        <v>500</v>
      </c>
      <c r="K918" s="566">
        <v>60900</v>
      </c>
      <c r="L918" s="566" t="s">
        <v>521</v>
      </c>
      <c r="M918" s="566"/>
      <c r="N918" s="566"/>
      <c r="O918" s="566">
        <v>0.15</v>
      </c>
      <c r="P918" s="566">
        <v>0</v>
      </c>
      <c r="Q918" s="566"/>
      <c r="R918" s="566"/>
      <c r="S918" s="566">
        <v>2.1</v>
      </c>
      <c r="T918" s="566">
        <v>0.21</v>
      </c>
      <c r="U918" s="566"/>
      <c r="V918" s="566"/>
      <c r="W918" s="566">
        <v>2.31</v>
      </c>
      <c r="X918" s="566"/>
      <c r="Y918" s="566"/>
      <c r="Z918" s="567"/>
      <c r="AA918" s="567"/>
      <c r="AB918" s="567"/>
      <c r="AC918" s="566"/>
      <c r="AD918" s="566"/>
      <c r="AE918" s="566"/>
    </row>
    <row r="919" spans="1:31">
      <c r="A919" s="566" t="s">
        <v>492</v>
      </c>
      <c r="B919" s="566" t="s">
        <v>493</v>
      </c>
      <c r="C919" s="567">
        <v>42947</v>
      </c>
      <c r="D919" s="566" t="s">
        <v>1274</v>
      </c>
      <c r="E919" s="566" t="s">
        <v>1062</v>
      </c>
      <c r="F919" s="566" t="s">
        <v>327</v>
      </c>
      <c r="G919" s="566" t="s">
        <v>1283</v>
      </c>
      <c r="H919" s="566" t="s">
        <v>1284</v>
      </c>
      <c r="I919" s="566">
        <v>3</v>
      </c>
      <c r="J919" s="566">
        <v>315</v>
      </c>
      <c r="K919" s="566">
        <v>26740</v>
      </c>
      <c r="L919" s="566" t="s">
        <v>696</v>
      </c>
      <c r="M919" s="566"/>
      <c r="N919" s="566">
        <v>0.15</v>
      </c>
      <c r="O919" s="566"/>
      <c r="P919" s="566">
        <v>0</v>
      </c>
      <c r="Q919" s="566"/>
      <c r="R919" s="566"/>
      <c r="S919" s="566">
        <v>2.1</v>
      </c>
      <c r="T919" s="566">
        <v>0.21</v>
      </c>
      <c r="U919" s="566">
        <v>0.19</v>
      </c>
      <c r="V919" s="566"/>
      <c r="W919" s="566">
        <v>2.5</v>
      </c>
      <c r="X919" s="566"/>
      <c r="Y919" s="566"/>
      <c r="Z919" s="567"/>
      <c r="AA919" s="567"/>
      <c r="AB919" s="567"/>
      <c r="AC919" s="566"/>
      <c r="AD919" s="566"/>
      <c r="AE919" s="566"/>
    </row>
    <row r="920" spans="1:31">
      <c r="A920" s="566" t="s">
        <v>492</v>
      </c>
      <c r="B920" s="566" t="s">
        <v>493</v>
      </c>
      <c r="C920" s="567">
        <v>42947</v>
      </c>
      <c r="D920" s="566" t="s">
        <v>1274</v>
      </c>
      <c r="E920" s="566" t="s">
        <v>1062</v>
      </c>
      <c r="F920" s="566" t="s">
        <v>327</v>
      </c>
      <c r="G920" s="566" t="s">
        <v>861</v>
      </c>
      <c r="H920" s="566" t="s">
        <v>1285</v>
      </c>
      <c r="I920" s="566">
        <v>5</v>
      </c>
      <c r="J920" s="566">
        <v>500</v>
      </c>
      <c r="K920" s="566">
        <v>61460</v>
      </c>
      <c r="L920" s="566" t="s">
        <v>521</v>
      </c>
      <c r="M920" s="566"/>
      <c r="N920" s="566"/>
      <c r="O920" s="566">
        <v>0.15</v>
      </c>
      <c r="P920" s="566">
        <v>0</v>
      </c>
      <c r="Q920" s="566"/>
      <c r="R920" s="566"/>
      <c r="S920" s="566">
        <v>2.1</v>
      </c>
      <c r="T920" s="566">
        <v>0.21</v>
      </c>
      <c r="U920" s="566"/>
      <c r="V920" s="566"/>
      <c r="W920" s="566">
        <v>2.31</v>
      </c>
      <c r="X920" s="566"/>
      <c r="Y920" s="566"/>
      <c r="Z920" s="567"/>
      <c r="AA920" s="567"/>
      <c r="AB920" s="567"/>
      <c r="AC920" s="566"/>
      <c r="AD920" s="566"/>
      <c r="AE920" s="566"/>
    </row>
    <row r="921" spans="1:31">
      <c r="A921" s="566" t="s">
        <v>492</v>
      </c>
      <c r="B921" s="566" t="s">
        <v>493</v>
      </c>
      <c r="C921" s="567">
        <v>42947</v>
      </c>
      <c r="D921" s="566" t="s">
        <v>1274</v>
      </c>
      <c r="E921" s="566" t="s">
        <v>1062</v>
      </c>
      <c r="F921" s="566" t="s">
        <v>327</v>
      </c>
      <c r="G921" s="566" t="s">
        <v>1286</v>
      </c>
      <c r="H921" s="566" t="s">
        <v>1287</v>
      </c>
      <c r="I921" s="566">
        <v>3</v>
      </c>
      <c r="J921" s="566">
        <v>125</v>
      </c>
      <c r="K921" s="566">
        <v>2810</v>
      </c>
      <c r="L921" s="566" t="s">
        <v>496</v>
      </c>
      <c r="M921" s="566">
        <v>0.25</v>
      </c>
      <c r="N921" s="566"/>
      <c r="O921" s="566"/>
      <c r="P921" s="566">
        <v>0</v>
      </c>
      <c r="Q921" s="566"/>
      <c r="R921" s="566"/>
      <c r="S921" s="566">
        <v>3.5</v>
      </c>
      <c r="T921" s="566">
        <v>0.43</v>
      </c>
      <c r="U921" s="566">
        <v>0.38</v>
      </c>
      <c r="V921" s="566"/>
      <c r="W921" s="566">
        <v>4.31</v>
      </c>
      <c r="X921" s="566"/>
      <c r="Y921" s="566"/>
      <c r="Z921" s="567"/>
      <c r="AA921" s="567"/>
      <c r="AB921" s="567"/>
      <c r="AC921" s="566"/>
      <c r="AD921" s="566"/>
      <c r="AE921" s="566"/>
    </row>
    <row r="922" spans="1:31">
      <c r="A922" s="566" t="s">
        <v>492</v>
      </c>
      <c r="B922" s="566" t="s">
        <v>493</v>
      </c>
      <c r="C922" s="567">
        <v>42947</v>
      </c>
      <c r="D922" s="566" t="s">
        <v>1274</v>
      </c>
      <c r="E922" s="566" t="s">
        <v>1062</v>
      </c>
      <c r="F922" s="566" t="s">
        <v>327</v>
      </c>
      <c r="G922" s="566" t="s">
        <v>1286</v>
      </c>
      <c r="H922" s="566" t="s">
        <v>1288</v>
      </c>
      <c r="I922" s="566">
        <v>2</v>
      </c>
      <c r="J922" s="566">
        <v>200</v>
      </c>
      <c r="K922" s="566">
        <v>3510</v>
      </c>
      <c r="L922" s="566" t="s">
        <v>496</v>
      </c>
      <c r="M922" s="566">
        <v>0.25</v>
      </c>
      <c r="N922" s="566"/>
      <c r="O922" s="566"/>
      <c r="P922" s="566">
        <v>0</v>
      </c>
      <c r="Q922" s="566"/>
      <c r="R922" s="566"/>
      <c r="S922" s="566">
        <v>3.5</v>
      </c>
      <c r="T922" s="566">
        <v>0.43</v>
      </c>
      <c r="U922" s="566">
        <v>0.38</v>
      </c>
      <c r="V922" s="566"/>
      <c r="W922" s="566">
        <v>4.31</v>
      </c>
      <c r="X922" s="566"/>
      <c r="Y922" s="566"/>
      <c r="Z922" s="567"/>
      <c r="AA922" s="567"/>
      <c r="AB922" s="567"/>
      <c r="AC922" s="566"/>
      <c r="AD922" s="566"/>
      <c r="AE922" s="566"/>
    </row>
    <row r="923" spans="1:31">
      <c r="A923" s="566" t="s">
        <v>147</v>
      </c>
      <c r="B923" s="566" t="s">
        <v>324</v>
      </c>
      <c r="C923" s="567">
        <v>42948</v>
      </c>
      <c r="D923" s="566" t="s">
        <v>1274</v>
      </c>
      <c r="E923" s="566" t="s">
        <v>1289</v>
      </c>
      <c r="F923" s="566" t="s">
        <v>327</v>
      </c>
      <c r="G923" s="566" t="s">
        <v>431</v>
      </c>
      <c r="H923" s="566"/>
      <c r="I923" s="566"/>
      <c r="J923" s="566"/>
      <c r="K923" s="566"/>
      <c r="L923" s="566"/>
      <c r="M923" s="566"/>
      <c r="N923" s="566"/>
      <c r="O923" s="566"/>
      <c r="P923" s="566">
        <v>4</v>
      </c>
      <c r="Q923" s="566"/>
      <c r="R923" s="566"/>
      <c r="S923" s="566">
        <v>56</v>
      </c>
      <c r="T923" s="566"/>
      <c r="U923" s="566"/>
      <c r="V923" s="566"/>
      <c r="W923" s="566">
        <v>56</v>
      </c>
      <c r="X923" s="566"/>
      <c r="Y923" s="566"/>
      <c r="Z923" s="567"/>
      <c r="AA923" s="567"/>
      <c r="AB923" s="567"/>
      <c r="AC923" s="566"/>
      <c r="AD923" s="566"/>
      <c r="AE923" s="566"/>
    </row>
    <row r="924" spans="1:31">
      <c r="A924" s="566" t="s">
        <v>492</v>
      </c>
      <c r="B924" s="566" t="s">
        <v>493</v>
      </c>
      <c r="C924" s="567">
        <v>42949</v>
      </c>
      <c r="D924" s="566" t="s">
        <v>1274</v>
      </c>
      <c r="E924" s="566" t="s">
        <v>1289</v>
      </c>
      <c r="F924" s="566" t="s">
        <v>327</v>
      </c>
      <c r="G924" s="566" t="s">
        <v>1290</v>
      </c>
      <c r="H924" s="566" t="s">
        <v>1291</v>
      </c>
      <c r="I924" s="566">
        <v>5</v>
      </c>
      <c r="J924" s="566">
        <v>125</v>
      </c>
      <c r="K924" s="566">
        <v>2730</v>
      </c>
      <c r="L924" s="566" t="s">
        <v>710</v>
      </c>
      <c r="M924" s="566"/>
      <c r="N924" s="566"/>
      <c r="O924" s="566">
        <v>0.15</v>
      </c>
      <c r="P924" s="566">
        <v>0</v>
      </c>
      <c r="Q924" s="566"/>
      <c r="R924" s="566"/>
      <c r="S924" s="566">
        <v>2.1</v>
      </c>
      <c r="T924" s="566">
        <v>0.21</v>
      </c>
      <c r="U924" s="566"/>
      <c r="V924" s="566"/>
      <c r="W924" s="566">
        <v>2.31</v>
      </c>
      <c r="X924" s="566"/>
      <c r="Y924" s="566"/>
      <c r="Z924" s="567"/>
      <c r="AA924" s="567"/>
      <c r="AB924" s="567"/>
      <c r="AC924" s="566"/>
      <c r="AD924" s="566"/>
      <c r="AE924" s="566"/>
    </row>
    <row r="925" spans="1:31">
      <c r="A925" s="566" t="s">
        <v>147</v>
      </c>
      <c r="B925" s="566" t="s">
        <v>324</v>
      </c>
      <c r="C925" s="567">
        <v>42949</v>
      </c>
      <c r="D925" s="566" t="s">
        <v>1274</v>
      </c>
      <c r="E925" s="566" t="s">
        <v>1289</v>
      </c>
      <c r="F925" s="566" t="s">
        <v>327</v>
      </c>
      <c r="G925" s="566" t="s">
        <v>1292</v>
      </c>
      <c r="H925" s="566"/>
      <c r="I925" s="566"/>
      <c r="J925" s="566"/>
      <c r="K925" s="566"/>
      <c r="L925" s="566"/>
      <c r="M925" s="566"/>
      <c r="N925" s="566"/>
      <c r="O925" s="566">
        <v>1</v>
      </c>
      <c r="P925" s="566"/>
      <c r="Q925" s="566"/>
      <c r="R925" s="566"/>
      <c r="S925" s="566">
        <v>14</v>
      </c>
      <c r="T925" s="566"/>
      <c r="U925" s="566"/>
      <c r="V925" s="566"/>
      <c r="W925" s="566">
        <v>14</v>
      </c>
      <c r="X925" s="566"/>
      <c r="Y925" s="566"/>
      <c r="Z925" s="567"/>
      <c r="AA925" s="567"/>
      <c r="AB925" s="567"/>
      <c r="AC925" s="566"/>
      <c r="AD925" s="566"/>
      <c r="AE925" s="566"/>
    </row>
    <row r="926" spans="1:31">
      <c r="A926" s="566" t="s">
        <v>492</v>
      </c>
      <c r="B926" s="566" t="s">
        <v>493</v>
      </c>
      <c r="C926" s="567">
        <v>42949</v>
      </c>
      <c r="D926" s="566" t="s">
        <v>1274</v>
      </c>
      <c r="E926" s="566" t="s">
        <v>1289</v>
      </c>
      <c r="F926" s="566" t="s">
        <v>327</v>
      </c>
      <c r="G926" s="566" t="s">
        <v>1290</v>
      </c>
      <c r="H926" s="566" t="s">
        <v>1293</v>
      </c>
      <c r="I926" s="566">
        <v>5</v>
      </c>
      <c r="J926" s="566">
        <v>200</v>
      </c>
      <c r="K926" s="566">
        <v>3590</v>
      </c>
      <c r="L926" s="566" t="s">
        <v>710</v>
      </c>
      <c r="M926" s="566"/>
      <c r="N926" s="566"/>
      <c r="O926" s="566">
        <v>0.15</v>
      </c>
      <c r="P926" s="566">
        <v>0</v>
      </c>
      <c r="Q926" s="566"/>
      <c r="R926" s="566"/>
      <c r="S926" s="566">
        <v>2.1</v>
      </c>
      <c r="T926" s="566">
        <v>0.21</v>
      </c>
      <c r="U926" s="566"/>
      <c r="V926" s="566"/>
      <c r="W926" s="566">
        <v>2.31</v>
      </c>
      <c r="X926" s="566"/>
      <c r="Y926" s="566"/>
      <c r="Z926" s="567"/>
      <c r="AA926" s="567"/>
      <c r="AB926" s="567"/>
      <c r="AC926" s="566"/>
      <c r="AD926" s="566"/>
      <c r="AE926" s="566"/>
    </row>
    <row r="927" spans="1:31">
      <c r="A927" s="566" t="s">
        <v>492</v>
      </c>
      <c r="B927" s="566" t="s">
        <v>493</v>
      </c>
      <c r="C927" s="567">
        <v>42949</v>
      </c>
      <c r="D927" s="566" t="s">
        <v>1274</v>
      </c>
      <c r="E927" s="566" t="s">
        <v>1289</v>
      </c>
      <c r="F927" s="566" t="s">
        <v>327</v>
      </c>
      <c r="G927" s="566" t="s">
        <v>778</v>
      </c>
      <c r="H927" s="566" t="s">
        <v>1294</v>
      </c>
      <c r="I927" s="566">
        <v>4</v>
      </c>
      <c r="J927" s="566">
        <v>200</v>
      </c>
      <c r="K927" s="566">
        <v>9120</v>
      </c>
      <c r="L927" s="566" t="s">
        <v>710</v>
      </c>
      <c r="M927" s="566"/>
      <c r="N927" s="566"/>
      <c r="O927" s="566">
        <v>0.2</v>
      </c>
      <c r="P927" s="566">
        <v>0</v>
      </c>
      <c r="Q927" s="566"/>
      <c r="R927" s="566"/>
      <c r="S927" s="566">
        <v>2.8</v>
      </c>
      <c r="T927" s="566">
        <v>0.21</v>
      </c>
      <c r="U927" s="566"/>
      <c r="V927" s="566"/>
      <c r="W927" s="566">
        <v>3.01</v>
      </c>
      <c r="X927" s="566"/>
      <c r="Y927" s="566"/>
      <c r="Z927" s="567"/>
      <c r="AA927" s="567"/>
      <c r="AB927" s="567"/>
      <c r="AC927" s="566"/>
      <c r="AD927" s="566"/>
      <c r="AE927" s="566"/>
    </row>
    <row r="928" spans="1:31">
      <c r="A928" s="566" t="s">
        <v>492</v>
      </c>
      <c r="B928" s="566" t="s">
        <v>493</v>
      </c>
      <c r="C928" s="567">
        <v>42949</v>
      </c>
      <c r="D928" s="566" t="s">
        <v>1274</v>
      </c>
      <c r="E928" s="566" t="s">
        <v>1289</v>
      </c>
      <c r="F928" s="566" t="s">
        <v>327</v>
      </c>
      <c r="G928" s="566" t="s">
        <v>1290</v>
      </c>
      <c r="H928" s="566" t="s">
        <v>1295</v>
      </c>
      <c r="I928" s="566">
        <v>5</v>
      </c>
      <c r="J928" s="566">
        <v>200</v>
      </c>
      <c r="K928" s="566">
        <v>3570</v>
      </c>
      <c r="L928" s="566" t="s">
        <v>710</v>
      </c>
      <c r="M928" s="566"/>
      <c r="N928" s="566"/>
      <c r="O928" s="566">
        <v>0.15</v>
      </c>
      <c r="P928" s="566">
        <v>0</v>
      </c>
      <c r="Q928" s="566"/>
      <c r="R928" s="566"/>
      <c r="S928" s="566">
        <v>2.1</v>
      </c>
      <c r="T928" s="566">
        <v>0.21</v>
      </c>
      <c r="U928" s="566"/>
      <c r="V928" s="566"/>
      <c r="W928" s="566">
        <v>2.31</v>
      </c>
      <c r="X928" s="566"/>
      <c r="Y928" s="566"/>
      <c r="Z928" s="567"/>
      <c r="AA928" s="567"/>
      <c r="AB928" s="567"/>
      <c r="AC928" s="566"/>
      <c r="AD928" s="566"/>
      <c r="AE928" s="566"/>
    </row>
    <row r="929" spans="1:31">
      <c r="A929" s="566" t="s">
        <v>492</v>
      </c>
      <c r="B929" s="566" t="s">
        <v>493</v>
      </c>
      <c r="C929" s="567">
        <v>42949</v>
      </c>
      <c r="D929" s="566" t="s">
        <v>1274</v>
      </c>
      <c r="E929" s="566" t="s">
        <v>1289</v>
      </c>
      <c r="F929" s="566" t="s">
        <v>327</v>
      </c>
      <c r="G929" s="566" t="s">
        <v>1296</v>
      </c>
      <c r="H929" s="566" t="s">
        <v>1297</v>
      </c>
      <c r="I929" s="566">
        <v>4</v>
      </c>
      <c r="J929" s="566">
        <v>315</v>
      </c>
      <c r="K929" s="566">
        <v>11080</v>
      </c>
      <c r="L929" s="566" t="s">
        <v>521</v>
      </c>
      <c r="M929" s="566"/>
      <c r="N929" s="566">
        <v>0.2</v>
      </c>
      <c r="O929" s="566"/>
      <c r="P929" s="566">
        <v>0</v>
      </c>
      <c r="Q929" s="566"/>
      <c r="R929" s="566"/>
      <c r="S929" s="566">
        <v>2.8</v>
      </c>
      <c r="T929" s="566">
        <v>0.21</v>
      </c>
      <c r="U929" s="566">
        <v>0.19</v>
      </c>
      <c r="V929" s="566"/>
      <c r="W929" s="566">
        <v>3.2</v>
      </c>
      <c r="X929" s="566"/>
      <c r="Y929" s="566"/>
      <c r="Z929" s="567"/>
      <c r="AA929" s="567"/>
      <c r="AB929" s="567"/>
      <c r="AC929" s="566"/>
      <c r="AD929" s="566"/>
      <c r="AE929" s="566"/>
    </row>
    <row r="930" spans="1:31">
      <c r="A930" s="566" t="s">
        <v>492</v>
      </c>
      <c r="B930" s="566" t="s">
        <v>493</v>
      </c>
      <c r="C930" s="567">
        <v>42949</v>
      </c>
      <c r="D930" s="566" t="s">
        <v>1274</v>
      </c>
      <c r="E930" s="566" t="s">
        <v>1289</v>
      </c>
      <c r="F930" s="566" t="s">
        <v>327</v>
      </c>
      <c r="G930" s="566" t="s">
        <v>1296</v>
      </c>
      <c r="H930" s="566" t="s">
        <v>1298</v>
      </c>
      <c r="I930" s="566">
        <v>4</v>
      </c>
      <c r="J930" s="566">
        <v>315</v>
      </c>
      <c r="K930" s="566">
        <v>15110</v>
      </c>
      <c r="L930" s="566" t="s">
        <v>710</v>
      </c>
      <c r="M930" s="566"/>
      <c r="N930" s="566"/>
      <c r="O930" s="566">
        <v>0.2</v>
      </c>
      <c r="P930" s="566">
        <v>0</v>
      </c>
      <c r="Q930" s="566"/>
      <c r="R930" s="566"/>
      <c r="S930" s="566">
        <v>2.8</v>
      </c>
      <c r="T930" s="566">
        <v>0.21</v>
      </c>
      <c r="U930" s="566"/>
      <c r="V930" s="566"/>
      <c r="W930" s="566">
        <v>3.01</v>
      </c>
      <c r="X930" s="566"/>
      <c r="Y930" s="566"/>
      <c r="Z930" s="567"/>
      <c r="AA930" s="567"/>
      <c r="AB930" s="567"/>
      <c r="AC930" s="566"/>
      <c r="AD930" s="566"/>
      <c r="AE930" s="566"/>
    </row>
    <row r="931" spans="1:31">
      <c r="A931" s="566" t="s">
        <v>492</v>
      </c>
      <c r="B931" s="566" t="s">
        <v>493</v>
      </c>
      <c r="C931" s="567">
        <v>42949</v>
      </c>
      <c r="D931" s="566" t="s">
        <v>1274</v>
      </c>
      <c r="E931" s="566" t="s">
        <v>1289</v>
      </c>
      <c r="F931" s="566" t="s">
        <v>327</v>
      </c>
      <c r="G931" s="566" t="s">
        <v>1290</v>
      </c>
      <c r="H931" s="566" t="s">
        <v>1299</v>
      </c>
      <c r="I931" s="566">
        <v>5</v>
      </c>
      <c r="J931" s="566">
        <v>200</v>
      </c>
      <c r="K931" s="566">
        <v>3201</v>
      </c>
      <c r="L931" s="566" t="s">
        <v>710</v>
      </c>
      <c r="M931" s="566"/>
      <c r="N931" s="566"/>
      <c r="O931" s="566">
        <v>0.15</v>
      </c>
      <c r="P931" s="566">
        <v>0</v>
      </c>
      <c r="Q931" s="566"/>
      <c r="R931" s="566"/>
      <c r="S931" s="566">
        <v>2.1</v>
      </c>
      <c r="T931" s="566">
        <v>0.21</v>
      </c>
      <c r="U931" s="566"/>
      <c r="V931" s="566"/>
      <c r="W931" s="566">
        <v>2.31</v>
      </c>
      <c r="X931" s="566"/>
      <c r="Y931" s="566"/>
      <c r="Z931" s="567"/>
      <c r="AA931" s="567"/>
      <c r="AB931" s="567"/>
      <c r="AC931" s="566"/>
      <c r="AD931" s="566"/>
      <c r="AE931" s="566"/>
    </row>
    <row r="932" spans="1:31">
      <c r="A932" s="566" t="s">
        <v>492</v>
      </c>
      <c r="B932" s="566" t="s">
        <v>493</v>
      </c>
      <c r="C932" s="567">
        <v>42949</v>
      </c>
      <c r="D932" s="566" t="s">
        <v>1274</v>
      </c>
      <c r="E932" s="566" t="s">
        <v>1289</v>
      </c>
      <c r="F932" s="566" t="s">
        <v>327</v>
      </c>
      <c r="G932" s="566" t="s">
        <v>1290</v>
      </c>
      <c r="H932" s="566" t="s">
        <v>1300</v>
      </c>
      <c r="I932" s="566">
        <v>5</v>
      </c>
      <c r="J932" s="566">
        <v>125</v>
      </c>
      <c r="K932" s="566">
        <v>2840</v>
      </c>
      <c r="L932" s="566" t="s">
        <v>710</v>
      </c>
      <c r="M932" s="566"/>
      <c r="N932" s="566"/>
      <c r="O932" s="566">
        <v>0.15</v>
      </c>
      <c r="P932" s="566">
        <v>0</v>
      </c>
      <c r="Q932" s="566"/>
      <c r="R932" s="566"/>
      <c r="S932" s="566">
        <v>2.1</v>
      </c>
      <c r="T932" s="566">
        <v>0.21</v>
      </c>
      <c r="U932" s="566"/>
      <c r="V932" s="566"/>
      <c r="W932" s="566">
        <v>2.31</v>
      </c>
      <c r="X932" s="566"/>
      <c r="Y932" s="566"/>
      <c r="Z932" s="567"/>
      <c r="AA932" s="567"/>
      <c r="AB932" s="567"/>
      <c r="AC932" s="566"/>
      <c r="AD932" s="566"/>
      <c r="AE932" s="566"/>
    </row>
    <row r="933" spans="1:31">
      <c r="A933" s="566" t="s">
        <v>492</v>
      </c>
      <c r="B933" s="566" t="s">
        <v>1301</v>
      </c>
      <c r="C933" s="567">
        <v>42949</v>
      </c>
      <c r="D933" s="566" t="s">
        <v>1274</v>
      </c>
      <c r="E933" s="566" t="s">
        <v>1289</v>
      </c>
      <c r="F933" s="566" t="s">
        <v>327</v>
      </c>
      <c r="G933" s="566" t="s">
        <v>1074</v>
      </c>
      <c r="H933" s="566" t="s">
        <v>1302</v>
      </c>
      <c r="I933" s="566">
        <v>53</v>
      </c>
      <c r="J933" s="566">
        <v>212</v>
      </c>
      <c r="K933" s="566">
        <v>212</v>
      </c>
      <c r="L933" s="566" t="s">
        <v>1303</v>
      </c>
      <c r="M933" s="566">
        <v>0.25</v>
      </c>
      <c r="N933" s="566"/>
      <c r="O933" s="566"/>
      <c r="P933" s="566">
        <v>0</v>
      </c>
      <c r="Q933" s="566"/>
      <c r="R933" s="566"/>
      <c r="S933" s="566">
        <v>3.5</v>
      </c>
      <c r="T933" s="566">
        <v>4.24</v>
      </c>
      <c r="U933" s="566">
        <v>81.8</v>
      </c>
      <c r="V933" s="566"/>
      <c r="W933" s="566">
        <v>89.54</v>
      </c>
      <c r="X933" s="566"/>
      <c r="Y933" s="566"/>
      <c r="Z933" s="567"/>
      <c r="AA933" s="567"/>
      <c r="AB933" s="567"/>
      <c r="AC933" s="566"/>
      <c r="AD933" s="566"/>
      <c r="AE933" s="566"/>
    </row>
    <row r="934" spans="1:31">
      <c r="A934" s="566" t="s">
        <v>492</v>
      </c>
      <c r="B934" s="566" t="s">
        <v>1301</v>
      </c>
      <c r="C934" s="567">
        <v>42949</v>
      </c>
      <c r="D934" s="566" t="s">
        <v>1274</v>
      </c>
      <c r="E934" s="566" t="s">
        <v>1289</v>
      </c>
      <c r="F934" s="566" t="s">
        <v>327</v>
      </c>
      <c r="G934" s="566" t="s">
        <v>1271</v>
      </c>
      <c r="H934" s="566" t="s">
        <v>1304</v>
      </c>
      <c r="I934" s="566">
        <v>218</v>
      </c>
      <c r="J934" s="566">
        <v>218</v>
      </c>
      <c r="K934" s="566">
        <v>218</v>
      </c>
      <c r="L934" s="566" t="s">
        <v>567</v>
      </c>
      <c r="M934" s="566"/>
      <c r="N934" s="566"/>
      <c r="O934" s="566"/>
      <c r="P934" s="566">
        <v>1.744</v>
      </c>
      <c r="Q934" s="566"/>
      <c r="R934" s="566"/>
      <c r="S934" s="566">
        <v>24.416</v>
      </c>
      <c r="T934" s="566"/>
      <c r="U934" s="566"/>
      <c r="V934" s="566"/>
      <c r="W934" s="566">
        <v>24.416</v>
      </c>
      <c r="X934" s="566">
        <v>218</v>
      </c>
      <c r="Y934" s="566"/>
      <c r="Z934" s="567"/>
      <c r="AA934" s="567"/>
      <c r="AB934" s="567"/>
      <c r="AC934" s="566"/>
      <c r="AD934" s="566"/>
      <c r="AE934" s="566"/>
    </row>
    <row r="935" spans="1:31">
      <c r="A935" s="566" t="s">
        <v>492</v>
      </c>
      <c r="B935" s="566" t="s">
        <v>1301</v>
      </c>
      <c r="C935" s="567">
        <v>42949</v>
      </c>
      <c r="D935" s="566" t="s">
        <v>1274</v>
      </c>
      <c r="E935" s="566" t="s">
        <v>1289</v>
      </c>
      <c r="F935" s="566" t="s">
        <v>327</v>
      </c>
      <c r="G935" s="566" t="s">
        <v>1271</v>
      </c>
      <c r="H935" s="566" t="s">
        <v>1305</v>
      </c>
      <c r="I935" s="566">
        <v>68</v>
      </c>
      <c r="J935" s="566">
        <v>218</v>
      </c>
      <c r="K935" s="566">
        <v>218</v>
      </c>
      <c r="L935" s="566" t="s">
        <v>567</v>
      </c>
      <c r="M935" s="566"/>
      <c r="N935" s="566"/>
      <c r="O935" s="566"/>
      <c r="P935" s="566">
        <v>0.544</v>
      </c>
      <c r="Q935" s="566"/>
      <c r="R935" s="566"/>
      <c r="S935" s="566">
        <v>7.616</v>
      </c>
      <c r="T935" s="566"/>
      <c r="U935" s="566"/>
      <c r="V935" s="566"/>
      <c r="W935" s="566">
        <v>7.616</v>
      </c>
      <c r="X935" s="566">
        <v>68</v>
      </c>
      <c r="Y935" s="566"/>
      <c r="Z935" s="567"/>
      <c r="AA935" s="567"/>
      <c r="AB935" s="567"/>
      <c r="AC935" s="566"/>
      <c r="AD935" s="566"/>
      <c r="AE935" s="566"/>
    </row>
    <row r="936" spans="1:31">
      <c r="A936" s="566" t="s">
        <v>147</v>
      </c>
      <c r="B936" s="566" t="s">
        <v>161</v>
      </c>
      <c r="C936" s="567">
        <v>42950</v>
      </c>
      <c r="D936" s="566" t="s">
        <v>1274</v>
      </c>
      <c r="E936" s="566" t="s">
        <v>1289</v>
      </c>
      <c r="F936" s="566" t="s">
        <v>49</v>
      </c>
      <c r="G936" s="566" t="s">
        <v>247</v>
      </c>
      <c r="H936" s="566" t="s">
        <v>1306</v>
      </c>
      <c r="I936" s="566"/>
      <c r="J936" s="566"/>
      <c r="K936" s="566"/>
      <c r="L936" s="566" t="s">
        <v>698</v>
      </c>
      <c r="M936" s="566" t="s">
        <v>43</v>
      </c>
      <c r="N936" s="566" t="s">
        <v>43</v>
      </c>
      <c r="O936" s="566">
        <v>0.5</v>
      </c>
      <c r="P936" s="566"/>
      <c r="Q936" s="566" t="s">
        <v>43</v>
      </c>
      <c r="R936" s="566"/>
      <c r="S936" s="566">
        <v>7</v>
      </c>
      <c r="T936" s="566">
        <v>5</v>
      </c>
      <c r="U936" s="566">
        <v>0</v>
      </c>
      <c r="V936" s="566"/>
      <c r="W936" s="566">
        <v>12</v>
      </c>
      <c r="X936" s="566"/>
      <c r="Y936" s="566" t="s">
        <v>1307</v>
      </c>
      <c r="Z936" s="567">
        <v>42948</v>
      </c>
      <c r="AA936" s="567">
        <v>42950</v>
      </c>
      <c r="AB936" s="567">
        <v>42951</v>
      </c>
      <c r="AC936" s="566" t="s">
        <v>54</v>
      </c>
      <c r="AD936" s="566" t="s">
        <v>638</v>
      </c>
      <c r="AE936" s="566" t="s">
        <v>56</v>
      </c>
    </row>
    <row r="937" spans="1:31">
      <c r="A937" s="566" t="s">
        <v>147</v>
      </c>
      <c r="B937" s="566" t="s">
        <v>324</v>
      </c>
      <c r="C937" s="567">
        <v>42950</v>
      </c>
      <c r="D937" s="566" t="s">
        <v>1274</v>
      </c>
      <c r="E937" s="566" t="s">
        <v>1289</v>
      </c>
      <c r="F937" s="566" t="s">
        <v>327</v>
      </c>
      <c r="G937" s="566" t="s">
        <v>516</v>
      </c>
      <c r="H937" s="566"/>
      <c r="I937" s="566"/>
      <c r="J937" s="566"/>
      <c r="K937" s="566"/>
      <c r="L937" s="566"/>
      <c r="M937" s="566"/>
      <c r="N937" s="566"/>
      <c r="O937" s="566"/>
      <c r="P937" s="566">
        <v>2</v>
      </c>
      <c r="Q937" s="566"/>
      <c r="R937" s="566"/>
      <c r="S937" s="566">
        <v>28</v>
      </c>
      <c r="T937" s="566"/>
      <c r="U937" s="566"/>
      <c r="V937" s="566"/>
      <c r="W937" s="566">
        <v>28</v>
      </c>
      <c r="X937" s="566"/>
      <c r="Y937" s="566"/>
      <c r="Z937" s="567"/>
      <c r="AA937" s="567"/>
      <c r="AB937" s="567"/>
      <c r="AC937" s="566"/>
      <c r="AD937" s="566"/>
      <c r="AE937" s="566"/>
    </row>
    <row r="938" spans="1:31">
      <c r="A938" s="566" t="s">
        <v>492</v>
      </c>
      <c r="B938" s="566" t="s">
        <v>493</v>
      </c>
      <c r="C938" s="567">
        <v>42950</v>
      </c>
      <c r="D938" s="566" t="s">
        <v>1274</v>
      </c>
      <c r="E938" s="566" t="s">
        <v>1289</v>
      </c>
      <c r="F938" s="566" t="s">
        <v>327</v>
      </c>
      <c r="G938" s="566" t="s">
        <v>604</v>
      </c>
      <c r="H938" s="566" t="s">
        <v>1308</v>
      </c>
      <c r="I938" s="566">
        <v>4930</v>
      </c>
      <c r="J938" s="566">
        <v>200</v>
      </c>
      <c r="K938" s="566">
        <v>4930</v>
      </c>
      <c r="L938" s="566" t="s">
        <v>710</v>
      </c>
      <c r="M938" s="566"/>
      <c r="N938" s="566"/>
      <c r="O938" s="566"/>
      <c r="P938" s="566">
        <v>0</v>
      </c>
      <c r="Q938" s="566"/>
      <c r="R938" s="566"/>
      <c r="S938" s="566">
        <v>0</v>
      </c>
      <c r="T938" s="566"/>
      <c r="U938" s="566"/>
      <c r="V938" s="566"/>
      <c r="W938" s="566">
        <v>0</v>
      </c>
      <c r="X938" s="566"/>
      <c r="Y938" s="566"/>
      <c r="Z938" s="567"/>
      <c r="AA938" s="567"/>
      <c r="AB938" s="567"/>
      <c r="AC938" s="566"/>
      <c r="AD938" s="566"/>
      <c r="AE938" s="566"/>
    </row>
    <row r="939" spans="1:31">
      <c r="A939" s="566" t="s">
        <v>147</v>
      </c>
      <c r="B939" s="566" t="s">
        <v>161</v>
      </c>
      <c r="C939" s="567">
        <v>42950</v>
      </c>
      <c r="D939" s="566" t="s">
        <v>1274</v>
      </c>
      <c r="E939" s="566" t="s">
        <v>1289</v>
      </c>
      <c r="F939" s="566" t="s">
        <v>49</v>
      </c>
      <c r="G939" s="566" t="s">
        <v>195</v>
      </c>
      <c r="H939" s="566" t="s">
        <v>1309</v>
      </c>
      <c r="I939" s="566"/>
      <c r="J939" s="566"/>
      <c r="K939" s="566"/>
      <c r="L939" s="566" t="s">
        <v>698</v>
      </c>
      <c r="M939" s="566" t="s">
        <v>43</v>
      </c>
      <c r="N939" s="566" t="s">
        <v>43</v>
      </c>
      <c r="O939" s="566">
        <v>0.5</v>
      </c>
      <c r="P939" s="566"/>
      <c r="Q939" s="566" t="s">
        <v>43</v>
      </c>
      <c r="R939" s="566"/>
      <c r="S939" s="566">
        <v>7</v>
      </c>
      <c r="T939" s="566">
        <v>5</v>
      </c>
      <c r="U939" s="566">
        <v>0</v>
      </c>
      <c r="V939" s="566"/>
      <c r="W939" s="566">
        <v>12</v>
      </c>
      <c r="X939" s="566"/>
      <c r="Y939" s="566" t="s">
        <v>1310</v>
      </c>
      <c r="Z939" s="567">
        <v>42941</v>
      </c>
      <c r="AA939" s="567">
        <v>42951</v>
      </c>
      <c r="AB939" s="567">
        <v>42952</v>
      </c>
      <c r="AC939" s="566" t="s">
        <v>54</v>
      </c>
      <c r="AD939" s="566" t="s">
        <v>638</v>
      </c>
      <c r="AE939" s="566" t="s">
        <v>56</v>
      </c>
    </row>
    <row r="940" spans="1:31">
      <c r="A940" s="566" t="s">
        <v>147</v>
      </c>
      <c r="B940" s="566" t="s">
        <v>324</v>
      </c>
      <c r="C940" s="567">
        <v>42950</v>
      </c>
      <c r="D940" s="566" t="s">
        <v>1274</v>
      </c>
      <c r="E940" s="566" t="s">
        <v>1289</v>
      </c>
      <c r="F940" s="566" t="s">
        <v>327</v>
      </c>
      <c r="G940" s="566" t="s">
        <v>431</v>
      </c>
      <c r="H940" s="566"/>
      <c r="I940" s="566"/>
      <c r="J940" s="566"/>
      <c r="K940" s="566"/>
      <c r="L940" s="566"/>
      <c r="M940" s="566"/>
      <c r="N940" s="566"/>
      <c r="O940" s="566"/>
      <c r="P940" s="566">
        <v>3</v>
      </c>
      <c r="Q940" s="566"/>
      <c r="R940" s="566"/>
      <c r="S940" s="566">
        <v>42</v>
      </c>
      <c r="T940" s="566"/>
      <c r="U940" s="566"/>
      <c r="V940" s="566"/>
      <c r="W940" s="566">
        <v>42</v>
      </c>
      <c r="X940" s="566"/>
      <c r="Y940" s="566"/>
      <c r="Z940" s="567"/>
      <c r="AA940" s="567"/>
      <c r="AB940" s="567"/>
      <c r="AC940" s="566"/>
      <c r="AD940" s="566"/>
      <c r="AE940" s="566"/>
    </row>
    <row r="941" spans="1:31">
      <c r="A941" s="566" t="s">
        <v>492</v>
      </c>
      <c r="B941" s="566" t="s">
        <v>493</v>
      </c>
      <c r="C941" s="567">
        <v>42950</v>
      </c>
      <c r="D941" s="566" t="s">
        <v>1274</v>
      </c>
      <c r="E941" s="566" t="s">
        <v>1289</v>
      </c>
      <c r="F941" s="566" t="s">
        <v>327</v>
      </c>
      <c r="G941" s="566" t="s">
        <v>604</v>
      </c>
      <c r="H941" s="566" t="s">
        <v>1311</v>
      </c>
      <c r="I941" s="566">
        <v>4730</v>
      </c>
      <c r="J941" s="566">
        <v>200</v>
      </c>
      <c r="K941" s="566">
        <v>4730</v>
      </c>
      <c r="L941" s="566" t="s">
        <v>710</v>
      </c>
      <c r="M941" s="566"/>
      <c r="N941" s="566"/>
      <c r="O941" s="566"/>
      <c r="P941" s="566">
        <v>0</v>
      </c>
      <c r="Q941" s="566"/>
      <c r="R941" s="566"/>
      <c r="S941" s="566">
        <v>0</v>
      </c>
      <c r="T941" s="566"/>
      <c r="U941" s="566"/>
      <c r="V941" s="566"/>
      <c r="W941" s="566">
        <v>0</v>
      </c>
      <c r="X941" s="566"/>
      <c r="Y941" s="566"/>
      <c r="Z941" s="567"/>
      <c r="AA941" s="567"/>
      <c r="AB941" s="567"/>
      <c r="AC941" s="566"/>
      <c r="AD941" s="566"/>
      <c r="AE941" s="566"/>
    </row>
    <row r="942" spans="1:31">
      <c r="A942" s="566" t="s">
        <v>147</v>
      </c>
      <c r="B942" s="566" t="s">
        <v>161</v>
      </c>
      <c r="C942" s="567">
        <v>42950</v>
      </c>
      <c r="D942" s="566" t="s">
        <v>1274</v>
      </c>
      <c r="E942" s="566" t="s">
        <v>1289</v>
      </c>
      <c r="F942" s="566" t="s">
        <v>49</v>
      </c>
      <c r="G942" s="566" t="s">
        <v>247</v>
      </c>
      <c r="H942" s="566" t="s">
        <v>1312</v>
      </c>
      <c r="I942" s="566"/>
      <c r="J942" s="566"/>
      <c r="K942" s="566"/>
      <c r="L942" s="566" t="s">
        <v>698</v>
      </c>
      <c r="M942" s="566" t="s">
        <v>43</v>
      </c>
      <c r="N942" s="566" t="s">
        <v>43</v>
      </c>
      <c r="O942" s="566">
        <v>0.5</v>
      </c>
      <c r="P942" s="566"/>
      <c r="Q942" s="566" t="s">
        <v>43</v>
      </c>
      <c r="R942" s="566"/>
      <c r="S942" s="566">
        <v>7</v>
      </c>
      <c r="T942" s="566">
        <v>5</v>
      </c>
      <c r="U942" s="566">
        <v>0</v>
      </c>
      <c r="V942" s="566"/>
      <c r="W942" s="566">
        <v>12</v>
      </c>
      <c r="X942" s="566"/>
      <c r="Y942" s="566" t="s">
        <v>1307</v>
      </c>
      <c r="Z942" s="567">
        <v>42948</v>
      </c>
      <c r="AA942" s="567">
        <v>42950</v>
      </c>
      <c r="AB942" s="567">
        <v>42951</v>
      </c>
      <c r="AC942" s="566" t="s">
        <v>54</v>
      </c>
      <c r="AD942" s="566" t="s">
        <v>638</v>
      </c>
      <c r="AE942" s="566" t="s">
        <v>56</v>
      </c>
    </row>
    <row r="943" spans="1:31">
      <c r="A943" s="566" t="s">
        <v>492</v>
      </c>
      <c r="B943" s="566" t="s">
        <v>493</v>
      </c>
      <c r="C943" s="567">
        <v>42950</v>
      </c>
      <c r="D943" s="566" t="s">
        <v>1274</v>
      </c>
      <c r="E943" s="566" t="s">
        <v>1289</v>
      </c>
      <c r="F943" s="566" t="s">
        <v>327</v>
      </c>
      <c r="G943" s="566" t="s">
        <v>604</v>
      </c>
      <c r="H943" s="566" t="s">
        <v>1313</v>
      </c>
      <c r="I943" s="566">
        <v>4380</v>
      </c>
      <c r="J943" s="566">
        <v>200</v>
      </c>
      <c r="K943" s="566">
        <v>4380</v>
      </c>
      <c r="L943" s="566" t="s">
        <v>710</v>
      </c>
      <c r="M943" s="566"/>
      <c r="N943" s="566"/>
      <c r="O943" s="566"/>
      <c r="P943" s="566">
        <v>0</v>
      </c>
      <c r="Q943" s="566"/>
      <c r="R943" s="566"/>
      <c r="S943" s="566">
        <v>0</v>
      </c>
      <c r="T943" s="566"/>
      <c r="U943" s="566"/>
      <c r="V943" s="566"/>
      <c r="W943" s="566">
        <v>0</v>
      </c>
      <c r="X943" s="566"/>
      <c r="Y943" s="566"/>
      <c r="Z943" s="567"/>
      <c r="AA943" s="567"/>
      <c r="AB943" s="567"/>
      <c r="AC943" s="566"/>
      <c r="AD943" s="566"/>
      <c r="AE943" s="566"/>
    </row>
    <row r="944" spans="1:31">
      <c r="A944" s="566" t="s">
        <v>492</v>
      </c>
      <c r="B944" s="566" t="s">
        <v>493</v>
      </c>
      <c r="C944" s="567">
        <v>42950</v>
      </c>
      <c r="D944" s="566" t="s">
        <v>1274</v>
      </c>
      <c r="E944" s="566" t="s">
        <v>1289</v>
      </c>
      <c r="F944" s="566" t="s">
        <v>327</v>
      </c>
      <c r="G944" s="566" t="s">
        <v>604</v>
      </c>
      <c r="H944" s="566" t="s">
        <v>1314</v>
      </c>
      <c r="I944" s="566">
        <v>4310</v>
      </c>
      <c r="J944" s="566">
        <v>200</v>
      </c>
      <c r="K944" s="566">
        <v>4310</v>
      </c>
      <c r="L944" s="566" t="s">
        <v>710</v>
      </c>
      <c r="M944" s="566"/>
      <c r="N944" s="566"/>
      <c r="O944" s="566"/>
      <c r="P944" s="566">
        <v>0</v>
      </c>
      <c r="Q944" s="566"/>
      <c r="R944" s="566"/>
      <c r="S944" s="566">
        <v>0</v>
      </c>
      <c r="T944" s="566"/>
      <c r="U944" s="566"/>
      <c r="V944" s="566"/>
      <c r="W944" s="566">
        <v>0</v>
      </c>
      <c r="X944" s="566"/>
      <c r="Y944" s="566"/>
      <c r="Z944" s="567"/>
      <c r="AA944" s="567"/>
      <c r="AB944" s="567"/>
      <c r="AC944" s="566"/>
      <c r="AD944" s="566"/>
      <c r="AE944" s="566"/>
    </row>
    <row r="945" spans="1:31">
      <c r="A945" s="566" t="s">
        <v>492</v>
      </c>
      <c r="B945" s="566" t="s">
        <v>493</v>
      </c>
      <c r="C945" s="567">
        <v>42950</v>
      </c>
      <c r="D945" s="566" t="s">
        <v>1274</v>
      </c>
      <c r="E945" s="566" t="s">
        <v>1289</v>
      </c>
      <c r="F945" s="566" t="s">
        <v>327</v>
      </c>
      <c r="G945" s="566" t="s">
        <v>604</v>
      </c>
      <c r="H945" s="566" t="s">
        <v>1315</v>
      </c>
      <c r="I945" s="566">
        <v>5860</v>
      </c>
      <c r="J945" s="566">
        <v>200</v>
      </c>
      <c r="K945" s="566">
        <v>5860</v>
      </c>
      <c r="L945" s="566" t="s">
        <v>710</v>
      </c>
      <c r="M945" s="566"/>
      <c r="N945" s="566"/>
      <c r="O945" s="566"/>
      <c r="P945" s="566">
        <v>0</v>
      </c>
      <c r="Q945" s="566"/>
      <c r="R945" s="566"/>
      <c r="S945" s="566">
        <v>0</v>
      </c>
      <c r="T945" s="566"/>
      <c r="U945" s="566"/>
      <c r="V945" s="566"/>
      <c r="W945" s="566">
        <v>0</v>
      </c>
      <c r="X945" s="566"/>
      <c r="Y945" s="566"/>
      <c r="Z945" s="567"/>
      <c r="AA945" s="567"/>
      <c r="AB945" s="567"/>
      <c r="AC945" s="566"/>
      <c r="AD945" s="566"/>
      <c r="AE945" s="566"/>
    </row>
    <row r="946" spans="1:31">
      <c r="A946" s="566" t="s">
        <v>492</v>
      </c>
      <c r="B946" s="566" t="s">
        <v>493</v>
      </c>
      <c r="C946" s="567">
        <v>42950</v>
      </c>
      <c r="D946" s="566" t="s">
        <v>1274</v>
      </c>
      <c r="E946" s="566" t="s">
        <v>1289</v>
      </c>
      <c r="F946" s="566" t="s">
        <v>327</v>
      </c>
      <c r="G946" s="566" t="s">
        <v>604</v>
      </c>
      <c r="H946" s="566" t="s">
        <v>1316</v>
      </c>
      <c r="I946" s="566">
        <v>6540</v>
      </c>
      <c r="J946" s="566">
        <v>200</v>
      </c>
      <c r="K946" s="566">
        <v>6540</v>
      </c>
      <c r="L946" s="566" t="s">
        <v>710</v>
      </c>
      <c r="M946" s="566"/>
      <c r="N946" s="566"/>
      <c r="O946" s="566"/>
      <c r="P946" s="566">
        <v>0</v>
      </c>
      <c r="Q946" s="566"/>
      <c r="R946" s="566"/>
      <c r="S946" s="566">
        <v>0</v>
      </c>
      <c r="T946" s="566"/>
      <c r="U946" s="566"/>
      <c r="V946" s="566"/>
      <c r="W946" s="566">
        <v>0</v>
      </c>
      <c r="X946" s="566"/>
      <c r="Y946" s="566"/>
      <c r="Z946" s="567"/>
      <c r="AA946" s="567"/>
      <c r="AB946" s="567"/>
      <c r="AC946" s="566"/>
      <c r="AD946" s="566"/>
      <c r="AE946" s="566"/>
    </row>
    <row r="947" spans="1:31">
      <c r="A947" s="566" t="s">
        <v>492</v>
      </c>
      <c r="B947" s="566" t="s">
        <v>1301</v>
      </c>
      <c r="C947" s="567">
        <v>42950</v>
      </c>
      <c r="D947" s="566" t="s">
        <v>1274</v>
      </c>
      <c r="E947" s="566" t="s">
        <v>1289</v>
      </c>
      <c r="F947" s="566" t="s">
        <v>327</v>
      </c>
      <c r="G947" s="566" t="s">
        <v>1271</v>
      </c>
      <c r="H947" s="566" t="s">
        <v>1317</v>
      </c>
      <c r="I947" s="566">
        <v>78</v>
      </c>
      <c r="J947" s="566">
        <v>218</v>
      </c>
      <c r="K947" s="566">
        <v>218</v>
      </c>
      <c r="L947" s="566" t="s">
        <v>567</v>
      </c>
      <c r="M947" s="566"/>
      <c r="N947" s="566"/>
      <c r="O947" s="566"/>
      <c r="P947" s="566">
        <v>0.624</v>
      </c>
      <c r="Q947" s="566"/>
      <c r="R947" s="566"/>
      <c r="S947" s="566">
        <v>8.736</v>
      </c>
      <c r="T947" s="566"/>
      <c r="U947" s="566"/>
      <c r="V947" s="566"/>
      <c r="W947" s="566">
        <v>8.736</v>
      </c>
      <c r="X947" s="566">
        <v>78</v>
      </c>
      <c r="Y947" s="566"/>
      <c r="Z947" s="567"/>
      <c r="AA947" s="567"/>
      <c r="AB947" s="567"/>
      <c r="AC947" s="566"/>
      <c r="AD947" s="566"/>
      <c r="AE947" s="566"/>
    </row>
    <row r="948" spans="1:31">
      <c r="A948" s="566" t="s">
        <v>492</v>
      </c>
      <c r="B948" s="566" t="s">
        <v>493</v>
      </c>
      <c r="C948" s="567">
        <v>42950</v>
      </c>
      <c r="D948" s="566" t="s">
        <v>1274</v>
      </c>
      <c r="E948" s="566" t="s">
        <v>1289</v>
      </c>
      <c r="F948" s="566" t="s">
        <v>327</v>
      </c>
      <c r="G948" s="566" t="s">
        <v>604</v>
      </c>
      <c r="H948" s="566" t="s">
        <v>1318</v>
      </c>
      <c r="I948" s="566">
        <v>5080</v>
      </c>
      <c r="J948" s="566">
        <v>200</v>
      </c>
      <c r="K948" s="566">
        <v>5080</v>
      </c>
      <c r="L948" s="566" t="s">
        <v>710</v>
      </c>
      <c r="M948" s="566"/>
      <c r="N948" s="566"/>
      <c r="O948" s="566"/>
      <c r="P948" s="566">
        <v>0</v>
      </c>
      <c r="Q948" s="566"/>
      <c r="R948" s="566"/>
      <c r="S948" s="566">
        <v>0</v>
      </c>
      <c r="T948" s="566"/>
      <c r="U948" s="566"/>
      <c r="V948" s="566"/>
      <c r="W948" s="566">
        <v>0</v>
      </c>
      <c r="X948" s="566"/>
      <c r="Y948" s="566"/>
      <c r="Z948" s="567"/>
      <c r="AA948" s="567"/>
      <c r="AB948" s="567"/>
      <c r="AC948" s="566"/>
      <c r="AD948" s="566"/>
      <c r="AE948" s="566"/>
    </row>
    <row r="949" spans="1:31">
      <c r="A949" s="566" t="s">
        <v>492</v>
      </c>
      <c r="B949" s="566" t="s">
        <v>493</v>
      </c>
      <c r="C949" s="567">
        <v>42950</v>
      </c>
      <c r="D949" s="566" t="s">
        <v>1274</v>
      </c>
      <c r="E949" s="566" t="s">
        <v>1289</v>
      </c>
      <c r="F949" s="566" t="s">
        <v>327</v>
      </c>
      <c r="G949" s="566" t="s">
        <v>604</v>
      </c>
      <c r="H949" s="566" t="s">
        <v>1319</v>
      </c>
      <c r="I949" s="566">
        <v>6750</v>
      </c>
      <c r="J949" s="566">
        <v>200</v>
      </c>
      <c r="K949" s="566">
        <v>6750</v>
      </c>
      <c r="L949" s="566" t="s">
        <v>710</v>
      </c>
      <c r="M949" s="566"/>
      <c r="N949" s="566"/>
      <c r="O949" s="566"/>
      <c r="P949" s="566">
        <v>0</v>
      </c>
      <c r="Q949" s="566"/>
      <c r="R949" s="566"/>
      <c r="S949" s="566">
        <v>0</v>
      </c>
      <c r="T949" s="566"/>
      <c r="U949" s="566"/>
      <c r="V949" s="566"/>
      <c r="W949" s="566">
        <v>0</v>
      </c>
      <c r="X949" s="566"/>
      <c r="Y949" s="566"/>
      <c r="Z949" s="567"/>
      <c r="AA949" s="567"/>
      <c r="AB949" s="567"/>
      <c r="AC949" s="566"/>
      <c r="AD949" s="566"/>
      <c r="AE949" s="566"/>
    </row>
    <row r="950" spans="1:31">
      <c r="A950" s="566" t="s">
        <v>147</v>
      </c>
      <c r="B950" s="566" t="s">
        <v>324</v>
      </c>
      <c r="C950" s="567">
        <v>42951</v>
      </c>
      <c r="D950" s="566" t="s">
        <v>1274</v>
      </c>
      <c r="E950" s="566" t="s">
        <v>1289</v>
      </c>
      <c r="F950" s="566" t="s">
        <v>327</v>
      </c>
      <c r="G950" s="566" t="s">
        <v>433</v>
      </c>
      <c r="H950" s="566"/>
      <c r="I950" s="566"/>
      <c r="J950" s="566"/>
      <c r="K950" s="566"/>
      <c r="L950" s="566"/>
      <c r="M950" s="566">
        <v>1</v>
      </c>
      <c r="N950" s="566"/>
      <c r="O950" s="566"/>
      <c r="P950" s="566"/>
      <c r="Q950" s="566"/>
      <c r="R950" s="566"/>
      <c r="S950" s="566">
        <v>14</v>
      </c>
      <c r="T950" s="566"/>
      <c r="U950" s="566"/>
      <c r="V950" s="566"/>
      <c r="W950" s="566">
        <v>14</v>
      </c>
      <c r="X950" s="566"/>
      <c r="Y950" s="566"/>
      <c r="Z950" s="567"/>
      <c r="AA950" s="567"/>
      <c r="AB950" s="567"/>
      <c r="AC950" s="566"/>
      <c r="AD950" s="566"/>
      <c r="AE950" s="566"/>
    </row>
    <row r="951" spans="1:31">
      <c r="A951" s="566" t="s">
        <v>147</v>
      </c>
      <c r="B951" s="566" t="s">
        <v>161</v>
      </c>
      <c r="C951" s="567">
        <v>42951</v>
      </c>
      <c r="D951" s="566" t="s">
        <v>1274</v>
      </c>
      <c r="E951" s="566" t="s">
        <v>1289</v>
      </c>
      <c r="F951" s="566" t="s">
        <v>49</v>
      </c>
      <c r="G951" s="566" t="s">
        <v>195</v>
      </c>
      <c r="H951" s="566" t="s">
        <v>1320</v>
      </c>
      <c r="I951" s="566"/>
      <c r="J951" s="566"/>
      <c r="K951" s="566"/>
      <c r="L951" s="566" t="s">
        <v>698</v>
      </c>
      <c r="M951" s="566" t="s">
        <v>43</v>
      </c>
      <c r="N951" s="566" t="s">
        <v>43</v>
      </c>
      <c r="O951" s="566">
        <v>0.5</v>
      </c>
      <c r="P951" s="566"/>
      <c r="Q951" s="566" t="s">
        <v>43</v>
      </c>
      <c r="R951" s="566"/>
      <c r="S951" s="566">
        <v>7</v>
      </c>
      <c r="T951" s="566">
        <v>5</v>
      </c>
      <c r="U951" s="566">
        <v>0</v>
      </c>
      <c r="V951" s="566"/>
      <c r="W951" s="566">
        <v>12</v>
      </c>
      <c r="X951" s="566"/>
      <c r="Y951" s="566" t="s">
        <v>1321</v>
      </c>
      <c r="Z951" s="567">
        <v>42949</v>
      </c>
      <c r="AA951" s="567">
        <v>42951</v>
      </c>
      <c r="AB951" s="567">
        <v>42952</v>
      </c>
      <c r="AC951" s="566" t="s">
        <v>54</v>
      </c>
      <c r="AD951" s="566" t="s">
        <v>638</v>
      </c>
      <c r="AE951" s="566" t="s">
        <v>56</v>
      </c>
    </row>
    <row r="952" spans="1:31">
      <c r="A952" s="566" t="s">
        <v>147</v>
      </c>
      <c r="B952" s="566" t="s">
        <v>161</v>
      </c>
      <c r="C952" s="567">
        <v>42951</v>
      </c>
      <c r="D952" s="566" t="s">
        <v>1274</v>
      </c>
      <c r="E952" s="566" t="s">
        <v>1289</v>
      </c>
      <c r="F952" s="566" t="s">
        <v>49</v>
      </c>
      <c r="G952" s="566" t="s">
        <v>247</v>
      </c>
      <c r="H952" s="566" t="s">
        <v>1322</v>
      </c>
      <c r="I952" s="566"/>
      <c r="J952" s="566"/>
      <c r="K952" s="566"/>
      <c r="L952" s="566" t="s">
        <v>698</v>
      </c>
      <c r="M952" s="566" t="s">
        <v>43</v>
      </c>
      <c r="N952" s="566" t="s">
        <v>43</v>
      </c>
      <c r="O952" s="566">
        <v>0.5</v>
      </c>
      <c r="P952" s="566"/>
      <c r="Q952" s="566" t="s">
        <v>43</v>
      </c>
      <c r="R952" s="566"/>
      <c r="S952" s="566">
        <v>7</v>
      </c>
      <c r="T952" s="566">
        <v>5</v>
      </c>
      <c r="U952" s="566">
        <v>0</v>
      </c>
      <c r="V952" s="566"/>
      <c r="W952" s="566">
        <v>12</v>
      </c>
      <c r="X952" s="566"/>
      <c r="Y952" s="566" t="s">
        <v>1323</v>
      </c>
      <c r="Z952" s="567">
        <v>42942</v>
      </c>
      <c r="AA952" s="567">
        <v>42951</v>
      </c>
      <c r="AB952" s="567">
        <v>42952</v>
      </c>
      <c r="AC952" s="566" t="s">
        <v>54</v>
      </c>
      <c r="AD952" s="566" t="s">
        <v>1037</v>
      </c>
      <c r="AE952" s="566" t="s">
        <v>56</v>
      </c>
    </row>
    <row r="953" spans="1:31">
      <c r="A953" s="566" t="s">
        <v>46</v>
      </c>
      <c r="B953" s="566" t="s">
        <v>46</v>
      </c>
      <c r="C953" s="567">
        <v>42951</v>
      </c>
      <c r="D953" s="566" t="s">
        <v>1274</v>
      </c>
      <c r="E953" s="566" t="s">
        <v>1289</v>
      </c>
      <c r="F953" s="566" t="s">
        <v>49</v>
      </c>
      <c r="G953" s="566" t="s">
        <v>62</v>
      </c>
      <c r="H953" s="566" t="s">
        <v>1324</v>
      </c>
      <c r="I953" s="566"/>
      <c r="J953" s="566"/>
      <c r="K953" s="566"/>
      <c r="L953" s="566" t="s">
        <v>698</v>
      </c>
      <c r="M953" s="566" t="s">
        <v>43</v>
      </c>
      <c r="N953" s="566" t="s">
        <v>43</v>
      </c>
      <c r="O953" s="566">
        <v>0.5</v>
      </c>
      <c r="P953" s="566"/>
      <c r="Q953" s="566" t="s">
        <v>43</v>
      </c>
      <c r="R953" s="566"/>
      <c r="S953" s="566">
        <v>7</v>
      </c>
      <c r="T953" s="566">
        <v>5</v>
      </c>
      <c r="U953" s="566">
        <v>0</v>
      </c>
      <c r="V953" s="566"/>
      <c r="W953" s="566">
        <v>12</v>
      </c>
      <c r="X953" s="566"/>
      <c r="Y953" s="566" t="s">
        <v>1325</v>
      </c>
      <c r="Z953" s="567">
        <v>42947</v>
      </c>
      <c r="AA953" s="567">
        <v>42951</v>
      </c>
      <c r="AB953" s="567">
        <v>42952</v>
      </c>
      <c r="AC953" s="566" t="s">
        <v>54</v>
      </c>
      <c r="AD953" s="566" t="s">
        <v>61</v>
      </c>
      <c r="AE953" s="566" t="s">
        <v>56</v>
      </c>
    </row>
    <row r="954" spans="1:31">
      <c r="A954" s="566" t="s">
        <v>147</v>
      </c>
      <c r="B954" s="566" t="s">
        <v>161</v>
      </c>
      <c r="C954" s="567">
        <v>42951</v>
      </c>
      <c r="D954" s="566" t="s">
        <v>1274</v>
      </c>
      <c r="E954" s="566" t="s">
        <v>1289</v>
      </c>
      <c r="F954" s="566" t="s">
        <v>49</v>
      </c>
      <c r="G954" s="566" t="s">
        <v>195</v>
      </c>
      <c r="H954" s="566" t="s">
        <v>1326</v>
      </c>
      <c r="I954" s="566"/>
      <c r="J954" s="566"/>
      <c r="K954" s="566"/>
      <c r="L954" s="566" t="s">
        <v>698</v>
      </c>
      <c r="M954" s="566" t="s">
        <v>43</v>
      </c>
      <c r="N954" s="566" t="s">
        <v>43</v>
      </c>
      <c r="O954" s="566">
        <v>0.5</v>
      </c>
      <c r="P954" s="566"/>
      <c r="Q954" s="566" t="s">
        <v>43</v>
      </c>
      <c r="R954" s="566"/>
      <c r="S954" s="566">
        <v>7</v>
      </c>
      <c r="T954" s="566">
        <v>5</v>
      </c>
      <c r="U954" s="566">
        <v>0</v>
      </c>
      <c r="V954" s="566"/>
      <c r="W954" s="566">
        <v>12</v>
      </c>
      <c r="X954" s="566"/>
      <c r="Y954" s="566" t="s">
        <v>1321</v>
      </c>
      <c r="Z954" s="567">
        <v>42949</v>
      </c>
      <c r="AA954" s="567">
        <v>42951</v>
      </c>
      <c r="AB954" s="567">
        <v>42952</v>
      </c>
      <c r="AC954" s="566" t="s">
        <v>54</v>
      </c>
      <c r="AD954" s="566" t="s">
        <v>1327</v>
      </c>
      <c r="AE954" s="566" t="s">
        <v>56</v>
      </c>
    </row>
    <row r="955" spans="1:31">
      <c r="A955" s="566" t="s">
        <v>492</v>
      </c>
      <c r="B955" s="566" t="s">
        <v>1301</v>
      </c>
      <c r="C955" s="567">
        <v>42954</v>
      </c>
      <c r="D955" s="566" t="s">
        <v>1328</v>
      </c>
      <c r="E955" s="566" t="s">
        <v>1289</v>
      </c>
      <c r="F955" s="566" t="s">
        <v>327</v>
      </c>
      <c r="G955" s="566" t="s">
        <v>1329</v>
      </c>
      <c r="H955" s="566" t="s">
        <v>1330</v>
      </c>
      <c r="I955" s="566">
        <v>22</v>
      </c>
      <c r="J955" s="566">
        <v>212</v>
      </c>
      <c r="K955" s="566">
        <v>212</v>
      </c>
      <c r="L955" s="566" t="s">
        <v>567</v>
      </c>
      <c r="M955" s="566"/>
      <c r="N955" s="566"/>
      <c r="O955" s="566"/>
      <c r="P955" s="566">
        <v>0.176</v>
      </c>
      <c r="Q955" s="566"/>
      <c r="R955" s="566"/>
      <c r="S955" s="566">
        <v>2.464</v>
      </c>
      <c r="T955" s="566"/>
      <c r="U955" s="566"/>
      <c r="V955" s="566"/>
      <c r="W955" s="566">
        <v>2.464</v>
      </c>
      <c r="X955" s="566">
        <v>22</v>
      </c>
      <c r="Y955" s="566"/>
      <c r="Z955" s="567"/>
      <c r="AA955" s="567"/>
      <c r="AB955" s="567"/>
      <c r="AC955" s="566"/>
      <c r="AD955" s="566"/>
      <c r="AE955" s="566"/>
    </row>
    <row r="956" spans="1:31">
      <c r="A956" s="566" t="s">
        <v>147</v>
      </c>
      <c r="B956" s="566" t="s">
        <v>324</v>
      </c>
      <c r="C956" s="567">
        <v>42954</v>
      </c>
      <c r="D956" s="566" t="s">
        <v>1328</v>
      </c>
      <c r="E956" s="566" t="s">
        <v>1289</v>
      </c>
      <c r="F956" s="566" t="s">
        <v>327</v>
      </c>
      <c r="G956" s="566" t="s">
        <v>683</v>
      </c>
      <c r="H956" s="566"/>
      <c r="I956" s="566"/>
      <c r="J956" s="566"/>
      <c r="K956" s="566"/>
      <c r="L956" s="566"/>
      <c r="M956" s="566"/>
      <c r="N956" s="566"/>
      <c r="O956" s="566"/>
      <c r="P956" s="566">
        <v>2</v>
      </c>
      <c r="Q956" s="566"/>
      <c r="R956" s="566"/>
      <c r="S956" s="566">
        <v>28</v>
      </c>
      <c r="T956" s="566"/>
      <c r="U956" s="566"/>
      <c r="V956" s="566"/>
      <c r="W956" s="566">
        <v>28</v>
      </c>
      <c r="X956" s="566"/>
      <c r="Y956" s="566"/>
      <c r="Z956" s="567"/>
      <c r="AA956" s="567"/>
      <c r="AB956" s="567"/>
      <c r="AC956" s="566"/>
      <c r="AD956" s="566"/>
      <c r="AE956" s="566"/>
    </row>
    <row r="957" spans="1:31">
      <c r="A957" s="566" t="s">
        <v>46</v>
      </c>
      <c r="B957" s="566" t="s">
        <v>46</v>
      </c>
      <c r="C957" s="567">
        <v>42954</v>
      </c>
      <c r="D957" s="566" t="s">
        <v>1328</v>
      </c>
      <c r="E957" s="566" t="s">
        <v>1289</v>
      </c>
      <c r="F957" s="566" t="s">
        <v>49</v>
      </c>
      <c r="G957" s="566" t="s">
        <v>62</v>
      </c>
      <c r="H957" s="566" t="s">
        <v>1331</v>
      </c>
      <c r="I957" s="566"/>
      <c r="J957" s="566"/>
      <c r="K957" s="566"/>
      <c r="L957" s="566" t="s">
        <v>1332</v>
      </c>
      <c r="M957" s="566" t="s">
        <v>43</v>
      </c>
      <c r="N957" s="566" t="s">
        <v>43</v>
      </c>
      <c r="O957" s="566" t="s">
        <v>43</v>
      </c>
      <c r="P957" s="566"/>
      <c r="Q957" s="566">
        <v>3</v>
      </c>
      <c r="R957" s="566"/>
      <c r="S957" s="566">
        <v>42</v>
      </c>
      <c r="T957" s="566">
        <v>0</v>
      </c>
      <c r="U957" s="566">
        <v>0</v>
      </c>
      <c r="V957" s="566"/>
      <c r="W957" s="566">
        <v>42</v>
      </c>
      <c r="X957" s="566"/>
      <c r="Y957" s="566" t="s">
        <v>1333</v>
      </c>
      <c r="Z957" s="567">
        <v>42951</v>
      </c>
      <c r="AA957" s="567">
        <v>42954</v>
      </c>
      <c r="AB957" s="567">
        <v>42955</v>
      </c>
      <c r="AC957" s="566" t="s">
        <v>142</v>
      </c>
      <c r="AD957" s="566" t="s">
        <v>61</v>
      </c>
      <c r="AE957" s="566" t="s">
        <v>56</v>
      </c>
    </row>
    <row r="958" spans="1:31">
      <c r="A958" s="566" t="s">
        <v>492</v>
      </c>
      <c r="B958" s="566" t="s">
        <v>1301</v>
      </c>
      <c r="C958" s="567">
        <v>42954</v>
      </c>
      <c r="D958" s="566" t="s">
        <v>1328</v>
      </c>
      <c r="E958" s="566" t="s">
        <v>1289</v>
      </c>
      <c r="F958" s="566" t="s">
        <v>327</v>
      </c>
      <c r="G958" s="566" t="s">
        <v>1271</v>
      </c>
      <c r="H958" s="566" t="s">
        <v>1334</v>
      </c>
      <c r="I958" s="566">
        <v>38</v>
      </c>
      <c r="J958" s="566">
        <v>218</v>
      </c>
      <c r="K958" s="566">
        <v>218</v>
      </c>
      <c r="L958" s="566" t="s">
        <v>567</v>
      </c>
      <c r="M958" s="566"/>
      <c r="N958" s="566"/>
      <c r="O958" s="566"/>
      <c r="P958" s="566">
        <v>0.304</v>
      </c>
      <c r="Q958" s="566"/>
      <c r="R958" s="566"/>
      <c r="S958" s="566">
        <v>4.256</v>
      </c>
      <c r="T958" s="566"/>
      <c r="U958" s="566"/>
      <c r="V958" s="566"/>
      <c r="W958" s="566">
        <v>4.256</v>
      </c>
      <c r="X958" s="566">
        <v>38</v>
      </c>
      <c r="Y958" s="566"/>
      <c r="Z958" s="567"/>
      <c r="AA958" s="567"/>
      <c r="AB958" s="567"/>
      <c r="AC958" s="566"/>
      <c r="AD958" s="566"/>
      <c r="AE958" s="566"/>
    </row>
    <row r="959" spans="1:31">
      <c r="A959" s="566" t="s">
        <v>492</v>
      </c>
      <c r="B959" s="566" t="s">
        <v>1301</v>
      </c>
      <c r="C959" s="567">
        <v>42954</v>
      </c>
      <c r="D959" s="566" t="s">
        <v>1328</v>
      </c>
      <c r="E959" s="566" t="s">
        <v>1289</v>
      </c>
      <c r="F959" s="566" t="s">
        <v>327</v>
      </c>
      <c r="G959" s="566" t="s">
        <v>1271</v>
      </c>
      <c r="H959" s="566" t="s">
        <v>1335</v>
      </c>
      <c r="I959" s="566">
        <v>144</v>
      </c>
      <c r="J959" s="566">
        <v>218</v>
      </c>
      <c r="K959" s="566">
        <v>218</v>
      </c>
      <c r="L959" s="566" t="s">
        <v>573</v>
      </c>
      <c r="M959" s="566">
        <v>0.5</v>
      </c>
      <c r="N959" s="566"/>
      <c r="O959" s="566"/>
      <c r="P959" s="566">
        <v>0</v>
      </c>
      <c r="Q959" s="566"/>
      <c r="R959" s="566"/>
      <c r="S959" s="566">
        <v>7</v>
      </c>
      <c r="T959" s="566">
        <v>11.52</v>
      </c>
      <c r="U959" s="566">
        <v>220.5</v>
      </c>
      <c r="V959" s="566"/>
      <c r="W959" s="566">
        <v>239.02</v>
      </c>
      <c r="X959" s="566"/>
      <c r="Y959" s="566"/>
      <c r="Z959" s="567"/>
      <c r="AA959" s="567"/>
      <c r="AB959" s="567"/>
      <c r="AC959" s="566"/>
      <c r="AD959" s="566"/>
      <c r="AE959" s="566"/>
    </row>
    <row r="960" spans="1:31">
      <c r="A960" s="566" t="s">
        <v>147</v>
      </c>
      <c r="B960" s="566" t="s">
        <v>324</v>
      </c>
      <c r="C960" s="567">
        <v>42955</v>
      </c>
      <c r="D960" s="566" t="s">
        <v>1328</v>
      </c>
      <c r="E960" s="566" t="s">
        <v>1289</v>
      </c>
      <c r="F960" s="566" t="s">
        <v>327</v>
      </c>
      <c r="G960" s="566" t="s">
        <v>516</v>
      </c>
      <c r="H960" s="566"/>
      <c r="I960" s="566"/>
      <c r="J960" s="566"/>
      <c r="K960" s="566"/>
      <c r="L960" s="566"/>
      <c r="M960" s="566"/>
      <c r="N960" s="566"/>
      <c r="O960" s="566"/>
      <c r="P960" s="566">
        <v>5</v>
      </c>
      <c r="Q960" s="566"/>
      <c r="R960" s="566"/>
      <c r="S960" s="566">
        <v>70</v>
      </c>
      <c r="T960" s="566"/>
      <c r="U960" s="566"/>
      <c r="V960" s="566"/>
      <c r="W960" s="566">
        <v>70</v>
      </c>
      <c r="X960" s="566"/>
      <c r="Y960" s="566"/>
      <c r="Z960" s="567"/>
      <c r="AA960" s="567"/>
      <c r="AB960" s="567"/>
      <c r="AC960" s="566"/>
      <c r="AD960" s="566"/>
      <c r="AE960" s="566"/>
    </row>
    <row r="961" spans="1:31">
      <c r="A961" s="566" t="s">
        <v>147</v>
      </c>
      <c r="B961" s="566" t="s">
        <v>161</v>
      </c>
      <c r="C961" s="567">
        <v>42955</v>
      </c>
      <c r="D961" s="566" t="s">
        <v>1328</v>
      </c>
      <c r="E961" s="566" t="s">
        <v>1289</v>
      </c>
      <c r="F961" s="566" t="s">
        <v>49</v>
      </c>
      <c r="G961" s="566" t="s">
        <v>247</v>
      </c>
      <c r="H961" s="566" t="s">
        <v>1336</v>
      </c>
      <c r="I961" s="566"/>
      <c r="J961" s="566"/>
      <c r="K961" s="566"/>
      <c r="L961" s="566" t="s">
        <v>698</v>
      </c>
      <c r="M961" s="566" t="s">
        <v>43</v>
      </c>
      <c r="N961" s="566" t="s">
        <v>43</v>
      </c>
      <c r="O961" s="566">
        <v>0.5</v>
      </c>
      <c r="P961" s="566"/>
      <c r="Q961" s="566" t="s">
        <v>43</v>
      </c>
      <c r="R961" s="566"/>
      <c r="S961" s="566">
        <v>7</v>
      </c>
      <c r="T961" s="566">
        <v>5</v>
      </c>
      <c r="U961" s="566">
        <v>0</v>
      </c>
      <c r="V961" s="566"/>
      <c r="W961" s="566">
        <v>12</v>
      </c>
      <c r="X961" s="566"/>
      <c r="Y961" s="566" t="s">
        <v>1337</v>
      </c>
      <c r="Z961" s="567">
        <v>42953</v>
      </c>
      <c r="AA961" s="567">
        <v>42956</v>
      </c>
      <c r="AB961" s="567">
        <v>42957</v>
      </c>
      <c r="AC961" s="566" t="s">
        <v>54</v>
      </c>
      <c r="AD961" s="566" t="s">
        <v>199</v>
      </c>
      <c r="AE961" s="566" t="s">
        <v>56</v>
      </c>
    </row>
    <row r="962" spans="1:31">
      <c r="A962" s="566" t="s">
        <v>492</v>
      </c>
      <c r="B962" s="566" t="s">
        <v>493</v>
      </c>
      <c r="C962" s="567">
        <v>42955</v>
      </c>
      <c r="D962" s="566" t="s">
        <v>1328</v>
      </c>
      <c r="E962" s="566" t="s">
        <v>1289</v>
      </c>
      <c r="F962" s="566" t="s">
        <v>327</v>
      </c>
      <c r="G962" s="566" t="s">
        <v>628</v>
      </c>
      <c r="H962" s="566" t="s">
        <v>1338</v>
      </c>
      <c r="I962" s="566">
        <v>7</v>
      </c>
      <c r="J962" s="566">
        <v>500</v>
      </c>
      <c r="K962" s="566">
        <v>101610</v>
      </c>
      <c r="L962" s="566" t="s">
        <v>496</v>
      </c>
      <c r="M962" s="566">
        <v>0.2</v>
      </c>
      <c r="N962" s="566"/>
      <c r="O962" s="566"/>
      <c r="P962" s="566">
        <v>0</v>
      </c>
      <c r="Q962" s="566"/>
      <c r="R962" s="566"/>
      <c r="S962" s="566">
        <v>2.8</v>
      </c>
      <c r="T962" s="566">
        <v>0.43</v>
      </c>
      <c r="U962" s="566">
        <v>0.38</v>
      </c>
      <c r="V962" s="566"/>
      <c r="W962" s="566">
        <v>3.61</v>
      </c>
      <c r="X962" s="566"/>
      <c r="Y962" s="566"/>
      <c r="Z962" s="567"/>
      <c r="AA962" s="567"/>
      <c r="AB962" s="567"/>
      <c r="AC962" s="566"/>
      <c r="AD962" s="566"/>
      <c r="AE962" s="566"/>
    </row>
    <row r="963" spans="1:31">
      <c r="A963" s="566" t="s">
        <v>147</v>
      </c>
      <c r="B963" s="566" t="s">
        <v>161</v>
      </c>
      <c r="C963" s="567">
        <v>42955</v>
      </c>
      <c r="D963" s="566" t="s">
        <v>1328</v>
      </c>
      <c r="E963" s="566" t="s">
        <v>1289</v>
      </c>
      <c r="F963" s="566" t="s">
        <v>49</v>
      </c>
      <c r="G963" s="566" t="s">
        <v>247</v>
      </c>
      <c r="H963" s="566" t="s">
        <v>1339</v>
      </c>
      <c r="I963" s="566"/>
      <c r="J963" s="566"/>
      <c r="K963" s="566"/>
      <c r="L963" s="566" t="s">
        <v>698</v>
      </c>
      <c r="M963" s="566" t="s">
        <v>43</v>
      </c>
      <c r="N963" s="566" t="s">
        <v>43</v>
      </c>
      <c r="O963" s="566">
        <v>0.5</v>
      </c>
      <c r="P963" s="566"/>
      <c r="Q963" s="566" t="s">
        <v>43</v>
      </c>
      <c r="R963" s="566"/>
      <c r="S963" s="566">
        <v>7</v>
      </c>
      <c r="T963" s="566">
        <v>5</v>
      </c>
      <c r="U963" s="566">
        <v>0</v>
      </c>
      <c r="V963" s="566"/>
      <c r="W963" s="566">
        <v>12</v>
      </c>
      <c r="X963" s="566"/>
      <c r="Y963" s="566" t="s">
        <v>1337</v>
      </c>
      <c r="Z963" s="567">
        <v>42953</v>
      </c>
      <c r="AA963" s="567">
        <v>42956</v>
      </c>
      <c r="AB963" s="567">
        <v>42957</v>
      </c>
      <c r="AC963" s="566" t="s">
        <v>54</v>
      </c>
      <c r="AD963" s="566" t="s">
        <v>1327</v>
      </c>
      <c r="AE963" s="566" t="s">
        <v>56</v>
      </c>
    </row>
    <row r="964" spans="1:31">
      <c r="A964" s="566" t="s">
        <v>492</v>
      </c>
      <c r="B964" s="566" t="s">
        <v>493</v>
      </c>
      <c r="C964" s="567">
        <v>42955</v>
      </c>
      <c r="D964" s="566" t="s">
        <v>1328</v>
      </c>
      <c r="E964" s="566" t="s">
        <v>1289</v>
      </c>
      <c r="F964" s="566" t="s">
        <v>327</v>
      </c>
      <c r="G964" s="566" t="s">
        <v>628</v>
      </c>
      <c r="H964" s="566" t="s">
        <v>1340</v>
      </c>
      <c r="I964" s="566">
        <v>7</v>
      </c>
      <c r="J964" s="566">
        <v>500</v>
      </c>
      <c r="K964" s="566">
        <v>101020</v>
      </c>
      <c r="L964" s="566" t="s">
        <v>496</v>
      </c>
      <c r="M964" s="566">
        <v>0.2</v>
      </c>
      <c r="N964" s="566"/>
      <c r="O964" s="566"/>
      <c r="P964" s="566">
        <v>0</v>
      </c>
      <c r="Q964" s="566"/>
      <c r="R964" s="566"/>
      <c r="S964" s="566">
        <v>2.8</v>
      </c>
      <c r="T964" s="566">
        <v>0.43</v>
      </c>
      <c r="U964" s="566">
        <v>0.38</v>
      </c>
      <c r="V964" s="566"/>
      <c r="W964" s="566">
        <v>3.61</v>
      </c>
      <c r="X964" s="566"/>
      <c r="Y964" s="566"/>
      <c r="Z964" s="567"/>
      <c r="AA964" s="567"/>
      <c r="AB964" s="567"/>
      <c r="AC964" s="566"/>
      <c r="AD964" s="566"/>
      <c r="AE964" s="566"/>
    </row>
    <row r="965" spans="1:31">
      <c r="A965" s="566" t="s">
        <v>147</v>
      </c>
      <c r="B965" s="566" t="s">
        <v>161</v>
      </c>
      <c r="C965" s="567">
        <v>42955</v>
      </c>
      <c r="D965" s="566" t="s">
        <v>1328</v>
      </c>
      <c r="E965" s="566" t="s">
        <v>1289</v>
      </c>
      <c r="F965" s="566" t="s">
        <v>49</v>
      </c>
      <c r="G965" s="566" t="s">
        <v>247</v>
      </c>
      <c r="H965" s="566" t="s">
        <v>1341</v>
      </c>
      <c r="I965" s="566"/>
      <c r="J965" s="566"/>
      <c r="K965" s="566"/>
      <c r="L965" s="566" t="s">
        <v>698</v>
      </c>
      <c r="M965" s="566" t="s">
        <v>43</v>
      </c>
      <c r="N965" s="566" t="s">
        <v>43</v>
      </c>
      <c r="O965" s="566">
        <v>0.5</v>
      </c>
      <c r="P965" s="566"/>
      <c r="Q965" s="566" t="s">
        <v>43</v>
      </c>
      <c r="R965" s="566"/>
      <c r="S965" s="566">
        <v>7</v>
      </c>
      <c r="T965" s="566">
        <v>5</v>
      </c>
      <c r="U965" s="566">
        <v>0</v>
      </c>
      <c r="V965" s="566"/>
      <c r="W965" s="566">
        <v>12</v>
      </c>
      <c r="X965" s="566"/>
      <c r="Y965" s="566" t="s">
        <v>1337</v>
      </c>
      <c r="Z965" s="567">
        <v>42953</v>
      </c>
      <c r="AA965" s="567">
        <v>42956</v>
      </c>
      <c r="AB965" s="567">
        <v>42957</v>
      </c>
      <c r="AC965" s="566" t="s">
        <v>54</v>
      </c>
      <c r="AD965" s="566" t="s">
        <v>199</v>
      </c>
      <c r="AE965" s="566" t="s">
        <v>56</v>
      </c>
    </row>
    <row r="966" spans="1:31">
      <c r="A966" s="566" t="s">
        <v>492</v>
      </c>
      <c r="B966" s="566" t="s">
        <v>493</v>
      </c>
      <c r="C966" s="567">
        <v>42955</v>
      </c>
      <c r="D966" s="566" t="s">
        <v>1328</v>
      </c>
      <c r="E966" s="566" t="s">
        <v>1289</v>
      </c>
      <c r="F966" s="566" t="s">
        <v>327</v>
      </c>
      <c r="G966" s="566" t="s">
        <v>1342</v>
      </c>
      <c r="H966" s="566" t="s">
        <v>1343</v>
      </c>
      <c r="I966" s="566">
        <v>4</v>
      </c>
      <c r="J966" s="566">
        <v>200</v>
      </c>
      <c r="K966" s="566">
        <v>9690</v>
      </c>
      <c r="L966" s="566" t="s">
        <v>521</v>
      </c>
      <c r="M966" s="566"/>
      <c r="N966" s="566">
        <v>0.2</v>
      </c>
      <c r="O966" s="566"/>
      <c r="P966" s="566">
        <v>0</v>
      </c>
      <c r="Q966" s="566"/>
      <c r="R966" s="566"/>
      <c r="S966" s="566">
        <v>2.8</v>
      </c>
      <c r="T966" s="566">
        <v>0.21</v>
      </c>
      <c r="U966" s="566">
        <v>0.19</v>
      </c>
      <c r="V966" s="566"/>
      <c r="W966" s="566">
        <v>3.2</v>
      </c>
      <c r="X966" s="566"/>
      <c r="Y966" s="566"/>
      <c r="Z966" s="567"/>
      <c r="AA966" s="567"/>
      <c r="AB966" s="567"/>
      <c r="AC966" s="566"/>
      <c r="AD966" s="566"/>
      <c r="AE966" s="566"/>
    </row>
    <row r="967" spans="1:31">
      <c r="A967" s="566" t="s">
        <v>492</v>
      </c>
      <c r="B967" s="566" t="s">
        <v>493</v>
      </c>
      <c r="C967" s="567">
        <v>42955</v>
      </c>
      <c r="D967" s="566" t="s">
        <v>1328</v>
      </c>
      <c r="E967" s="566" t="s">
        <v>1289</v>
      </c>
      <c r="F967" s="566" t="s">
        <v>327</v>
      </c>
      <c r="G967" s="566" t="s">
        <v>628</v>
      </c>
      <c r="H967" s="566" t="s">
        <v>1344</v>
      </c>
      <c r="I967" s="566">
        <v>7</v>
      </c>
      <c r="J967" s="566">
        <v>500</v>
      </c>
      <c r="K967" s="566">
        <v>104360</v>
      </c>
      <c r="L967" s="566" t="s">
        <v>496</v>
      </c>
      <c r="M967" s="566">
        <v>0.2</v>
      </c>
      <c r="N967" s="566"/>
      <c r="O967" s="566"/>
      <c r="P967" s="566">
        <v>0</v>
      </c>
      <c r="Q967" s="566"/>
      <c r="R967" s="566"/>
      <c r="S967" s="566">
        <v>2.8</v>
      </c>
      <c r="T967" s="566">
        <v>0.43</v>
      </c>
      <c r="U967" s="566">
        <v>0.38</v>
      </c>
      <c r="V967" s="566"/>
      <c r="W967" s="566">
        <v>3.61</v>
      </c>
      <c r="X967" s="566"/>
      <c r="Y967" s="566"/>
      <c r="Z967" s="567"/>
      <c r="AA967" s="567"/>
      <c r="AB967" s="567"/>
      <c r="AC967" s="566"/>
      <c r="AD967" s="566"/>
      <c r="AE967" s="566"/>
    </row>
    <row r="968" spans="1:31">
      <c r="A968" s="566" t="s">
        <v>492</v>
      </c>
      <c r="B968" s="566" t="s">
        <v>493</v>
      </c>
      <c r="C968" s="567">
        <v>42955</v>
      </c>
      <c r="D968" s="566" t="s">
        <v>1328</v>
      </c>
      <c r="E968" s="566" t="s">
        <v>1289</v>
      </c>
      <c r="F968" s="566" t="s">
        <v>327</v>
      </c>
      <c r="G968" s="566" t="s">
        <v>1345</v>
      </c>
      <c r="H968" s="566" t="s">
        <v>1346</v>
      </c>
      <c r="I968" s="566">
        <v>3</v>
      </c>
      <c r="J968" s="566">
        <v>200</v>
      </c>
      <c r="K968" s="566">
        <v>4860</v>
      </c>
      <c r="L968" s="566" t="s">
        <v>521</v>
      </c>
      <c r="M968" s="566"/>
      <c r="N968" s="566"/>
      <c r="O968" s="566">
        <v>0.15</v>
      </c>
      <c r="P968" s="566">
        <v>0</v>
      </c>
      <c r="Q968" s="566"/>
      <c r="R968" s="566"/>
      <c r="S968" s="566">
        <v>2.1</v>
      </c>
      <c r="T968" s="566">
        <v>0.21</v>
      </c>
      <c r="U968" s="566"/>
      <c r="V968" s="566"/>
      <c r="W968" s="566">
        <v>2.31</v>
      </c>
      <c r="X968" s="566"/>
      <c r="Y968" s="566"/>
      <c r="Z968" s="567"/>
      <c r="AA968" s="567"/>
      <c r="AB968" s="567"/>
      <c r="AC968" s="566"/>
      <c r="AD968" s="566"/>
      <c r="AE968" s="566"/>
    </row>
    <row r="969" spans="1:31">
      <c r="A969" s="566" t="s">
        <v>492</v>
      </c>
      <c r="B969" s="566" t="s">
        <v>493</v>
      </c>
      <c r="C969" s="567">
        <v>42955</v>
      </c>
      <c r="D969" s="566" t="s">
        <v>1328</v>
      </c>
      <c r="E969" s="566" t="s">
        <v>1289</v>
      </c>
      <c r="F969" s="566" t="s">
        <v>327</v>
      </c>
      <c r="G969" s="566" t="s">
        <v>1347</v>
      </c>
      <c r="H969" s="566" t="s">
        <v>1348</v>
      </c>
      <c r="I969" s="566">
        <v>3</v>
      </c>
      <c r="J969" s="566">
        <v>315</v>
      </c>
      <c r="K969" s="566">
        <v>30710</v>
      </c>
      <c r="L969" s="566" t="s">
        <v>696</v>
      </c>
      <c r="M969" s="566"/>
      <c r="N969" s="566"/>
      <c r="O969" s="566">
        <v>0.2</v>
      </c>
      <c r="P969" s="566">
        <v>0</v>
      </c>
      <c r="Q969" s="566"/>
      <c r="R969" s="566"/>
      <c r="S969" s="566">
        <v>2.8</v>
      </c>
      <c r="T969" s="566">
        <v>0.21</v>
      </c>
      <c r="U969" s="566"/>
      <c r="V969" s="566"/>
      <c r="W969" s="566">
        <v>3.01</v>
      </c>
      <c r="X969" s="566"/>
      <c r="Y969" s="566"/>
      <c r="Z969" s="567"/>
      <c r="AA969" s="567"/>
      <c r="AB969" s="567"/>
      <c r="AC969" s="566"/>
      <c r="AD969" s="566"/>
      <c r="AE969" s="566"/>
    </row>
    <row r="970" spans="1:31">
      <c r="A970" s="566" t="s">
        <v>492</v>
      </c>
      <c r="B970" s="566" t="s">
        <v>1301</v>
      </c>
      <c r="C970" s="567">
        <v>42955</v>
      </c>
      <c r="D970" s="566" t="s">
        <v>1328</v>
      </c>
      <c r="E970" s="566" t="s">
        <v>1289</v>
      </c>
      <c r="F970" s="566" t="s">
        <v>327</v>
      </c>
      <c r="G970" s="566" t="s">
        <v>1271</v>
      </c>
      <c r="H970" s="566" t="s">
        <v>1349</v>
      </c>
      <c r="I970" s="566">
        <v>68</v>
      </c>
      <c r="J970" s="566">
        <v>218</v>
      </c>
      <c r="K970" s="566">
        <v>218</v>
      </c>
      <c r="L970" s="566" t="s">
        <v>567</v>
      </c>
      <c r="M970" s="566"/>
      <c r="N970" s="566"/>
      <c r="O970" s="566"/>
      <c r="P970" s="566">
        <v>0.544</v>
      </c>
      <c r="Q970" s="566"/>
      <c r="R970" s="566"/>
      <c r="S970" s="566">
        <v>7.616</v>
      </c>
      <c r="T970" s="566"/>
      <c r="U970" s="566"/>
      <c r="V970" s="566"/>
      <c r="W970" s="566">
        <v>7.616</v>
      </c>
      <c r="X970" s="566">
        <v>68</v>
      </c>
      <c r="Y970" s="566"/>
      <c r="Z970" s="567"/>
      <c r="AA970" s="567"/>
      <c r="AB970" s="567"/>
      <c r="AC970" s="566"/>
      <c r="AD970" s="566"/>
      <c r="AE970" s="566"/>
    </row>
    <row r="971" spans="1:31">
      <c r="A971" s="566" t="s">
        <v>492</v>
      </c>
      <c r="B971" s="566" t="s">
        <v>493</v>
      </c>
      <c r="C971" s="567">
        <v>42955</v>
      </c>
      <c r="D971" s="566" t="s">
        <v>1328</v>
      </c>
      <c r="E971" s="566" t="s">
        <v>1289</v>
      </c>
      <c r="F971" s="566" t="s">
        <v>327</v>
      </c>
      <c r="G971" s="566" t="s">
        <v>1345</v>
      </c>
      <c r="H971" s="566" t="s">
        <v>1350</v>
      </c>
      <c r="I971" s="566">
        <v>3</v>
      </c>
      <c r="J971" s="566">
        <v>200</v>
      </c>
      <c r="K971" s="566">
        <v>5020</v>
      </c>
      <c r="L971" s="566" t="s">
        <v>521</v>
      </c>
      <c r="M971" s="566"/>
      <c r="N971" s="566"/>
      <c r="O971" s="566">
        <v>0.15</v>
      </c>
      <c r="P971" s="566">
        <v>0</v>
      </c>
      <c r="Q971" s="566"/>
      <c r="R971" s="566"/>
      <c r="S971" s="566">
        <v>2.1</v>
      </c>
      <c r="T971" s="566">
        <v>0.21</v>
      </c>
      <c r="U971" s="566"/>
      <c r="V971" s="566"/>
      <c r="W971" s="566">
        <v>2.31</v>
      </c>
      <c r="X971" s="566"/>
      <c r="Y971" s="566"/>
      <c r="Z971" s="567"/>
      <c r="AA971" s="567"/>
      <c r="AB971" s="567"/>
      <c r="AC971" s="566"/>
      <c r="AD971" s="566"/>
      <c r="AE971" s="566"/>
    </row>
    <row r="972" spans="1:31">
      <c r="A972" s="566" t="s">
        <v>492</v>
      </c>
      <c r="B972" s="566" t="s">
        <v>493</v>
      </c>
      <c r="C972" s="567">
        <v>42955</v>
      </c>
      <c r="D972" s="566" t="s">
        <v>1328</v>
      </c>
      <c r="E972" s="566" t="s">
        <v>1289</v>
      </c>
      <c r="F972" s="566" t="s">
        <v>327</v>
      </c>
      <c r="G972" s="566" t="s">
        <v>1342</v>
      </c>
      <c r="H972" s="566" t="s">
        <v>1351</v>
      </c>
      <c r="I972" s="566">
        <v>3</v>
      </c>
      <c r="J972" s="566">
        <v>315</v>
      </c>
      <c r="K972" s="566">
        <v>11000</v>
      </c>
      <c r="L972" s="566" t="s">
        <v>521</v>
      </c>
      <c r="M972" s="566"/>
      <c r="N972" s="566">
        <v>0.2</v>
      </c>
      <c r="O972" s="566"/>
      <c r="P972" s="566">
        <v>0</v>
      </c>
      <c r="Q972" s="566"/>
      <c r="R972" s="566"/>
      <c r="S972" s="566">
        <v>2.8</v>
      </c>
      <c r="T972" s="566">
        <v>0.21</v>
      </c>
      <c r="U972" s="566">
        <v>0.19</v>
      </c>
      <c r="V972" s="566"/>
      <c r="W972" s="566">
        <v>3.2</v>
      </c>
      <c r="X972" s="566"/>
      <c r="Y972" s="566"/>
      <c r="Z972" s="567"/>
      <c r="AA972" s="567"/>
      <c r="AB972" s="567"/>
      <c r="AC972" s="566"/>
      <c r="AD972" s="566"/>
      <c r="AE972" s="566"/>
    </row>
    <row r="973" spans="1:31">
      <c r="A973" s="566" t="s">
        <v>492</v>
      </c>
      <c r="B973" s="566" t="s">
        <v>1301</v>
      </c>
      <c r="C973" s="567">
        <v>42955</v>
      </c>
      <c r="D973" s="566" t="s">
        <v>1328</v>
      </c>
      <c r="E973" s="566" t="s">
        <v>1289</v>
      </c>
      <c r="F973" s="566" t="s">
        <v>327</v>
      </c>
      <c r="G973" s="566" t="s">
        <v>1271</v>
      </c>
      <c r="H973" s="566" t="s">
        <v>1352</v>
      </c>
      <c r="I973" s="566">
        <v>38</v>
      </c>
      <c r="J973" s="566">
        <v>218</v>
      </c>
      <c r="K973" s="566">
        <v>218</v>
      </c>
      <c r="L973" s="566" t="s">
        <v>567</v>
      </c>
      <c r="M973" s="566"/>
      <c r="N973" s="566"/>
      <c r="O973" s="566"/>
      <c r="P973" s="566">
        <v>0.304</v>
      </c>
      <c r="Q973" s="566"/>
      <c r="R973" s="566"/>
      <c r="S973" s="566">
        <v>4.256</v>
      </c>
      <c r="T973" s="566"/>
      <c r="U973" s="566"/>
      <c r="V973" s="566"/>
      <c r="W973" s="566">
        <v>4.256</v>
      </c>
      <c r="X973" s="566">
        <v>38</v>
      </c>
      <c r="Y973" s="566"/>
      <c r="Z973" s="567"/>
      <c r="AA973" s="567"/>
      <c r="AB973" s="567"/>
      <c r="AC973" s="566"/>
      <c r="AD973" s="566"/>
      <c r="AE973" s="566"/>
    </row>
    <row r="974" spans="1:31">
      <c r="A974" s="566" t="s">
        <v>492</v>
      </c>
      <c r="B974" s="566" t="s">
        <v>1301</v>
      </c>
      <c r="C974" s="567">
        <v>42956</v>
      </c>
      <c r="D974" s="566" t="s">
        <v>1328</v>
      </c>
      <c r="E974" s="566" t="s">
        <v>1289</v>
      </c>
      <c r="F974" s="566" t="s">
        <v>327</v>
      </c>
      <c r="G974" s="566" t="s">
        <v>1271</v>
      </c>
      <c r="H974" s="566" t="s">
        <v>1353</v>
      </c>
      <c r="I974" s="566">
        <v>218</v>
      </c>
      <c r="J974" s="566">
        <v>218</v>
      </c>
      <c r="K974" s="566">
        <v>218</v>
      </c>
      <c r="L974" s="566" t="s">
        <v>573</v>
      </c>
      <c r="M974" s="566"/>
      <c r="N974" s="566"/>
      <c r="O974" s="566"/>
      <c r="P974" s="566">
        <v>1.744</v>
      </c>
      <c r="Q974" s="566"/>
      <c r="R974" s="566"/>
      <c r="S974" s="566">
        <v>24.416</v>
      </c>
      <c r="T974" s="566"/>
      <c r="U974" s="566"/>
      <c r="V974" s="566"/>
      <c r="W974" s="566">
        <v>24.416</v>
      </c>
      <c r="X974" s="566">
        <v>218</v>
      </c>
      <c r="Y974" s="566"/>
      <c r="Z974" s="567"/>
      <c r="AA974" s="567"/>
      <c r="AB974" s="567"/>
      <c r="AC974" s="566"/>
      <c r="AD974" s="566"/>
      <c r="AE974" s="566"/>
    </row>
    <row r="975" spans="1:31">
      <c r="A975" s="566" t="s">
        <v>147</v>
      </c>
      <c r="B975" s="566" t="s">
        <v>161</v>
      </c>
      <c r="C975" s="567">
        <v>42957</v>
      </c>
      <c r="D975" s="566" t="s">
        <v>1328</v>
      </c>
      <c r="E975" s="566" t="s">
        <v>1289</v>
      </c>
      <c r="F975" s="566" t="s">
        <v>49</v>
      </c>
      <c r="G975" s="566" t="s">
        <v>247</v>
      </c>
      <c r="H975" s="566" t="s">
        <v>1336</v>
      </c>
      <c r="I975" s="566"/>
      <c r="J975" s="566"/>
      <c r="K975" s="566"/>
      <c r="L975" s="566" t="s">
        <v>698</v>
      </c>
      <c r="M975" s="566" t="s">
        <v>43</v>
      </c>
      <c r="N975" s="566" t="s">
        <v>43</v>
      </c>
      <c r="O975" s="566">
        <v>0.5</v>
      </c>
      <c r="P975" s="566"/>
      <c r="Q975" s="566" t="s">
        <v>43</v>
      </c>
      <c r="R975" s="566"/>
      <c r="S975" s="566">
        <v>7</v>
      </c>
      <c r="T975" s="566">
        <v>5</v>
      </c>
      <c r="U975" s="566">
        <v>0</v>
      </c>
      <c r="V975" s="566"/>
      <c r="W975" s="566">
        <v>12</v>
      </c>
      <c r="X975" s="566"/>
      <c r="Y975" s="566" t="s">
        <v>1354</v>
      </c>
      <c r="Z975" s="567">
        <v>42957</v>
      </c>
      <c r="AA975" s="567">
        <v>42957</v>
      </c>
      <c r="AB975" s="567">
        <v>42958</v>
      </c>
      <c r="AC975" s="566" t="s">
        <v>54</v>
      </c>
      <c r="AD975" s="566" t="s">
        <v>638</v>
      </c>
      <c r="AE975" s="566" t="s">
        <v>56</v>
      </c>
    </row>
    <row r="976" spans="1:31">
      <c r="A976" s="566" t="s">
        <v>492</v>
      </c>
      <c r="B976" s="566" t="s">
        <v>1301</v>
      </c>
      <c r="C976" s="567">
        <v>42957</v>
      </c>
      <c r="D976" s="566" t="s">
        <v>1328</v>
      </c>
      <c r="E976" s="566" t="s">
        <v>1289</v>
      </c>
      <c r="F976" s="566" t="s">
        <v>327</v>
      </c>
      <c r="G976" s="566" t="s">
        <v>1271</v>
      </c>
      <c r="H976" s="566" t="s">
        <v>1355</v>
      </c>
      <c r="I976" s="566">
        <v>36</v>
      </c>
      <c r="J976" s="566">
        <v>218</v>
      </c>
      <c r="K976" s="566">
        <v>218</v>
      </c>
      <c r="L976" s="566" t="s">
        <v>897</v>
      </c>
      <c r="M976" s="566">
        <v>0.25</v>
      </c>
      <c r="N976" s="566"/>
      <c r="O976" s="566"/>
      <c r="P976" s="566">
        <v>0</v>
      </c>
      <c r="Q976" s="566"/>
      <c r="R976" s="566"/>
      <c r="S976" s="566">
        <v>3.5</v>
      </c>
      <c r="T976" s="566">
        <v>2.88</v>
      </c>
      <c r="U976" s="566">
        <v>55.1</v>
      </c>
      <c r="V976" s="566"/>
      <c r="W976" s="566">
        <v>61.48</v>
      </c>
      <c r="X976" s="566"/>
      <c r="Y976" s="566"/>
      <c r="Z976" s="567"/>
      <c r="AA976" s="567"/>
      <c r="AB976" s="567"/>
      <c r="AC976" s="566"/>
      <c r="AD976" s="566"/>
      <c r="AE976" s="566"/>
    </row>
    <row r="977" spans="1:31">
      <c r="A977" s="566" t="s">
        <v>492</v>
      </c>
      <c r="B977" s="566" t="s">
        <v>493</v>
      </c>
      <c r="C977" s="567">
        <v>42957</v>
      </c>
      <c r="D977" s="566" t="s">
        <v>1328</v>
      </c>
      <c r="E977" s="566" t="s">
        <v>1289</v>
      </c>
      <c r="F977" s="566" t="s">
        <v>327</v>
      </c>
      <c r="G977" s="566" t="s">
        <v>519</v>
      </c>
      <c r="H977" s="566" t="s">
        <v>1356</v>
      </c>
      <c r="I977" s="566">
        <v>3</v>
      </c>
      <c r="J977" s="566">
        <v>315</v>
      </c>
      <c r="K977" s="566">
        <v>19220</v>
      </c>
      <c r="L977" s="566" t="s">
        <v>521</v>
      </c>
      <c r="M977" s="566"/>
      <c r="N977" s="566"/>
      <c r="O977" s="566">
        <v>0.2</v>
      </c>
      <c r="P977" s="566">
        <v>0</v>
      </c>
      <c r="Q977" s="566"/>
      <c r="R977" s="566"/>
      <c r="S977" s="566">
        <v>2.8</v>
      </c>
      <c r="T977" s="566">
        <v>0.21</v>
      </c>
      <c r="U977" s="566"/>
      <c r="V977" s="566"/>
      <c r="W977" s="566">
        <v>3.01</v>
      </c>
      <c r="X977" s="566"/>
      <c r="Y977" s="566"/>
      <c r="Z977" s="567"/>
      <c r="AA977" s="567"/>
      <c r="AB977" s="567"/>
      <c r="AC977" s="566"/>
      <c r="AD977" s="566"/>
      <c r="AE977" s="566"/>
    </row>
    <row r="978" spans="1:31">
      <c r="A978" s="566" t="s">
        <v>492</v>
      </c>
      <c r="B978" s="566" t="s">
        <v>493</v>
      </c>
      <c r="C978" s="567">
        <v>42957</v>
      </c>
      <c r="D978" s="566" t="s">
        <v>1328</v>
      </c>
      <c r="E978" s="566" t="s">
        <v>1289</v>
      </c>
      <c r="F978" s="566" t="s">
        <v>327</v>
      </c>
      <c r="G978" s="566" t="s">
        <v>1357</v>
      </c>
      <c r="H978" s="566" t="s">
        <v>1358</v>
      </c>
      <c r="I978" s="566">
        <v>4</v>
      </c>
      <c r="J978" s="566">
        <v>315</v>
      </c>
      <c r="K978" s="566">
        <v>27160</v>
      </c>
      <c r="L978" s="566" t="s">
        <v>521</v>
      </c>
      <c r="M978" s="566"/>
      <c r="N978" s="566"/>
      <c r="O978" s="566">
        <v>0.2</v>
      </c>
      <c r="P978" s="566">
        <v>0</v>
      </c>
      <c r="Q978" s="566"/>
      <c r="R978" s="566"/>
      <c r="S978" s="566">
        <v>2.8</v>
      </c>
      <c r="T978" s="566">
        <v>0.21</v>
      </c>
      <c r="U978" s="566"/>
      <c r="V978" s="566"/>
      <c r="W978" s="566">
        <v>3.01</v>
      </c>
      <c r="X978" s="566"/>
      <c r="Y978" s="566"/>
      <c r="Z978" s="567"/>
      <c r="AA978" s="567"/>
      <c r="AB978" s="567"/>
      <c r="AC978" s="566"/>
      <c r="AD978" s="566"/>
      <c r="AE978" s="566"/>
    </row>
    <row r="979" spans="1:31">
      <c r="A979" s="566" t="s">
        <v>147</v>
      </c>
      <c r="B979" s="566" t="s">
        <v>324</v>
      </c>
      <c r="C979" s="567">
        <v>42958</v>
      </c>
      <c r="D979" s="566" t="s">
        <v>1328</v>
      </c>
      <c r="E979" s="566" t="s">
        <v>1289</v>
      </c>
      <c r="F979" s="566" t="s">
        <v>327</v>
      </c>
      <c r="G979" s="566" t="s">
        <v>516</v>
      </c>
      <c r="H979" s="566"/>
      <c r="I979" s="566"/>
      <c r="J979" s="566"/>
      <c r="K979" s="566"/>
      <c r="L979" s="566"/>
      <c r="M979" s="566"/>
      <c r="N979" s="566"/>
      <c r="O979" s="566"/>
      <c r="P979" s="566">
        <v>8</v>
      </c>
      <c r="Q979" s="566"/>
      <c r="R979" s="566"/>
      <c r="S979" s="566">
        <v>112</v>
      </c>
      <c r="T979" s="566"/>
      <c r="U979" s="566"/>
      <c r="V979" s="566"/>
      <c r="W979" s="566">
        <v>112</v>
      </c>
      <c r="X979" s="566"/>
      <c r="Y979" s="566"/>
      <c r="Z979" s="567"/>
      <c r="AA979" s="567"/>
      <c r="AB979" s="567"/>
      <c r="AC979" s="566"/>
      <c r="AD979" s="566"/>
      <c r="AE979" s="566"/>
    </row>
    <row r="980" spans="1:31">
      <c r="A980" s="566" t="s">
        <v>492</v>
      </c>
      <c r="B980" s="566" t="s">
        <v>493</v>
      </c>
      <c r="C980" s="567">
        <v>42958</v>
      </c>
      <c r="D980" s="566" t="s">
        <v>1328</v>
      </c>
      <c r="E980" s="566" t="s">
        <v>1289</v>
      </c>
      <c r="F980" s="566" t="s">
        <v>327</v>
      </c>
      <c r="G980" s="566" t="s">
        <v>754</v>
      </c>
      <c r="H980" s="566" t="s">
        <v>1359</v>
      </c>
      <c r="I980" s="566">
        <v>5</v>
      </c>
      <c r="J980" s="566">
        <v>500</v>
      </c>
      <c r="K980" s="566">
        <v>64410</v>
      </c>
      <c r="L980" s="566" t="s">
        <v>521</v>
      </c>
      <c r="M980" s="566"/>
      <c r="N980" s="566">
        <v>0.15</v>
      </c>
      <c r="O980" s="566"/>
      <c r="P980" s="566">
        <v>0</v>
      </c>
      <c r="Q980" s="566"/>
      <c r="R980" s="566"/>
      <c r="S980" s="566">
        <v>2.1</v>
      </c>
      <c r="T980" s="566">
        <v>0.21</v>
      </c>
      <c r="U980" s="566">
        <v>0.19</v>
      </c>
      <c r="V980" s="566"/>
      <c r="W980" s="566">
        <v>2.5</v>
      </c>
      <c r="X980" s="566"/>
      <c r="Y980" s="566"/>
      <c r="Z980" s="567"/>
      <c r="AA980" s="567"/>
      <c r="AB980" s="567"/>
      <c r="AC980" s="566"/>
      <c r="AD980" s="566"/>
      <c r="AE980" s="566"/>
    </row>
    <row r="981" spans="1:31">
      <c r="A981" s="566" t="s">
        <v>147</v>
      </c>
      <c r="B981" s="566" t="s">
        <v>324</v>
      </c>
      <c r="C981" s="567">
        <v>42958</v>
      </c>
      <c r="D981" s="566" t="s">
        <v>1328</v>
      </c>
      <c r="E981" s="566" t="s">
        <v>1289</v>
      </c>
      <c r="F981" s="566" t="s">
        <v>327</v>
      </c>
      <c r="G981" s="566" t="s">
        <v>949</v>
      </c>
      <c r="H981" s="566"/>
      <c r="I981" s="566"/>
      <c r="J981" s="566"/>
      <c r="K981" s="566"/>
      <c r="L981" s="566"/>
      <c r="M981" s="566">
        <v>3</v>
      </c>
      <c r="N981" s="566"/>
      <c r="O981" s="566"/>
      <c r="P981" s="566"/>
      <c r="Q981" s="566"/>
      <c r="R981" s="566"/>
      <c r="S981" s="566">
        <v>42</v>
      </c>
      <c r="T981" s="566"/>
      <c r="U981" s="566"/>
      <c r="V981" s="566"/>
      <c r="W981" s="566">
        <v>42</v>
      </c>
      <c r="X981" s="566"/>
      <c r="Y981" s="566"/>
      <c r="Z981" s="567"/>
      <c r="AA981" s="567"/>
      <c r="AB981" s="567"/>
      <c r="AC981" s="566"/>
      <c r="AD981" s="566"/>
      <c r="AE981" s="566"/>
    </row>
    <row r="982" spans="1:31">
      <c r="A982" s="566" t="s">
        <v>492</v>
      </c>
      <c r="B982" s="566" t="s">
        <v>493</v>
      </c>
      <c r="C982" s="567">
        <v>42958</v>
      </c>
      <c r="D982" s="566" t="s">
        <v>1328</v>
      </c>
      <c r="E982" s="566" t="s">
        <v>1289</v>
      </c>
      <c r="F982" s="566" t="s">
        <v>327</v>
      </c>
      <c r="G982" s="566" t="s">
        <v>754</v>
      </c>
      <c r="H982" s="566" t="s">
        <v>1360</v>
      </c>
      <c r="I982" s="566">
        <v>4</v>
      </c>
      <c r="J982" s="566">
        <v>500</v>
      </c>
      <c r="K982" s="566">
        <v>60930</v>
      </c>
      <c r="L982" s="566" t="s">
        <v>521</v>
      </c>
      <c r="M982" s="566"/>
      <c r="N982" s="566">
        <v>0.15</v>
      </c>
      <c r="O982" s="566"/>
      <c r="P982" s="566">
        <v>0</v>
      </c>
      <c r="Q982" s="566"/>
      <c r="R982" s="566"/>
      <c r="S982" s="566">
        <v>2.1</v>
      </c>
      <c r="T982" s="566">
        <v>0.21</v>
      </c>
      <c r="U982" s="566">
        <v>0.19</v>
      </c>
      <c r="V982" s="566"/>
      <c r="W982" s="566">
        <v>2.5</v>
      </c>
      <c r="X982" s="566"/>
      <c r="Y982" s="566"/>
      <c r="Z982" s="567"/>
      <c r="AA982" s="567"/>
      <c r="AB982" s="567"/>
      <c r="AC982" s="566"/>
      <c r="AD982" s="566"/>
      <c r="AE982" s="566"/>
    </row>
    <row r="983" spans="1:31">
      <c r="A983" s="566" t="s">
        <v>147</v>
      </c>
      <c r="B983" s="566" t="s">
        <v>324</v>
      </c>
      <c r="C983" s="567">
        <v>42958</v>
      </c>
      <c r="D983" s="566" t="s">
        <v>1328</v>
      </c>
      <c r="E983" s="566" t="s">
        <v>1289</v>
      </c>
      <c r="F983" s="566" t="s">
        <v>327</v>
      </c>
      <c r="G983" s="566" t="s">
        <v>1361</v>
      </c>
      <c r="H983" s="566"/>
      <c r="I983" s="566"/>
      <c r="J983" s="566"/>
      <c r="K983" s="566"/>
      <c r="L983" s="566"/>
      <c r="M983" s="566"/>
      <c r="N983" s="566"/>
      <c r="O983" s="566"/>
      <c r="P983" s="566">
        <v>2</v>
      </c>
      <c r="Q983" s="566"/>
      <c r="R983" s="566"/>
      <c r="S983" s="566">
        <v>28</v>
      </c>
      <c r="T983" s="566"/>
      <c r="U983" s="566"/>
      <c r="V983" s="566"/>
      <c r="W983" s="566">
        <v>28</v>
      </c>
      <c r="X983" s="566"/>
      <c r="Y983" s="566"/>
      <c r="Z983" s="567"/>
      <c r="AA983" s="567"/>
      <c r="AB983" s="567"/>
      <c r="AC983" s="566"/>
      <c r="AD983" s="566"/>
      <c r="AE983" s="566"/>
    </row>
    <row r="984" spans="1:31">
      <c r="A984" s="566" t="s">
        <v>492</v>
      </c>
      <c r="B984" s="566" t="s">
        <v>493</v>
      </c>
      <c r="C984" s="567">
        <v>42958</v>
      </c>
      <c r="D984" s="566" t="s">
        <v>1328</v>
      </c>
      <c r="E984" s="566" t="s">
        <v>1289</v>
      </c>
      <c r="F984" s="566" t="s">
        <v>327</v>
      </c>
      <c r="G984" s="566" t="s">
        <v>754</v>
      </c>
      <c r="H984" s="566" t="s">
        <v>1362</v>
      </c>
      <c r="I984" s="566">
        <v>4</v>
      </c>
      <c r="J984" s="566">
        <v>500</v>
      </c>
      <c r="K984" s="566">
        <v>61710</v>
      </c>
      <c r="L984" s="566" t="s">
        <v>521</v>
      </c>
      <c r="M984" s="566"/>
      <c r="N984" s="566">
        <v>0.15</v>
      </c>
      <c r="O984" s="566"/>
      <c r="P984" s="566">
        <v>0</v>
      </c>
      <c r="Q984" s="566"/>
      <c r="R984" s="566"/>
      <c r="S984" s="566">
        <v>2.1</v>
      </c>
      <c r="T984" s="566">
        <v>0.21</v>
      </c>
      <c r="U984" s="566">
        <v>0.19</v>
      </c>
      <c r="V984" s="566"/>
      <c r="W984" s="566">
        <v>2.5</v>
      </c>
      <c r="X984" s="566"/>
      <c r="Y984" s="566"/>
      <c r="Z984" s="567"/>
      <c r="AA984" s="567"/>
      <c r="AB984" s="567"/>
      <c r="AC984" s="566"/>
      <c r="AD984" s="566"/>
      <c r="AE984" s="566"/>
    </row>
    <row r="985" spans="1:31">
      <c r="A985" s="566" t="s">
        <v>512</v>
      </c>
      <c r="B985" s="566" t="s">
        <v>513</v>
      </c>
      <c r="C985" s="567">
        <v>42958</v>
      </c>
      <c r="D985" s="566" t="s">
        <v>1328</v>
      </c>
      <c r="E985" s="566" t="s">
        <v>1289</v>
      </c>
      <c r="F985" s="566" t="s">
        <v>327</v>
      </c>
      <c r="G985" s="566" t="s">
        <v>1363</v>
      </c>
      <c r="H985" s="566"/>
      <c r="I985" s="566">
        <v>42</v>
      </c>
      <c r="J985" s="566">
        <v>68</v>
      </c>
      <c r="K985" s="566">
        <v>68</v>
      </c>
      <c r="L985" s="566" t="s">
        <v>544</v>
      </c>
      <c r="M985" s="566">
        <v>1.554</v>
      </c>
      <c r="N985" s="566"/>
      <c r="O985" s="566"/>
      <c r="P985" s="566"/>
      <c r="Q985" s="566"/>
      <c r="R985" s="566"/>
      <c r="S985" s="566">
        <v>21.756</v>
      </c>
      <c r="T985" s="566"/>
      <c r="U985" s="566">
        <v>0.378</v>
      </c>
      <c r="V985" s="566"/>
      <c r="W985" s="566">
        <v>22.134</v>
      </c>
      <c r="X985" s="566"/>
      <c r="Y985" s="566"/>
      <c r="Z985" s="567"/>
      <c r="AA985" s="567"/>
      <c r="AB985" s="567"/>
      <c r="AC985" s="566"/>
      <c r="AD985" s="566"/>
      <c r="AE985" s="566"/>
    </row>
    <row r="986" spans="1:31">
      <c r="A986" s="566" t="s">
        <v>492</v>
      </c>
      <c r="B986" s="566" t="s">
        <v>493</v>
      </c>
      <c r="C986" s="567">
        <v>42958</v>
      </c>
      <c r="D986" s="566" t="s">
        <v>1328</v>
      </c>
      <c r="E986" s="566" t="s">
        <v>1289</v>
      </c>
      <c r="F986" s="566" t="s">
        <v>327</v>
      </c>
      <c r="G986" s="566" t="s">
        <v>754</v>
      </c>
      <c r="H986" s="566" t="s">
        <v>1364</v>
      </c>
      <c r="I986" s="566">
        <v>4</v>
      </c>
      <c r="J986" s="566">
        <v>500</v>
      </c>
      <c r="K986" s="566">
        <v>61100</v>
      </c>
      <c r="L986" s="566" t="s">
        <v>521</v>
      </c>
      <c r="M986" s="566"/>
      <c r="N986" s="566">
        <v>0.15</v>
      </c>
      <c r="O986" s="566"/>
      <c r="P986" s="566">
        <v>0</v>
      </c>
      <c r="Q986" s="566"/>
      <c r="R986" s="566"/>
      <c r="S986" s="566">
        <v>2.1</v>
      </c>
      <c r="T986" s="566">
        <v>0.21</v>
      </c>
      <c r="U986" s="566">
        <v>0.19</v>
      </c>
      <c r="V986" s="566"/>
      <c r="W986" s="566">
        <v>2.5</v>
      </c>
      <c r="X986" s="566"/>
      <c r="Y986" s="566"/>
      <c r="Z986" s="567"/>
      <c r="AA986" s="567"/>
      <c r="AB986" s="567"/>
      <c r="AC986" s="566"/>
      <c r="AD986" s="566"/>
      <c r="AE986" s="566"/>
    </row>
    <row r="987" spans="1:31">
      <c r="A987" s="566" t="s">
        <v>492</v>
      </c>
      <c r="B987" s="566" t="s">
        <v>493</v>
      </c>
      <c r="C987" s="567">
        <v>42958</v>
      </c>
      <c r="D987" s="566" t="s">
        <v>1328</v>
      </c>
      <c r="E987" s="566" t="s">
        <v>1289</v>
      </c>
      <c r="F987" s="566" t="s">
        <v>327</v>
      </c>
      <c r="G987" s="566" t="s">
        <v>754</v>
      </c>
      <c r="H987" s="566" t="s">
        <v>1365</v>
      </c>
      <c r="I987" s="566">
        <v>4</v>
      </c>
      <c r="J987" s="566">
        <v>500</v>
      </c>
      <c r="K987" s="566">
        <v>61190</v>
      </c>
      <c r="L987" s="566" t="s">
        <v>521</v>
      </c>
      <c r="M987" s="566"/>
      <c r="N987" s="566">
        <v>0.15</v>
      </c>
      <c r="O987" s="566"/>
      <c r="P987" s="566">
        <v>0</v>
      </c>
      <c r="Q987" s="566"/>
      <c r="R987" s="566"/>
      <c r="S987" s="566">
        <v>2.1</v>
      </c>
      <c r="T987" s="566">
        <v>0.21</v>
      </c>
      <c r="U987" s="566">
        <v>0.19</v>
      </c>
      <c r="V987" s="566"/>
      <c r="W987" s="566">
        <v>2.5</v>
      </c>
      <c r="X987" s="566"/>
      <c r="Y987" s="566"/>
      <c r="Z987" s="567"/>
      <c r="AA987" s="567"/>
      <c r="AB987" s="567"/>
      <c r="AC987" s="566"/>
      <c r="AD987" s="566"/>
      <c r="AE987" s="566"/>
    </row>
    <row r="988" spans="1:31">
      <c r="A988" s="566" t="s">
        <v>492</v>
      </c>
      <c r="B988" s="566" t="s">
        <v>493</v>
      </c>
      <c r="C988" s="567">
        <v>42958</v>
      </c>
      <c r="D988" s="566" t="s">
        <v>1328</v>
      </c>
      <c r="E988" s="566" t="s">
        <v>1289</v>
      </c>
      <c r="F988" s="566" t="s">
        <v>327</v>
      </c>
      <c r="G988" s="566" t="s">
        <v>754</v>
      </c>
      <c r="H988" s="566" t="s">
        <v>1366</v>
      </c>
      <c r="I988" s="566">
        <v>4</v>
      </c>
      <c r="J988" s="566">
        <v>500</v>
      </c>
      <c r="K988" s="566">
        <v>64720</v>
      </c>
      <c r="L988" s="566" t="s">
        <v>521</v>
      </c>
      <c r="M988" s="566"/>
      <c r="N988" s="566">
        <v>0.15</v>
      </c>
      <c r="O988" s="566"/>
      <c r="P988" s="566">
        <v>0</v>
      </c>
      <c r="Q988" s="566"/>
      <c r="R988" s="566"/>
      <c r="S988" s="566">
        <v>2.1</v>
      </c>
      <c r="T988" s="566">
        <v>0.21</v>
      </c>
      <c r="U988" s="566">
        <v>0.19</v>
      </c>
      <c r="V988" s="566"/>
      <c r="W988" s="566">
        <v>2.5</v>
      </c>
      <c r="X988" s="566"/>
      <c r="Y988" s="566"/>
      <c r="Z988" s="567"/>
      <c r="AA988" s="567"/>
      <c r="AB988" s="567"/>
      <c r="AC988" s="566"/>
      <c r="AD988" s="566"/>
      <c r="AE988" s="566"/>
    </row>
    <row r="989" spans="1:31">
      <c r="A989" s="566" t="s">
        <v>492</v>
      </c>
      <c r="B989" s="566" t="s">
        <v>493</v>
      </c>
      <c r="C989" s="567">
        <v>42958</v>
      </c>
      <c r="D989" s="566" t="s">
        <v>1328</v>
      </c>
      <c r="E989" s="566" t="s">
        <v>1289</v>
      </c>
      <c r="F989" s="566" t="s">
        <v>327</v>
      </c>
      <c r="G989" s="566" t="s">
        <v>754</v>
      </c>
      <c r="H989" s="566" t="s">
        <v>1367</v>
      </c>
      <c r="I989" s="566">
        <v>5</v>
      </c>
      <c r="J989" s="566">
        <v>500</v>
      </c>
      <c r="K989" s="566">
        <v>61220</v>
      </c>
      <c r="L989" s="566" t="s">
        <v>521</v>
      </c>
      <c r="M989" s="566"/>
      <c r="N989" s="566">
        <v>0.15</v>
      </c>
      <c r="O989" s="566"/>
      <c r="P989" s="566">
        <v>0</v>
      </c>
      <c r="Q989" s="566"/>
      <c r="R989" s="566"/>
      <c r="S989" s="566">
        <v>2.1</v>
      </c>
      <c r="T989" s="566">
        <v>0.21</v>
      </c>
      <c r="U989" s="566">
        <v>0.19</v>
      </c>
      <c r="V989" s="566"/>
      <c r="W989" s="566">
        <v>2.5</v>
      </c>
      <c r="X989" s="566"/>
      <c r="Y989" s="566"/>
      <c r="Z989" s="567"/>
      <c r="AA989" s="567"/>
      <c r="AB989" s="567"/>
      <c r="AC989" s="566"/>
      <c r="AD989" s="566"/>
      <c r="AE989" s="566"/>
    </row>
    <row r="990" spans="1:31">
      <c r="A990" s="566" t="s">
        <v>492</v>
      </c>
      <c r="B990" s="566" t="s">
        <v>493</v>
      </c>
      <c r="C990" s="567">
        <v>42958</v>
      </c>
      <c r="D990" s="566" t="s">
        <v>1328</v>
      </c>
      <c r="E990" s="566" t="s">
        <v>1289</v>
      </c>
      <c r="F990" s="566" t="s">
        <v>327</v>
      </c>
      <c r="G990" s="566" t="s">
        <v>754</v>
      </c>
      <c r="H990" s="566" t="s">
        <v>1368</v>
      </c>
      <c r="I990" s="566">
        <v>5</v>
      </c>
      <c r="J990" s="566">
        <v>500</v>
      </c>
      <c r="K990" s="566">
        <v>61190</v>
      </c>
      <c r="L990" s="566" t="s">
        <v>521</v>
      </c>
      <c r="M990" s="566"/>
      <c r="N990" s="566">
        <v>0.15</v>
      </c>
      <c r="O990" s="566"/>
      <c r="P990" s="566">
        <v>0</v>
      </c>
      <c r="Q990" s="566"/>
      <c r="R990" s="566"/>
      <c r="S990" s="566">
        <v>2.1</v>
      </c>
      <c r="T990" s="566">
        <v>0.21</v>
      </c>
      <c r="U990" s="566">
        <v>0.19</v>
      </c>
      <c r="V990" s="566"/>
      <c r="W990" s="566">
        <v>2.5</v>
      </c>
      <c r="X990" s="566"/>
      <c r="Y990" s="566"/>
      <c r="Z990" s="567"/>
      <c r="AA990" s="567"/>
      <c r="AB990" s="567"/>
      <c r="AC990" s="566"/>
      <c r="AD990" s="566"/>
      <c r="AE990" s="566"/>
    </row>
    <row r="991" spans="1:31">
      <c r="A991" s="566" t="s">
        <v>492</v>
      </c>
      <c r="B991" s="566" t="s">
        <v>493</v>
      </c>
      <c r="C991" s="567">
        <v>42958</v>
      </c>
      <c r="D991" s="566" t="s">
        <v>1328</v>
      </c>
      <c r="E991" s="566" t="s">
        <v>1289</v>
      </c>
      <c r="F991" s="566" t="s">
        <v>327</v>
      </c>
      <c r="G991" s="566" t="s">
        <v>754</v>
      </c>
      <c r="H991" s="566" t="s">
        <v>1369</v>
      </c>
      <c r="I991" s="566">
        <v>5</v>
      </c>
      <c r="J991" s="566">
        <v>500</v>
      </c>
      <c r="K991" s="566">
        <v>64740</v>
      </c>
      <c r="L991" s="566" t="s">
        <v>521</v>
      </c>
      <c r="M991" s="566"/>
      <c r="N991" s="566">
        <v>0.15</v>
      </c>
      <c r="O991" s="566"/>
      <c r="P991" s="566">
        <v>0</v>
      </c>
      <c r="Q991" s="566"/>
      <c r="R991" s="566"/>
      <c r="S991" s="566">
        <v>2.1</v>
      </c>
      <c r="T991" s="566">
        <v>0.21</v>
      </c>
      <c r="U991" s="566">
        <v>0.19</v>
      </c>
      <c r="V991" s="566"/>
      <c r="W991" s="566">
        <v>2.5</v>
      </c>
      <c r="X991" s="566"/>
      <c r="Y991" s="566"/>
      <c r="Z991" s="567"/>
      <c r="AA991" s="567"/>
      <c r="AB991" s="567"/>
      <c r="AC991" s="566"/>
      <c r="AD991" s="566"/>
      <c r="AE991" s="566"/>
    </row>
    <row r="992" spans="1:31">
      <c r="A992" s="566" t="s">
        <v>492</v>
      </c>
      <c r="B992" s="566" t="s">
        <v>493</v>
      </c>
      <c r="C992" s="567">
        <v>42958</v>
      </c>
      <c r="D992" s="566" t="s">
        <v>1328</v>
      </c>
      <c r="E992" s="566" t="s">
        <v>1289</v>
      </c>
      <c r="F992" s="566" t="s">
        <v>327</v>
      </c>
      <c r="G992" s="566" t="s">
        <v>754</v>
      </c>
      <c r="H992" s="566" t="s">
        <v>1370</v>
      </c>
      <c r="I992" s="566">
        <v>6</v>
      </c>
      <c r="J992" s="566">
        <v>500</v>
      </c>
      <c r="K992" s="566">
        <v>65260</v>
      </c>
      <c r="L992" s="566" t="s">
        <v>521</v>
      </c>
      <c r="M992" s="566"/>
      <c r="N992" s="566">
        <v>0.15</v>
      </c>
      <c r="O992" s="566"/>
      <c r="P992" s="566">
        <v>0</v>
      </c>
      <c r="Q992" s="566"/>
      <c r="R992" s="566"/>
      <c r="S992" s="566">
        <v>2.1</v>
      </c>
      <c r="T992" s="566">
        <v>0.21</v>
      </c>
      <c r="U992" s="566">
        <v>0.19</v>
      </c>
      <c r="V992" s="566"/>
      <c r="W992" s="566">
        <v>2.5</v>
      </c>
      <c r="X992" s="566"/>
      <c r="Y992" s="566"/>
      <c r="Z992" s="567"/>
      <c r="AA992" s="567"/>
      <c r="AB992" s="567"/>
      <c r="AC992" s="566"/>
      <c r="AD992" s="566"/>
      <c r="AE992" s="566"/>
    </row>
    <row r="993" spans="1:31">
      <c r="A993" s="566" t="s">
        <v>492</v>
      </c>
      <c r="B993" s="566" t="s">
        <v>493</v>
      </c>
      <c r="C993" s="567">
        <v>42958</v>
      </c>
      <c r="D993" s="566" t="s">
        <v>1328</v>
      </c>
      <c r="E993" s="566" t="s">
        <v>1289</v>
      </c>
      <c r="F993" s="566" t="s">
        <v>327</v>
      </c>
      <c r="G993" s="566" t="s">
        <v>754</v>
      </c>
      <c r="H993" s="566" t="s">
        <v>1371</v>
      </c>
      <c r="I993" s="566">
        <v>5</v>
      </c>
      <c r="J993" s="566">
        <v>500</v>
      </c>
      <c r="K993" s="566">
        <v>67120</v>
      </c>
      <c r="L993" s="566" t="s">
        <v>521</v>
      </c>
      <c r="M993" s="566"/>
      <c r="N993" s="566">
        <v>0.15</v>
      </c>
      <c r="O993" s="566"/>
      <c r="P993" s="566">
        <v>0</v>
      </c>
      <c r="Q993" s="566"/>
      <c r="R993" s="566"/>
      <c r="S993" s="566">
        <v>2.1</v>
      </c>
      <c r="T993" s="566">
        <v>0.21</v>
      </c>
      <c r="U993" s="566">
        <v>0.19</v>
      </c>
      <c r="V993" s="566"/>
      <c r="W993" s="566">
        <v>2.5</v>
      </c>
      <c r="X993" s="566"/>
      <c r="Y993" s="566"/>
      <c r="Z993" s="567"/>
      <c r="AA993" s="567"/>
      <c r="AB993" s="567"/>
      <c r="AC993" s="566"/>
      <c r="AD993" s="566"/>
      <c r="AE993" s="566"/>
    </row>
    <row r="994" spans="1:31">
      <c r="A994" s="566" t="s">
        <v>492</v>
      </c>
      <c r="B994" s="566" t="s">
        <v>493</v>
      </c>
      <c r="C994" s="567">
        <v>42958</v>
      </c>
      <c r="D994" s="566" t="s">
        <v>1328</v>
      </c>
      <c r="E994" s="566" t="s">
        <v>1289</v>
      </c>
      <c r="F994" s="566" t="s">
        <v>327</v>
      </c>
      <c r="G994" s="566" t="s">
        <v>754</v>
      </c>
      <c r="H994" s="566" t="s">
        <v>1372</v>
      </c>
      <c r="I994" s="566">
        <v>5</v>
      </c>
      <c r="J994" s="566">
        <v>500</v>
      </c>
      <c r="K994" s="566">
        <v>61200</v>
      </c>
      <c r="L994" s="566" t="s">
        <v>521</v>
      </c>
      <c r="M994" s="566"/>
      <c r="N994" s="566">
        <v>0.15</v>
      </c>
      <c r="O994" s="566"/>
      <c r="P994" s="566">
        <v>0</v>
      </c>
      <c r="Q994" s="566"/>
      <c r="R994" s="566"/>
      <c r="S994" s="566">
        <v>2.1</v>
      </c>
      <c r="T994" s="566">
        <v>0.21</v>
      </c>
      <c r="U994" s="566">
        <v>0.19</v>
      </c>
      <c r="V994" s="566"/>
      <c r="W994" s="566">
        <v>2.5</v>
      </c>
      <c r="X994" s="566"/>
      <c r="Y994" s="566"/>
      <c r="Z994" s="567"/>
      <c r="AA994" s="567"/>
      <c r="AB994" s="567"/>
      <c r="AC994" s="566"/>
      <c r="AD994" s="566"/>
      <c r="AE994" s="566"/>
    </row>
    <row r="995" spans="1:31">
      <c r="A995" s="566" t="s">
        <v>492</v>
      </c>
      <c r="B995" s="566" t="s">
        <v>493</v>
      </c>
      <c r="C995" s="567">
        <v>42958</v>
      </c>
      <c r="D995" s="566" t="s">
        <v>1328</v>
      </c>
      <c r="E995" s="566" t="s">
        <v>1289</v>
      </c>
      <c r="F995" s="566" t="s">
        <v>327</v>
      </c>
      <c r="G995" s="566" t="s">
        <v>754</v>
      </c>
      <c r="H995" s="566" t="s">
        <v>1373</v>
      </c>
      <c r="I995" s="566">
        <v>5</v>
      </c>
      <c r="J995" s="566">
        <v>500</v>
      </c>
      <c r="K995" s="566">
        <v>61220</v>
      </c>
      <c r="L995" s="566" t="s">
        <v>521</v>
      </c>
      <c r="M995" s="566"/>
      <c r="N995" s="566">
        <v>0.15</v>
      </c>
      <c r="O995" s="566"/>
      <c r="P995" s="566">
        <v>0</v>
      </c>
      <c r="Q995" s="566"/>
      <c r="R995" s="566"/>
      <c r="S995" s="566">
        <v>2.1</v>
      </c>
      <c r="T995" s="566">
        <v>0.21</v>
      </c>
      <c r="U995" s="566">
        <v>0.19</v>
      </c>
      <c r="V995" s="566"/>
      <c r="W995" s="566">
        <v>2.5</v>
      </c>
      <c r="X995" s="566"/>
      <c r="Y995" s="566"/>
      <c r="Z995" s="567"/>
      <c r="AA995" s="567"/>
      <c r="AB995" s="567"/>
      <c r="AC995" s="566"/>
      <c r="AD995" s="566"/>
      <c r="AE995" s="566"/>
    </row>
    <row r="996" spans="1:31">
      <c r="A996" s="566" t="s">
        <v>492</v>
      </c>
      <c r="B996" s="566" t="s">
        <v>493</v>
      </c>
      <c r="C996" s="567">
        <v>42958</v>
      </c>
      <c r="D996" s="566" t="s">
        <v>1328</v>
      </c>
      <c r="E996" s="566" t="s">
        <v>1289</v>
      </c>
      <c r="F996" s="566" t="s">
        <v>327</v>
      </c>
      <c r="G996" s="566" t="s">
        <v>754</v>
      </c>
      <c r="H996" s="566" t="s">
        <v>1374</v>
      </c>
      <c r="I996" s="566">
        <v>5</v>
      </c>
      <c r="J996" s="566">
        <v>500</v>
      </c>
      <c r="K996" s="566">
        <v>62030</v>
      </c>
      <c r="L996" s="566" t="s">
        <v>521</v>
      </c>
      <c r="M996" s="566"/>
      <c r="N996" s="566">
        <v>0.15</v>
      </c>
      <c r="O996" s="566"/>
      <c r="P996" s="566">
        <v>0</v>
      </c>
      <c r="Q996" s="566"/>
      <c r="R996" s="566"/>
      <c r="S996" s="566">
        <v>2.1</v>
      </c>
      <c r="T996" s="566">
        <v>0.21</v>
      </c>
      <c r="U996" s="566">
        <v>0.19</v>
      </c>
      <c r="V996" s="566"/>
      <c r="W996" s="566">
        <v>2.5</v>
      </c>
      <c r="X996" s="566"/>
      <c r="Y996" s="566"/>
      <c r="Z996" s="567"/>
      <c r="AA996" s="567"/>
      <c r="AB996" s="567"/>
      <c r="AC996" s="566"/>
      <c r="AD996" s="566"/>
      <c r="AE996" s="566"/>
    </row>
    <row r="997" spans="1:31">
      <c r="A997" s="566" t="s">
        <v>492</v>
      </c>
      <c r="B997" s="566" t="s">
        <v>493</v>
      </c>
      <c r="C997" s="567">
        <v>42958</v>
      </c>
      <c r="D997" s="566" t="s">
        <v>1328</v>
      </c>
      <c r="E997" s="566" t="s">
        <v>1289</v>
      </c>
      <c r="F997" s="566" t="s">
        <v>327</v>
      </c>
      <c r="G997" s="566" t="s">
        <v>754</v>
      </c>
      <c r="H997" s="566" t="s">
        <v>1375</v>
      </c>
      <c r="I997" s="566">
        <v>5</v>
      </c>
      <c r="J997" s="566">
        <v>500</v>
      </c>
      <c r="K997" s="566">
        <v>61190</v>
      </c>
      <c r="L997" s="566" t="s">
        <v>521</v>
      </c>
      <c r="M997" s="566"/>
      <c r="N997" s="566">
        <v>0.15</v>
      </c>
      <c r="O997" s="566"/>
      <c r="P997" s="566">
        <v>0</v>
      </c>
      <c r="Q997" s="566"/>
      <c r="R997" s="566"/>
      <c r="S997" s="566">
        <v>2.1</v>
      </c>
      <c r="T997" s="566">
        <v>0.21</v>
      </c>
      <c r="U997" s="566">
        <v>0.19</v>
      </c>
      <c r="V997" s="566"/>
      <c r="W997" s="566">
        <v>2.5</v>
      </c>
      <c r="X997" s="566"/>
      <c r="Y997" s="566"/>
      <c r="Z997" s="567"/>
      <c r="AA997" s="567"/>
      <c r="AB997" s="567"/>
      <c r="AC997" s="566"/>
      <c r="AD997" s="566"/>
      <c r="AE997" s="566"/>
    </row>
    <row r="998" spans="1:31">
      <c r="A998" s="566" t="s">
        <v>492</v>
      </c>
      <c r="B998" s="566" t="s">
        <v>493</v>
      </c>
      <c r="C998" s="567">
        <v>42958</v>
      </c>
      <c r="D998" s="566" t="s">
        <v>1328</v>
      </c>
      <c r="E998" s="566" t="s">
        <v>1289</v>
      </c>
      <c r="F998" s="566" t="s">
        <v>327</v>
      </c>
      <c r="G998" s="566" t="s">
        <v>754</v>
      </c>
      <c r="H998" s="566" t="s">
        <v>1376</v>
      </c>
      <c r="I998" s="566">
        <v>4</v>
      </c>
      <c r="J998" s="566">
        <v>500</v>
      </c>
      <c r="K998" s="566">
        <v>65200</v>
      </c>
      <c r="L998" s="566" t="s">
        <v>521</v>
      </c>
      <c r="M998" s="566"/>
      <c r="N998" s="566">
        <v>0.15</v>
      </c>
      <c r="O998" s="566"/>
      <c r="P998" s="566">
        <v>0</v>
      </c>
      <c r="Q998" s="566"/>
      <c r="R998" s="566"/>
      <c r="S998" s="566">
        <v>2.1</v>
      </c>
      <c r="T998" s="566">
        <v>0.21</v>
      </c>
      <c r="U998" s="566">
        <v>0.19</v>
      </c>
      <c r="V998" s="566"/>
      <c r="W998" s="566">
        <v>2.5</v>
      </c>
      <c r="X998" s="566"/>
      <c r="Y998" s="566"/>
      <c r="Z998" s="567"/>
      <c r="AA998" s="567"/>
      <c r="AB998" s="567"/>
      <c r="AC998" s="566"/>
      <c r="AD998" s="566"/>
      <c r="AE998" s="566"/>
    </row>
    <row r="999" spans="1:31">
      <c r="A999" s="566" t="s">
        <v>492</v>
      </c>
      <c r="B999" s="566" t="s">
        <v>493</v>
      </c>
      <c r="C999" s="567">
        <v>42958</v>
      </c>
      <c r="D999" s="566" t="s">
        <v>1328</v>
      </c>
      <c r="E999" s="566" t="s">
        <v>1289</v>
      </c>
      <c r="F999" s="566" t="s">
        <v>327</v>
      </c>
      <c r="G999" s="566" t="s">
        <v>754</v>
      </c>
      <c r="H999" s="566" t="s">
        <v>1377</v>
      </c>
      <c r="I999" s="566">
        <v>5</v>
      </c>
      <c r="J999" s="566">
        <v>500</v>
      </c>
      <c r="K999" s="566">
        <v>64320</v>
      </c>
      <c r="L999" s="566" t="s">
        <v>521</v>
      </c>
      <c r="M999" s="566"/>
      <c r="N999" s="566">
        <v>0.15</v>
      </c>
      <c r="O999" s="566"/>
      <c r="P999" s="566">
        <v>0</v>
      </c>
      <c r="Q999" s="566"/>
      <c r="R999" s="566"/>
      <c r="S999" s="566">
        <v>2.1</v>
      </c>
      <c r="T999" s="566">
        <v>0.21</v>
      </c>
      <c r="U999" s="566">
        <v>0.19</v>
      </c>
      <c r="V999" s="566"/>
      <c r="W999" s="566">
        <v>2.5</v>
      </c>
      <c r="X999" s="566"/>
      <c r="Y999" s="566"/>
      <c r="Z999" s="567"/>
      <c r="AA999" s="567"/>
      <c r="AB999" s="567"/>
      <c r="AC999" s="566"/>
      <c r="AD999" s="566"/>
      <c r="AE999" s="566"/>
    </row>
    <row r="1000" spans="1:31">
      <c r="A1000" s="566" t="s">
        <v>492</v>
      </c>
      <c r="B1000" s="566" t="s">
        <v>493</v>
      </c>
      <c r="C1000" s="567">
        <v>42958</v>
      </c>
      <c r="D1000" s="566" t="s">
        <v>1328</v>
      </c>
      <c r="E1000" s="566" t="s">
        <v>1289</v>
      </c>
      <c r="F1000" s="566" t="s">
        <v>327</v>
      </c>
      <c r="G1000" s="566" t="s">
        <v>754</v>
      </c>
      <c r="H1000" s="566" t="s">
        <v>1378</v>
      </c>
      <c r="I1000" s="566">
        <v>5</v>
      </c>
      <c r="J1000" s="566">
        <v>500</v>
      </c>
      <c r="K1000" s="566">
        <v>59450</v>
      </c>
      <c r="L1000" s="566" t="s">
        <v>521</v>
      </c>
      <c r="M1000" s="566"/>
      <c r="N1000" s="566">
        <v>0.15</v>
      </c>
      <c r="O1000" s="566"/>
      <c r="P1000" s="566">
        <v>0</v>
      </c>
      <c r="Q1000" s="566"/>
      <c r="R1000" s="566"/>
      <c r="S1000" s="566">
        <v>2.1</v>
      </c>
      <c r="T1000" s="566">
        <v>0.21</v>
      </c>
      <c r="U1000" s="566">
        <v>0.19</v>
      </c>
      <c r="V1000" s="566"/>
      <c r="W1000" s="566">
        <v>2.5</v>
      </c>
      <c r="X1000" s="566"/>
      <c r="Y1000" s="566"/>
      <c r="Z1000" s="567"/>
      <c r="AA1000" s="567"/>
      <c r="AB1000" s="567"/>
      <c r="AC1000" s="566"/>
      <c r="AD1000" s="566"/>
      <c r="AE1000" s="566"/>
    </row>
    <row r="1001" spans="1:31">
      <c r="A1001" s="566" t="s">
        <v>492</v>
      </c>
      <c r="B1001" s="566" t="s">
        <v>493</v>
      </c>
      <c r="C1001" s="567">
        <v>42958</v>
      </c>
      <c r="D1001" s="566" t="s">
        <v>1328</v>
      </c>
      <c r="E1001" s="566" t="s">
        <v>1289</v>
      </c>
      <c r="F1001" s="566" t="s">
        <v>327</v>
      </c>
      <c r="G1001" s="566" t="s">
        <v>754</v>
      </c>
      <c r="H1001" s="566" t="s">
        <v>1379</v>
      </c>
      <c r="I1001" s="566">
        <v>5</v>
      </c>
      <c r="J1001" s="566">
        <v>500</v>
      </c>
      <c r="K1001" s="566">
        <v>58470</v>
      </c>
      <c r="L1001" s="566" t="s">
        <v>521</v>
      </c>
      <c r="M1001" s="566"/>
      <c r="N1001" s="566">
        <v>0.15</v>
      </c>
      <c r="O1001" s="566"/>
      <c r="P1001" s="566">
        <v>0</v>
      </c>
      <c r="Q1001" s="566"/>
      <c r="R1001" s="566"/>
      <c r="S1001" s="566">
        <v>2.1</v>
      </c>
      <c r="T1001" s="566">
        <v>0.21</v>
      </c>
      <c r="U1001" s="566">
        <v>0.19</v>
      </c>
      <c r="V1001" s="566"/>
      <c r="W1001" s="566">
        <v>2.5</v>
      </c>
      <c r="X1001" s="566"/>
      <c r="Y1001" s="566"/>
      <c r="Z1001" s="567"/>
      <c r="AA1001" s="567"/>
      <c r="AB1001" s="567"/>
      <c r="AC1001" s="566"/>
      <c r="AD1001" s="566"/>
      <c r="AE1001" s="566"/>
    </row>
    <row r="1002" spans="1:31">
      <c r="A1002" s="566" t="s">
        <v>492</v>
      </c>
      <c r="B1002" s="566" t="s">
        <v>493</v>
      </c>
      <c r="C1002" s="567">
        <v>42958</v>
      </c>
      <c r="D1002" s="566" t="s">
        <v>1328</v>
      </c>
      <c r="E1002" s="566" t="s">
        <v>1289</v>
      </c>
      <c r="F1002" s="566" t="s">
        <v>327</v>
      </c>
      <c r="G1002" s="566" t="s">
        <v>754</v>
      </c>
      <c r="H1002" s="566" t="s">
        <v>1380</v>
      </c>
      <c r="I1002" s="566">
        <v>5</v>
      </c>
      <c r="J1002" s="566">
        <v>500</v>
      </c>
      <c r="K1002" s="566">
        <v>61870</v>
      </c>
      <c r="L1002" s="566" t="s">
        <v>521</v>
      </c>
      <c r="M1002" s="566"/>
      <c r="N1002" s="566">
        <v>0.15</v>
      </c>
      <c r="O1002" s="566"/>
      <c r="P1002" s="566">
        <v>0</v>
      </c>
      <c r="Q1002" s="566"/>
      <c r="R1002" s="566"/>
      <c r="S1002" s="566">
        <v>2.1</v>
      </c>
      <c r="T1002" s="566">
        <v>0.21</v>
      </c>
      <c r="U1002" s="566">
        <v>0.19</v>
      </c>
      <c r="V1002" s="566"/>
      <c r="W1002" s="566">
        <v>2.5</v>
      </c>
      <c r="X1002" s="566"/>
      <c r="Y1002" s="566"/>
      <c r="Z1002" s="567"/>
      <c r="AA1002" s="567"/>
      <c r="AB1002" s="567"/>
      <c r="AC1002" s="566"/>
      <c r="AD1002" s="566"/>
      <c r="AE1002" s="566"/>
    </row>
    <row r="1003" spans="1:31">
      <c r="A1003" s="566" t="s">
        <v>492</v>
      </c>
      <c r="B1003" s="566" t="s">
        <v>493</v>
      </c>
      <c r="C1003" s="567">
        <v>42958</v>
      </c>
      <c r="D1003" s="566" t="s">
        <v>1328</v>
      </c>
      <c r="E1003" s="566" t="s">
        <v>1289</v>
      </c>
      <c r="F1003" s="566" t="s">
        <v>327</v>
      </c>
      <c r="G1003" s="566" t="s">
        <v>754</v>
      </c>
      <c r="H1003" s="566" t="s">
        <v>1381</v>
      </c>
      <c r="I1003" s="566">
        <v>5</v>
      </c>
      <c r="J1003" s="566">
        <v>500</v>
      </c>
      <c r="K1003" s="566">
        <v>63360</v>
      </c>
      <c r="L1003" s="566" t="s">
        <v>521</v>
      </c>
      <c r="M1003" s="566"/>
      <c r="N1003" s="566">
        <v>0.15</v>
      </c>
      <c r="O1003" s="566"/>
      <c r="P1003" s="566">
        <v>0</v>
      </c>
      <c r="Q1003" s="566"/>
      <c r="R1003" s="566"/>
      <c r="S1003" s="566">
        <v>2.1</v>
      </c>
      <c r="T1003" s="566">
        <v>0.21</v>
      </c>
      <c r="U1003" s="566">
        <v>0.19</v>
      </c>
      <c r="V1003" s="566"/>
      <c r="W1003" s="566">
        <v>2.5</v>
      </c>
      <c r="X1003" s="566"/>
      <c r="Y1003" s="566"/>
      <c r="Z1003" s="567"/>
      <c r="AA1003" s="567"/>
      <c r="AB1003" s="567"/>
      <c r="AC1003" s="566"/>
      <c r="AD1003" s="566"/>
      <c r="AE1003" s="566"/>
    </row>
    <row r="1004" spans="1:31">
      <c r="A1004" s="566" t="s">
        <v>492</v>
      </c>
      <c r="B1004" s="566" t="s">
        <v>493</v>
      </c>
      <c r="C1004" s="567">
        <v>42958</v>
      </c>
      <c r="D1004" s="566" t="s">
        <v>1328</v>
      </c>
      <c r="E1004" s="566" t="s">
        <v>1289</v>
      </c>
      <c r="F1004" s="566" t="s">
        <v>327</v>
      </c>
      <c r="G1004" s="566" t="s">
        <v>1382</v>
      </c>
      <c r="H1004" s="566" t="s">
        <v>1383</v>
      </c>
      <c r="I1004" s="566">
        <v>3</v>
      </c>
      <c r="J1004" s="566">
        <v>315</v>
      </c>
      <c r="K1004" s="566">
        <v>29210</v>
      </c>
      <c r="L1004" s="566" t="s">
        <v>696</v>
      </c>
      <c r="M1004" s="566"/>
      <c r="N1004" s="566"/>
      <c r="O1004" s="566">
        <v>0.2</v>
      </c>
      <c r="P1004" s="566">
        <v>0</v>
      </c>
      <c r="Q1004" s="566"/>
      <c r="R1004" s="566"/>
      <c r="S1004" s="566">
        <v>2.8</v>
      </c>
      <c r="T1004" s="566">
        <v>0.21</v>
      </c>
      <c r="U1004" s="566"/>
      <c r="V1004" s="566"/>
      <c r="W1004" s="566">
        <v>3.01</v>
      </c>
      <c r="X1004" s="566"/>
      <c r="Y1004" s="566"/>
      <c r="Z1004" s="567"/>
      <c r="AA1004" s="567"/>
      <c r="AB1004" s="567"/>
      <c r="AC1004" s="566"/>
      <c r="AD1004" s="566"/>
      <c r="AE1004" s="566"/>
    </row>
    <row r="1005" spans="1:31">
      <c r="A1005" s="566" t="s">
        <v>492</v>
      </c>
      <c r="B1005" s="566" t="s">
        <v>493</v>
      </c>
      <c r="C1005" s="567">
        <v>42958</v>
      </c>
      <c r="D1005" s="566" t="s">
        <v>1328</v>
      </c>
      <c r="E1005" s="566" t="s">
        <v>1289</v>
      </c>
      <c r="F1005" s="566" t="s">
        <v>327</v>
      </c>
      <c r="G1005" s="566" t="s">
        <v>1384</v>
      </c>
      <c r="H1005" s="566" t="s">
        <v>1385</v>
      </c>
      <c r="I1005" s="566">
        <v>3</v>
      </c>
      <c r="J1005" s="566">
        <v>500</v>
      </c>
      <c r="K1005" s="566">
        <v>60430</v>
      </c>
      <c r="L1005" s="566" t="s">
        <v>696</v>
      </c>
      <c r="M1005" s="566"/>
      <c r="N1005" s="566"/>
      <c r="O1005" s="566">
        <v>0.15</v>
      </c>
      <c r="P1005" s="566">
        <v>0</v>
      </c>
      <c r="Q1005" s="566"/>
      <c r="R1005" s="566"/>
      <c r="S1005" s="566">
        <v>2.1</v>
      </c>
      <c r="T1005" s="566">
        <v>0.21</v>
      </c>
      <c r="U1005" s="566"/>
      <c r="V1005" s="566"/>
      <c r="W1005" s="566">
        <v>2.31</v>
      </c>
      <c r="X1005" s="566"/>
      <c r="Y1005" s="566"/>
      <c r="Z1005" s="567"/>
      <c r="AA1005" s="567"/>
      <c r="AB1005" s="567"/>
      <c r="AC1005" s="566"/>
      <c r="AD1005" s="566"/>
      <c r="AE1005" s="566"/>
    </row>
    <row r="1006" spans="1:31">
      <c r="A1006" s="566" t="s">
        <v>492</v>
      </c>
      <c r="B1006" s="566" t="s">
        <v>493</v>
      </c>
      <c r="C1006" s="567">
        <v>42958</v>
      </c>
      <c r="D1006" s="566" t="s">
        <v>1328</v>
      </c>
      <c r="E1006" s="566" t="s">
        <v>1289</v>
      </c>
      <c r="F1006" s="566" t="s">
        <v>327</v>
      </c>
      <c r="G1006" s="566" t="s">
        <v>494</v>
      </c>
      <c r="H1006" s="566" t="s">
        <v>1386</v>
      </c>
      <c r="I1006" s="566">
        <v>2</v>
      </c>
      <c r="J1006" s="566">
        <v>315</v>
      </c>
      <c r="K1006" s="566">
        <v>30820</v>
      </c>
      <c r="L1006" s="566" t="s">
        <v>1387</v>
      </c>
      <c r="M1006" s="566"/>
      <c r="N1006" s="566"/>
      <c r="O1006" s="566">
        <v>0.15</v>
      </c>
      <c r="P1006" s="566">
        <v>0</v>
      </c>
      <c r="Q1006" s="566"/>
      <c r="R1006" s="566"/>
      <c r="S1006" s="566">
        <v>2.1</v>
      </c>
      <c r="T1006" s="566">
        <v>0.21</v>
      </c>
      <c r="U1006" s="566"/>
      <c r="V1006" s="566"/>
      <c r="W1006" s="566">
        <v>2.31</v>
      </c>
      <c r="X1006" s="566"/>
      <c r="Y1006" s="566"/>
      <c r="Z1006" s="567"/>
      <c r="AA1006" s="567"/>
      <c r="AB1006" s="567"/>
      <c r="AC1006" s="566"/>
      <c r="AD1006" s="566"/>
      <c r="AE1006" s="566"/>
    </row>
    <row r="1007" spans="1:31">
      <c r="A1007" s="566" t="s">
        <v>492</v>
      </c>
      <c r="B1007" s="566" t="s">
        <v>1301</v>
      </c>
      <c r="C1007" s="567">
        <v>42958</v>
      </c>
      <c r="D1007" s="566" t="s">
        <v>1328</v>
      </c>
      <c r="E1007" s="566" t="s">
        <v>1289</v>
      </c>
      <c r="F1007" s="566" t="s">
        <v>327</v>
      </c>
      <c r="G1007" s="566" t="s">
        <v>730</v>
      </c>
      <c r="H1007" s="566" t="s">
        <v>1388</v>
      </c>
      <c r="I1007" s="566">
        <v>62</v>
      </c>
      <c r="J1007" s="566">
        <v>212</v>
      </c>
      <c r="K1007" s="566">
        <v>212</v>
      </c>
      <c r="L1007" s="566" t="s">
        <v>573</v>
      </c>
      <c r="M1007" s="566"/>
      <c r="N1007" s="566"/>
      <c r="O1007" s="566"/>
      <c r="P1007" s="566">
        <v>0.496</v>
      </c>
      <c r="Q1007" s="566"/>
      <c r="R1007" s="566"/>
      <c r="S1007" s="566">
        <v>6.944</v>
      </c>
      <c r="T1007" s="566"/>
      <c r="U1007" s="566"/>
      <c r="V1007" s="566"/>
      <c r="W1007" s="566">
        <v>6.944</v>
      </c>
      <c r="X1007" s="566">
        <v>62</v>
      </c>
      <c r="Y1007" s="566"/>
      <c r="Z1007" s="567"/>
      <c r="AA1007" s="567"/>
      <c r="AB1007" s="567"/>
      <c r="AC1007" s="566"/>
      <c r="AD1007" s="566"/>
      <c r="AE1007" s="566"/>
    </row>
    <row r="1008" spans="1:31">
      <c r="A1008" s="566" t="s">
        <v>492</v>
      </c>
      <c r="B1008" s="566" t="s">
        <v>493</v>
      </c>
      <c r="C1008" s="567">
        <v>42958</v>
      </c>
      <c r="D1008" s="566" t="s">
        <v>1328</v>
      </c>
      <c r="E1008" s="566" t="s">
        <v>1289</v>
      </c>
      <c r="F1008" s="566" t="s">
        <v>327</v>
      </c>
      <c r="G1008" s="566" t="s">
        <v>494</v>
      </c>
      <c r="H1008" s="566" t="s">
        <v>1389</v>
      </c>
      <c r="I1008" s="566">
        <v>2</v>
      </c>
      <c r="J1008" s="566">
        <v>315</v>
      </c>
      <c r="K1008" s="566">
        <v>34320</v>
      </c>
      <c r="L1008" s="566" t="s">
        <v>1387</v>
      </c>
      <c r="M1008" s="566"/>
      <c r="N1008" s="566"/>
      <c r="O1008" s="566">
        <v>0.15</v>
      </c>
      <c r="P1008" s="566">
        <v>0</v>
      </c>
      <c r="Q1008" s="566"/>
      <c r="R1008" s="566"/>
      <c r="S1008" s="566">
        <v>2.1</v>
      </c>
      <c r="T1008" s="566">
        <v>0.21</v>
      </c>
      <c r="U1008" s="566"/>
      <c r="V1008" s="566"/>
      <c r="W1008" s="566">
        <v>2.31</v>
      </c>
      <c r="X1008" s="566"/>
      <c r="Y1008" s="566"/>
      <c r="Z1008" s="567"/>
      <c r="AA1008" s="567"/>
      <c r="AB1008" s="567"/>
      <c r="AC1008" s="566"/>
      <c r="AD1008" s="566"/>
      <c r="AE1008" s="566"/>
    </row>
    <row r="1009" spans="1:31">
      <c r="A1009" s="566" t="s">
        <v>492</v>
      </c>
      <c r="B1009" s="566" t="s">
        <v>493</v>
      </c>
      <c r="C1009" s="567">
        <v>42958</v>
      </c>
      <c r="D1009" s="566" t="s">
        <v>1328</v>
      </c>
      <c r="E1009" s="566" t="s">
        <v>1289</v>
      </c>
      <c r="F1009" s="566" t="s">
        <v>327</v>
      </c>
      <c r="G1009" s="566" t="s">
        <v>754</v>
      </c>
      <c r="H1009" s="566" t="s">
        <v>1390</v>
      </c>
      <c r="I1009" s="566">
        <v>3</v>
      </c>
      <c r="J1009" s="566">
        <v>500</v>
      </c>
      <c r="K1009" s="566">
        <v>62050</v>
      </c>
      <c r="L1009" s="566" t="s">
        <v>521</v>
      </c>
      <c r="M1009" s="566"/>
      <c r="N1009" s="566">
        <v>0.15</v>
      </c>
      <c r="O1009" s="566"/>
      <c r="P1009" s="566">
        <v>0</v>
      </c>
      <c r="Q1009" s="566"/>
      <c r="R1009" s="566"/>
      <c r="S1009" s="566">
        <v>2.1</v>
      </c>
      <c r="T1009" s="566">
        <v>0.21</v>
      </c>
      <c r="U1009" s="566">
        <v>0.19</v>
      </c>
      <c r="V1009" s="566"/>
      <c r="W1009" s="566">
        <v>2.5</v>
      </c>
      <c r="X1009" s="566"/>
      <c r="Y1009" s="566"/>
      <c r="Z1009" s="567"/>
      <c r="AA1009" s="567"/>
      <c r="AB1009" s="567"/>
      <c r="AC1009" s="566"/>
      <c r="AD1009" s="566"/>
      <c r="AE1009" s="566"/>
    </row>
    <row r="1010" spans="1:31">
      <c r="A1010" s="566" t="s">
        <v>492</v>
      </c>
      <c r="B1010" s="566" t="s">
        <v>493</v>
      </c>
      <c r="C1010" s="567">
        <v>42958</v>
      </c>
      <c r="D1010" s="566" t="s">
        <v>1328</v>
      </c>
      <c r="E1010" s="566" t="s">
        <v>1289</v>
      </c>
      <c r="F1010" s="566" t="s">
        <v>327</v>
      </c>
      <c r="G1010" s="566" t="s">
        <v>754</v>
      </c>
      <c r="H1010" s="566" t="s">
        <v>1391</v>
      </c>
      <c r="I1010" s="566">
        <v>4</v>
      </c>
      <c r="J1010" s="566">
        <v>500</v>
      </c>
      <c r="K1010" s="566">
        <v>61400</v>
      </c>
      <c r="L1010" s="566" t="s">
        <v>521</v>
      </c>
      <c r="M1010" s="566"/>
      <c r="N1010" s="566">
        <v>0.15</v>
      </c>
      <c r="O1010" s="566"/>
      <c r="P1010" s="566">
        <v>0</v>
      </c>
      <c r="Q1010" s="566"/>
      <c r="R1010" s="566"/>
      <c r="S1010" s="566">
        <v>2.1</v>
      </c>
      <c r="T1010" s="566">
        <v>0.21</v>
      </c>
      <c r="U1010" s="566">
        <v>0.19</v>
      </c>
      <c r="V1010" s="566"/>
      <c r="W1010" s="566">
        <v>2.5</v>
      </c>
      <c r="X1010" s="566"/>
      <c r="Y1010" s="566"/>
      <c r="Z1010" s="567"/>
      <c r="AA1010" s="567"/>
      <c r="AB1010" s="567"/>
      <c r="AC1010" s="566"/>
      <c r="AD1010" s="566"/>
      <c r="AE1010" s="566"/>
    </row>
    <row r="1011" spans="1:31">
      <c r="A1011" s="566" t="s">
        <v>492</v>
      </c>
      <c r="B1011" s="566" t="s">
        <v>493</v>
      </c>
      <c r="C1011" s="567">
        <v>42958</v>
      </c>
      <c r="D1011" s="566" t="s">
        <v>1328</v>
      </c>
      <c r="E1011" s="566" t="s">
        <v>1289</v>
      </c>
      <c r="F1011" s="566" t="s">
        <v>327</v>
      </c>
      <c r="G1011" s="566" t="s">
        <v>754</v>
      </c>
      <c r="H1011" s="566" t="s">
        <v>1392</v>
      </c>
      <c r="I1011" s="566">
        <v>3</v>
      </c>
      <c r="J1011" s="566">
        <v>500</v>
      </c>
      <c r="K1011" s="566">
        <v>64070</v>
      </c>
      <c r="L1011" s="566" t="s">
        <v>521</v>
      </c>
      <c r="M1011" s="566"/>
      <c r="N1011" s="566">
        <v>0.15</v>
      </c>
      <c r="O1011" s="566"/>
      <c r="P1011" s="566">
        <v>0</v>
      </c>
      <c r="Q1011" s="566"/>
      <c r="R1011" s="566"/>
      <c r="S1011" s="566">
        <v>2.1</v>
      </c>
      <c r="T1011" s="566">
        <v>0.21</v>
      </c>
      <c r="U1011" s="566">
        <v>0.19</v>
      </c>
      <c r="V1011" s="566"/>
      <c r="W1011" s="566">
        <v>2.5</v>
      </c>
      <c r="X1011" s="566"/>
      <c r="Y1011" s="566"/>
      <c r="Z1011" s="567"/>
      <c r="AA1011" s="567"/>
      <c r="AB1011" s="567"/>
      <c r="AC1011" s="566"/>
      <c r="AD1011" s="566"/>
      <c r="AE1011" s="566"/>
    </row>
    <row r="1012" spans="1:31">
      <c r="A1012" s="566" t="s">
        <v>492</v>
      </c>
      <c r="B1012" s="566" t="s">
        <v>493</v>
      </c>
      <c r="C1012" s="567">
        <v>42958</v>
      </c>
      <c r="D1012" s="566" t="s">
        <v>1328</v>
      </c>
      <c r="E1012" s="566" t="s">
        <v>1289</v>
      </c>
      <c r="F1012" s="566" t="s">
        <v>327</v>
      </c>
      <c r="G1012" s="566" t="s">
        <v>1384</v>
      </c>
      <c r="H1012" s="566" t="s">
        <v>1393</v>
      </c>
      <c r="I1012" s="566">
        <v>3</v>
      </c>
      <c r="J1012" s="566">
        <v>500</v>
      </c>
      <c r="K1012" s="566">
        <v>60330</v>
      </c>
      <c r="L1012" s="566" t="s">
        <v>696</v>
      </c>
      <c r="M1012" s="566"/>
      <c r="N1012" s="566"/>
      <c r="O1012" s="566">
        <v>0.15</v>
      </c>
      <c r="P1012" s="566">
        <v>0</v>
      </c>
      <c r="Q1012" s="566"/>
      <c r="R1012" s="566"/>
      <c r="S1012" s="566">
        <v>2.1</v>
      </c>
      <c r="T1012" s="566">
        <v>0.21</v>
      </c>
      <c r="U1012" s="566"/>
      <c r="V1012" s="566"/>
      <c r="W1012" s="566">
        <v>2.31</v>
      </c>
      <c r="X1012" s="566"/>
      <c r="Y1012" s="566"/>
      <c r="Z1012" s="567"/>
      <c r="AA1012" s="567"/>
      <c r="AB1012" s="567"/>
      <c r="AC1012" s="566"/>
      <c r="AD1012" s="566"/>
      <c r="AE1012" s="566"/>
    </row>
    <row r="1013" spans="1:31">
      <c r="A1013" s="566" t="s">
        <v>492</v>
      </c>
      <c r="B1013" s="566" t="s">
        <v>493</v>
      </c>
      <c r="C1013" s="567">
        <v>42958</v>
      </c>
      <c r="D1013" s="566" t="s">
        <v>1328</v>
      </c>
      <c r="E1013" s="566" t="s">
        <v>1289</v>
      </c>
      <c r="F1013" s="566" t="s">
        <v>327</v>
      </c>
      <c r="G1013" s="566" t="s">
        <v>1384</v>
      </c>
      <c r="H1013" s="566" t="s">
        <v>1394</v>
      </c>
      <c r="I1013" s="566">
        <v>3</v>
      </c>
      <c r="J1013" s="566">
        <v>500</v>
      </c>
      <c r="K1013" s="566">
        <v>60480</v>
      </c>
      <c r="L1013" s="566" t="s">
        <v>696</v>
      </c>
      <c r="M1013" s="566"/>
      <c r="N1013" s="566"/>
      <c r="O1013" s="566">
        <v>0.15</v>
      </c>
      <c r="P1013" s="566">
        <v>0</v>
      </c>
      <c r="Q1013" s="566"/>
      <c r="R1013" s="566"/>
      <c r="S1013" s="566">
        <v>2.1</v>
      </c>
      <c r="T1013" s="566">
        <v>0.21</v>
      </c>
      <c r="U1013" s="566"/>
      <c r="V1013" s="566"/>
      <c r="W1013" s="566">
        <v>2.31</v>
      </c>
      <c r="X1013" s="566"/>
      <c r="Y1013" s="566"/>
      <c r="Z1013" s="567"/>
      <c r="AA1013" s="567"/>
      <c r="AB1013" s="567"/>
      <c r="AC1013" s="566"/>
      <c r="AD1013" s="566"/>
      <c r="AE1013" s="566"/>
    </row>
    <row r="1014" spans="1:31">
      <c r="A1014" s="566" t="s">
        <v>46</v>
      </c>
      <c r="B1014" s="566" t="s">
        <v>46</v>
      </c>
      <c r="C1014" s="567">
        <v>42959</v>
      </c>
      <c r="D1014" s="566" t="s">
        <v>1328</v>
      </c>
      <c r="E1014" s="566" t="s">
        <v>1289</v>
      </c>
      <c r="F1014" s="566" t="s">
        <v>49</v>
      </c>
      <c r="G1014" s="566" t="s">
        <v>92</v>
      </c>
      <c r="H1014" s="566" t="s">
        <v>1395</v>
      </c>
      <c r="I1014" s="566"/>
      <c r="J1014" s="566"/>
      <c r="K1014" s="566"/>
      <c r="L1014" s="566" t="s">
        <v>698</v>
      </c>
      <c r="M1014" s="566" t="s">
        <v>43</v>
      </c>
      <c r="N1014" s="566" t="s">
        <v>43</v>
      </c>
      <c r="O1014" s="566">
        <v>0.5</v>
      </c>
      <c r="P1014" s="566"/>
      <c r="Q1014" s="566" t="s">
        <v>43</v>
      </c>
      <c r="R1014" s="566"/>
      <c r="S1014" s="566">
        <v>7</v>
      </c>
      <c r="T1014" s="566">
        <v>5</v>
      </c>
      <c r="U1014" s="566">
        <v>0</v>
      </c>
      <c r="V1014" s="566"/>
      <c r="W1014" s="566">
        <v>12</v>
      </c>
      <c r="X1014" s="566"/>
      <c r="Y1014" s="566" t="s">
        <v>1396</v>
      </c>
      <c r="Z1014" s="567">
        <v>42956</v>
      </c>
      <c r="AA1014" s="567">
        <v>42959</v>
      </c>
      <c r="AB1014" s="567">
        <v>42960</v>
      </c>
      <c r="AC1014" s="566" t="s">
        <v>54</v>
      </c>
      <c r="AD1014" s="566" t="s">
        <v>85</v>
      </c>
      <c r="AE1014" s="566" t="s">
        <v>56</v>
      </c>
    </row>
    <row r="1015" spans="1:31">
      <c r="A1015" s="566" t="s">
        <v>492</v>
      </c>
      <c r="B1015" s="566" t="s">
        <v>493</v>
      </c>
      <c r="C1015" s="567">
        <v>42959</v>
      </c>
      <c r="D1015" s="566" t="s">
        <v>1328</v>
      </c>
      <c r="E1015" s="566" t="s">
        <v>1289</v>
      </c>
      <c r="F1015" s="566" t="s">
        <v>327</v>
      </c>
      <c r="G1015" s="566" t="s">
        <v>1397</v>
      </c>
      <c r="H1015" s="566" t="s">
        <v>1398</v>
      </c>
      <c r="I1015" s="566">
        <v>4</v>
      </c>
      <c r="J1015" s="566">
        <v>315</v>
      </c>
      <c r="K1015" s="566">
        <v>10380</v>
      </c>
      <c r="L1015" s="566" t="s">
        <v>521</v>
      </c>
      <c r="M1015" s="566"/>
      <c r="N1015" s="566">
        <v>0.15</v>
      </c>
      <c r="O1015" s="566"/>
      <c r="P1015" s="566">
        <v>0</v>
      </c>
      <c r="Q1015" s="566"/>
      <c r="R1015" s="566"/>
      <c r="S1015" s="566">
        <v>2.1</v>
      </c>
      <c r="T1015" s="566">
        <v>0.21</v>
      </c>
      <c r="U1015" s="566">
        <v>0.19</v>
      </c>
      <c r="V1015" s="566"/>
      <c r="W1015" s="566">
        <v>2.5</v>
      </c>
      <c r="X1015" s="566"/>
      <c r="Y1015" s="566"/>
      <c r="Z1015" s="567"/>
      <c r="AA1015" s="567"/>
      <c r="AB1015" s="567"/>
      <c r="AC1015" s="566"/>
      <c r="AD1015" s="566"/>
      <c r="AE1015" s="566"/>
    </row>
    <row r="1016" spans="1:31">
      <c r="A1016" s="566" t="s">
        <v>46</v>
      </c>
      <c r="B1016" s="566" t="s">
        <v>46</v>
      </c>
      <c r="C1016" s="567">
        <v>42959</v>
      </c>
      <c r="D1016" s="566" t="s">
        <v>1328</v>
      </c>
      <c r="E1016" s="566" t="s">
        <v>1289</v>
      </c>
      <c r="F1016" s="566" t="s">
        <v>49</v>
      </c>
      <c r="G1016" s="566" t="s">
        <v>62</v>
      </c>
      <c r="H1016" s="566" t="s">
        <v>1399</v>
      </c>
      <c r="I1016" s="566"/>
      <c r="J1016" s="566"/>
      <c r="K1016" s="566"/>
      <c r="L1016" s="566" t="s">
        <v>202</v>
      </c>
      <c r="M1016" s="566" t="s">
        <v>43</v>
      </c>
      <c r="N1016" s="566">
        <v>0.5</v>
      </c>
      <c r="O1016" s="566" t="s">
        <v>43</v>
      </c>
      <c r="P1016" s="566"/>
      <c r="Q1016" s="566" t="s">
        <v>43</v>
      </c>
      <c r="R1016" s="566"/>
      <c r="S1016" s="566">
        <v>7</v>
      </c>
      <c r="T1016" s="566">
        <v>5</v>
      </c>
      <c r="U1016" s="566">
        <v>83.36774732</v>
      </c>
      <c r="V1016" s="566"/>
      <c r="W1016" s="566">
        <v>95</v>
      </c>
      <c r="X1016" s="566"/>
      <c r="Y1016" s="566" t="s">
        <v>1354</v>
      </c>
      <c r="Z1016" s="567">
        <v>42956</v>
      </c>
      <c r="AA1016" s="567">
        <v>42959</v>
      </c>
      <c r="AB1016" s="567">
        <v>42960</v>
      </c>
      <c r="AC1016" s="566" t="s">
        <v>106</v>
      </c>
      <c r="AD1016" s="566" t="s">
        <v>61</v>
      </c>
      <c r="AE1016" s="566" t="s">
        <v>56</v>
      </c>
    </row>
    <row r="1017" spans="1:31">
      <c r="A1017" s="566" t="s">
        <v>492</v>
      </c>
      <c r="B1017" s="566" t="s">
        <v>493</v>
      </c>
      <c r="C1017" s="567">
        <v>42959</v>
      </c>
      <c r="D1017" s="566" t="s">
        <v>1328</v>
      </c>
      <c r="E1017" s="566" t="s">
        <v>1289</v>
      </c>
      <c r="F1017" s="566" t="s">
        <v>327</v>
      </c>
      <c r="G1017" s="566" t="s">
        <v>718</v>
      </c>
      <c r="H1017" s="566" t="s">
        <v>1400</v>
      </c>
      <c r="I1017" s="566">
        <v>3</v>
      </c>
      <c r="J1017" s="566">
        <v>315</v>
      </c>
      <c r="K1017" s="566">
        <v>25710</v>
      </c>
      <c r="L1017" s="566" t="s">
        <v>710</v>
      </c>
      <c r="M1017" s="566"/>
      <c r="N1017" s="566"/>
      <c r="O1017" s="566">
        <v>0.15</v>
      </c>
      <c r="P1017" s="566">
        <v>0</v>
      </c>
      <c r="Q1017" s="566"/>
      <c r="R1017" s="566"/>
      <c r="S1017" s="566">
        <v>2.1</v>
      </c>
      <c r="T1017" s="566">
        <v>0.21</v>
      </c>
      <c r="U1017" s="566"/>
      <c r="V1017" s="566"/>
      <c r="W1017" s="566">
        <v>2.31</v>
      </c>
      <c r="X1017" s="566"/>
      <c r="Y1017" s="566"/>
      <c r="Z1017" s="567"/>
      <c r="AA1017" s="567"/>
      <c r="AB1017" s="567"/>
      <c r="AC1017" s="566"/>
      <c r="AD1017" s="566"/>
      <c r="AE1017" s="566"/>
    </row>
    <row r="1018" spans="1:31">
      <c r="A1018" s="566" t="s">
        <v>492</v>
      </c>
      <c r="B1018" s="566" t="s">
        <v>493</v>
      </c>
      <c r="C1018" s="567">
        <v>42959</v>
      </c>
      <c r="D1018" s="566" t="s">
        <v>1328</v>
      </c>
      <c r="E1018" s="566" t="s">
        <v>1289</v>
      </c>
      <c r="F1018" s="566" t="s">
        <v>327</v>
      </c>
      <c r="G1018" s="566" t="s">
        <v>718</v>
      </c>
      <c r="H1018" s="566" t="s">
        <v>1401</v>
      </c>
      <c r="I1018" s="566">
        <v>3</v>
      </c>
      <c r="J1018" s="566">
        <v>315</v>
      </c>
      <c r="K1018" s="566">
        <v>30530</v>
      </c>
      <c r="L1018" s="566" t="s">
        <v>710</v>
      </c>
      <c r="M1018" s="566"/>
      <c r="N1018" s="566"/>
      <c r="O1018" s="566">
        <v>0.15</v>
      </c>
      <c r="P1018" s="566">
        <v>0</v>
      </c>
      <c r="Q1018" s="566"/>
      <c r="R1018" s="566"/>
      <c r="S1018" s="566">
        <v>2.1</v>
      </c>
      <c r="T1018" s="566">
        <v>0.21</v>
      </c>
      <c r="U1018" s="566"/>
      <c r="V1018" s="566"/>
      <c r="W1018" s="566">
        <v>2.31</v>
      </c>
      <c r="X1018" s="566"/>
      <c r="Y1018" s="566"/>
      <c r="Z1018" s="567"/>
      <c r="AA1018" s="567"/>
      <c r="AB1018" s="567"/>
      <c r="AC1018" s="566"/>
      <c r="AD1018" s="566"/>
      <c r="AE1018" s="566"/>
    </row>
    <row r="1019" spans="1:31">
      <c r="A1019" s="566" t="s">
        <v>492</v>
      </c>
      <c r="B1019" s="566" t="s">
        <v>493</v>
      </c>
      <c r="C1019" s="567">
        <v>42959</v>
      </c>
      <c r="D1019" s="566" t="s">
        <v>1328</v>
      </c>
      <c r="E1019" s="566" t="s">
        <v>1289</v>
      </c>
      <c r="F1019" s="566" t="s">
        <v>327</v>
      </c>
      <c r="G1019" s="566" t="s">
        <v>1397</v>
      </c>
      <c r="H1019" s="566" t="s">
        <v>1402</v>
      </c>
      <c r="I1019" s="566">
        <v>4</v>
      </c>
      <c r="J1019" s="566">
        <v>315</v>
      </c>
      <c r="K1019" s="566">
        <v>11000</v>
      </c>
      <c r="L1019" s="566" t="s">
        <v>521</v>
      </c>
      <c r="M1019" s="566"/>
      <c r="N1019" s="566">
        <v>0.15</v>
      </c>
      <c r="O1019" s="566"/>
      <c r="P1019" s="566">
        <v>0</v>
      </c>
      <c r="Q1019" s="566"/>
      <c r="R1019" s="566"/>
      <c r="S1019" s="566">
        <v>2.1</v>
      </c>
      <c r="T1019" s="566">
        <v>0.21</v>
      </c>
      <c r="U1019" s="566">
        <v>0.19</v>
      </c>
      <c r="V1019" s="566"/>
      <c r="W1019" s="566">
        <v>2.5</v>
      </c>
      <c r="X1019" s="566"/>
      <c r="Y1019" s="566"/>
      <c r="Z1019" s="567"/>
      <c r="AA1019" s="567"/>
      <c r="AB1019" s="567"/>
      <c r="AC1019" s="566"/>
      <c r="AD1019" s="566"/>
      <c r="AE1019" s="566"/>
    </row>
    <row r="1020" spans="1:31">
      <c r="A1020" s="566" t="s">
        <v>147</v>
      </c>
      <c r="B1020" s="566" t="s">
        <v>161</v>
      </c>
      <c r="C1020" s="567">
        <v>42960</v>
      </c>
      <c r="D1020" s="566" t="s">
        <v>1403</v>
      </c>
      <c r="E1020" s="566" t="s">
        <v>1289</v>
      </c>
      <c r="F1020" s="566" t="s">
        <v>49</v>
      </c>
      <c r="G1020" s="566" t="s">
        <v>247</v>
      </c>
      <c r="H1020" s="566" t="s">
        <v>1404</v>
      </c>
      <c r="I1020" s="566"/>
      <c r="J1020" s="566"/>
      <c r="K1020" s="566"/>
      <c r="L1020" s="566" t="s">
        <v>698</v>
      </c>
      <c r="M1020" s="566" t="s">
        <v>43</v>
      </c>
      <c r="N1020" s="566" t="s">
        <v>43</v>
      </c>
      <c r="O1020" s="566">
        <v>0.5</v>
      </c>
      <c r="P1020" s="566"/>
      <c r="Q1020" s="566" t="s">
        <v>43</v>
      </c>
      <c r="R1020" s="566"/>
      <c r="S1020" s="566">
        <v>7</v>
      </c>
      <c r="T1020" s="566">
        <v>5</v>
      </c>
      <c r="U1020" s="566">
        <v>0</v>
      </c>
      <c r="V1020" s="566"/>
      <c r="W1020" s="566">
        <v>12</v>
      </c>
      <c r="X1020" s="566"/>
      <c r="Y1020" s="566" t="s">
        <v>1405</v>
      </c>
      <c r="Z1020" s="567">
        <v>42958</v>
      </c>
      <c r="AA1020" s="567">
        <v>42961</v>
      </c>
      <c r="AB1020" s="567">
        <v>42962</v>
      </c>
      <c r="AC1020" s="566" t="s">
        <v>54</v>
      </c>
      <c r="AD1020" s="566" t="s">
        <v>638</v>
      </c>
      <c r="AE1020" s="566" t="s">
        <v>56</v>
      </c>
    </row>
    <row r="1021" spans="1:31">
      <c r="A1021" s="566" t="s">
        <v>492</v>
      </c>
      <c r="B1021" s="566" t="s">
        <v>1301</v>
      </c>
      <c r="C1021" s="567">
        <v>42961</v>
      </c>
      <c r="D1021" s="566" t="s">
        <v>1403</v>
      </c>
      <c r="E1021" s="566" t="s">
        <v>1289</v>
      </c>
      <c r="F1021" s="566" t="s">
        <v>327</v>
      </c>
      <c r="G1021" s="566" t="s">
        <v>1271</v>
      </c>
      <c r="H1021" s="566" t="s">
        <v>1406</v>
      </c>
      <c r="I1021" s="566">
        <v>118</v>
      </c>
      <c r="J1021" s="566">
        <v>218</v>
      </c>
      <c r="K1021" s="566">
        <v>218</v>
      </c>
      <c r="L1021" s="566" t="s">
        <v>567</v>
      </c>
      <c r="M1021" s="566"/>
      <c r="N1021" s="566"/>
      <c r="O1021" s="566"/>
      <c r="P1021" s="566">
        <v>0.944</v>
      </c>
      <c r="Q1021" s="566"/>
      <c r="R1021" s="566"/>
      <c r="S1021" s="566">
        <v>13.216</v>
      </c>
      <c r="T1021" s="566"/>
      <c r="U1021" s="566"/>
      <c r="V1021" s="566"/>
      <c r="W1021" s="566">
        <v>13.216</v>
      </c>
      <c r="X1021" s="566">
        <v>118</v>
      </c>
      <c r="Y1021" s="566"/>
      <c r="Z1021" s="567"/>
      <c r="AA1021" s="567"/>
      <c r="AB1021" s="567"/>
      <c r="AC1021" s="566"/>
      <c r="AD1021" s="566"/>
      <c r="AE1021" s="566"/>
    </row>
    <row r="1022" spans="1:31">
      <c r="A1022" s="566" t="s">
        <v>147</v>
      </c>
      <c r="B1022" s="566" t="s">
        <v>161</v>
      </c>
      <c r="C1022" s="567">
        <v>42961</v>
      </c>
      <c r="D1022" s="566" t="s">
        <v>1403</v>
      </c>
      <c r="E1022" s="566" t="s">
        <v>1289</v>
      </c>
      <c r="F1022" s="566" t="s">
        <v>49</v>
      </c>
      <c r="G1022" s="566" t="s">
        <v>162</v>
      </c>
      <c r="H1022" s="566" t="s">
        <v>1407</v>
      </c>
      <c r="I1022" s="566"/>
      <c r="J1022" s="566"/>
      <c r="K1022" s="566"/>
      <c r="L1022" s="566" t="s">
        <v>698</v>
      </c>
      <c r="M1022" s="566" t="s">
        <v>43</v>
      </c>
      <c r="N1022" s="566" t="s">
        <v>43</v>
      </c>
      <c r="O1022" s="566">
        <v>0.5</v>
      </c>
      <c r="P1022" s="566"/>
      <c r="Q1022" s="566" t="s">
        <v>43</v>
      </c>
      <c r="R1022" s="566"/>
      <c r="S1022" s="566">
        <v>7</v>
      </c>
      <c r="T1022" s="566">
        <v>5</v>
      </c>
      <c r="U1022" s="566">
        <v>0</v>
      </c>
      <c r="V1022" s="566"/>
      <c r="W1022" s="566">
        <v>12</v>
      </c>
      <c r="X1022" s="566"/>
      <c r="Y1022" s="566" t="s">
        <v>1408</v>
      </c>
      <c r="Z1022" s="567">
        <v>42959</v>
      </c>
      <c r="AA1022" s="567">
        <v>42962</v>
      </c>
      <c r="AB1022" s="567">
        <v>42963</v>
      </c>
      <c r="AC1022" s="566" t="s">
        <v>54</v>
      </c>
      <c r="AD1022" s="566" t="s">
        <v>1327</v>
      </c>
      <c r="AE1022" s="566" t="s">
        <v>56</v>
      </c>
    </row>
    <row r="1023" spans="1:31">
      <c r="A1023" s="566" t="s">
        <v>492</v>
      </c>
      <c r="B1023" s="566" t="s">
        <v>1301</v>
      </c>
      <c r="C1023" s="567">
        <v>42961</v>
      </c>
      <c r="D1023" s="566" t="s">
        <v>1403</v>
      </c>
      <c r="E1023" s="566" t="s">
        <v>1289</v>
      </c>
      <c r="F1023" s="566" t="s">
        <v>327</v>
      </c>
      <c r="G1023" s="566" t="s">
        <v>1271</v>
      </c>
      <c r="H1023" s="566" t="s">
        <v>1409</v>
      </c>
      <c r="I1023" s="566">
        <v>78</v>
      </c>
      <c r="J1023" s="566">
        <v>218</v>
      </c>
      <c r="K1023" s="566">
        <v>218</v>
      </c>
      <c r="L1023" s="566" t="s">
        <v>567</v>
      </c>
      <c r="M1023" s="566"/>
      <c r="N1023" s="566"/>
      <c r="O1023" s="566"/>
      <c r="P1023" s="566">
        <v>0.624</v>
      </c>
      <c r="Q1023" s="566"/>
      <c r="R1023" s="566"/>
      <c r="S1023" s="566">
        <v>8.736</v>
      </c>
      <c r="T1023" s="566"/>
      <c r="U1023" s="566"/>
      <c r="V1023" s="566"/>
      <c r="W1023" s="566">
        <v>8.736</v>
      </c>
      <c r="X1023" s="566">
        <v>78</v>
      </c>
      <c r="Y1023" s="566"/>
      <c r="Z1023" s="567"/>
      <c r="AA1023" s="567"/>
      <c r="AB1023" s="567"/>
      <c r="AC1023" s="566"/>
      <c r="AD1023" s="566"/>
      <c r="AE1023" s="566"/>
    </row>
    <row r="1024" spans="1:31">
      <c r="A1024" s="566" t="s">
        <v>147</v>
      </c>
      <c r="B1024" s="566" t="s">
        <v>161</v>
      </c>
      <c r="C1024" s="567">
        <v>42961</v>
      </c>
      <c r="D1024" s="566" t="s">
        <v>1403</v>
      </c>
      <c r="E1024" s="566" t="s">
        <v>1289</v>
      </c>
      <c r="F1024" s="566" t="s">
        <v>49</v>
      </c>
      <c r="G1024" s="566" t="s">
        <v>162</v>
      </c>
      <c r="H1024" s="566" t="s">
        <v>1410</v>
      </c>
      <c r="I1024" s="566"/>
      <c r="J1024" s="566"/>
      <c r="K1024" s="566"/>
      <c r="L1024" s="566" t="s">
        <v>698</v>
      </c>
      <c r="M1024" s="566" t="s">
        <v>43</v>
      </c>
      <c r="N1024" s="566" t="s">
        <v>43</v>
      </c>
      <c r="O1024" s="566">
        <v>0.5</v>
      </c>
      <c r="P1024" s="566"/>
      <c r="Q1024" s="566" t="s">
        <v>43</v>
      </c>
      <c r="R1024" s="566"/>
      <c r="S1024" s="566">
        <v>7</v>
      </c>
      <c r="T1024" s="566">
        <v>5</v>
      </c>
      <c r="U1024" s="566">
        <v>0</v>
      </c>
      <c r="V1024" s="566"/>
      <c r="W1024" s="566">
        <v>12</v>
      </c>
      <c r="X1024" s="566"/>
      <c r="Y1024" s="566" t="s">
        <v>1408</v>
      </c>
      <c r="Z1024" s="567">
        <v>42959</v>
      </c>
      <c r="AA1024" s="567">
        <v>42962</v>
      </c>
      <c r="AB1024" s="567">
        <v>42963</v>
      </c>
      <c r="AC1024" s="566" t="s">
        <v>54</v>
      </c>
      <c r="AD1024" s="566" t="s">
        <v>638</v>
      </c>
      <c r="AE1024" s="566" t="s">
        <v>56</v>
      </c>
    </row>
    <row r="1025" spans="1:31">
      <c r="A1025" s="566" t="s">
        <v>492</v>
      </c>
      <c r="B1025" s="566" t="s">
        <v>493</v>
      </c>
      <c r="C1025" s="567">
        <v>42961</v>
      </c>
      <c r="D1025" s="566" t="s">
        <v>1403</v>
      </c>
      <c r="E1025" s="566" t="s">
        <v>1289</v>
      </c>
      <c r="F1025" s="566" t="s">
        <v>327</v>
      </c>
      <c r="G1025" s="566" t="s">
        <v>819</v>
      </c>
      <c r="H1025" s="566" t="s">
        <v>1411</v>
      </c>
      <c r="I1025" s="566">
        <v>3</v>
      </c>
      <c r="J1025" s="566">
        <v>315</v>
      </c>
      <c r="K1025" s="566">
        <v>28540</v>
      </c>
      <c r="L1025" s="566" t="s">
        <v>521</v>
      </c>
      <c r="M1025" s="566"/>
      <c r="N1025" s="566">
        <v>0.15</v>
      </c>
      <c r="O1025" s="566"/>
      <c r="P1025" s="566">
        <v>0</v>
      </c>
      <c r="Q1025" s="566"/>
      <c r="R1025" s="566"/>
      <c r="S1025" s="566">
        <v>2.1</v>
      </c>
      <c r="T1025" s="566">
        <v>0.21</v>
      </c>
      <c r="U1025" s="566">
        <v>0.19</v>
      </c>
      <c r="V1025" s="566"/>
      <c r="W1025" s="566">
        <v>2.5</v>
      </c>
      <c r="X1025" s="566"/>
      <c r="Y1025" s="566"/>
      <c r="Z1025" s="567"/>
      <c r="AA1025" s="567"/>
      <c r="AB1025" s="567"/>
      <c r="AC1025" s="566"/>
      <c r="AD1025" s="566"/>
      <c r="AE1025" s="566"/>
    </row>
    <row r="1026" spans="1:31">
      <c r="A1026" s="566" t="s">
        <v>46</v>
      </c>
      <c r="B1026" s="566" t="s">
        <v>46</v>
      </c>
      <c r="C1026" s="567">
        <v>42961</v>
      </c>
      <c r="D1026" s="566" t="s">
        <v>1403</v>
      </c>
      <c r="E1026" s="566" t="s">
        <v>1289</v>
      </c>
      <c r="F1026" s="566" t="s">
        <v>49</v>
      </c>
      <c r="G1026" s="566" t="s">
        <v>62</v>
      </c>
      <c r="H1026" s="566" t="s">
        <v>1412</v>
      </c>
      <c r="I1026" s="566"/>
      <c r="J1026" s="566"/>
      <c r="K1026" s="566"/>
      <c r="L1026" s="566" t="s">
        <v>698</v>
      </c>
      <c r="M1026" s="566" t="s">
        <v>43</v>
      </c>
      <c r="N1026" s="566" t="s">
        <v>43</v>
      </c>
      <c r="O1026" s="566">
        <v>0.5</v>
      </c>
      <c r="P1026" s="566"/>
      <c r="Q1026" s="566" t="s">
        <v>43</v>
      </c>
      <c r="R1026" s="566"/>
      <c r="S1026" s="566">
        <v>7</v>
      </c>
      <c r="T1026" s="566">
        <v>5</v>
      </c>
      <c r="U1026" s="566">
        <v>0</v>
      </c>
      <c r="V1026" s="566"/>
      <c r="W1026" s="566">
        <v>12</v>
      </c>
      <c r="X1026" s="566"/>
      <c r="Y1026" s="566" t="s">
        <v>1354</v>
      </c>
      <c r="Z1026" s="567">
        <v>42957</v>
      </c>
      <c r="AA1026" s="567">
        <v>42961</v>
      </c>
      <c r="AB1026" s="567">
        <v>42962</v>
      </c>
      <c r="AC1026" s="566" t="s">
        <v>54</v>
      </c>
      <c r="AD1026" s="566" t="s">
        <v>61</v>
      </c>
      <c r="AE1026" s="566" t="s">
        <v>56</v>
      </c>
    </row>
    <row r="1027" spans="1:31">
      <c r="A1027" s="566" t="s">
        <v>46</v>
      </c>
      <c r="B1027" s="566" t="s">
        <v>46</v>
      </c>
      <c r="C1027" s="567">
        <v>42961</v>
      </c>
      <c r="D1027" s="566" t="s">
        <v>1403</v>
      </c>
      <c r="E1027" s="566" t="s">
        <v>1289</v>
      </c>
      <c r="F1027" s="566" t="s">
        <v>49</v>
      </c>
      <c r="G1027" s="566" t="s">
        <v>62</v>
      </c>
      <c r="H1027" s="566" t="s">
        <v>1413</v>
      </c>
      <c r="I1027" s="566"/>
      <c r="J1027" s="566"/>
      <c r="K1027" s="566"/>
      <c r="L1027" s="566" t="s">
        <v>261</v>
      </c>
      <c r="M1027" s="566" t="s">
        <v>43</v>
      </c>
      <c r="N1027" s="566" t="s">
        <v>43</v>
      </c>
      <c r="O1027" s="566">
        <v>0.5</v>
      </c>
      <c r="P1027" s="566"/>
      <c r="Q1027" s="566" t="s">
        <v>43</v>
      </c>
      <c r="R1027" s="566"/>
      <c r="S1027" s="566">
        <v>7</v>
      </c>
      <c r="T1027" s="566">
        <v>5</v>
      </c>
      <c r="U1027" s="566">
        <v>0</v>
      </c>
      <c r="V1027" s="566"/>
      <c r="W1027" s="566">
        <v>12</v>
      </c>
      <c r="X1027" s="566"/>
      <c r="Y1027" s="566" t="s">
        <v>1354</v>
      </c>
      <c r="Z1027" s="567">
        <v>42957</v>
      </c>
      <c r="AA1027" s="567">
        <v>42961</v>
      </c>
      <c r="AB1027" s="567">
        <v>42962</v>
      </c>
      <c r="AC1027" s="566" t="s">
        <v>54</v>
      </c>
      <c r="AD1027" s="566" t="s">
        <v>85</v>
      </c>
      <c r="AE1027" s="566" t="s">
        <v>56</v>
      </c>
    </row>
    <row r="1028" spans="1:31">
      <c r="A1028" s="566" t="s">
        <v>46</v>
      </c>
      <c r="B1028" s="566" t="s">
        <v>46</v>
      </c>
      <c r="C1028" s="567">
        <v>42961</v>
      </c>
      <c r="D1028" s="566" t="s">
        <v>1403</v>
      </c>
      <c r="E1028" s="566" t="s">
        <v>1289</v>
      </c>
      <c r="F1028" s="566" t="s">
        <v>49</v>
      </c>
      <c r="G1028" s="566" t="s">
        <v>62</v>
      </c>
      <c r="H1028" s="566" t="s">
        <v>1414</v>
      </c>
      <c r="I1028" s="566"/>
      <c r="J1028" s="566"/>
      <c r="K1028" s="566"/>
      <c r="L1028" s="566" t="s">
        <v>261</v>
      </c>
      <c r="M1028" s="566" t="s">
        <v>43</v>
      </c>
      <c r="N1028" s="566" t="s">
        <v>43</v>
      </c>
      <c r="O1028" s="566">
        <v>0.5</v>
      </c>
      <c r="P1028" s="566"/>
      <c r="Q1028" s="566" t="s">
        <v>43</v>
      </c>
      <c r="R1028" s="566"/>
      <c r="S1028" s="566">
        <v>7</v>
      </c>
      <c r="T1028" s="566">
        <v>5</v>
      </c>
      <c r="U1028" s="566">
        <v>0</v>
      </c>
      <c r="V1028" s="566"/>
      <c r="W1028" s="566">
        <v>12</v>
      </c>
      <c r="X1028" s="566"/>
      <c r="Y1028" s="566" t="s">
        <v>1354</v>
      </c>
      <c r="Z1028" s="567">
        <v>42957</v>
      </c>
      <c r="AA1028" s="567">
        <v>42961</v>
      </c>
      <c r="AB1028" s="567">
        <v>42962</v>
      </c>
      <c r="AC1028" s="566" t="s">
        <v>54</v>
      </c>
      <c r="AD1028" s="566" t="s">
        <v>85</v>
      </c>
      <c r="AE1028" s="566" t="s">
        <v>56</v>
      </c>
    </row>
    <row r="1029" spans="1:31">
      <c r="A1029" s="566" t="s">
        <v>492</v>
      </c>
      <c r="B1029" s="566" t="s">
        <v>493</v>
      </c>
      <c r="C1029" s="567">
        <v>42962</v>
      </c>
      <c r="D1029" s="566" t="s">
        <v>1403</v>
      </c>
      <c r="E1029" s="566" t="s">
        <v>1289</v>
      </c>
      <c r="F1029" s="566" t="s">
        <v>327</v>
      </c>
      <c r="G1029" s="566" t="s">
        <v>1415</v>
      </c>
      <c r="H1029" s="566" t="s">
        <v>1416</v>
      </c>
      <c r="I1029" s="566">
        <v>4</v>
      </c>
      <c r="J1029" s="566">
        <v>200</v>
      </c>
      <c r="K1029" s="566">
        <v>5090</v>
      </c>
      <c r="L1029" s="566" t="s">
        <v>521</v>
      </c>
      <c r="M1029" s="566"/>
      <c r="N1029" s="566">
        <v>0.15</v>
      </c>
      <c r="O1029" s="566"/>
      <c r="P1029" s="566">
        <v>0</v>
      </c>
      <c r="Q1029" s="566"/>
      <c r="R1029" s="566"/>
      <c r="S1029" s="566">
        <v>2.1</v>
      </c>
      <c r="T1029" s="566">
        <v>0.21</v>
      </c>
      <c r="U1029" s="566">
        <v>0.19</v>
      </c>
      <c r="V1029" s="566"/>
      <c r="W1029" s="566">
        <v>2.5</v>
      </c>
      <c r="X1029" s="566"/>
      <c r="Y1029" s="566"/>
      <c r="Z1029" s="567"/>
      <c r="AA1029" s="567"/>
      <c r="AB1029" s="567"/>
      <c r="AC1029" s="566"/>
      <c r="AD1029" s="566"/>
      <c r="AE1029" s="566"/>
    </row>
    <row r="1030" spans="1:31">
      <c r="A1030" s="566" t="s">
        <v>492</v>
      </c>
      <c r="B1030" s="566" t="s">
        <v>493</v>
      </c>
      <c r="C1030" s="567">
        <v>42962</v>
      </c>
      <c r="D1030" s="566" t="s">
        <v>1403</v>
      </c>
      <c r="E1030" s="566" t="s">
        <v>1289</v>
      </c>
      <c r="F1030" s="566" t="s">
        <v>327</v>
      </c>
      <c r="G1030" s="566" t="s">
        <v>1415</v>
      </c>
      <c r="H1030" s="566" t="s">
        <v>1417</v>
      </c>
      <c r="I1030" s="566">
        <v>3</v>
      </c>
      <c r="J1030" s="566">
        <v>200</v>
      </c>
      <c r="K1030" s="566">
        <v>5520</v>
      </c>
      <c r="L1030" s="566" t="s">
        <v>521</v>
      </c>
      <c r="M1030" s="566"/>
      <c r="N1030" s="566">
        <v>0.15</v>
      </c>
      <c r="O1030" s="566"/>
      <c r="P1030" s="566">
        <v>0</v>
      </c>
      <c r="Q1030" s="566"/>
      <c r="R1030" s="566"/>
      <c r="S1030" s="566">
        <v>2.1</v>
      </c>
      <c r="T1030" s="566">
        <v>0.21</v>
      </c>
      <c r="U1030" s="566">
        <v>0.19</v>
      </c>
      <c r="V1030" s="566"/>
      <c r="W1030" s="566">
        <v>2.5</v>
      </c>
      <c r="X1030" s="566"/>
      <c r="Y1030" s="566"/>
      <c r="Z1030" s="567"/>
      <c r="AA1030" s="567"/>
      <c r="AB1030" s="567"/>
      <c r="AC1030" s="566"/>
      <c r="AD1030" s="566"/>
      <c r="AE1030" s="566"/>
    </row>
    <row r="1031" spans="1:31">
      <c r="A1031" s="566" t="s">
        <v>492</v>
      </c>
      <c r="B1031" s="566" t="s">
        <v>493</v>
      </c>
      <c r="C1031" s="567">
        <v>42962</v>
      </c>
      <c r="D1031" s="566" t="s">
        <v>1403</v>
      </c>
      <c r="E1031" s="566" t="s">
        <v>1289</v>
      </c>
      <c r="F1031" s="566" t="s">
        <v>327</v>
      </c>
      <c r="G1031" s="566" t="s">
        <v>841</v>
      </c>
      <c r="H1031" s="566" t="s">
        <v>1418</v>
      </c>
      <c r="I1031" s="566">
        <v>5</v>
      </c>
      <c r="J1031" s="566">
        <v>500</v>
      </c>
      <c r="K1031" s="566">
        <v>46000</v>
      </c>
      <c r="L1031" s="566" t="s">
        <v>521</v>
      </c>
      <c r="M1031" s="566"/>
      <c r="N1031" s="566"/>
      <c r="O1031" s="566">
        <v>0.2</v>
      </c>
      <c r="P1031" s="566">
        <v>0</v>
      </c>
      <c r="Q1031" s="566"/>
      <c r="R1031" s="566"/>
      <c r="S1031" s="566">
        <v>2.8</v>
      </c>
      <c r="T1031" s="566">
        <v>0.21</v>
      </c>
      <c r="U1031" s="566"/>
      <c r="V1031" s="566"/>
      <c r="W1031" s="566">
        <v>3.01</v>
      </c>
      <c r="X1031" s="566"/>
      <c r="Y1031" s="566"/>
      <c r="Z1031" s="567"/>
      <c r="AA1031" s="567"/>
      <c r="AB1031" s="567"/>
      <c r="AC1031" s="566"/>
      <c r="AD1031" s="566"/>
      <c r="AE1031" s="566"/>
    </row>
    <row r="1032" spans="1:31">
      <c r="A1032" s="566" t="s">
        <v>492</v>
      </c>
      <c r="B1032" s="566" t="s">
        <v>493</v>
      </c>
      <c r="C1032" s="567">
        <v>42962</v>
      </c>
      <c r="D1032" s="566" t="s">
        <v>1403</v>
      </c>
      <c r="E1032" s="566" t="s">
        <v>1289</v>
      </c>
      <c r="F1032" s="566" t="s">
        <v>327</v>
      </c>
      <c r="G1032" s="566" t="s">
        <v>1415</v>
      </c>
      <c r="H1032" s="566" t="s">
        <v>1419</v>
      </c>
      <c r="I1032" s="566">
        <v>5</v>
      </c>
      <c r="J1032" s="566">
        <v>200</v>
      </c>
      <c r="K1032" s="566">
        <v>4790</v>
      </c>
      <c r="L1032" s="566" t="s">
        <v>521</v>
      </c>
      <c r="M1032" s="566"/>
      <c r="N1032" s="566">
        <v>0.15</v>
      </c>
      <c r="O1032" s="566"/>
      <c r="P1032" s="566">
        <v>0</v>
      </c>
      <c r="Q1032" s="566"/>
      <c r="R1032" s="566"/>
      <c r="S1032" s="566">
        <v>2.1</v>
      </c>
      <c r="T1032" s="566">
        <v>0.21</v>
      </c>
      <c r="U1032" s="566">
        <v>0.19</v>
      </c>
      <c r="V1032" s="566"/>
      <c r="W1032" s="566">
        <v>2.5</v>
      </c>
      <c r="X1032" s="566"/>
      <c r="Y1032" s="566"/>
      <c r="Z1032" s="567"/>
      <c r="AA1032" s="567"/>
      <c r="AB1032" s="567"/>
      <c r="AC1032" s="566"/>
      <c r="AD1032" s="566"/>
      <c r="AE1032" s="566"/>
    </row>
    <row r="1033" spans="1:31">
      <c r="A1033" s="566" t="s">
        <v>492</v>
      </c>
      <c r="B1033" s="566" t="s">
        <v>493</v>
      </c>
      <c r="C1033" s="567">
        <v>42962</v>
      </c>
      <c r="D1033" s="566" t="s">
        <v>1403</v>
      </c>
      <c r="E1033" s="566" t="s">
        <v>1289</v>
      </c>
      <c r="F1033" s="566" t="s">
        <v>327</v>
      </c>
      <c r="G1033" s="566" t="s">
        <v>806</v>
      </c>
      <c r="H1033" s="566" t="s">
        <v>1420</v>
      </c>
      <c r="I1033" s="566">
        <v>3</v>
      </c>
      <c r="J1033" s="566">
        <v>200</v>
      </c>
      <c r="K1033" s="566">
        <v>7130</v>
      </c>
      <c r="L1033" s="566" t="s">
        <v>521</v>
      </c>
      <c r="M1033" s="566"/>
      <c r="N1033" s="566"/>
      <c r="O1033" s="566">
        <v>0.15</v>
      </c>
      <c r="P1033" s="566">
        <v>0</v>
      </c>
      <c r="Q1033" s="566"/>
      <c r="R1033" s="566"/>
      <c r="S1033" s="566">
        <v>2.1</v>
      </c>
      <c r="T1033" s="566">
        <v>0.21</v>
      </c>
      <c r="U1033" s="566"/>
      <c r="V1033" s="566"/>
      <c r="W1033" s="566">
        <v>2.31</v>
      </c>
      <c r="X1033" s="566"/>
      <c r="Y1033" s="566"/>
      <c r="Z1033" s="567"/>
      <c r="AA1033" s="567"/>
      <c r="AB1033" s="567"/>
      <c r="AC1033" s="566"/>
      <c r="AD1033" s="566"/>
      <c r="AE1033" s="566"/>
    </row>
    <row r="1034" spans="1:31">
      <c r="A1034" s="566" t="s">
        <v>492</v>
      </c>
      <c r="B1034" s="566" t="s">
        <v>493</v>
      </c>
      <c r="C1034" s="567">
        <v>42962</v>
      </c>
      <c r="D1034" s="566" t="s">
        <v>1403</v>
      </c>
      <c r="E1034" s="566" t="s">
        <v>1289</v>
      </c>
      <c r="F1034" s="566" t="s">
        <v>327</v>
      </c>
      <c r="G1034" s="566" t="s">
        <v>806</v>
      </c>
      <c r="H1034" s="566" t="s">
        <v>1421</v>
      </c>
      <c r="I1034" s="566">
        <v>5</v>
      </c>
      <c r="J1034" s="566">
        <v>200</v>
      </c>
      <c r="K1034" s="566">
        <v>6310</v>
      </c>
      <c r="L1034" s="566" t="s">
        <v>521</v>
      </c>
      <c r="M1034" s="566"/>
      <c r="N1034" s="566"/>
      <c r="O1034" s="566">
        <v>0.15</v>
      </c>
      <c r="P1034" s="566">
        <v>0</v>
      </c>
      <c r="Q1034" s="566"/>
      <c r="R1034" s="566"/>
      <c r="S1034" s="566">
        <v>2.1</v>
      </c>
      <c r="T1034" s="566">
        <v>0.21</v>
      </c>
      <c r="U1034" s="566"/>
      <c r="V1034" s="566"/>
      <c r="W1034" s="566">
        <v>2.31</v>
      </c>
      <c r="X1034" s="566"/>
      <c r="Y1034" s="566"/>
      <c r="Z1034" s="567"/>
      <c r="AA1034" s="567"/>
      <c r="AB1034" s="567"/>
      <c r="AC1034" s="566"/>
      <c r="AD1034" s="566"/>
      <c r="AE1034" s="566"/>
    </row>
    <row r="1035" spans="1:31">
      <c r="A1035" s="566" t="s">
        <v>492</v>
      </c>
      <c r="B1035" s="566" t="s">
        <v>493</v>
      </c>
      <c r="C1035" s="567">
        <v>42962</v>
      </c>
      <c r="D1035" s="566" t="s">
        <v>1403</v>
      </c>
      <c r="E1035" s="566" t="s">
        <v>1289</v>
      </c>
      <c r="F1035" s="566" t="s">
        <v>327</v>
      </c>
      <c r="G1035" s="566" t="s">
        <v>1415</v>
      </c>
      <c r="H1035" s="566" t="s">
        <v>1422</v>
      </c>
      <c r="I1035" s="566">
        <v>4</v>
      </c>
      <c r="J1035" s="566">
        <v>200</v>
      </c>
      <c r="K1035" s="566">
        <v>5410</v>
      </c>
      <c r="L1035" s="566" t="s">
        <v>521</v>
      </c>
      <c r="M1035" s="566"/>
      <c r="N1035" s="566">
        <v>0.15</v>
      </c>
      <c r="O1035" s="566"/>
      <c r="P1035" s="566">
        <v>0</v>
      </c>
      <c r="Q1035" s="566"/>
      <c r="R1035" s="566"/>
      <c r="S1035" s="566">
        <v>2.1</v>
      </c>
      <c r="T1035" s="566">
        <v>0.21</v>
      </c>
      <c r="U1035" s="566">
        <v>0.19</v>
      </c>
      <c r="V1035" s="566"/>
      <c r="W1035" s="566">
        <v>2.5</v>
      </c>
      <c r="X1035" s="566"/>
      <c r="Y1035" s="566"/>
      <c r="Z1035" s="567"/>
      <c r="AA1035" s="567"/>
      <c r="AB1035" s="567"/>
      <c r="AC1035" s="566"/>
      <c r="AD1035" s="566"/>
      <c r="AE1035" s="566"/>
    </row>
    <row r="1036" spans="1:31">
      <c r="A1036" s="566" t="s">
        <v>492</v>
      </c>
      <c r="B1036" s="566" t="s">
        <v>493</v>
      </c>
      <c r="C1036" s="567">
        <v>42962</v>
      </c>
      <c r="D1036" s="566" t="s">
        <v>1403</v>
      </c>
      <c r="E1036" s="566" t="s">
        <v>1289</v>
      </c>
      <c r="F1036" s="566" t="s">
        <v>327</v>
      </c>
      <c r="G1036" s="566" t="s">
        <v>1415</v>
      </c>
      <c r="H1036" s="566" t="s">
        <v>1423</v>
      </c>
      <c r="I1036" s="566">
        <v>5</v>
      </c>
      <c r="J1036" s="566">
        <v>200</v>
      </c>
      <c r="K1036" s="566">
        <v>5050</v>
      </c>
      <c r="L1036" s="566" t="s">
        <v>521</v>
      </c>
      <c r="M1036" s="566"/>
      <c r="N1036" s="566">
        <v>0.15</v>
      </c>
      <c r="O1036" s="566"/>
      <c r="P1036" s="566">
        <v>0</v>
      </c>
      <c r="Q1036" s="566"/>
      <c r="R1036" s="566"/>
      <c r="S1036" s="566">
        <v>2.1</v>
      </c>
      <c r="T1036" s="566">
        <v>0.21</v>
      </c>
      <c r="U1036" s="566">
        <v>0.19</v>
      </c>
      <c r="V1036" s="566"/>
      <c r="W1036" s="566">
        <v>2.5</v>
      </c>
      <c r="X1036" s="566"/>
      <c r="Y1036" s="566"/>
      <c r="Z1036" s="567"/>
      <c r="AA1036" s="567"/>
      <c r="AB1036" s="567"/>
      <c r="AC1036" s="566"/>
      <c r="AD1036" s="566"/>
      <c r="AE1036" s="566"/>
    </row>
    <row r="1037" spans="1:31">
      <c r="A1037" s="566" t="s">
        <v>492</v>
      </c>
      <c r="B1037" s="566" t="s">
        <v>493</v>
      </c>
      <c r="C1037" s="567">
        <v>42962</v>
      </c>
      <c r="D1037" s="566" t="s">
        <v>1403</v>
      </c>
      <c r="E1037" s="566" t="s">
        <v>1289</v>
      </c>
      <c r="F1037" s="566" t="s">
        <v>327</v>
      </c>
      <c r="G1037" s="566" t="s">
        <v>1415</v>
      </c>
      <c r="H1037" s="566" t="s">
        <v>1424</v>
      </c>
      <c r="I1037" s="566">
        <v>3</v>
      </c>
      <c r="J1037" s="566">
        <v>200</v>
      </c>
      <c r="K1037" s="566">
        <v>4820</v>
      </c>
      <c r="L1037" s="566" t="s">
        <v>521</v>
      </c>
      <c r="M1037" s="566"/>
      <c r="N1037" s="566">
        <v>0.15</v>
      </c>
      <c r="O1037" s="566"/>
      <c r="P1037" s="566">
        <v>0</v>
      </c>
      <c r="Q1037" s="566"/>
      <c r="R1037" s="566"/>
      <c r="S1037" s="566">
        <v>2.1</v>
      </c>
      <c r="T1037" s="566">
        <v>0.21</v>
      </c>
      <c r="U1037" s="566">
        <v>0.19</v>
      </c>
      <c r="V1037" s="566"/>
      <c r="W1037" s="566">
        <v>2.5</v>
      </c>
      <c r="X1037" s="566"/>
      <c r="Y1037" s="566"/>
      <c r="Z1037" s="567"/>
      <c r="AA1037" s="567"/>
      <c r="AB1037" s="567"/>
      <c r="AC1037" s="566"/>
      <c r="AD1037" s="566"/>
      <c r="AE1037" s="566"/>
    </row>
    <row r="1038" spans="1:31">
      <c r="A1038" s="566" t="s">
        <v>492</v>
      </c>
      <c r="B1038" s="566" t="s">
        <v>1301</v>
      </c>
      <c r="C1038" s="567">
        <v>42962</v>
      </c>
      <c r="D1038" s="566" t="s">
        <v>1403</v>
      </c>
      <c r="E1038" s="566" t="s">
        <v>1289</v>
      </c>
      <c r="F1038" s="566" t="s">
        <v>327</v>
      </c>
      <c r="G1038" s="566" t="s">
        <v>1425</v>
      </c>
      <c r="H1038" s="566" t="s">
        <v>1302</v>
      </c>
      <c r="I1038" s="566">
        <v>106</v>
      </c>
      <c r="J1038" s="566">
        <v>212</v>
      </c>
      <c r="K1038" s="566">
        <v>212</v>
      </c>
      <c r="L1038" s="566" t="s">
        <v>573</v>
      </c>
      <c r="M1038" s="566">
        <v>0.5</v>
      </c>
      <c r="N1038" s="566"/>
      <c r="O1038" s="566"/>
      <c r="P1038" s="566">
        <v>0</v>
      </c>
      <c r="Q1038" s="566"/>
      <c r="R1038" s="566"/>
      <c r="S1038" s="566">
        <v>7</v>
      </c>
      <c r="T1038" s="566">
        <v>8.48</v>
      </c>
      <c r="U1038" s="566">
        <v>210</v>
      </c>
      <c r="V1038" s="566"/>
      <c r="W1038" s="566">
        <v>225.48</v>
      </c>
      <c r="X1038" s="566"/>
      <c r="Y1038" s="566"/>
      <c r="Z1038" s="567"/>
      <c r="AA1038" s="567"/>
      <c r="AB1038" s="567"/>
      <c r="AC1038" s="566"/>
      <c r="AD1038" s="566"/>
      <c r="AE1038" s="566"/>
    </row>
    <row r="1039" spans="1:31">
      <c r="A1039" s="566" t="s">
        <v>492</v>
      </c>
      <c r="B1039" s="566" t="s">
        <v>1301</v>
      </c>
      <c r="C1039" s="567">
        <v>42962</v>
      </c>
      <c r="D1039" s="566" t="s">
        <v>1403</v>
      </c>
      <c r="E1039" s="566" t="s">
        <v>1289</v>
      </c>
      <c r="F1039" s="566" t="s">
        <v>327</v>
      </c>
      <c r="G1039" s="566" t="s">
        <v>966</v>
      </c>
      <c r="H1039" s="566" t="s">
        <v>1426</v>
      </c>
      <c r="I1039" s="566">
        <v>20</v>
      </c>
      <c r="J1039" s="566">
        <v>106</v>
      </c>
      <c r="K1039" s="566">
        <v>106</v>
      </c>
      <c r="L1039" s="566" t="s">
        <v>567</v>
      </c>
      <c r="M1039" s="566">
        <v>0.25</v>
      </c>
      <c r="N1039" s="566"/>
      <c r="O1039" s="566"/>
      <c r="P1039" s="566">
        <v>0</v>
      </c>
      <c r="Q1039" s="566"/>
      <c r="R1039" s="566"/>
      <c r="S1039" s="566">
        <v>3.5</v>
      </c>
      <c r="T1039" s="566">
        <v>1.6</v>
      </c>
      <c r="U1039" s="566">
        <v>48.6</v>
      </c>
      <c r="V1039" s="566"/>
      <c r="W1039" s="566">
        <v>53.7</v>
      </c>
      <c r="X1039" s="566"/>
      <c r="Y1039" s="566"/>
      <c r="Z1039" s="567"/>
      <c r="AA1039" s="567"/>
      <c r="AB1039" s="567"/>
      <c r="AC1039" s="566"/>
      <c r="AD1039" s="566"/>
      <c r="AE1039" s="566"/>
    </row>
    <row r="1040" spans="1:31">
      <c r="A1040" s="566" t="s">
        <v>492</v>
      </c>
      <c r="B1040" s="566" t="s">
        <v>1301</v>
      </c>
      <c r="C1040" s="567">
        <v>42962</v>
      </c>
      <c r="D1040" s="566" t="s">
        <v>1403</v>
      </c>
      <c r="E1040" s="566" t="s">
        <v>1289</v>
      </c>
      <c r="F1040" s="566" t="s">
        <v>327</v>
      </c>
      <c r="G1040" s="566" t="s">
        <v>966</v>
      </c>
      <c r="H1040" s="566" t="s">
        <v>1426</v>
      </c>
      <c r="I1040" s="566">
        <v>106</v>
      </c>
      <c r="J1040" s="566">
        <v>106</v>
      </c>
      <c r="K1040" s="566">
        <v>106</v>
      </c>
      <c r="L1040" s="566" t="s">
        <v>567</v>
      </c>
      <c r="M1040" s="566"/>
      <c r="N1040" s="566"/>
      <c r="O1040" s="566"/>
      <c r="P1040" s="566">
        <v>0.848</v>
      </c>
      <c r="Q1040" s="566"/>
      <c r="R1040" s="566"/>
      <c r="S1040" s="566">
        <v>11.872</v>
      </c>
      <c r="T1040" s="566"/>
      <c r="U1040" s="566"/>
      <c r="V1040" s="566"/>
      <c r="W1040" s="566">
        <v>11.872</v>
      </c>
      <c r="X1040" s="566">
        <v>106</v>
      </c>
      <c r="Y1040" s="566"/>
      <c r="Z1040" s="567"/>
      <c r="AA1040" s="567"/>
      <c r="AB1040" s="567"/>
      <c r="AC1040" s="566"/>
      <c r="AD1040" s="566"/>
      <c r="AE1040" s="566"/>
    </row>
    <row r="1041" spans="1:31">
      <c r="A1041" s="566" t="s">
        <v>147</v>
      </c>
      <c r="B1041" s="566" t="s">
        <v>161</v>
      </c>
      <c r="C1041" s="567">
        <v>42963</v>
      </c>
      <c r="D1041" s="566" t="s">
        <v>1403</v>
      </c>
      <c r="E1041" s="566" t="s">
        <v>1289</v>
      </c>
      <c r="F1041" s="566" t="s">
        <v>49</v>
      </c>
      <c r="G1041" s="566" t="s">
        <v>1427</v>
      </c>
      <c r="H1041" s="566" t="s">
        <v>1428</v>
      </c>
      <c r="I1041" s="566"/>
      <c r="J1041" s="566"/>
      <c r="K1041" s="566"/>
      <c r="L1041" s="566" t="s">
        <v>1429</v>
      </c>
      <c r="M1041" s="566" t="s">
        <v>43</v>
      </c>
      <c r="N1041" s="566">
        <v>0.5</v>
      </c>
      <c r="O1041" s="566" t="s">
        <v>43</v>
      </c>
      <c r="P1041" s="566"/>
      <c r="Q1041" s="566" t="s">
        <v>43</v>
      </c>
      <c r="R1041" s="566"/>
      <c r="S1041" s="566">
        <v>7</v>
      </c>
      <c r="T1041" s="566">
        <v>5</v>
      </c>
      <c r="U1041" s="566">
        <v>0</v>
      </c>
      <c r="V1041" s="566"/>
      <c r="W1041" s="566">
        <v>12</v>
      </c>
      <c r="X1041" s="566"/>
      <c r="Y1041" s="566" t="s">
        <v>1430</v>
      </c>
      <c r="Z1041" s="567">
        <v>42954</v>
      </c>
      <c r="AA1041" s="567">
        <v>42965</v>
      </c>
      <c r="AB1041" s="567">
        <v>42970</v>
      </c>
      <c r="AC1041" s="566" t="s">
        <v>106</v>
      </c>
      <c r="AD1041" s="566" t="s">
        <v>1431</v>
      </c>
      <c r="AE1041" s="566" t="s">
        <v>56</v>
      </c>
    </row>
    <row r="1042" spans="1:31">
      <c r="A1042" s="566" t="s">
        <v>147</v>
      </c>
      <c r="B1042" s="566" t="s">
        <v>324</v>
      </c>
      <c r="C1042" s="567">
        <v>42963</v>
      </c>
      <c r="D1042" s="566" t="s">
        <v>1403</v>
      </c>
      <c r="E1042" s="566" t="s">
        <v>1289</v>
      </c>
      <c r="F1042" s="566" t="s">
        <v>327</v>
      </c>
      <c r="G1042" s="566" t="s">
        <v>949</v>
      </c>
      <c r="H1042" s="566"/>
      <c r="I1042" s="566"/>
      <c r="J1042" s="566"/>
      <c r="K1042" s="566"/>
      <c r="L1042" s="566"/>
      <c r="M1042" s="566">
        <v>1</v>
      </c>
      <c r="N1042" s="566"/>
      <c r="O1042" s="566"/>
      <c r="P1042" s="566"/>
      <c r="Q1042" s="566"/>
      <c r="R1042" s="566"/>
      <c r="S1042" s="566">
        <v>14</v>
      </c>
      <c r="T1042" s="566"/>
      <c r="U1042" s="566"/>
      <c r="V1042" s="566"/>
      <c r="W1042" s="566">
        <v>14</v>
      </c>
      <c r="X1042" s="566"/>
      <c r="Y1042" s="566"/>
      <c r="Z1042" s="567"/>
      <c r="AA1042" s="567"/>
      <c r="AB1042" s="567"/>
      <c r="AC1042" s="566"/>
      <c r="AD1042" s="566"/>
      <c r="AE1042" s="566"/>
    </row>
    <row r="1043" spans="1:31">
      <c r="A1043" s="566" t="s">
        <v>147</v>
      </c>
      <c r="B1043" s="566" t="s">
        <v>161</v>
      </c>
      <c r="C1043" s="567">
        <v>42963</v>
      </c>
      <c r="D1043" s="566" t="s">
        <v>1403</v>
      </c>
      <c r="E1043" s="566" t="s">
        <v>1289</v>
      </c>
      <c r="F1043" s="566" t="s">
        <v>49</v>
      </c>
      <c r="G1043" s="566" t="s">
        <v>1427</v>
      </c>
      <c r="H1043" s="566" t="s">
        <v>1432</v>
      </c>
      <c r="I1043" s="566"/>
      <c r="J1043" s="566"/>
      <c r="K1043" s="566"/>
      <c r="L1043" s="566" t="s">
        <v>1429</v>
      </c>
      <c r="M1043" s="566" t="s">
        <v>43</v>
      </c>
      <c r="N1043" s="566">
        <v>0.5</v>
      </c>
      <c r="O1043" s="566" t="s">
        <v>43</v>
      </c>
      <c r="P1043" s="566"/>
      <c r="Q1043" s="566" t="s">
        <v>43</v>
      </c>
      <c r="R1043" s="566"/>
      <c r="S1043" s="566">
        <v>7</v>
      </c>
      <c r="T1043" s="566">
        <v>5</v>
      </c>
      <c r="U1043" s="566">
        <v>0</v>
      </c>
      <c r="V1043" s="566"/>
      <c r="W1043" s="566">
        <v>12</v>
      </c>
      <c r="X1043" s="566"/>
      <c r="Y1043" s="566" t="s">
        <v>1430</v>
      </c>
      <c r="Z1043" s="567">
        <v>42954</v>
      </c>
      <c r="AA1043" s="567">
        <v>42965</v>
      </c>
      <c r="AB1043" s="567">
        <v>42970</v>
      </c>
      <c r="AC1043" s="566" t="s">
        <v>106</v>
      </c>
      <c r="AD1043" s="566" t="s">
        <v>1431</v>
      </c>
      <c r="AE1043" s="566" t="s">
        <v>56</v>
      </c>
    </row>
    <row r="1044" spans="1:31">
      <c r="A1044" s="566" t="s">
        <v>147</v>
      </c>
      <c r="B1044" s="566" t="s">
        <v>324</v>
      </c>
      <c r="C1044" s="567">
        <v>42963</v>
      </c>
      <c r="D1044" s="566" t="s">
        <v>1403</v>
      </c>
      <c r="E1044" s="566" t="s">
        <v>1289</v>
      </c>
      <c r="F1044" s="566" t="s">
        <v>327</v>
      </c>
      <c r="G1044" s="566" t="s">
        <v>516</v>
      </c>
      <c r="H1044" s="566"/>
      <c r="I1044" s="566"/>
      <c r="J1044" s="566"/>
      <c r="K1044" s="566"/>
      <c r="L1044" s="566"/>
      <c r="M1044" s="566"/>
      <c r="N1044" s="566"/>
      <c r="O1044" s="566"/>
      <c r="P1044" s="566">
        <v>3</v>
      </c>
      <c r="Q1044" s="566"/>
      <c r="R1044" s="566"/>
      <c r="S1044" s="566">
        <v>42</v>
      </c>
      <c r="T1044" s="566"/>
      <c r="U1044" s="566"/>
      <c r="V1044" s="566"/>
      <c r="W1044" s="566">
        <v>42</v>
      </c>
      <c r="X1044" s="566"/>
      <c r="Y1044" s="566"/>
      <c r="Z1044" s="567"/>
      <c r="AA1044" s="567"/>
      <c r="AB1044" s="567"/>
      <c r="AC1044" s="566"/>
      <c r="AD1044" s="566"/>
      <c r="AE1044" s="566"/>
    </row>
    <row r="1045" spans="1:31">
      <c r="A1045" s="566" t="s">
        <v>147</v>
      </c>
      <c r="B1045" s="566" t="s">
        <v>161</v>
      </c>
      <c r="C1045" s="567">
        <v>42963</v>
      </c>
      <c r="D1045" s="566" t="s">
        <v>1403</v>
      </c>
      <c r="E1045" s="566" t="s">
        <v>1289</v>
      </c>
      <c r="F1045" s="566" t="s">
        <v>49</v>
      </c>
      <c r="G1045" s="566" t="s">
        <v>195</v>
      </c>
      <c r="H1045" s="566" t="s">
        <v>1433</v>
      </c>
      <c r="I1045" s="566"/>
      <c r="J1045" s="566"/>
      <c r="K1045" s="566"/>
      <c r="L1045" s="566" t="s">
        <v>698</v>
      </c>
      <c r="M1045" s="566" t="s">
        <v>43</v>
      </c>
      <c r="N1045" s="566" t="s">
        <v>43</v>
      </c>
      <c r="O1045" s="566">
        <v>0.5</v>
      </c>
      <c r="P1045" s="566"/>
      <c r="Q1045" s="566" t="s">
        <v>43</v>
      </c>
      <c r="R1045" s="566"/>
      <c r="S1045" s="566">
        <v>7</v>
      </c>
      <c r="T1045" s="566">
        <v>5</v>
      </c>
      <c r="U1045" s="566">
        <v>0</v>
      </c>
      <c r="V1045" s="566"/>
      <c r="W1045" s="566">
        <v>12</v>
      </c>
      <c r="X1045" s="566"/>
      <c r="Y1045" s="566" t="s">
        <v>1434</v>
      </c>
      <c r="Z1045" s="567">
        <v>42950</v>
      </c>
      <c r="AA1045" s="567">
        <v>42967</v>
      </c>
      <c r="AB1045" s="567">
        <v>42968</v>
      </c>
      <c r="AC1045" s="566" t="s">
        <v>54</v>
      </c>
      <c r="AD1045" s="566" t="s">
        <v>638</v>
      </c>
      <c r="AE1045" s="566" t="s">
        <v>56</v>
      </c>
    </row>
    <row r="1046" spans="1:31">
      <c r="A1046" s="566" t="s">
        <v>147</v>
      </c>
      <c r="B1046" s="566" t="s">
        <v>324</v>
      </c>
      <c r="C1046" s="567">
        <v>42963</v>
      </c>
      <c r="D1046" s="566" t="s">
        <v>1403</v>
      </c>
      <c r="E1046" s="566" t="s">
        <v>1289</v>
      </c>
      <c r="F1046" s="566" t="s">
        <v>327</v>
      </c>
      <c r="G1046" s="566" t="s">
        <v>595</v>
      </c>
      <c r="H1046" s="566"/>
      <c r="I1046" s="566"/>
      <c r="J1046" s="566"/>
      <c r="K1046" s="566"/>
      <c r="L1046" s="566"/>
      <c r="M1046" s="566"/>
      <c r="N1046" s="566"/>
      <c r="O1046" s="566"/>
      <c r="P1046" s="566">
        <v>2</v>
      </c>
      <c r="Q1046" s="566"/>
      <c r="R1046" s="566"/>
      <c r="S1046" s="566">
        <v>28</v>
      </c>
      <c r="T1046" s="566"/>
      <c r="U1046" s="566"/>
      <c r="V1046" s="566"/>
      <c r="W1046" s="566">
        <v>28</v>
      </c>
      <c r="X1046" s="566"/>
      <c r="Y1046" s="566"/>
      <c r="Z1046" s="567"/>
      <c r="AA1046" s="567"/>
      <c r="AB1046" s="567"/>
      <c r="AC1046" s="566"/>
      <c r="AD1046" s="566"/>
      <c r="AE1046" s="566"/>
    </row>
    <row r="1047" spans="1:31">
      <c r="A1047" s="566" t="s">
        <v>147</v>
      </c>
      <c r="B1047" s="566" t="s">
        <v>324</v>
      </c>
      <c r="C1047" s="567">
        <v>42963</v>
      </c>
      <c r="D1047" s="566" t="s">
        <v>1403</v>
      </c>
      <c r="E1047" s="566" t="s">
        <v>1289</v>
      </c>
      <c r="F1047" s="566" t="s">
        <v>327</v>
      </c>
      <c r="G1047" s="566" t="s">
        <v>1435</v>
      </c>
      <c r="H1047" s="566"/>
      <c r="I1047" s="566"/>
      <c r="J1047" s="566"/>
      <c r="K1047" s="566"/>
      <c r="L1047" s="566"/>
      <c r="M1047" s="566"/>
      <c r="N1047" s="566"/>
      <c r="O1047" s="566">
        <v>2</v>
      </c>
      <c r="P1047" s="566"/>
      <c r="Q1047" s="566"/>
      <c r="R1047" s="566"/>
      <c r="S1047" s="566">
        <v>28</v>
      </c>
      <c r="T1047" s="566"/>
      <c r="U1047" s="566"/>
      <c r="V1047" s="566"/>
      <c r="W1047" s="566">
        <v>28</v>
      </c>
      <c r="X1047" s="566"/>
      <c r="Y1047" s="566"/>
      <c r="Z1047" s="567"/>
      <c r="AA1047" s="567"/>
      <c r="AB1047" s="567"/>
      <c r="AC1047" s="566"/>
      <c r="AD1047" s="566"/>
      <c r="AE1047" s="566"/>
    </row>
    <row r="1048" spans="1:31">
      <c r="A1048" s="566" t="s">
        <v>512</v>
      </c>
      <c r="B1048" s="566" t="s">
        <v>513</v>
      </c>
      <c r="C1048" s="567">
        <v>42964</v>
      </c>
      <c r="D1048" s="566" t="s">
        <v>1403</v>
      </c>
      <c r="E1048" s="566" t="s">
        <v>1289</v>
      </c>
      <c r="F1048" s="566" t="s">
        <v>327</v>
      </c>
      <c r="G1048" s="566" t="s">
        <v>1436</v>
      </c>
      <c r="H1048" s="566"/>
      <c r="I1048" s="566">
        <v>68</v>
      </c>
      <c r="J1048" s="566">
        <v>223</v>
      </c>
      <c r="K1048" s="566">
        <v>223</v>
      </c>
      <c r="L1048" s="566" t="s">
        <v>544</v>
      </c>
      <c r="M1048" s="566">
        <v>2.516</v>
      </c>
      <c r="N1048" s="566"/>
      <c r="O1048" s="566"/>
      <c r="P1048" s="566"/>
      <c r="Q1048" s="566"/>
      <c r="R1048" s="566"/>
      <c r="S1048" s="566">
        <v>35.224</v>
      </c>
      <c r="T1048" s="566"/>
      <c r="U1048" s="566">
        <v>0.612</v>
      </c>
      <c r="V1048" s="566"/>
      <c r="W1048" s="566">
        <v>35.836</v>
      </c>
      <c r="X1048" s="566"/>
      <c r="Y1048" s="566"/>
      <c r="Z1048" s="567"/>
      <c r="AA1048" s="567"/>
      <c r="AB1048" s="567"/>
      <c r="AC1048" s="566"/>
      <c r="AD1048" s="566"/>
      <c r="AE1048" s="566"/>
    </row>
    <row r="1049" spans="1:31">
      <c r="A1049" s="566" t="s">
        <v>147</v>
      </c>
      <c r="B1049" s="566" t="s">
        <v>324</v>
      </c>
      <c r="C1049" s="567">
        <v>42964</v>
      </c>
      <c r="D1049" s="566" t="s">
        <v>1403</v>
      </c>
      <c r="E1049" s="566" t="s">
        <v>1289</v>
      </c>
      <c r="F1049" s="566" t="s">
        <v>327</v>
      </c>
      <c r="G1049" s="566" t="s">
        <v>1437</v>
      </c>
      <c r="H1049" s="566"/>
      <c r="I1049" s="566"/>
      <c r="J1049" s="566"/>
      <c r="K1049" s="566"/>
      <c r="L1049" s="566"/>
      <c r="M1049" s="566"/>
      <c r="N1049" s="566"/>
      <c r="O1049" s="566"/>
      <c r="P1049" s="566">
        <v>4</v>
      </c>
      <c r="Q1049" s="566"/>
      <c r="R1049" s="566"/>
      <c r="S1049" s="566">
        <v>56</v>
      </c>
      <c r="T1049" s="566"/>
      <c r="U1049" s="566"/>
      <c r="V1049" s="566"/>
      <c r="W1049" s="566">
        <v>56</v>
      </c>
      <c r="X1049" s="566"/>
      <c r="Y1049" s="566"/>
      <c r="Z1049" s="567"/>
      <c r="AA1049" s="567"/>
      <c r="AB1049" s="567"/>
      <c r="AC1049" s="566"/>
      <c r="AD1049" s="566"/>
      <c r="AE1049" s="566"/>
    </row>
    <row r="1050" spans="1:31">
      <c r="A1050" s="566" t="s">
        <v>512</v>
      </c>
      <c r="B1050" s="566" t="s">
        <v>513</v>
      </c>
      <c r="C1050" s="567">
        <v>42964</v>
      </c>
      <c r="D1050" s="566" t="s">
        <v>1403</v>
      </c>
      <c r="E1050" s="566" t="s">
        <v>1289</v>
      </c>
      <c r="F1050" s="566" t="s">
        <v>327</v>
      </c>
      <c r="G1050" s="566" t="s">
        <v>679</v>
      </c>
      <c r="H1050" s="566"/>
      <c r="I1050" s="566">
        <v>112</v>
      </c>
      <c r="J1050" s="566">
        <v>213</v>
      </c>
      <c r="K1050" s="566">
        <v>213</v>
      </c>
      <c r="L1050" s="566" t="s">
        <v>544</v>
      </c>
      <c r="M1050" s="566">
        <v>4.144</v>
      </c>
      <c r="N1050" s="566"/>
      <c r="O1050" s="566"/>
      <c r="P1050" s="566"/>
      <c r="Q1050" s="566"/>
      <c r="R1050" s="566"/>
      <c r="S1050" s="566">
        <v>58.016</v>
      </c>
      <c r="T1050" s="566"/>
      <c r="U1050" s="566">
        <v>1.008</v>
      </c>
      <c r="V1050" s="566"/>
      <c r="W1050" s="566">
        <v>59.024</v>
      </c>
      <c r="X1050" s="566"/>
      <c r="Y1050" s="566"/>
      <c r="Z1050" s="567"/>
      <c r="AA1050" s="567"/>
      <c r="AB1050" s="567"/>
      <c r="AC1050" s="566"/>
      <c r="AD1050" s="566"/>
      <c r="AE1050" s="566"/>
    </row>
    <row r="1051" spans="1:31">
      <c r="A1051" s="566" t="s">
        <v>147</v>
      </c>
      <c r="B1051" s="566" t="s">
        <v>324</v>
      </c>
      <c r="C1051" s="567">
        <v>42964</v>
      </c>
      <c r="D1051" s="566" t="s">
        <v>1403</v>
      </c>
      <c r="E1051" s="566" t="s">
        <v>1289</v>
      </c>
      <c r="F1051" s="566" t="s">
        <v>327</v>
      </c>
      <c r="G1051" s="566" t="s">
        <v>1438</v>
      </c>
      <c r="H1051" s="566"/>
      <c r="I1051" s="566"/>
      <c r="J1051" s="566"/>
      <c r="K1051" s="566"/>
      <c r="L1051" s="566"/>
      <c r="M1051" s="566"/>
      <c r="N1051" s="566"/>
      <c r="O1051" s="566"/>
      <c r="P1051" s="566">
        <v>1</v>
      </c>
      <c r="Q1051" s="566"/>
      <c r="R1051" s="566"/>
      <c r="S1051" s="566">
        <v>14</v>
      </c>
      <c r="T1051" s="566"/>
      <c r="U1051" s="566"/>
      <c r="V1051" s="566"/>
      <c r="W1051" s="566">
        <v>14</v>
      </c>
      <c r="X1051" s="566"/>
      <c r="Y1051" s="566"/>
      <c r="Z1051" s="567"/>
      <c r="AA1051" s="567"/>
      <c r="AB1051" s="567"/>
      <c r="AC1051" s="566"/>
      <c r="AD1051" s="566"/>
      <c r="AE1051" s="566"/>
    </row>
    <row r="1052" spans="1:31">
      <c r="A1052" s="566" t="s">
        <v>512</v>
      </c>
      <c r="B1052" s="566" t="s">
        <v>513</v>
      </c>
      <c r="C1052" s="567">
        <v>42964</v>
      </c>
      <c r="D1052" s="566" t="s">
        <v>1403</v>
      </c>
      <c r="E1052" s="566" t="s">
        <v>1289</v>
      </c>
      <c r="F1052" s="566" t="s">
        <v>327</v>
      </c>
      <c r="G1052" s="566" t="s">
        <v>679</v>
      </c>
      <c r="H1052" s="566"/>
      <c r="I1052" s="566">
        <v>98</v>
      </c>
      <c r="J1052" s="566">
        <v>213</v>
      </c>
      <c r="K1052" s="566">
        <v>213</v>
      </c>
      <c r="L1052" s="566" t="s">
        <v>544</v>
      </c>
      <c r="M1052" s="566">
        <v>3.626</v>
      </c>
      <c r="N1052" s="566"/>
      <c r="O1052" s="566"/>
      <c r="P1052" s="566"/>
      <c r="Q1052" s="566"/>
      <c r="R1052" s="566"/>
      <c r="S1052" s="566">
        <v>50.764</v>
      </c>
      <c r="T1052" s="566"/>
      <c r="U1052" s="566">
        <v>0.882</v>
      </c>
      <c r="V1052" s="566"/>
      <c r="W1052" s="566">
        <v>51.646</v>
      </c>
      <c r="X1052" s="566"/>
      <c r="Y1052" s="566"/>
      <c r="Z1052" s="567"/>
      <c r="AA1052" s="567"/>
      <c r="AB1052" s="567"/>
      <c r="AC1052" s="566"/>
      <c r="AD1052" s="566"/>
      <c r="AE1052" s="566"/>
    </row>
    <row r="1053" spans="1:31">
      <c r="A1053" s="566" t="s">
        <v>147</v>
      </c>
      <c r="B1053" s="566" t="s">
        <v>324</v>
      </c>
      <c r="C1053" s="567">
        <v>42964</v>
      </c>
      <c r="D1053" s="566" t="s">
        <v>1403</v>
      </c>
      <c r="E1053" s="566" t="s">
        <v>1289</v>
      </c>
      <c r="F1053" s="566" t="s">
        <v>327</v>
      </c>
      <c r="G1053" s="566" t="s">
        <v>1439</v>
      </c>
      <c r="H1053" s="566"/>
      <c r="I1053" s="566"/>
      <c r="J1053" s="566"/>
      <c r="K1053" s="566"/>
      <c r="L1053" s="566"/>
      <c r="M1053" s="566"/>
      <c r="N1053" s="566"/>
      <c r="O1053" s="566">
        <v>3</v>
      </c>
      <c r="P1053" s="566"/>
      <c r="Q1053" s="566"/>
      <c r="R1053" s="566"/>
      <c r="S1053" s="566">
        <v>42</v>
      </c>
      <c r="T1053" s="566"/>
      <c r="U1053" s="566"/>
      <c r="V1053" s="566"/>
      <c r="W1053" s="566">
        <v>42</v>
      </c>
      <c r="X1053" s="566"/>
      <c r="Y1053" s="566"/>
      <c r="Z1053" s="567"/>
      <c r="AA1053" s="567"/>
      <c r="AB1053" s="567"/>
      <c r="AC1053" s="566"/>
      <c r="AD1053" s="566"/>
      <c r="AE1053" s="566"/>
    </row>
    <row r="1054" spans="1:31">
      <c r="A1054" s="566" t="s">
        <v>492</v>
      </c>
      <c r="B1054" s="566" t="s">
        <v>493</v>
      </c>
      <c r="C1054" s="567">
        <v>42964</v>
      </c>
      <c r="D1054" s="566" t="s">
        <v>1403</v>
      </c>
      <c r="E1054" s="566" t="s">
        <v>1289</v>
      </c>
      <c r="F1054" s="566" t="s">
        <v>327</v>
      </c>
      <c r="G1054" s="566" t="s">
        <v>527</v>
      </c>
      <c r="H1054" s="566" t="s">
        <v>1440</v>
      </c>
      <c r="I1054" s="566">
        <v>3</v>
      </c>
      <c r="J1054" s="566">
        <v>315</v>
      </c>
      <c r="K1054" s="566">
        <v>14230</v>
      </c>
      <c r="L1054" s="566" t="s">
        <v>1387</v>
      </c>
      <c r="M1054" s="566"/>
      <c r="N1054" s="566"/>
      <c r="O1054" s="566">
        <v>0.2</v>
      </c>
      <c r="P1054" s="566">
        <v>0</v>
      </c>
      <c r="Q1054" s="566"/>
      <c r="R1054" s="566"/>
      <c r="S1054" s="566">
        <v>2.8</v>
      </c>
      <c r="T1054" s="566">
        <v>0.21</v>
      </c>
      <c r="U1054" s="566"/>
      <c r="V1054" s="566"/>
      <c r="W1054" s="566">
        <v>3.01</v>
      </c>
      <c r="X1054" s="566"/>
      <c r="Y1054" s="566"/>
      <c r="Z1054" s="567"/>
      <c r="AA1054" s="567"/>
      <c r="AB1054" s="567"/>
      <c r="AC1054" s="566"/>
      <c r="AD1054" s="566"/>
      <c r="AE1054" s="566"/>
    </row>
    <row r="1055" spans="1:31">
      <c r="A1055" s="566" t="s">
        <v>492</v>
      </c>
      <c r="B1055" s="566" t="s">
        <v>493</v>
      </c>
      <c r="C1055" s="567">
        <v>42964</v>
      </c>
      <c r="D1055" s="566" t="s">
        <v>1403</v>
      </c>
      <c r="E1055" s="566" t="s">
        <v>1289</v>
      </c>
      <c r="F1055" s="566" t="s">
        <v>327</v>
      </c>
      <c r="G1055" s="566" t="s">
        <v>527</v>
      </c>
      <c r="H1055" s="566" t="s">
        <v>1441</v>
      </c>
      <c r="I1055" s="566">
        <v>3</v>
      </c>
      <c r="J1055" s="566">
        <v>315</v>
      </c>
      <c r="K1055" s="566">
        <v>14480</v>
      </c>
      <c r="L1055" s="566" t="s">
        <v>1387</v>
      </c>
      <c r="M1055" s="566"/>
      <c r="N1055" s="566"/>
      <c r="O1055" s="566">
        <v>0.2</v>
      </c>
      <c r="P1055" s="566">
        <v>0</v>
      </c>
      <c r="Q1055" s="566"/>
      <c r="R1055" s="566"/>
      <c r="S1055" s="566">
        <v>2.8</v>
      </c>
      <c r="T1055" s="566">
        <v>0.21</v>
      </c>
      <c r="U1055" s="566"/>
      <c r="V1055" s="566"/>
      <c r="W1055" s="566">
        <v>3.01</v>
      </c>
      <c r="X1055" s="566"/>
      <c r="Y1055" s="566"/>
      <c r="Z1055" s="567"/>
      <c r="AA1055" s="567"/>
      <c r="AB1055" s="567"/>
      <c r="AC1055" s="566"/>
      <c r="AD1055" s="566"/>
      <c r="AE1055" s="566"/>
    </row>
    <row r="1056" spans="1:31">
      <c r="A1056" s="566" t="s">
        <v>492</v>
      </c>
      <c r="B1056" s="566" t="s">
        <v>493</v>
      </c>
      <c r="C1056" s="567">
        <v>42964</v>
      </c>
      <c r="D1056" s="566" t="s">
        <v>1403</v>
      </c>
      <c r="E1056" s="566" t="s">
        <v>1289</v>
      </c>
      <c r="F1056" s="566" t="s">
        <v>327</v>
      </c>
      <c r="G1056" s="566" t="s">
        <v>527</v>
      </c>
      <c r="H1056" s="566" t="s">
        <v>1442</v>
      </c>
      <c r="I1056" s="566">
        <v>3</v>
      </c>
      <c r="J1056" s="566">
        <v>315</v>
      </c>
      <c r="K1056" s="566">
        <v>18320</v>
      </c>
      <c r="L1056" s="566" t="s">
        <v>1387</v>
      </c>
      <c r="M1056" s="566"/>
      <c r="N1056" s="566"/>
      <c r="O1056" s="566">
        <v>0.2</v>
      </c>
      <c r="P1056" s="566">
        <v>0</v>
      </c>
      <c r="Q1056" s="566"/>
      <c r="R1056" s="566"/>
      <c r="S1056" s="566">
        <v>2.8</v>
      </c>
      <c r="T1056" s="566">
        <v>0.21</v>
      </c>
      <c r="U1056" s="566"/>
      <c r="V1056" s="566"/>
      <c r="W1056" s="566">
        <v>3.01</v>
      </c>
      <c r="X1056" s="566"/>
      <c r="Y1056" s="566"/>
      <c r="Z1056" s="567"/>
      <c r="AA1056" s="567"/>
      <c r="AB1056" s="567"/>
      <c r="AC1056" s="566"/>
      <c r="AD1056" s="566"/>
      <c r="AE1056" s="566"/>
    </row>
    <row r="1057" spans="1:31">
      <c r="A1057" s="566" t="s">
        <v>492</v>
      </c>
      <c r="B1057" s="566" t="s">
        <v>1301</v>
      </c>
      <c r="C1057" s="567">
        <v>42964</v>
      </c>
      <c r="D1057" s="566" t="s">
        <v>1403</v>
      </c>
      <c r="E1057" s="566" t="s">
        <v>1289</v>
      </c>
      <c r="F1057" s="566" t="s">
        <v>327</v>
      </c>
      <c r="G1057" s="566" t="s">
        <v>1074</v>
      </c>
      <c r="H1057" s="566"/>
      <c r="I1057" s="566">
        <v>53</v>
      </c>
      <c r="J1057" s="566">
        <v>53</v>
      </c>
      <c r="K1057" s="566">
        <v>53</v>
      </c>
      <c r="L1057" s="566" t="s">
        <v>567</v>
      </c>
      <c r="M1057" s="566"/>
      <c r="N1057" s="566"/>
      <c r="O1057" s="566"/>
      <c r="P1057" s="566">
        <v>0.424</v>
      </c>
      <c r="Q1057" s="566"/>
      <c r="R1057" s="566"/>
      <c r="S1057" s="566">
        <v>5.936</v>
      </c>
      <c r="T1057" s="566"/>
      <c r="U1057" s="566"/>
      <c r="V1057" s="566"/>
      <c r="W1057" s="566">
        <v>5.936</v>
      </c>
      <c r="X1057" s="566">
        <v>53</v>
      </c>
      <c r="Y1057" s="566"/>
      <c r="Z1057" s="567"/>
      <c r="AA1057" s="567"/>
      <c r="AB1057" s="567"/>
      <c r="AC1057" s="566"/>
      <c r="AD1057" s="566"/>
      <c r="AE1057" s="566"/>
    </row>
    <row r="1058" spans="1:31">
      <c r="A1058" s="566" t="s">
        <v>492</v>
      </c>
      <c r="B1058" s="566" t="s">
        <v>1301</v>
      </c>
      <c r="C1058" s="567">
        <v>42964</v>
      </c>
      <c r="D1058" s="566" t="s">
        <v>1403</v>
      </c>
      <c r="E1058" s="566" t="s">
        <v>1289</v>
      </c>
      <c r="F1058" s="566" t="s">
        <v>327</v>
      </c>
      <c r="G1058" s="566" t="s">
        <v>1271</v>
      </c>
      <c r="H1058" s="566" t="s">
        <v>1443</v>
      </c>
      <c r="I1058" s="566">
        <v>19</v>
      </c>
      <c r="J1058" s="566">
        <v>39</v>
      </c>
      <c r="K1058" s="566">
        <v>39</v>
      </c>
      <c r="L1058" s="566" t="s">
        <v>573</v>
      </c>
      <c r="M1058" s="566"/>
      <c r="N1058" s="566"/>
      <c r="O1058" s="566"/>
      <c r="P1058" s="566">
        <v>0.152</v>
      </c>
      <c r="Q1058" s="566"/>
      <c r="R1058" s="566"/>
      <c r="S1058" s="566">
        <v>2.128</v>
      </c>
      <c r="T1058" s="566"/>
      <c r="U1058" s="566"/>
      <c r="V1058" s="566"/>
      <c r="W1058" s="566">
        <v>2.128</v>
      </c>
      <c r="X1058" s="566">
        <v>19</v>
      </c>
      <c r="Y1058" s="566"/>
      <c r="Z1058" s="567"/>
      <c r="AA1058" s="567"/>
      <c r="AB1058" s="567"/>
      <c r="AC1058" s="566"/>
      <c r="AD1058" s="566"/>
      <c r="AE1058" s="566"/>
    </row>
    <row r="1059" spans="1:31">
      <c r="A1059" s="566" t="s">
        <v>492</v>
      </c>
      <c r="B1059" s="566" t="s">
        <v>1301</v>
      </c>
      <c r="C1059" s="567">
        <v>42964</v>
      </c>
      <c r="D1059" s="566" t="s">
        <v>1403</v>
      </c>
      <c r="E1059" s="566" t="s">
        <v>1289</v>
      </c>
      <c r="F1059" s="566" t="s">
        <v>327</v>
      </c>
      <c r="G1059" s="566" t="s">
        <v>1444</v>
      </c>
      <c r="H1059" s="566" t="s">
        <v>1445</v>
      </c>
      <c r="I1059" s="566">
        <v>27</v>
      </c>
      <c r="J1059" s="566">
        <v>107</v>
      </c>
      <c r="K1059" s="566">
        <v>107</v>
      </c>
      <c r="L1059" s="566" t="s">
        <v>567</v>
      </c>
      <c r="M1059" s="566"/>
      <c r="N1059" s="566"/>
      <c r="O1059" s="566"/>
      <c r="P1059" s="566">
        <v>0.216</v>
      </c>
      <c r="Q1059" s="566"/>
      <c r="R1059" s="566"/>
      <c r="S1059" s="566">
        <v>3.024</v>
      </c>
      <c r="T1059" s="566"/>
      <c r="U1059" s="566"/>
      <c r="V1059" s="566"/>
      <c r="W1059" s="566">
        <v>3.024</v>
      </c>
      <c r="X1059" s="566">
        <v>27</v>
      </c>
      <c r="Y1059" s="566"/>
      <c r="Z1059" s="567"/>
      <c r="AA1059" s="567"/>
      <c r="AB1059" s="567"/>
      <c r="AC1059" s="566"/>
      <c r="AD1059" s="566"/>
      <c r="AE1059" s="566"/>
    </row>
    <row r="1060" spans="1:31">
      <c r="A1060" s="566" t="s">
        <v>147</v>
      </c>
      <c r="B1060" s="566" t="s">
        <v>324</v>
      </c>
      <c r="C1060" s="567">
        <v>42965</v>
      </c>
      <c r="D1060" s="566" t="s">
        <v>1403</v>
      </c>
      <c r="E1060" s="566" t="s">
        <v>1289</v>
      </c>
      <c r="F1060" s="566" t="s">
        <v>327</v>
      </c>
      <c r="G1060" s="566" t="s">
        <v>1437</v>
      </c>
      <c r="H1060" s="566"/>
      <c r="I1060" s="566"/>
      <c r="J1060" s="566"/>
      <c r="K1060" s="566"/>
      <c r="L1060" s="566"/>
      <c r="M1060" s="566"/>
      <c r="N1060" s="566"/>
      <c r="O1060" s="566"/>
      <c r="P1060" s="566">
        <v>10</v>
      </c>
      <c r="Q1060" s="566"/>
      <c r="R1060" s="566"/>
      <c r="S1060" s="566">
        <v>140</v>
      </c>
      <c r="T1060" s="566"/>
      <c r="U1060" s="566"/>
      <c r="V1060" s="566"/>
      <c r="W1060" s="566">
        <v>140</v>
      </c>
      <c r="X1060" s="566"/>
      <c r="Y1060" s="566"/>
      <c r="Z1060" s="567"/>
      <c r="AA1060" s="567"/>
      <c r="AB1060" s="567"/>
      <c r="AC1060" s="566"/>
      <c r="AD1060" s="566"/>
      <c r="AE1060" s="566"/>
    </row>
    <row r="1061" spans="1:31">
      <c r="A1061" s="566" t="s">
        <v>492</v>
      </c>
      <c r="B1061" s="566" t="s">
        <v>493</v>
      </c>
      <c r="C1061" s="567">
        <v>42965</v>
      </c>
      <c r="D1061" s="566" t="s">
        <v>1403</v>
      </c>
      <c r="E1061" s="566" t="s">
        <v>1289</v>
      </c>
      <c r="F1061" s="566" t="s">
        <v>327</v>
      </c>
      <c r="G1061" s="566" t="s">
        <v>1446</v>
      </c>
      <c r="H1061" s="566" t="s">
        <v>1447</v>
      </c>
      <c r="I1061" s="566">
        <v>4</v>
      </c>
      <c r="J1061" s="566">
        <v>125</v>
      </c>
      <c r="K1061" s="566">
        <v>2280</v>
      </c>
      <c r="L1061" s="566" t="s">
        <v>521</v>
      </c>
      <c r="M1061" s="566"/>
      <c r="N1061" s="566">
        <v>0.15</v>
      </c>
      <c r="O1061" s="566"/>
      <c r="P1061" s="566">
        <v>0</v>
      </c>
      <c r="Q1061" s="566"/>
      <c r="R1061" s="566"/>
      <c r="S1061" s="566">
        <v>2.1</v>
      </c>
      <c r="T1061" s="566">
        <v>0.21</v>
      </c>
      <c r="U1061" s="566">
        <v>0.19</v>
      </c>
      <c r="V1061" s="566"/>
      <c r="W1061" s="566">
        <v>2.5</v>
      </c>
      <c r="X1061" s="566"/>
      <c r="Y1061" s="566"/>
      <c r="Z1061" s="567"/>
      <c r="AA1061" s="567"/>
      <c r="AB1061" s="567"/>
      <c r="AC1061" s="566"/>
      <c r="AD1061" s="566"/>
      <c r="AE1061" s="566"/>
    </row>
    <row r="1062" spans="1:31">
      <c r="A1062" s="566" t="s">
        <v>492</v>
      </c>
      <c r="B1062" s="566" t="s">
        <v>493</v>
      </c>
      <c r="C1062" s="567">
        <v>42965</v>
      </c>
      <c r="D1062" s="566" t="s">
        <v>1403</v>
      </c>
      <c r="E1062" s="566" t="s">
        <v>1289</v>
      </c>
      <c r="F1062" s="566" t="s">
        <v>327</v>
      </c>
      <c r="G1062" s="566" t="s">
        <v>1236</v>
      </c>
      <c r="H1062" s="566" t="s">
        <v>1448</v>
      </c>
      <c r="I1062" s="566">
        <v>3</v>
      </c>
      <c r="J1062" s="566">
        <v>200</v>
      </c>
      <c r="K1062" s="566">
        <v>4920</v>
      </c>
      <c r="L1062" s="566" t="s">
        <v>521</v>
      </c>
      <c r="M1062" s="566"/>
      <c r="N1062" s="566">
        <v>0.15</v>
      </c>
      <c r="O1062" s="566"/>
      <c r="P1062" s="566">
        <v>0</v>
      </c>
      <c r="Q1062" s="566"/>
      <c r="R1062" s="566"/>
      <c r="S1062" s="566">
        <v>2.1</v>
      </c>
      <c r="T1062" s="566">
        <v>0.21</v>
      </c>
      <c r="U1062" s="566">
        <v>0.19</v>
      </c>
      <c r="V1062" s="566"/>
      <c r="W1062" s="566">
        <v>2.5</v>
      </c>
      <c r="X1062" s="566"/>
      <c r="Y1062" s="566"/>
      <c r="Z1062" s="567"/>
      <c r="AA1062" s="567"/>
      <c r="AB1062" s="567"/>
      <c r="AC1062" s="566"/>
      <c r="AD1062" s="566"/>
      <c r="AE1062" s="566"/>
    </row>
    <row r="1063" spans="1:31">
      <c r="A1063" s="566" t="s">
        <v>492</v>
      </c>
      <c r="B1063" s="566" t="s">
        <v>493</v>
      </c>
      <c r="C1063" s="567">
        <v>42965</v>
      </c>
      <c r="D1063" s="566" t="s">
        <v>1403</v>
      </c>
      <c r="E1063" s="566" t="s">
        <v>1289</v>
      </c>
      <c r="F1063" s="566" t="s">
        <v>327</v>
      </c>
      <c r="G1063" s="566" t="s">
        <v>1236</v>
      </c>
      <c r="H1063" s="566" t="s">
        <v>1449</v>
      </c>
      <c r="I1063" s="566">
        <v>3</v>
      </c>
      <c r="J1063" s="566">
        <v>200</v>
      </c>
      <c r="K1063" s="566">
        <v>6250</v>
      </c>
      <c r="L1063" s="566" t="s">
        <v>521</v>
      </c>
      <c r="M1063" s="566"/>
      <c r="N1063" s="566">
        <v>0.15</v>
      </c>
      <c r="O1063" s="566"/>
      <c r="P1063" s="566">
        <v>0</v>
      </c>
      <c r="Q1063" s="566"/>
      <c r="R1063" s="566"/>
      <c r="S1063" s="566">
        <v>2.1</v>
      </c>
      <c r="T1063" s="566">
        <v>0.21</v>
      </c>
      <c r="U1063" s="566">
        <v>0.19</v>
      </c>
      <c r="V1063" s="566"/>
      <c r="W1063" s="566">
        <v>2.5</v>
      </c>
      <c r="X1063" s="566"/>
      <c r="Y1063" s="566"/>
      <c r="Z1063" s="567"/>
      <c r="AA1063" s="567"/>
      <c r="AB1063" s="567"/>
      <c r="AC1063" s="566"/>
      <c r="AD1063" s="566"/>
      <c r="AE1063" s="566"/>
    </row>
    <row r="1064" spans="1:31">
      <c r="A1064" s="566" t="s">
        <v>492</v>
      </c>
      <c r="B1064" s="566" t="s">
        <v>493</v>
      </c>
      <c r="C1064" s="567">
        <v>42965</v>
      </c>
      <c r="D1064" s="566" t="s">
        <v>1403</v>
      </c>
      <c r="E1064" s="566" t="s">
        <v>1289</v>
      </c>
      <c r="F1064" s="566" t="s">
        <v>327</v>
      </c>
      <c r="G1064" s="566" t="s">
        <v>887</v>
      </c>
      <c r="H1064" s="566" t="s">
        <v>1450</v>
      </c>
      <c r="I1064" s="566">
        <v>5</v>
      </c>
      <c r="J1064" s="566">
        <v>315</v>
      </c>
      <c r="K1064" s="566">
        <v>26040</v>
      </c>
      <c r="L1064" s="566" t="s">
        <v>696</v>
      </c>
      <c r="M1064" s="566"/>
      <c r="N1064" s="566">
        <v>0.15</v>
      </c>
      <c r="O1064" s="566"/>
      <c r="P1064" s="566">
        <v>0</v>
      </c>
      <c r="Q1064" s="566"/>
      <c r="R1064" s="566"/>
      <c r="S1064" s="566">
        <v>2.1</v>
      </c>
      <c r="T1064" s="566">
        <v>0.21</v>
      </c>
      <c r="U1064" s="566">
        <v>0.19</v>
      </c>
      <c r="V1064" s="566"/>
      <c r="W1064" s="566">
        <v>2.5</v>
      </c>
      <c r="X1064" s="566"/>
      <c r="Y1064" s="566"/>
      <c r="Z1064" s="567"/>
      <c r="AA1064" s="567"/>
      <c r="AB1064" s="567"/>
      <c r="AC1064" s="566"/>
      <c r="AD1064" s="566"/>
      <c r="AE1064" s="566"/>
    </row>
    <row r="1065" spans="1:31">
      <c r="A1065" s="566" t="s">
        <v>492</v>
      </c>
      <c r="B1065" s="566" t="s">
        <v>493</v>
      </c>
      <c r="C1065" s="567">
        <v>42965</v>
      </c>
      <c r="D1065" s="566" t="s">
        <v>1403</v>
      </c>
      <c r="E1065" s="566" t="s">
        <v>1289</v>
      </c>
      <c r="F1065" s="566" t="s">
        <v>327</v>
      </c>
      <c r="G1065" s="566" t="s">
        <v>887</v>
      </c>
      <c r="H1065" s="566" t="s">
        <v>1451</v>
      </c>
      <c r="I1065" s="566">
        <v>5</v>
      </c>
      <c r="J1065" s="566">
        <v>315</v>
      </c>
      <c r="K1065" s="566">
        <v>29660</v>
      </c>
      <c r="L1065" s="566" t="s">
        <v>696</v>
      </c>
      <c r="M1065" s="566"/>
      <c r="N1065" s="566">
        <v>0.15</v>
      </c>
      <c r="O1065" s="566"/>
      <c r="P1065" s="566">
        <v>0</v>
      </c>
      <c r="Q1065" s="566"/>
      <c r="R1065" s="566"/>
      <c r="S1065" s="566">
        <v>2.1</v>
      </c>
      <c r="T1065" s="566">
        <v>0.21</v>
      </c>
      <c r="U1065" s="566">
        <v>0.19</v>
      </c>
      <c r="V1065" s="566"/>
      <c r="W1065" s="566">
        <v>2.5</v>
      </c>
      <c r="X1065" s="566"/>
      <c r="Y1065" s="566"/>
      <c r="Z1065" s="567"/>
      <c r="AA1065" s="567"/>
      <c r="AB1065" s="567"/>
      <c r="AC1065" s="566"/>
      <c r="AD1065" s="566"/>
      <c r="AE1065" s="566"/>
    </row>
    <row r="1066" spans="1:31">
      <c r="A1066" s="566" t="s">
        <v>492</v>
      </c>
      <c r="B1066" s="566" t="s">
        <v>493</v>
      </c>
      <c r="C1066" s="567">
        <v>42965</v>
      </c>
      <c r="D1066" s="566" t="s">
        <v>1403</v>
      </c>
      <c r="E1066" s="566" t="s">
        <v>1289</v>
      </c>
      <c r="F1066" s="566" t="s">
        <v>327</v>
      </c>
      <c r="G1066" s="566" t="s">
        <v>1452</v>
      </c>
      <c r="H1066" s="566" t="s">
        <v>1453</v>
      </c>
      <c r="I1066" s="566">
        <v>3</v>
      </c>
      <c r="J1066" s="566">
        <v>200</v>
      </c>
      <c r="K1066" s="566">
        <v>7350</v>
      </c>
      <c r="L1066" s="566" t="s">
        <v>696</v>
      </c>
      <c r="M1066" s="566"/>
      <c r="N1066" s="566">
        <v>0.15</v>
      </c>
      <c r="O1066" s="566"/>
      <c r="P1066" s="566">
        <v>0</v>
      </c>
      <c r="Q1066" s="566"/>
      <c r="R1066" s="566"/>
      <c r="S1066" s="566">
        <v>2.1</v>
      </c>
      <c r="T1066" s="566">
        <v>0.21</v>
      </c>
      <c r="U1066" s="566">
        <v>0.19</v>
      </c>
      <c r="V1066" s="566"/>
      <c r="W1066" s="566">
        <v>2.5</v>
      </c>
      <c r="X1066" s="566"/>
      <c r="Y1066" s="566"/>
      <c r="Z1066" s="567"/>
      <c r="AA1066" s="567"/>
      <c r="AB1066" s="567"/>
      <c r="AC1066" s="566"/>
      <c r="AD1066" s="566"/>
      <c r="AE1066" s="566"/>
    </row>
    <row r="1067" spans="1:31">
      <c r="A1067" s="566" t="s">
        <v>492</v>
      </c>
      <c r="B1067" s="566" t="s">
        <v>493</v>
      </c>
      <c r="C1067" s="567">
        <v>42965</v>
      </c>
      <c r="D1067" s="566" t="s">
        <v>1403</v>
      </c>
      <c r="E1067" s="566" t="s">
        <v>1289</v>
      </c>
      <c r="F1067" s="566" t="s">
        <v>327</v>
      </c>
      <c r="G1067" s="566" t="s">
        <v>887</v>
      </c>
      <c r="H1067" s="566" t="s">
        <v>1454</v>
      </c>
      <c r="I1067" s="566">
        <v>5</v>
      </c>
      <c r="J1067" s="566">
        <v>315</v>
      </c>
      <c r="K1067" s="566">
        <v>25300</v>
      </c>
      <c r="L1067" s="566" t="s">
        <v>696</v>
      </c>
      <c r="M1067" s="566"/>
      <c r="N1067" s="566">
        <v>0.15</v>
      </c>
      <c r="O1067" s="566"/>
      <c r="P1067" s="566">
        <v>0</v>
      </c>
      <c r="Q1067" s="566"/>
      <c r="R1067" s="566"/>
      <c r="S1067" s="566">
        <v>2.1</v>
      </c>
      <c r="T1067" s="566">
        <v>0.21</v>
      </c>
      <c r="U1067" s="566">
        <v>0.19</v>
      </c>
      <c r="V1067" s="566"/>
      <c r="W1067" s="566">
        <v>2.5</v>
      </c>
      <c r="X1067" s="566"/>
      <c r="Y1067" s="566"/>
      <c r="Z1067" s="567"/>
      <c r="AA1067" s="567"/>
      <c r="AB1067" s="567"/>
      <c r="AC1067" s="566"/>
      <c r="AD1067" s="566"/>
      <c r="AE1067" s="566"/>
    </row>
    <row r="1068" spans="1:31">
      <c r="A1068" s="566" t="s">
        <v>492</v>
      </c>
      <c r="B1068" s="566" t="s">
        <v>493</v>
      </c>
      <c r="C1068" s="567">
        <v>42965</v>
      </c>
      <c r="D1068" s="566" t="s">
        <v>1403</v>
      </c>
      <c r="E1068" s="566" t="s">
        <v>1289</v>
      </c>
      <c r="F1068" s="566" t="s">
        <v>327</v>
      </c>
      <c r="G1068" s="566" t="s">
        <v>1236</v>
      </c>
      <c r="H1068" s="566" t="s">
        <v>1455</v>
      </c>
      <c r="I1068" s="566">
        <v>3</v>
      </c>
      <c r="J1068" s="566">
        <v>200</v>
      </c>
      <c r="K1068" s="566">
        <v>5100</v>
      </c>
      <c r="L1068" s="566" t="s">
        <v>521</v>
      </c>
      <c r="M1068" s="566"/>
      <c r="N1068" s="566">
        <v>0.15</v>
      </c>
      <c r="O1068" s="566"/>
      <c r="P1068" s="566">
        <v>0</v>
      </c>
      <c r="Q1068" s="566"/>
      <c r="R1068" s="566"/>
      <c r="S1068" s="566">
        <v>2.1</v>
      </c>
      <c r="T1068" s="566">
        <v>0.21</v>
      </c>
      <c r="U1068" s="566">
        <v>0.19</v>
      </c>
      <c r="V1068" s="566"/>
      <c r="W1068" s="566">
        <v>2.5</v>
      </c>
      <c r="X1068" s="566"/>
      <c r="Y1068" s="566"/>
      <c r="Z1068" s="567"/>
      <c r="AA1068" s="567"/>
      <c r="AB1068" s="567"/>
      <c r="AC1068" s="566"/>
      <c r="AD1068" s="566"/>
      <c r="AE1068" s="566"/>
    </row>
    <row r="1069" spans="1:31">
      <c r="A1069" s="566" t="s">
        <v>492</v>
      </c>
      <c r="B1069" s="566" t="s">
        <v>493</v>
      </c>
      <c r="C1069" s="567">
        <v>42965</v>
      </c>
      <c r="D1069" s="566" t="s">
        <v>1403</v>
      </c>
      <c r="E1069" s="566" t="s">
        <v>1289</v>
      </c>
      <c r="F1069" s="566" t="s">
        <v>327</v>
      </c>
      <c r="G1069" s="566" t="s">
        <v>1456</v>
      </c>
      <c r="H1069" s="566" t="s">
        <v>1457</v>
      </c>
      <c r="I1069" s="566">
        <v>3</v>
      </c>
      <c r="J1069" s="566">
        <v>315</v>
      </c>
      <c r="K1069" s="566">
        <v>11510</v>
      </c>
      <c r="L1069" s="566" t="s">
        <v>521</v>
      </c>
      <c r="M1069" s="566"/>
      <c r="N1069" s="566">
        <v>0.15</v>
      </c>
      <c r="O1069" s="566"/>
      <c r="P1069" s="566">
        <v>0</v>
      </c>
      <c r="Q1069" s="566"/>
      <c r="R1069" s="566"/>
      <c r="S1069" s="566">
        <v>2.1</v>
      </c>
      <c r="T1069" s="566">
        <v>0.21</v>
      </c>
      <c r="U1069" s="566">
        <v>0.19</v>
      </c>
      <c r="V1069" s="566"/>
      <c r="W1069" s="566">
        <v>2.5</v>
      </c>
      <c r="X1069" s="566"/>
      <c r="Y1069" s="566"/>
      <c r="Z1069" s="567"/>
      <c r="AA1069" s="567"/>
      <c r="AB1069" s="567"/>
      <c r="AC1069" s="566"/>
      <c r="AD1069" s="566"/>
      <c r="AE1069" s="566"/>
    </row>
    <row r="1070" spans="1:31">
      <c r="A1070" s="566" t="s">
        <v>492</v>
      </c>
      <c r="B1070" s="566" t="s">
        <v>493</v>
      </c>
      <c r="C1070" s="567">
        <v>42965</v>
      </c>
      <c r="D1070" s="566" t="s">
        <v>1403</v>
      </c>
      <c r="E1070" s="566" t="s">
        <v>1289</v>
      </c>
      <c r="F1070" s="566" t="s">
        <v>327</v>
      </c>
      <c r="G1070" s="566" t="s">
        <v>1456</v>
      </c>
      <c r="H1070" s="566" t="s">
        <v>1458</v>
      </c>
      <c r="I1070" s="566">
        <v>3</v>
      </c>
      <c r="J1070" s="566">
        <v>315</v>
      </c>
      <c r="K1070" s="566">
        <v>11370</v>
      </c>
      <c r="L1070" s="566" t="s">
        <v>521</v>
      </c>
      <c r="M1070" s="566"/>
      <c r="N1070" s="566">
        <v>0.15</v>
      </c>
      <c r="O1070" s="566"/>
      <c r="P1070" s="566">
        <v>0</v>
      </c>
      <c r="Q1070" s="566"/>
      <c r="R1070" s="566"/>
      <c r="S1070" s="566">
        <v>2.1</v>
      </c>
      <c r="T1070" s="566">
        <v>0.21</v>
      </c>
      <c r="U1070" s="566">
        <v>0.19</v>
      </c>
      <c r="V1070" s="566"/>
      <c r="W1070" s="566">
        <v>2.5</v>
      </c>
      <c r="X1070" s="566"/>
      <c r="Y1070" s="566"/>
      <c r="Z1070" s="567"/>
      <c r="AA1070" s="567"/>
      <c r="AB1070" s="567"/>
      <c r="AC1070" s="566"/>
      <c r="AD1070" s="566"/>
      <c r="AE1070" s="566"/>
    </row>
    <row r="1071" spans="1:31">
      <c r="A1071" s="566" t="s">
        <v>492</v>
      </c>
      <c r="B1071" s="566" t="s">
        <v>493</v>
      </c>
      <c r="C1071" s="567">
        <v>42965</v>
      </c>
      <c r="D1071" s="566" t="s">
        <v>1403</v>
      </c>
      <c r="E1071" s="566" t="s">
        <v>1289</v>
      </c>
      <c r="F1071" s="566" t="s">
        <v>327</v>
      </c>
      <c r="G1071" s="566" t="s">
        <v>1086</v>
      </c>
      <c r="H1071" s="566" t="s">
        <v>1459</v>
      </c>
      <c r="I1071" s="566">
        <v>3</v>
      </c>
      <c r="J1071" s="566">
        <v>315</v>
      </c>
      <c r="K1071" s="566">
        <v>11090</v>
      </c>
      <c r="L1071" s="566" t="s">
        <v>521</v>
      </c>
      <c r="M1071" s="566"/>
      <c r="N1071" s="566">
        <v>0.15</v>
      </c>
      <c r="O1071" s="566"/>
      <c r="P1071" s="566">
        <v>0</v>
      </c>
      <c r="Q1071" s="566"/>
      <c r="R1071" s="566"/>
      <c r="S1071" s="566">
        <v>2.1</v>
      </c>
      <c r="T1071" s="566">
        <v>0.21</v>
      </c>
      <c r="U1071" s="566">
        <v>0.19</v>
      </c>
      <c r="V1071" s="566"/>
      <c r="W1071" s="566">
        <v>2.5</v>
      </c>
      <c r="X1071" s="566"/>
      <c r="Y1071" s="566"/>
      <c r="Z1071" s="567"/>
      <c r="AA1071" s="567"/>
      <c r="AB1071" s="567"/>
      <c r="AC1071" s="566"/>
      <c r="AD1071" s="566"/>
      <c r="AE1071" s="566"/>
    </row>
    <row r="1072" spans="1:31">
      <c r="A1072" s="566" t="s">
        <v>492</v>
      </c>
      <c r="B1072" s="566" t="s">
        <v>493</v>
      </c>
      <c r="C1072" s="567">
        <v>42965</v>
      </c>
      <c r="D1072" s="566" t="s">
        <v>1403</v>
      </c>
      <c r="E1072" s="566" t="s">
        <v>1289</v>
      </c>
      <c r="F1072" s="566" t="s">
        <v>327</v>
      </c>
      <c r="G1072" s="566" t="s">
        <v>1236</v>
      </c>
      <c r="H1072" s="566" t="s">
        <v>1460</v>
      </c>
      <c r="I1072" s="566">
        <v>3</v>
      </c>
      <c r="J1072" s="566">
        <v>200</v>
      </c>
      <c r="K1072" s="566">
        <v>6190</v>
      </c>
      <c r="L1072" s="566" t="s">
        <v>521</v>
      </c>
      <c r="M1072" s="566"/>
      <c r="N1072" s="566">
        <v>0.15</v>
      </c>
      <c r="O1072" s="566"/>
      <c r="P1072" s="566">
        <v>0</v>
      </c>
      <c r="Q1072" s="566"/>
      <c r="R1072" s="566"/>
      <c r="S1072" s="566">
        <v>2.1</v>
      </c>
      <c r="T1072" s="566">
        <v>0.21</v>
      </c>
      <c r="U1072" s="566">
        <v>0.19</v>
      </c>
      <c r="V1072" s="566"/>
      <c r="W1072" s="566">
        <v>2.5</v>
      </c>
      <c r="X1072" s="566"/>
      <c r="Y1072" s="566"/>
      <c r="Z1072" s="567"/>
      <c r="AA1072" s="567"/>
      <c r="AB1072" s="567"/>
      <c r="AC1072" s="566"/>
      <c r="AD1072" s="566"/>
      <c r="AE1072" s="566"/>
    </row>
    <row r="1073" spans="1:31">
      <c r="A1073" s="566" t="s">
        <v>492</v>
      </c>
      <c r="B1073" s="566" t="s">
        <v>493</v>
      </c>
      <c r="C1073" s="567">
        <v>42965</v>
      </c>
      <c r="D1073" s="566" t="s">
        <v>1403</v>
      </c>
      <c r="E1073" s="566" t="s">
        <v>1289</v>
      </c>
      <c r="F1073" s="566" t="s">
        <v>327</v>
      </c>
      <c r="G1073" s="566" t="s">
        <v>1086</v>
      </c>
      <c r="H1073" s="566" t="s">
        <v>1461</v>
      </c>
      <c r="I1073" s="566">
        <v>3</v>
      </c>
      <c r="J1073" s="566">
        <v>315</v>
      </c>
      <c r="K1073" s="566">
        <v>10100</v>
      </c>
      <c r="L1073" s="566" t="s">
        <v>521</v>
      </c>
      <c r="M1073" s="566"/>
      <c r="N1073" s="566">
        <v>0.15</v>
      </c>
      <c r="O1073" s="566"/>
      <c r="P1073" s="566">
        <v>0</v>
      </c>
      <c r="Q1073" s="566"/>
      <c r="R1073" s="566"/>
      <c r="S1073" s="566">
        <v>2.1</v>
      </c>
      <c r="T1073" s="566">
        <v>0.21</v>
      </c>
      <c r="U1073" s="566">
        <v>0.19</v>
      </c>
      <c r="V1073" s="566"/>
      <c r="W1073" s="566">
        <v>2.5</v>
      </c>
      <c r="X1073" s="566"/>
      <c r="Y1073" s="566"/>
      <c r="Z1073" s="567"/>
      <c r="AA1073" s="567"/>
      <c r="AB1073" s="567"/>
      <c r="AC1073" s="566"/>
      <c r="AD1073" s="566"/>
      <c r="AE1073" s="566"/>
    </row>
    <row r="1074" spans="1:31">
      <c r="A1074" s="566" t="s">
        <v>147</v>
      </c>
      <c r="B1074" s="566" t="s">
        <v>161</v>
      </c>
      <c r="C1074" s="567">
        <v>42966</v>
      </c>
      <c r="D1074" s="566" t="s">
        <v>1403</v>
      </c>
      <c r="E1074" s="566" t="s">
        <v>1289</v>
      </c>
      <c r="F1074" s="566" t="s">
        <v>49</v>
      </c>
      <c r="G1074" s="566" t="s">
        <v>195</v>
      </c>
      <c r="H1074" s="566" t="s">
        <v>1462</v>
      </c>
      <c r="I1074" s="566"/>
      <c r="J1074" s="566"/>
      <c r="K1074" s="566"/>
      <c r="L1074" s="566" t="s">
        <v>698</v>
      </c>
      <c r="M1074" s="566" t="s">
        <v>43</v>
      </c>
      <c r="N1074" s="566" t="s">
        <v>43</v>
      </c>
      <c r="O1074" s="566">
        <v>0.5</v>
      </c>
      <c r="P1074" s="566"/>
      <c r="Q1074" s="566" t="s">
        <v>43</v>
      </c>
      <c r="R1074" s="566"/>
      <c r="S1074" s="566">
        <v>7</v>
      </c>
      <c r="T1074" s="566">
        <v>5</v>
      </c>
      <c r="U1074" s="566">
        <v>0</v>
      </c>
      <c r="V1074" s="566"/>
      <c r="W1074" s="566">
        <v>12</v>
      </c>
      <c r="X1074" s="566"/>
      <c r="Y1074" s="566" t="s">
        <v>1463</v>
      </c>
      <c r="Z1074" s="567">
        <v>42964</v>
      </c>
      <c r="AA1074" s="567">
        <v>42967</v>
      </c>
      <c r="AB1074" s="567">
        <v>42968</v>
      </c>
      <c r="AC1074" s="566" t="s">
        <v>54</v>
      </c>
      <c r="AD1074" s="566" t="s">
        <v>638</v>
      </c>
      <c r="AE1074" s="566" t="s">
        <v>56</v>
      </c>
    </row>
    <row r="1075" spans="1:31">
      <c r="A1075" s="566" t="s">
        <v>147</v>
      </c>
      <c r="B1075" s="566" t="s">
        <v>161</v>
      </c>
      <c r="C1075" s="567">
        <v>42966</v>
      </c>
      <c r="D1075" s="566" t="s">
        <v>1403</v>
      </c>
      <c r="E1075" s="566" t="s">
        <v>1289</v>
      </c>
      <c r="F1075" s="566" t="s">
        <v>49</v>
      </c>
      <c r="G1075" s="566" t="s">
        <v>195</v>
      </c>
      <c r="H1075" s="566" t="s">
        <v>1464</v>
      </c>
      <c r="I1075" s="566"/>
      <c r="J1075" s="566"/>
      <c r="K1075" s="566"/>
      <c r="L1075" s="566" t="s">
        <v>698</v>
      </c>
      <c r="M1075" s="566" t="s">
        <v>43</v>
      </c>
      <c r="N1075" s="566" t="s">
        <v>43</v>
      </c>
      <c r="O1075" s="566">
        <v>0.5</v>
      </c>
      <c r="P1075" s="566"/>
      <c r="Q1075" s="566" t="s">
        <v>43</v>
      </c>
      <c r="R1075" s="566"/>
      <c r="S1075" s="566">
        <v>7</v>
      </c>
      <c r="T1075" s="566">
        <v>5</v>
      </c>
      <c r="U1075" s="566">
        <v>0</v>
      </c>
      <c r="V1075" s="566"/>
      <c r="W1075" s="566">
        <v>12</v>
      </c>
      <c r="X1075" s="566"/>
      <c r="Y1075" s="566" t="s">
        <v>1463</v>
      </c>
      <c r="Z1075" s="567">
        <v>42964</v>
      </c>
      <c r="AA1075" s="567">
        <v>42967</v>
      </c>
      <c r="AB1075" s="567">
        <v>42968</v>
      </c>
      <c r="AC1075" s="566" t="s">
        <v>54</v>
      </c>
      <c r="AD1075" s="566" t="s">
        <v>638</v>
      </c>
      <c r="AE1075" s="566" t="s">
        <v>56</v>
      </c>
    </row>
    <row r="1076" spans="1:31">
      <c r="A1076" s="566" t="s">
        <v>147</v>
      </c>
      <c r="B1076" s="566" t="s">
        <v>161</v>
      </c>
      <c r="C1076" s="567">
        <v>42966</v>
      </c>
      <c r="D1076" s="566" t="s">
        <v>1403</v>
      </c>
      <c r="E1076" s="566" t="s">
        <v>1289</v>
      </c>
      <c r="F1076" s="566" t="s">
        <v>49</v>
      </c>
      <c r="G1076" s="566" t="s">
        <v>195</v>
      </c>
      <c r="H1076" s="566" t="s">
        <v>1465</v>
      </c>
      <c r="I1076" s="566"/>
      <c r="J1076" s="566"/>
      <c r="K1076" s="566"/>
      <c r="L1076" s="566" t="s">
        <v>698</v>
      </c>
      <c r="M1076" s="566" t="s">
        <v>43</v>
      </c>
      <c r="N1076" s="566" t="s">
        <v>43</v>
      </c>
      <c r="O1076" s="566">
        <v>0.5</v>
      </c>
      <c r="P1076" s="566"/>
      <c r="Q1076" s="566" t="s">
        <v>43</v>
      </c>
      <c r="R1076" s="566"/>
      <c r="S1076" s="566">
        <v>7</v>
      </c>
      <c r="T1076" s="566">
        <v>5</v>
      </c>
      <c r="U1076" s="566">
        <v>0</v>
      </c>
      <c r="V1076" s="566"/>
      <c r="W1076" s="566">
        <v>12</v>
      </c>
      <c r="X1076" s="566"/>
      <c r="Y1076" s="566" t="s">
        <v>1463</v>
      </c>
      <c r="Z1076" s="567">
        <v>42964</v>
      </c>
      <c r="AA1076" s="567">
        <v>42967</v>
      </c>
      <c r="AB1076" s="567">
        <v>42968</v>
      </c>
      <c r="AC1076" s="566" t="s">
        <v>54</v>
      </c>
      <c r="AD1076" s="566" t="s">
        <v>638</v>
      </c>
      <c r="AE1076" s="566" t="s">
        <v>56</v>
      </c>
    </row>
    <row r="1077" spans="1:31">
      <c r="A1077" s="566" t="s">
        <v>147</v>
      </c>
      <c r="B1077" s="566" t="s">
        <v>161</v>
      </c>
      <c r="C1077" s="567">
        <v>42967</v>
      </c>
      <c r="D1077" s="566" t="s">
        <v>1466</v>
      </c>
      <c r="E1077" s="566" t="s">
        <v>1289</v>
      </c>
      <c r="F1077" s="566" t="s">
        <v>49</v>
      </c>
      <c r="G1077" s="566" t="s">
        <v>195</v>
      </c>
      <c r="H1077" s="566" t="s">
        <v>1467</v>
      </c>
      <c r="I1077" s="566"/>
      <c r="J1077" s="566"/>
      <c r="K1077" s="566"/>
      <c r="L1077" s="566" t="s">
        <v>698</v>
      </c>
      <c r="M1077" s="566" t="s">
        <v>43</v>
      </c>
      <c r="N1077" s="566" t="s">
        <v>43</v>
      </c>
      <c r="O1077" s="566">
        <v>0.5</v>
      </c>
      <c r="P1077" s="566"/>
      <c r="Q1077" s="566" t="s">
        <v>43</v>
      </c>
      <c r="R1077" s="566"/>
      <c r="S1077" s="566">
        <v>7</v>
      </c>
      <c r="T1077" s="566">
        <v>5</v>
      </c>
      <c r="U1077" s="566">
        <v>0</v>
      </c>
      <c r="V1077" s="566"/>
      <c r="W1077" s="566">
        <v>12</v>
      </c>
      <c r="X1077" s="566"/>
      <c r="Y1077" s="566" t="s">
        <v>1468</v>
      </c>
      <c r="Z1077" s="567">
        <v>42965</v>
      </c>
      <c r="AA1077" s="567">
        <v>42967</v>
      </c>
      <c r="AB1077" s="567">
        <v>42968</v>
      </c>
      <c r="AC1077" s="566" t="s">
        <v>54</v>
      </c>
      <c r="AD1077" s="566" t="s">
        <v>638</v>
      </c>
      <c r="AE1077" s="566" t="s">
        <v>56</v>
      </c>
    </row>
    <row r="1078" spans="1:31">
      <c r="A1078" s="566" t="s">
        <v>147</v>
      </c>
      <c r="B1078" s="566" t="s">
        <v>324</v>
      </c>
      <c r="C1078" s="567">
        <v>42968</v>
      </c>
      <c r="D1078" s="566" t="s">
        <v>1466</v>
      </c>
      <c r="E1078" s="566" t="s">
        <v>1289</v>
      </c>
      <c r="F1078" s="566" t="s">
        <v>327</v>
      </c>
      <c r="G1078" s="566" t="s">
        <v>431</v>
      </c>
      <c r="H1078" s="566"/>
      <c r="I1078" s="566"/>
      <c r="J1078" s="566"/>
      <c r="K1078" s="566"/>
      <c r="L1078" s="566"/>
      <c r="M1078" s="566"/>
      <c r="N1078" s="566"/>
      <c r="O1078" s="566"/>
      <c r="P1078" s="566">
        <v>16</v>
      </c>
      <c r="Q1078" s="566"/>
      <c r="R1078" s="566"/>
      <c r="S1078" s="566">
        <v>224</v>
      </c>
      <c r="T1078" s="566"/>
      <c r="U1078" s="566"/>
      <c r="V1078" s="566"/>
      <c r="W1078" s="566">
        <v>224</v>
      </c>
      <c r="X1078" s="566"/>
      <c r="Y1078" s="566"/>
      <c r="Z1078" s="567"/>
      <c r="AA1078" s="567"/>
      <c r="AB1078" s="567"/>
      <c r="AC1078" s="566"/>
      <c r="AD1078" s="566"/>
      <c r="AE1078" s="566"/>
    </row>
    <row r="1079" spans="1:31">
      <c r="A1079" s="566" t="s">
        <v>492</v>
      </c>
      <c r="B1079" s="566" t="s">
        <v>493</v>
      </c>
      <c r="C1079" s="567">
        <v>42968</v>
      </c>
      <c r="D1079" s="566" t="s">
        <v>1466</v>
      </c>
      <c r="E1079" s="566" t="s">
        <v>1289</v>
      </c>
      <c r="F1079" s="566" t="s">
        <v>327</v>
      </c>
      <c r="G1079" s="566" t="s">
        <v>1469</v>
      </c>
      <c r="H1079" s="566" t="s">
        <v>1470</v>
      </c>
      <c r="I1079" s="566">
        <v>3</v>
      </c>
      <c r="J1079" s="566">
        <v>315</v>
      </c>
      <c r="K1079" s="566">
        <v>21430</v>
      </c>
      <c r="L1079" s="566" t="s">
        <v>696</v>
      </c>
      <c r="M1079" s="566"/>
      <c r="N1079" s="566">
        <v>0.15</v>
      </c>
      <c r="O1079" s="566"/>
      <c r="P1079" s="566">
        <v>0</v>
      </c>
      <c r="Q1079" s="566"/>
      <c r="R1079" s="566"/>
      <c r="S1079" s="566">
        <v>2.1</v>
      </c>
      <c r="T1079" s="566">
        <v>0.21</v>
      </c>
      <c r="U1079" s="566">
        <v>0.19</v>
      </c>
      <c r="V1079" s="566"/>
      <c r="W1079" s="566">
        <v>2.5</v>
      </c>
      <c r="X1079" s="566"/>
      <c r="Y1079" s="566"/>
      <c r="Z1079" s="567"/>
      <c r="AA1079" s="567"/>
      <c r="AB1079" s="567"/>
      <c r="AC1079" s="566"/>
      <c r="AD1079" s="566"/>
      <c r="AE1079" s="566"/>
    </row>
    <row r="1080" spans="1:31">
      <c r="A1080" s="566" t="s">
        <v>147</v>
      </c>
      <c r="B1080" s="566" t="s">
        <v>161</v>
      </c>
      <c r="C1080" s="567">
        <v>42968</v>
      </c>
      <c r="D1080" s="566" t="s">
        <v>1466</v>
      </c>
      <c r="E1080" s="566" t="s">
        <v>1289</v>
      </c>
      <c r="F1080" s="566" t="s">
        <v>49</v>
      </c>
      <c r="G1080" s="566" t="s">
        <v>247</v>
      </c>
      <c r="H1080" s="566" t="s">
        <v>1471</v>
      </c>
      <c r="I1080" s="566"/>
      <c r="J1080" s="566"/>
      <c r="K1080" s="566"/>
      <c r="L1080" s="566" t="s">
        <v>698</v>
      </c>
      <c r="M1080" s="566" t="s">
        <v>43</v>
      </c>
      <c r="N1080" s="566" t="s">
        <v>43</v>
      </c>
      <c r="O1080" s="566">
        <v>0.5</v>
      </c>
      <c r="P1080" s="566"/>
      <c r="Q1080" s="566" t="s">
        <v>43</v>
      </c>
      <c r="R1080" s="566"/>
      <c r="S1080" s="566">
        <v>7</v>
      </c>
      <c r="T1080" s="566">
        <v>5</v>
      </c>
      <c r="U1080" s="566">
        <v>0</v>
      </c>
      <c r="V1080" s="566"/>
      <c r="W1080" s="566">
        <v>12</v>
      </c>
      <c r="X1080" s="566"/>
      <c r="Y1080" s="566" t="s">
        <v>1472</v>
      </c>
      <c r="Z1080" s="567">
        <v>42966</v>
      </c>
      <c r="AA1080" s="567">
        <v>42968</v>
      </c>
      <c r="AB1080" s="567">
        <v>42969</v>
      </c>
      <c r="AC1080" s="566" t="s">
        <v>54</v>
      </c>
      <c r="AD1080" s="566" t="s">
        <v>638</v>
      </c>
      <c r="AE1080" s="566" t="s">
        <v>56</v>
      </c>
    </row>
    <row r="1081" spans="1:31">
      <c r="A1081" s="566" t="s">
        <v>492</v>
      </c>
      <c r="B1081" s="566" t="s">
        <v>493</v>
      </c>
      <c r="C1081" s="567">
        <v>42968</v>
      </c>
      <c r="D1081" s="566" t="s">
        <v>1466</v>
      </c>
      <c r="E1081" s="566" t="s">
        <v>1289</v>
      </c>
      <c r="F1081" s="566" t="s">
        <v>327</v>
      </c>
      <c r="G1081" s="566" t="s">
        <v>1112</v>
      </c>
      <c r="H1081" s="566" t="s">
        <v>1473</v>
      </c>
      <c r="I1081" s="566">
        <v>3</v>
      </c>
      <c r="J1081" s="566">
        <v>125</v>
      </c>
      <c r="K1081" s="566">
        <v>1950</v>
      </c>
      <c r="L1081" s="566" t="s">
        <v>521</v>
      </c>
      <c r="M1081" s="566"/>
      <c r="N1081" s="566">
        <v>0.2</v>
      </c>
      <c r="O1081" s="566"/>
      <c r="P1081" s="566">
        <v>0</v>
      </c>
      <c r="Q1081" s="566"/>
      <c r="R1081" s="566"/>
      <c r="S1081" s="566">
        <v>2.8</v>
      </c>
      <c r="T1081" s="566">
        <v>0.21</v>
      </c>
      <c r="U1081" s="566">
        <v>0.19</v>
      </c>
      <c r="V1081" s="566"/>
      <c r="W1081" s="566">
        <v>3.2</v>
      </c>
      <c r="X1081" s="566"/>
      <c r="Y1081" s="566"/>
      <c r="Z1081" s="567"/>
      <c r="AA1081" s="567"/>
      <c r="AB1081" s="567"/>
      <c r="AC1081" s="566"/>
      <c r="AD1081" s="566"/>
      <c r="AE1081" s="566"/>
    </row>
    <row r="1082" spans="1:31">
      <c r="A1082" s="566" t="s">
        <v>147</v>
      </c>
      <c r="B1082" s="566" t="s">
        <v>161</v>
      </c>
      <c r="C1082" s="567">
        <v>42968</v>
      </c>
      <c r="D1082" s="566" t="s">
        <v>1466</v>
      </c>
      <c r="E1082" s="566" t="s">
        <v>1289</v>
      </c>
      <c r="F1082" s="566" t="s">
        <v>49</v>
      </c>
      <c r="G1082" s="566" t="s">
        <v>247</v>
      </c>
      <c r="H1082" s="566" t="s">
        <v>1474</v>
      </c>
      <c r="I1082" s="566"/>
      <c r="J1082" s="566"/>
      <c r="K1082" s="566"/>
      <c r="L1082" s="566" t="s">
        <v>698</v>
      </c>
      <c r="M1082" s="566" t="s">
        <v>43</v>
      </c>
      <c r="N1082" s="566" t="s">
        <v>43</v>
      </c>
      <c r="O1082" s="566">
        <v>0.5</v>
      </c>
      <c r="P1082" s="566"/>
      <c r="Q1082" s="566" t="s">
        <v>43</v>
      </c>
      <c r="R1082" s="566"/>
      <c r="S1082" s="566">
        <v>7</v>
      </c>
      <c r="T1082" s="566">
        <v>5</v>
      </c>
      <c r="U1082" s="566">
        <v>0</v>
      </c>
      <c r="V1082" s="566"/>
      <c r="W1082" s="566">
        <v>12</v>
      </c>
      <c r="X1082" s="566"/>
      <c r="Y1082" s="566" t="s">
        <v>1472</v>
      </c>
      <c r="Z1082" s="567">
        <v>42966</v>
      </c>
      <c r="AA1082" s="567">
        <v>42968</v>
      </c>
      <c r="AB1082" s="567">
        <v>42969</v>
      </c>
      <c r="AC1082" s="566" t="s">
        <v>54</v>
      </c>
      <c r="AD1082" s="566" t="s">
        <v>638</v>
      </c>
      <c r="AE1082" s="566" t="s">
        <v>56</v>
      </c>
    </row>
    <row r="1083" spans="1:31">
      <c r="A1083" s="566" t="s">
        <v>492</v>
      </c>
      <c r="B1083" s="566" t="s">
        <v>493</v>
      </c>
      <c r="C1083" s="567">
        <v>42968</v>
      </c>
      <c r="D1083" s="566" t="s">
        <v>1466</v>
      </c>
      <c r="E1083" s="566" t="s">
        <v>1289</v>
      </c>
      <c r="F1083" s="566" t="s">
        <v>327</v>
      </c>
      <c r="G1083" s="566" t="s">
        <v>1475</v>
      </c>
      <c r="H1083" s="566" t="s">
        <v>1476</v>
      </c>
      <c r="I1083" s="566">
        <v>5</v>
      </c>
      <c r="J1083" s="566">
        <v>315</v>
      </c>
      <c r="K1083" s="566">
        <v>30080</v>
      </c>
      <c r="L1083" s="566" t="s">
        <v>696</v>
      </c>
      <c r="M1083" s="566"/>
      <c r="N1083" s="566">
        <v>0.15</v>
      </c>
      <c r="O1083" s="566"/>
      <c r="P1083" s="566">
        <v>0</v>
      </c>
      <c r="Q1083" s="566"/>
      <c r="R1083" s="566"/>
      <c r="S1083" s="566">
        <v>2.1</v>
      </c>
      <c r="T1083" s="566">
        <v>0.21</v>
      </c>
      <c r="U1083" s="566">
        <v>0.19</v>
      </c>
      <c r="V1083" s="566"/>
      <c r="W1083" s="566">
        <v>2.5</v>
      </c>
      <c r="X1083" s="566"/>
      <c r="Y1083" s="566"/>
      <c r="Z1083" s="567"/>
      <c r="AA1083" s="567"/>
      <c r="AB1083" s="567"/>
      <c r="AC1083" s="566"/>
      <c r="AD1083" s="566"/>
      <c r="AE1083" s="566"/>
    </row>
    <row r="1084" spans="1:31">
      <c r="A1084" s="566" t="s">
        <v>147</v>
      </c>
      <c r="B1084" s="566" t="s">
        <v>161</v>
      </c>
      <c r="C1084" s="567">
        <v>42968</v>
      </c>
      <c r="D1084" s="566" t="s">
        <v>1466</v>
      </c>
      <c r="E1084" s="566" t="s">
        <v>1289</v>
      </c>
      <c r="F1084" s="566" t="s">
        <v>49</v>
      </c>
      <c r="G1084" s="566" t="s">
        <v>247</v>
      </c>
      <c r="H1084" s="566" t="s">
        <v>1477</v>
      </c>
      <c r="I1084" s="566"/>
      <c r="J1084" s="566"/>
      <c r="K1084" s="566"/>
      <c r="L1084" s="566" t="s">
        <v>698</v>
      </c>
      <c r="M1084" s="566" t="s">
        <v>43</v>
      </c>
      <c r="N1084" s="566" t="s">
        <v>43</v>
      </c>
      <c r="O1084" s="566">
        <v>0.5</v>
      </c>
      <c r="P1084" s="566"/>
      <c r="Q1084" s="566" t="s">
        <v>43</v>
      </c>
      <c r="R1084" s="566"/>
      <c r="S1084" s="566">
        <v>7</v>
      </c>
      <c r="T1084" s="566">
        <v>5</v>
      </c>
      <c r="U1084" s="566">
        <v>0</v>
      </c>
      <c r="V1084" s="566"/>
      <c r="W1084" s="566">
        <v>12</v>
      </c>
      <c r="X1084" s="566"/>
      <c r="Y1084" s="566" t="s">
        <v>1472</v>
      </c>
      <c r="Z1084" s="567">
        <v>42966</v>
      </c>
      <c r="AA1084" s="567">
        <v>42968</v>
      </c>
      <c r="AB1084" s="567">
        <v>42969</v>
      </c>
      <c r="AC1084" s="566" t="s">
        <v>54</v>
      </c>
      <c r="AD1084" s="566" t="s">
        <v>638</v>
      </c>
      <c r="AE1084" s="566" t="s">
        <v>56</v>
      </c>
    </row>
    <row r="1085" spans="1:31">
      <c r="A1085" s="566" t="s">
        <v>492</v>
      </c>
      <c r="B1085" s="566" t="s">
        <v>493</v>
      </c>
      <c r="C1085" s="567">
        <v>42968</v>
      </c>
      <c r="D1085" s="566" t="s">
        <v>1466</v>
      </c>
      <c r="E1085" s="566" t="s">
        <v>1289</v>
      </c>
      <c r="F1085" s="566" t="s">
        <v>327</v>
      </c>
      <c r="G1085" s="566" t="s">
        <v>1475</v>
      </c>
      <c r="H1085" s="566" t="s">
        <v>1478</v>
      </c>
      <c r="I1085" s="566">
        <v>5</v>
      </c>
      <c r="J1085" s="566">
        <v>315</v>
      </c>
      <c r="K1085" s="566">
        <v>30890</v>
      </c>
      <c r="L1085" s="566" t="s">
        <v>696</v>
      </c>
      <c r="M1085" s="566"/>
      <c r="N1085" s="566">
        <v>0.15</v>
      </c>
      <c r="O1085" s="566"/>
      <c r="P1085" s="566">
        <v>0</v>
      </c>
      <c r="Q1085" s="566"/>
      <c r="R1085" s="566"/>
      <c r="S1085" s="566">
        <v>2.1</v>
      </c>
      <c r="T1085" s="566">
        <v>0.21</v>
      </c>
      <c r="U1085" s="566">
        <v>0.19</v>
      </c>
      <c r="V1085" s="566"/>
      <c r="W1085" s="566">
        <v>2.5</v>
      </c>
      <c r="X1085" s="566"/>
      <c r="Y1085" s="566"/>
      <c r="Z1085" s="567"/>
      <c r="AA1085" s="567"/>
      <c r="AB1085" s="567"/>
      <c r="AC1085" s="566"/>
      <c r="AD1085" s="566"/>
      <c r="AE1085" s="566"/>
    </row>
    <row r="1086" spans="1:31">
      <c r="A1086" s="566" t="s">
        <v>492</v>
      </c>
      <c r="B1086" s="566" t="s">
        <v>493</v>
      </c>
      <c r="C1086" s="567">
        <v>42968</v>
      </c>
      <c r="D1086" s="566" t="s">
        <v>1466</v>
      </c>
      <c r="E1086" s="566" t="s">
        <v>1289</v>
      </c>
      <c r="F1086" s="566" t="s">
        <v>327</v>
      </c>
      <c r="G1086" s="566" t="s">
        <v>1479</v>
      </c>
      <c r="H1086" s="566" t="s">
        <v>1480</v>
      </c>
      <c r="I1086" s="566">
        <v>3</v>
      </c>
      <c r="J1086" s="566">
        <v>315</v>
      </c>
      <c r="K1086" s="566">
        <v>28330</v>
      </c>
      <c r="L1086" s="566" t="s">
        <v>696</v>
      </c>
      <c r="M1086" s="566"/>
      <c r="N1086" s="566"/>
      <c r="O1086" s="566">
        <v>0.2</v>
      </c>
      <c r="P1086" s="566">
        <v>0</v>
      </c>
      <c r="Q1086" s="566"/>
      <c r="R1086" s="566"/>
      <c r="S1086" s="566">
        <v>2.8</v>
      </c>
      <c r="T1086" s="566">
        <v>0.21</v>
      </c>
      <c r="U1086" s="566"/>
      <c r="V1086" s="566"/>
      <c r="W1086" s="566">
        <v>3.01</v>
      </c>
      <c r="X1086" s="566"/>
      <c r="Y1086" s="566"/>
      <c r="Z1086" s="567"/>
      <c r="AA1086" s="567"/>
      <c r="AB1086" s="567"/>
      <c r="AC1086" s="566"/>
      <c r="AD1086" s="566"/>
      <c r="AE1086" s="566"/>
    </row>
    <row r="1087" spans="1:31">
      <c r="A1087" s="566" t="s">
        <v>492</v>
      </c>
      <c r="B1087" s="566" t="s">
        <v>493</v>
      </c>
      <c r="C1087" s="567">
        <v>42968</v>
      </c>
      <c r="D1087" s="566" t="s">
        <v>1466</v>
      </c>
      <c r="E1087" s="566" t="s">
        <v>1289</v>
      </c>
      <c r="F1087" s="566" t="s">
        <v>327</v>
      </c>
      <c r="G1087" s="566" t="s">
        <v>806</v>
      </c>
      <c r="H1087" s="566" t="s">
        <v>1481</v>
      </c>
      <c r="I1087" s="566">
        <v>3</v>
      </c>
      <c r="J1087" s="566">
        <v>315</v>
      </c>
      <c r="K1087" s="566">
        <v>11200</v>
      </c>
      <c r="L1087" s="566" t="s">
        <v>696</v>
      </c>
      <c r="M1087" s="566"/>
      <c r="N1087" s="566"/>
      <c r="O1087" s="566">
        <v>0.2</v>
      </c>
      <c r="P1087" s="566">
        <v>0</v>
      </c>
      <c r="Q1087" s="566"/>
      <c r="R1087" s="566"/>
      <c r="S1087" s="566">
        <v>2.8</v>
      </c>
      <c r="T1087" s="566">
        <v>0.21</v>
      </c>
      <c r="U1087" s="566"/>
      <c r="V1087" s="566"/>
      <c r="W1087" s="566">
        <v>3.01</v>
      </c>
      <c r="X1087" s="566"/>
      <c r="Y1087" s="566"/>
      <c r="Z1087" s="567"/>
      <c r="AA1087" s="567"/>
      <c r="AB1087" s="567"/>
      <c r="AC1087" s="566"/>
      <c r="AD1087" s="566"/>
      <c r="AE1087" s="566"/>
    </row>
    <row r="1088" spans="1:31">
      <c r="A1088" s="566" t="s">
        <v>492</v>
      </c>
      <c r="B1088" s="566" t="s">
        <v>493</v>
      </c>
      <c r="C1088" s="567">
        <v>42968</v>
      </c>
      <c r="D1088" s="566" t="s">
        <v>1466</v>
      </c>
      <c r="E1088" s="566" t="s">
        <v>1289</v>
      </c>
      <c r="F1088" s="566" t="s">
        <v>327</v>
      </c>
      <c r="G1088" s="566" t="s">
        <v>1482</v>
      </c>
      <c r="H1088" s="566" t="s">
        <v>1483</v>
      </c>
      <c r="I1088" s="566">
        <v>3</v>
      </c>
      <c r="J1088" s="566">
        <v>315</v>
      </c>
      <c r="K1088" s="566">
        <v>23200</v>
      </c>
      <c r="L1088" s="566" t="s">
        <v>696</v>
      </c>
      <c r="M1088" s="566"/>
      <c r="N1088" s="566"/>
      <c r="O1088" s="566">
        <v>0.2</v>
      </c>
      <c r="P1088" s="566">
        <v>0</v>
      </c>
      <c r="Q1088" s="566"/>
      <c r="R1088" s="566"/>
      <c r="S1088" s="566">
        <v>2.8</v>
      </c>
      <c r="T1088" s="566">
        <v>0.21</v>
      </c>
      <c r="U1088" s="566"/>
      <c r="V1088" s="566"/>
      <c r="W1088" s="566">
        <v>3.01</v>
      </c>
      <c r="X1088" s="566"/>
      <c r="Y1088" s="566"/>
      <c r="Z1088" s="567"/>
      <c r="AA1088" s="567"/>
      <c r="AB1088" s="567"/>
      <c r="AC1088" s="566"/>
      <c r="AD1088" s="566"/>
      <c r="AE1088" s="566"/>
    </row>
    <row r="1089" spans="1:31">
      <c r="A1089" s="566" t="s">
        <v>492</v>
      </c>
      <c r="B1089" s="566" t="s">
        <v>493</v>
      </c>
      <c r="C1089" s="567">
        <v>42968</v>
      </c>
      <c r="D1089" s="566" t="s">
        <v>1466</v>
      </c>
      <c r="E1089" s="566" t="s">
        <v>1289</v>
      </c>
      <c r="F1089" s="566" t="s">
        <v>327</v>
      </c>
      <c r="G1089" s="566" t="s">
        <v>1479</v>
      </c>
      <c r="H1089" s="566" t="s">
        <v>1484</v>
      </c>
      <c r="I1089" s="566">
        <v>3</v>
      </c>
      <c r="J1089" s="566">
        <v>315</v>
      </c>
      <c r="K1089" s="566">
        <v>33470</v>
      </c>
      <c r="L1089" s="566" t="s">
        <v>696</v>
      </c>
      <c r="M1089" s="566"/>
      <c r="N1089" s="566"/>
      <c r="O1089" s="566">
        <v>0.2</v>
      </c>
      <c r="P1089" s="566">
        <v>0</v>
      </c>
      <c r="Q1089" s="566"/>
      <c r="R1089" s="566"/>
      <c r="S1089" s="566">
        <v>2.8</v>
      </c>
      <c r="T1089" s="566">
        <v>0.21</v>
      </c>
      <c r="U1089" s="566"/>
      <c r="V1089" s="566"/>
      <c r="W1089" s="566">
        <v>3.01</v>
      </c>
      <c r="X1089" s="566"/>
      <c r="Y1089" s="566"/>
      <c r="Z1089" s="567"/>
      <c r="AA1089" s="567"/>
      <c r="AB1089" s="567"/>
      <c r="AC1089" s="566"/>
      <c r="AD1089" s="566"/>
      <c r="AE1089" s="566"/>
    </row>
    <row r="1090" spans="1:31">
      <c r="A1090" s="566" t="s">
        <v>492</v>
      </c>
      <c r="B1090" s="566" t="s">
        <v>493</v>
      </c>
      <c r="C1090" s="567">
        <v>42968</v>
      </c>
      <c r="D1090" s="566" t="s">
        <v>1466</v>
      </c>
      <c r="E1090" s="566" t="s">
        <v>1289</v>
      </c>
      <c r="F1090" s="566" t="s">
        <v>327</v>
      </c>
      <c r="G1090" s="566" t="s">
        <v>1485</v>
      </c>
      <c r="H1090" s="566" t="s">
        <v>1486</v>
      </c>
      <c r="I1090" s="566">
        <v>3</v>
      </c>
      <c r="J1090" s="566">
        <v>315</v>
      </c>
      <c r="K1090" s="566">
        <v>11670</v>
      </c>
      <c r="L1090" s="566" t="s">
        <v>696</v>
      </c>
      <c r="M1090" s="566"/>
      <c r="N1090" s="566"/>
      <c r="O1090" s="566">
        <v>0.2</v>
      </c>
      <c r="P1090" s="566">
        <v>0</v>
      </c>
      <c r="Q1090" s="566"/>
      <c r="R1090" s="566"/>
      <c r="S1090" s="566">
        <v>2.8</v>
      </c>
      <c r="T1090" s="566">
        <v>0.21</v>
      </c>
      <c r="U1090" s="566"/>
      <c r="V1090" s="566"/>
      <c r="W1090" s="566">
        <v>3.01</v>
      </c>
      <c r="X1090" s="566"/>
      <c r="Y1090" s="566"/>
      <c r="Z1090" s="567"/>
      <c r="AA1090" s="567"/>
      <c r="AB1090" s="567"/>
      <c r="AC1090" s="566"/>
      <c r="AD1090" s="566"/>
      <c r="AE1090" s="566"/>
    </row>
    <row r="1091" spans="1:31">
      <c r="A1091" s="566" t="s">
        <v>492</v>
      </c>
      <c r="B1091" s="566" t="s">
        <v>493</v>
      </c>
      <c r="C1091" s="567">
        <v>42968</v>
      </c>
      <c r="D1091" s="566" t="s">
        <v>1466</v>
      </c>
      <c r="E1091" s="566" t="s">
        <v>1289</v>
      </c>
      <c r="F1091" s="566" t="s">
        <v>327</v>
      </c>
      <c r="G1091" s="566" t="s">
        <v>1475</v>
      </c>
      <c r="H1091" s="566" t="s">
        <v>1487</v>
      </c>
      <c r="I1091" s="566">
        <v>5</v>
      </c>
      <c r="J1091" s="566">
        <v>315</v>
      </c>
      <c r="K1091" s="566">
        <v>29230</v>
      </c>
      <c r="L1091" s="566" t="s">
        <v>696</v>
      </c>
      <c r="M1091" s="566"/>
      <c r="N1091" s="566">
        <v>0.15</v>
      </c>
      <c r="O1091" s="566"/>
      <c r="P1091" s="566">
        <v>0</v>
      </c>
      <c r="Q1091" s="566"/>
      <c r="R1091" s="566"/>
      <c r="S1091" s="566">
        <v>2.1</v>
      </c>
      <c r="T1091" s="566">
        <v>0.21</v>
      </c>
      <c r="U1091" s="566">
        <v>0.19</v>
      </c>
      <c r="V1091" s="566"/>
      <c r="W1091" s="566">
        <v>2.5</v>
      </c>
      <c r="X1091" s="566"/>
      <c r="Y1091" s="566"/>
      <c r="Z1091" s="567"/>
      <c r="AA1091" s="567"/>
      <c r="AB1091" s="567"/>
      <c r="AC1091" s="566"/>
      <c r="AD1091" s="566"/>
      <c r="AE1091" s="566"/>
    </row>
    <row r="1092" spans="1:31">
      <c r="A1092" s="566" t="s">
        <v>492</v>
      </c>
      <c r="B1092" s="566" t="s">
        <v>493</v>
      </c>
      <c r="C1092" s="567">
        <v>42968</v>
      </c>
      <c r="D1092" s="566" t="s">
        <v>1466</v>
      </c>
      <c r="E1092" s="566" t="s">
        <v>1289</v>
      </c>
      <c r="F1092" s="566" t="s">
        <v>327</v>
      </c>
      <c r="G1092" s="566" t="s">
        <v>887</v>
      </c>
      <c r="H1092" s="566" t="s">
        <v>1488</v>
      </c>
      <c r="I1092" s="566">
        <v>4</v>
      </c>
      <c r="J1092" s="566">
        <v>315</v>
      </c>
      <c r="K1092" s="566">
        <v>27420</v>
      </c>
      <c r="L1092" s="566" t="s">
        <v>696</v>
      </c>
      <c r="M1092" s="566"/>
      <c r="N1092" s="566">
        <v>0.15</v>
      </c>
      <c r="O1092" s="566"/>
      <c r="P1092" s="566">
        <v>0</v>
      </c>
      <c r="Q1092" s="566"/>
      <c r="R1092" s="566"/>
      <c r="S1092" s="566">
        <v>2.1</v>
      </c>
      <c r="T1092" s="566">
        <v>0.21</v>
      </c>
      <c r="U1092" s="566">
        <v>0.19</v>
      </c>
      <c r="V1092" s="566"/>
      <c r="W1092" s="566">
        <v>2.5</v>
      </c>
      <c r="X1092" s="566"/>
      <c r="Y1092" s="566"/>
      <c r="Z1092" s="567"/>
      <c r="AA1092" s="567"/>
      <c r="AB1092" s="567"/>
      <c r="AC1092" s="566"/>
      <c r="AD1092" s="566"/>
      <c r="AE1092" s="566"/>
    </row>
    <row r="1093" spans="1:31">
      <c r="A1093" s="566" t="s">
        <v>492</v>
      </c>
      <c r="B1093" s="566" t="s">
        <v>493</v>
      </c>
      <c r="C1093" s="567">
        <v>42968</v>
      </c>
      <c r="D1093" s="566" t="s">
        <v>1466</v>
      </c>
      <c r="E1093" s="566" t="s">
        <v>1289</v>
      </c>
      <c r="F1093" s="566" t="s">
        <v>327</v>
      </c>
      <c r="G1093" s="566" t="s">
        <v>887</v>
      </c>
      <c r="H1093" s="566" t="s">
        <v>1489</v>
      </c>
      <c r="I1093" s="566">
        <v>4</v>
      </c>
      <c r="J1093" s="566">
        <v>315</v>
      </c>
      <c r="K1093" s="566">
        <v>31650</v>
      </c>
      <c r="L1093" s="566" t="s">
        <v>696</v>
      </c>
      <c r="M1093" s="566"/>
      <c r="N1093" s="566">
        <v>0.15</v>
      </c>
      <c r="O1093" s="566"/>
      <c r="P1093" s="566">
        <v>0</v>
      </c>
      <c r="Q1093" s="566"/>
      <c r="R1093" s="566"/>
      <c r="S1093" s="566">
        <v>2.1</v>
      </c>
      <c r="T1093" s="566">
        <v>0.21</v>
      </c>
      <c r="U1093" s="566">
        <v>0.19</v>
      </c>
      <c r="V1093" s="566"/>
      <c r="W1093" s="566">
        <v>2.5</v>
      </c>
      <c r="X1093" s="566"/>
      <c r="Y1093" s="566"/>
      <c r="Z1093" s="567"/>
      <c r="AA1093" s="567"/>
      <c r="AB1093" s="567"/>
      <c r="AC1093" s="566"/>
      <c r="AD1093" s="566"/>
      <c r="AE1093" s="566"/>
    </row>
    <row r="1094" spans="1:31">
      <c r="A1094" s="566" t="s">
        <v>492</v>
      </c>
      <c r="B1094" s="566" t="s">
        <v>493</v>
      </c>
      <c r="C1094" s="567">
        <v>42968</v>
      </c>
      <c r="D1094" s="566" t="s">
        <v>1466</v>
      </c>
      <c r="E1094" s="566" t="s">
        <v>1289</v>
      </c>
      <c r="F1094" s="566" t="s">
        <v>327</v>
      </c>
      <c r="G1094" s="566" t="s">
        <v>887</v>
      </c>
      <c r="H1094" s="566" t="s">
        <v>1490</v>
      </c>
      <c r="I1094" s="566">
        <v>4</v>
      </c>
      <c r="J1094" s="566">
        <v>315</v>
      </c>
      <c r="K1094" s="566">
        <v>31230</v>
      </c>
      <c r="L1094" s="566" t="s">
        <v>696</v>
      </c>
      <c r="M1094" s="566"/>
      <c r="N1094" s="566">
        <v>0.15</v>
      </c>
      <c r="O1094" s="566"/>
      <c r="P1094" s="566">
        <v>0</v>
      </c>
      <c r="Q1094" s="566"/>
      <c r="R1094" s="566"/>
      <c r="S1094" s="566">
        <v>2.1</v>
      </c>
      <c r="T1094" s="566">
        <v>0.21</v>
      </c>
      <c r="U1094" s="566">
        <v>0.19</v>
      </c>
      <c r="V1094" s="566"/>
      <c r="W1094" s="566">
        <v>2.5</v>
      </c>
      <c r="X1094" s="566"/>
      <c r="Y1094" s="566"/>
      <c r="Z1094" s="567"/>
      <c r="AA1094" s="567"/>
      <c r="AB1094" s="567"/>
      <c r="AC1094" s="566"/>
      <c r="AD1094" s="566"/>
      <c r="AE1094" s="566"/>
    </row>
    <row r="1095" spans="1:31">
      <c r="A1095" s="566" t="s">
        <v>492</v>
      </c>
      <c r="B1095" s="566" t="s">
        <v>493</v>
      </c>
      <c r="C1095" s="567">
        <v>42968</v>
      </c>
      <c r="D1095" s="566" t="s">
        <v>1466</v>
      </c>
      <c r="E1095" s="566" t="s">
        <v>1289</v>
      </c>
      <c r="F1095" s="566" t="s">
        <v>327</v>
      </c>
      <c r="G1095" s="566" t="s">
        <v>694</v>
      </c>
      <c r="H1095" s="566" t="s">
        <v>1491</v>
      </c>
      <c r="I1095" s="566">
        <v>4</v>
      </c>
      <c r="J1095" s="566">
        <v>315</v>
      </c>
      <c r="K1095" s="566">
        <v>31930</v>
      </c>
      <c r="L1095" s="566" t="s">
        <v>696</v>
      </c>
      <c r="M1095" s="566"/>
      <c r="N1095" s="566">
        <v>0.15</v>
      </c>
      <c r="O1095" s="566"/>
      <c r="P1095" s="566">
        <v>0</v>
      </c>
      <c r="Q1095" s="566"/>
      <c r="R1095" s="566"/>
      <c r="S1095" s="566">
        <v>2.1</v>
      </c>
      <c r="T1095" s="566">
        <v>0.21</v>
      </c>
      <c r="U1095" s="566">
        <v>0.19</v>
      </c>
      <c r="V1095" s="566"/>
      <c r="W1095" s="566">
        <v>2.5</v>
      </c>
      <c r="X1095" s="566"/>
      <c r="Y1095" s="566"/>
      <c r="Z1095" s="567"/>
      <c r="AA1095" s="567"/>
      <c r="AB1095" s="567"/>
      <c r="AC1095" s="566"/>
      <c r="AD1095" s="566"/>
      <c r="AE1095" s="566"/>
    </row>
    <row r="1096" spans="1:31">
      <c r="A1096" s="566" t="s">
        <v>492</v>
      </c>
      <c r="B1096" s="566" t="s">
        <v>493</v>
      </c>
      <c r="C1096" s="567">
        <v>42968</v>
      </c>
      <c r="D1096" s="566" t="s">
        <v>1466</v>
      </c>
      <c r="E1096" s="566" t="s">
        <v>1289</v>
      </c>
      <c r="F1096" s="566" t="s">
        <v>327</v>
      </c>
      <c r="G1096" s="566" t="s">
        <v>1475</v>
      </c>
      <c r="H1096" s="566" t="s">
        <v>1492</v>
      </c>
      <c r="I1096" s="566">
        <v>5</v>
      </c>
      <c r="J1096" s="566">
        <v>315</v>
      </c>
      <c r="K1096" s="566">
        <v>29800</v>
      </c>
      <c r="L1096" s="566" t="s">
        <v>696</v>
      </c>
      <c r="M1096" s="566"/>
      <c r="N1096" s="566">
        <v>0.15</v>
      </c>
      <c r="O1096" s="566"/>
      <c r="P1096" s="566">
        <v>0</v>
      </c>
      <c r="Q1096" s="566"/>
      <c r="R1096" s="566"/>
      <c r="S1096" s="566">
        <v>2.1</v>
      </c>
      <c r="T1096" s="566">
        <v>0.21</v>
      </c>
      <c r="U1096" s="566">
        <v>0.19</v>
      </c>
      <c r="V1096" s="566"/>
      <c r="W1096" s="566">
        <v>2.5</v>
      </c>
      <c r="X1096" s="566"/>
      <c r="Y1096" s="566"/>
      <c r="Z1096" s="567"/>
      <c r="AA1096" s="567"/>
      <c r="AB1096" s="567"/>
      <c r="AC1096" s="566"/>
      <c r="AD1096" s="566"/>
      <c r="AE1096" s="566"/>
    </row>
    <row r="1097" spans="1:31">
      <c r="A1097" s="566" t="s">
        <v>492</v>
      </c>
      <c r="B1097" s="566" t="s">
        <v>493</v>
      </c>
      <c r="C1097" s="567">
        <v>42968</v>
      </c>
      <c r="D1097" s="566" t="s">
        <v>1466</v>
      </c>
      <c r="E1097" s="566" t="s">
        <v>1289</v>
      </c>
      <c r="F1097" s="566" t="s">
        <v>327</v>
      </c>
      <c r="G1097" s="566" t="s">
        <v>1475</v>
      </c>
      <c r="H1097" s="566" t="s">
        <v>1493</v>
      </c>
      <c r="I1097" s="566">
        <v>5</v>
      </c>
      <c r="J1097" s="566">
        <v>315</v>
      </c>
      <c r="K1097" s="566">
        <v>28630</v>
      </c>
      <c r="L1097" s="566" t="s">
        <v>696</v>
      </c>
      <c r="M1097" s="566"/>
      <c r="N1097" s="566">
        <v>0.15</v>
      </c>
      <c r="O1097" s="566"/>
      <c r="P1097" s="566">
        <v>0</v>
      </c>
      <c r="Q1097" s="566"/>
      <c r="R1097" s="566"/>
      <c r="S1097" s="566">
        <v>2.1</v>
      </c>
      <c r="T1097" s="566">
        <v>0.21</v>
      </c>
      <c r="U1097" s="566">
        <v>0.19</v>
      </c>
      <c r="V1097" s="566"/>
      <c r="W1097" s="566">
        <v>2.5</v>
      </c>
      <c r="X1097" s="566"/>
      <c r="Y1097" s="566"/>
      <c r="Z1097" s="567"/>
      <c r="AA1097" s="567"/>
      <c r="AB1097" s="567"/>
      <c r="AC1097" s="566"/>
      <c r="AD1097" s="566"/>
      <c r="AE1097" s="566"/>
    </row>
    <row r="1098" spans="1:31">
      <c r="A1098" s="566" t="s">
        <v>492</v>
      </c>
      <c r="B1098" s="566" t="s">
        <v>493</v>
      </c>
      <c r="C1098" s="567">
        <v>42968</v>
      </c>
      <c r="D1098" s="566" t="s">
        <v>1466</v>
      </c>
      <c r="E1098" s="566" t="s">
        <v>1289</v>
      </c>
      <c r="F1098" s="566" t="s">
        <v>327</v>
      </c>
      <c r="G1098" s="566" t="s">
        <v>1475</v>
      </c>
      <c r="H1098" s="566" t="s">
        <v>1494</v>
      </c>
      <c r="I1098" s="566">
        <v>5</v>
      </c>
      <c r="J1098" s="566">
        <v>315</v>
      </c>
      <c r="K1098" s="566">
        <v>30120</v>
      </c>
      <c r="L1098" s="566" t="s">
        <v>696</v>
      </c>
      <c r="M1098" s="566"/>
      <c r="N1098" s="566">
        <v>0.15</v>
      </c>
      <c r="O1098" s="566"/>
      <c r="P1098" s="566">
        <v>0</v>
      </c>
      <c r="Q1098" s="566"/>
      <c r="R1098" s="566"/>
      <c r="S1098" s="566">
        <v>2.1</v>
      </c>
      <c r="T1098" s="566">
        <v>0.21</v>
      </c>
      <c r="U1098" s="566">
        <v>0.19</v>
      </c>
      <c r="V1098" s="566"/>
      <c r="W1098" s="566">
        <v>2.5</v>
      </c>
      <c r="X1098" s="566"/>
      <c r="Y1098" s="566"/>
      <c r="Z1098" s="567"/>
      <c r="AA1098" s="567"/>
      <c r="AB1098" s="567"/>
      <c r="AC1098" s="566"/>
      <c r="AD1098" s="566"/>
      <c r="AE1098" s="566"/>
    </row>
    <row r="1099" spans="1:31">
      <c r="A1099" s="566" t="s">
        <v>147</v>
      </c>
      <c r="B1099" s="566" t="s">
        <v>324</v>
      </c>
      <c r="C1099" s="567">
        <v>42969</v>
      </c>
      <c r="D1099" s="566" t="s">
        <v>1466</v>
      </c>
      <c r="E1099" s="566" t="s">
        <v>1289</v>
      </c>
      <c r="F1099" s="566" t="s">
        <v>327</v>
      </c>
      <c r="G1099" s="566" t="s">
        <v>1495</v>
      </c>
      <c r="H1099" s="566"/>
      <c r="I1099" s="566"/>
      <c r="J1099" s="566"/>
      <c r="K1099" s="566"/>
      <c r="L1099" s="566"/>
      <c r="M1099" s="566"/>
      <c r="N1099" s="566"/>
      <c r="O1099" s="566">
        <v>1</v>
      </c>
      <c r="P1099" s="566"/>
      <c r="Q1099" s="566"/>
      <c r="R1099" s="566"/>
      <c r="S1099" s="566">
        <v>14</v>
      </c>
      <c r="T1099" s="566"/>
      <c r="U1099" s="566"/>
      <c r="V1099" s="566"/>
      <c r="W1099" s="566">
        <v>14</v>
      </c>
      <c r="X1099" s="566"/>
      <c r="Y1099" s="566"/>
      <c r="Z1099" s="567"/>
      <c r="AA1099" s="567"/>
      <c r="AB1099" s="567"/>
      <c r="AC1099" s="566"/>
      <c r="AD1099" s="566"/>
      <c r="AE1099" s="566"/>
    </row>
    <row r="1100" spans="1:31">
      <c r="A1100" s="566" t="s">
        <v>492</v>
      </c>
      <c r="B1100" s="566" t="s">
        <v>493</v>
      </c>
      <c r="C1100" s="567">
        <v>42969</v>
      </c>
      <c r="D1100" s="566" t="s">
        <v>1466</v>
      </c>
      <c r="E1100" s="566" t="s">
        <v>1289</v>
      </c>
      <c r="F1100" s="566" t="s">
        <v>327</v>
      </c>
      <c r="G1100" s="566" t="s">
        <v>1496</v>
      </c>
      <c r="H1100" s="566" t="s">
        <v>1497</v>
      </c>
      <c r="I1100" s="566">
        <v>3</v>
      </c>
      <c r="J1100" s="566">
        <v>315</v>
      </c>
      <c r="K1100" s="566">
        <v>11100</v>
      </c>
      <c r="L1100" s="566" t="s">
        <v>521</v>
      </c>
      <c r="M1100" s="566"/>
      <c r="N1100" s="566">
        <v>0.15</v>
      </c>
      <c r="O1100" s="566"/>
      <c r="P1100" s="566">
        <v>0</v>
      </c>
      <c r="Q1100" s="566"/>
      <c r="R1100" s="566"/>
      <c r="S1100" s="566">
        <v>2.1</v>
      </c>
      <c r="T1100" s="566">
        <v>0.21</v>
      </c>
      <c r="U1100" s="566">
        <v>0.19</v>
      </c>
      <c r="V1100" s="566"/>
      <c r="W1100" s="566">
        <v>2.5</v>
      </c>
      <c r="X1100" s="566"/>
      <c r="Y1100" s="566"/>
      <c r="Z1100" s="567"/>
      <c r="AA1100" s="567"/>
      <c r="AB1100" s="567"/>
      <c r="AC1100" s="566"/>
      <c r="AD1100" s="566"/>
      <c r="AE1100" s="566"/>
    </row>
    <row r="1101" spans="1:31">
      <c r="A1101" s="566" t="s">
        <v>492</v>
      </c>
      <c r="B1101" s="566" t="s">
        <v>493</v>
      </c>
      <c r="C1101" s="567">
        <v>42969</v>
      </c>
      <c r="D1101" s="566" t="s">
        <v>1466</v>
      </c>
      <c r="E1101" s="566" t="s">
        <v>1289</v>
      </c>
      <c r="F1101" s="566" t="s">
        <v>327</v>
      </c>
      <c r="G1101" s="566" t="s">
        <v>1496</v>
      </c>
      <c r="H1101" s="566" t="s">
        <v>1498</v>
      </c>
      <c r="I1101" s="566">
        <v>3</v>
      </c>
      <c r="J1101" s="566">
        <v>315</v>
      </c>
      <c r="K1101" s="566">
        <v>10550</v>
      </c>
      <c r="L1101" s="566" t="s">
        <v>521</v>
      </c>
      <c r="M1101" s="566"/>
      <c r="N1101" s="566">
        <v>0.15</v>
      </c>
      <c r="O1101" s="566"/>
      <c r="P1101" s="566">
        <v>0</v>
      </c>
      <c r="Q1101" s="566"/>
      <c r="R1101" s="566"/>
      <c r="S1101" s="566">
        <v>2.1</v>
      </c>
      <c r="T1101" s="566">
        <v>0.21</v>
      </c>
      <c r="U1101" s="566">
        <v>0.19</v>
      </c>
      <c r="V1101" s="566"/>
      <c r="W1101" s="566">
        <v>2.5</v>
      </c>
      <c r="X1101" s="566"/>
      <c r="Y1101" s="566"/>
      <c r="Z1101" s="567"/>
      <c r="AA1101" s="567"/>
      <c r="AB1101" s="567"/>
      <c r="AC1101" s="566"/>
      <c r="AD1101" s="566"/>
      <c r="AE1101" s="566"/>
    </row>
    <row r="1102" spans="1:31">
      <c r="A1102" s="566" t="s">
        <v>492</v>
      </c>
      <c r="B1102" s="566" t="s">
        <v>493</v>
      </c>
      <c r="C1102" s="567">
        <v>42969</v>
      </c>
      <c r="D1102" s="566" t="s">
        <v>1466</v>
      </c>
      <c r="E1102" s="566" t="s">
        <v>1289</v>
      </c>
      <c r="F1102" s="566" t="s">
        <v>327</v>
      </c>
      <c r="G1102" s="566" t="s">
        <v>1496</v>
      </c>
      <c r="H1102" s="566" t="s">
        <v>1499</v>
      </c>
      <c r="I1102" s="566">
        <v>3</v>
      </c>
      <c r="J1102" s="566">
        <v>315</v>
      </c>
      <c r="K1102" s="566">
        <v>10740</v>
      </c>
      <c r="L1102" s="566" t="s">
        <v>521</v>
      </c>
      <c r="M1102" s="566"/>
      <c r="N1102" s="566">
        <v>0.15</v>
      </c>
      <c r="O1102" s="566"/>
      <c r="P1102" s="566">
        <v>0</v>
      </c>
      <c r="Q1102" s="566"/>
      <c r="R1102" s="566"/>
      <c r="S1102" s="566">
        <v>2.1</v>
      </c>
      <c r="T1102" s="566">
        <v>0.21</v>
      </c>
      <c r="U1102" s="566">
        <v>0.19</v>
      </c>
      <c r="V1102" s="566"/>
      <c r="W1102" s="566">
        <v>2.5</v>
      </c>
      <c r="X1102" s="566"/>
      <c r="Y1102" s="566"/>
      <c r="Z1102" s="567"/>
      <c r="AA1102" s="567"/>
      <c r="AB1102" s="567"/>
      <c r="AC1102" s="566"/>
      <c r="AD1102" s="566"/>
      <c r="AE1102" s="566"/>
    </row>
    <row r="1103" spans="1:31">
      <c r="A1103" s="566" t="s">
        <v>492</v>
      </c>
      <c r="B1103" s="566" t="s">
        <v>493</v>
      </c>
      <c r="C1103" s="567">
        <v>42969</v>
      </c>
      <c r="D1103" s="566" t="s">
        <v>1466</v>
      </c>
      <c r="E1103" s="566" t="s">
        <v>1289</v>
      </c>
      <c r="F1103" s="566" t="s">
        <v>327</v>
      </c>
      <c r="G1103" s="566" t="s">
        <v>1496</v>
      </c>
      <c r="H1103" s="566" t="s">
        <v>1500</v>
      </c>
      <c r="I1103" s="566">
        <v>3</v>
      </c>
      <c r="J1103" s="566">
        <v>315</v>
      </c>
      <c r="K1103" s="566">
        <v>10490</v>
      </c>
      <c r="L1103" s="566" t="s">
        <v>521</v>
      </c>
      <c r="M1103" s="566"/>
      <c r="N1103" s="566">
        <v>0.15</v>
      </c>
      <c r="O1103" s="566"/>
      <c r="P1103" s="566">
        <v>0</v>
      </c>
      <c r="Q1103" s="566"/>
      <c r="R1103" s="566"/>
      <c r="S1103" s="566">
        <v>2.1</v>
      </c>
      <c r="T1103" s="566">
        <v>0.21</v>
      </c>
      <c r="U1103" s="566">
        <v>0.19</v>
      </c>
      <c r="V1103" s="566"/>
      <c r="W1103" s="566">
        <v>2.5</v>
      </c>
      <c r="X1103" s="566"/>
      <c r="Y1103" s="566"/>
      <c r="Z1103" s="567"/>
      <c r="AA1103" s="567"/>
      <c r="AB1103" s="567"/>
      <c r="AC1103" s="566"/>
      <c r="AD1103" s="566"/>
      <c r="AE1103" s="566"/>
    </row>
    <row r="1104" spans="1:31">
      <c r="A1104" s="566" t="s">
        <v>492</v>
      </c>
      <c r="B1104" s="566" t="s">
        <v>493</v>
      </c>
      <c r="C1104" s="567">
        <v>42969</v>
      </c>
      <c r="D1104" s="566" t="s">
        <v>1466</v>
      </c>
      <c r="E1104" s="566" t="s">
        <v>1289</v>
      </c>
      <c r="F1104" s="566" t="s">
        <v>327</v>
      </c>
      <c r="G1104" s="566" t="s">
        <v>1496</v>
      </c>
      <c r="H1104" s="566" t="s">
        <v>1501</v>
      </c>
      <c r="I1104" s="566">
        <v>3</v>
      </c>
      <c r="J1104" s="566">
        <v>315</v>
      </c>
      <c r="K1104" s="566">
        <v>11170</v>
      </c>
      <c r="L1104" s="566" t="s">
        <v>521</v>
      </c>
      <c r="M1104" s="566"/>
      <c r="N1104" s="566">
        <v>0.15</v>
      </c>
      <c r="O1104" s="566"/>
      <c r="P1104" s="566">
        <v>0</v>
      </c>
      <c r="Q1104" s="566"/>
      <c r="R1104" s="566"/>
      <c r="S1104" s="566">
        <v>2.1</v>
      </c>
      <c r="T1104" s="566">
        <v>0.21</v>
      </c>
      <c r="U1104" s="566">
        <v>0.19</v>
      </c>
      <c r="V1104" s="566"/>
      <c r="W1104" s="566">
        <v>2.5</v>
      </c>
      <c r="X1104" s="566"/>
      <c r="Y1104" s="566"/>
      <c r="Z1104" s="567"/>
      <c r="AA1104" s="567"/>
      <c r="AB1104" s="567"/>
      <c r="AC1104" s="566"/>
      <c r="AD1104" s="566"/>
      <c r="AE1104" s="566"/>
    </row>
    <row r="1105" spans="1:31">
      <c r="A1105" s="566" t="s">
        <v>492</v>
      </c>
      <c r="B1105" s="566" t="s">
        <v>493</v>
      </c>
      <c r="C1105" s="567">
        <v>42969</v>
      </c>
      <c r="D1105" s="566" t="s">
        <v>1466</v>
      </c>
      <c r="E1105" s="566" t="s">
        <v>1289</v>
      </c>
      <c r="F1105" s="566" t="s">
        <v>327</v>
      </c>
      <c r="G1105" s="566" t="s">
        <v>1496</v>
      </c>
      <c r="H1105" s="566" t="s">
        <v>1502</v>
      </c>
      <c r="I1105" s="566">
        <v>3</v>
      </c>
      <c r="J1105" s="566">
        <v>315</v>
      </c>
      <c r="K1105" s="566">
        <v>10260</v>
      </c>
      <c r="L1105" s="566" t="s">
        <v>521</v>
      </c>
      <c r="M1105" s="566"/>
      <c r="N1105" s="566">
        <v>0.15</v>
      </c>
      <c r="O1105" s="566"/>
      <c r="P1105" s="566">
        <v>0</v>
      </c>
      <c r="Q1105" s="566"/>
      <c r="R1105" s="566"/>
      <c r="S1105" s="566">
        <v>2.1</v>
      </c>
      <c r="T1105" s="566">
        <v>0.21</v>
      </c>
      <c r="U1105" s="566">
        <v>0.19</v>
      </c>
      <c r="V1105" s="566"/>
      <c r="W1105" s="566">
        <v>2.5</v>
      </c>
      <c r="X1105" s="566"/>
      <c r="Y1105" s="566"/>
      <c r="Z1105" s="567"/>
      <c r="AA1105" s="567"/>
      <c r="AB1105" s="567"/>
      <c r="AC1105" s="566"/>
      <c r="AD1105" s="566"/>
      <c r="AE1105" s="566"/>
    </row>
    <row r="1106" spans="1:31">
      <c r="A1106" s="566" t="s">
        <v>492</v>
      </c>
      <c r="B1106" s="566" t="s">
        <v>493</v>
      </c>
      <c r="C1106" s="567">
        <v>42969</v>
      </c>
      <c r="D1106" s="566" t="s">
        <v>1466</v>
      </c>
      <c r="E1106" s="566" t="s">
        <v>1289</v>
      </c>
      <c r="F1106" s="566" t="s">
        <v>327</v>
      </c>
      <c r="G1106" s="566" t="s">
        <v>1496</v>
      </c>
      <c r="H1106" s="566" t="s">
        <v>1503</v>
      </c>
      <c r="I1106" s="566">
        <v>3</v>
      </c>
      <c r="J1106" s="566">
        <v>315</v>
      </c>
      <c r="K1106" s="566">
        <v>10630</v>
      </c>
      <c r="L1106" s="566" t="s">
        <v>521</v>
      </c>
      <c r="M1106" s="566"/>
      <c r="N1106" s="566">
        <v>0.15</v>
      </c>
      <c r="O1106" s="566"/>
      <c r="P1106" s="566">
        <v>0</v>
      </c>
      <c r="Q1106" s="566"/>
      <c r="R1106" s="566"/>
      <c r="S1106" s="566">
        <v>2.1</v>
      </c>
      <c r="T1106" s="566">
        <v>0.21</v>
      </c>
      <c r="U1106" s="566">
        <v>0.19</v>
      </c>
      <c r="V1106" s="566"/>
      <c r="W1106" s="566">
        <v>2.5</v>
      </c>
      <c r="X1106" s="566"/>
      <c r="Y1106" s="566"/>
      <c r="Z1106" s="567"/>
      <c r="AA1106" s="567"/>
      <c r="AB1106" s="567"/>
      <c r="AC1106" s="566"/>
      <c r="AD1106" s="566"/>
      <c r="AE1106" s="566"/>
    </row>
    <row r="1107" spans="1:31">
      <c r="A1107" s="566" t="s">
        <v>492</v>
      </c>
      <c r="B1107" s="566" t="s">
        <v>493</v>
      </c>
      <c r="C1107" s="567">
        <v>42969</v>
      </c>
      <c r="D1107" s="566" t="s">
        <v>1466</v>
      </c>
      <c r="E1107" s="566" t="s">
        <v>1289</v>
      </c>
      <c r="F1107" s="566" t="s">
        <v>327</v>
      </c>
      <c r="G1107" s="566" t="s">
        <v>1496</v>
      </c>
      <c r="H1107" s="566" t="s">
        <v>1504</v>
      </c>
      <c r="I1107" s="566">
        <v>3</v>
      </c>
      <c r="J1107" s="566">
        <v>200</v>
      </c>
      <c r="K1107" s="566">
        <v>9580</v>
      </c>
      <c r="L1107" s="566" t="s">
        <v>521</v>
      </c>
      <c r="M1107" s="566"/>
      <c r="N1107" s="566">
        <v>0.15</v>
      </c>
      <c r="O1107" s="566"/>
      <c r="P1107" s="566">
        <v>0</v>
      </c>
      <c r="Q1107" s="566"/>
      <c r="R1107" s="566"/>
      <c r="S1107" s="566">
        <v>2.1</v>
      </c>
      <c r="T1107" s="566">
        <v>0.21</v>
      </c>
      <c r="U1107" s="566">
        <v>0.19</v>
      </c>
      <c r="V1107" s="566"/>
      <c r="W1107" s="566">
        <v>2.5</v>
      </c>
      <c r="X1107" s="566"/>
      <c r="Y1107" s="566"/>
      <c r="Z1107" s="567"/>
      <c r="AA1107" s="567"/>
      <c r="AB1107" s="567"/>
      <c r="AC1107" s="566"/>
      <c r="AD1107" s="566"/>
      <c r="AE1107" s="566"/>
    </row>
    <row r="1108" spans="1:31">
      <c r="A1108" s="566" t="s">
        <v>147</v>
      </c>
      <c r="B1108" s="566" t="s">
        <v>161</v>
      </c>
      <c r="C1108" s="567">
        <v>42970</v>
      </c>
      <c r="D1108" s="566" t="s">
        <v>1466</v>
      </c>
      <c r="E1108" s="566" t="s">
        <v>1289</v>
      </c>
      <c r="F1108" s="566" t="s">
        <v>49</v>
      </c>
      <c r="G1108" s="566" t="s">
        <v>195</v>
      </c>
      <c r="H1108" s="566" t="s">
        <v>1464</v>
      </c>
      <c r="I1108" s="566"/>
      <c r="J1108" s="566"/>
      <c r="K1108" s="566"/>
      <c r="L1108" s="566" t="s">
        <v>698</v>
      </c>
      <c r="M1108" s="566" t="s">
        <v>43</v>
      </c>
      <c r="N1108" s="566" t="s">
        <v>43</v>
      </c>
      <c r="O1108" s="566">
        <v>0.5</v>
      </c>
      <c r="P1108" s="566"/>
      <c r="Q1108" s="566" t="s">
        <v>43</v>
      </c>
      <c r="R1108" s="566"/>
      <c r="S1108" s="566">
        <v>7</v>
      </c>
      <c r="T1108" s="566">
        <v>5</v>
      </c>
      <c r="U1108" s="566">
        <v>0</v>
      </c>
      <c r="V1108" s="566"/>
      <c r="W1108" s="566">
        <v>12</v>
      </c>
      <c r="X1108" s="566"/>
      <c r="Y1108" s="566" t="s">
        <v>1463</v>
      </c>
      <c r="Z1108" s="567">
        <v>42967</v>
      </c>
      <c r="AA1108" s="567">
        <v>42970</v>
      </c>
      <c r="AB1108" s="567">
        <v>42971</v>
      </c>
      <c r="AC1108" s="566" t="s">
        <v>54</v>
      </c>
      <c r="AD1108" s="566" t="s">
        <v>1327</v>
      </c>
      <c r="AE1108" s="566" t="s">
        <v>56</v>
      </c>
    </row>
    <row r="1109" spans="1:31">
      <c r="A1109" s="566" t="s">
        <v>492</v>
      </c>
      <c r="B1109" s="566" t="s">
        <v>493</v>
      </c>
      <c r="C1109" s="567">
        <v>42970</v>
      </c>
      <c r="D1109" s="566" t="s">
        <v>1466</v>
      </c>
      <c r="E1109" s="566" t="s">
        <v>1289</v>
      </c>
      <c r="F1109" s="566" t="s">
        <v>327</v>
      </c>
      <c r="G1109" s="566" t="s">
        <v>882</v>
      </c>
      <c r="H1109" s="566" t="s">
        <v>1505</v>
      </c>
      <c r="I1109" s="566">
        <v>3</v>
      </c>
      <c r="J1109" s="566">
        <v>315</v>
      </c>
      <c r="K1109" s="566">
        <v>10480</v>
      </c>
      <c r="L1109" s="566" t="s">
        <v>696</v>
      </c>
      <c r="M1109" s="566"/>
      <c r="N1109" s="566"/>
      <c r="O1109" s="566">
        <v>0.15</v>
      </c>
      <c r="P1109" s="566">
        <v>0</v>
      </c>
      <c r="Q1109" s="566"/>
      <c r="R1109" s="566"/>
      <c r="S1109" s="566">
        <v>2.1</v>
      </c>
      <c r="T1109" s="566">
        <v>0.21</v>
      </c>
      <c r="U1109" s="566"/>
      <c r="V1109" s="566"/>
      <c r="W1109" s="566">
        <v>2.31</v>
      </c>
      <c r="X1109" s="566"/>
      <c r="Y1109" s="566"/>
      <c r="Z1109" s="567"/>
      <c r="AA1109" s="567"/>
      <c r="AB1109" s="567"/>
      <c r="AC1109" s="566"/>
      <c r="AD1109" s="566"/>
      <c r="AE1109" s="566"/>
    </row>
    <row r="1110" spans="1:31">
      <c r="A1110" s="566" t="s">
        <v>147</v>
      </c>
      <c r="B1110" s="566" t="s">
        <v>161</v>
      </c>
      <c r="C1110" s="567">
        <v>42970</v>
      </c>
      <c r="D1110" s="566" t="s">
        <v>1466</v>
      </c>
      <c r="E1110" s="566" t="s">
        <v>1289</v>
      </c>
      <c r="F1110" s="566" t="s">
        <v>49</v>
      </c>
      <c r="G1110" s="566" t="s">
        <v>247</v>
      </c>
      <c r="H1110" s="566" t="s">
        <v>1506</v>
      </c>
      <c r="I1110" s="566"/>
      <c r="J1110" s="566"/>
      <c r="K1110" s="566"/>
      <c r="L1110" s="566" t="s">
        <v>698</v>
      </c>
      <c r="M1110" s="566" t="s">
        <v>43</v>
      </c>
      <c r="N1110" s="566" t="s">
        <v>43</v>
      </c>
      <c r="O1110" s="566">
        <v>0.5</v>
      </c>
      <c r="P1110" s="566"/>
      <c r="Q1110" s="566" t="s">
        <v>43</v>
      </c>
      <c r="R1110" s="566"/>
      <c r="S1110" s="566">
        <v>7</v>
      </c>
      <c r="T1110" s="566">
        <v>5</v>
      </c>
      <c r="U1110" s="566">
        <v>0</v>
      </c>
      <c r="V1110" s="566"/>
      <c r="W1110" s="566">
        <v>12</v>
      </c>
      <c r="X1110" s="566"/>
      <c r="Y1110" s="566" t="s">
        <v>1507</v>
      </c>
      <c r="Z1110" s="567">
        <v>42967</v>
      </c>
      <c r="AA1110" s="567">
        <v>42970</v>
      </c>
      <c r="AB1110" s="567">
        <v>42971</v>
      </c>
      <c r="AC1110" s="566" t="s">
        <v>54</v>
      </c>
      <c r="AD1110" s="566" t="s">
        <v>1508</v>
      </c>
      <c r="AE1110" s="566" t="s">
        <v>56</v>
      </c>
    </row>
    <row r="1111" spans="1:31">
      <c r="A1111" s="566" t="s">
        <v>492</v>
      </c>
      <c r="B1111" s="566" t="s">
        <v>493</v>
      </c>
      <c r="C1111" s="567">
        <v>42970</v>
      </c>
      <c r="D1111" s="566" t="s">
        <v>1466</v>
      </c>
      <c r="E1111" s="566" t="s">
        <v>1289</v>
      </c>
      <c r="F1111" s="566" t="s">
        <v>327</v>
      </c>
      <c r="G1111" s="566" t="s">
        <v>882</v>
      </c>
      <c r="H1111" s="566" t="s">
        <v>1509</v>
      </c>
      <c r="I1111" s="566">
        <v>3</v>
      </c>
      <c r="J1111" s="566">
        <v>315</v>
      </c>
      <c r="K1111" s="566">
        <v>14180</v>
      </c>
      <c r="L1111" s="566" t="s">
        <v>696</v>
      </c>
      <c r="M1111" s="566"/>
      <c r="N1111" s="566"/>
      <c r="O1111" s="566">
        <v>0.15</v>
      </c>
      <c r="P1111" s="566">
        <v>0</v>
      </c>
      <c r="Q1111" s="566"/>
      <c r="R1111" s="566"/>
      <c r="S1111" s="566">
        <v>2.1</v>
      </c>
      <c r="T1111" s="566">
        <v>0.21</v>
      </c>
      <c r="U1111" s="566"/>
      <c r="V1111" s="566"/>
      <c r="W1111" s="566">
        <v>2.31</v>
      </c>
      <c r="X1111" s="566"/>
      <c r="Y1111" s="566"/>
      <c r="Z1111" s="567"/>
      <c r="AA1111" s="567"/>
      <c r="AB1111" s="567"/>
      <c r="AC1111" s="566"/>
      <c r="AD1111" s="566"/>
      <c r="AE1111" s="566"/>
    </row>
    <row r="1112" spans="1:31">
      <c r="A1112" s="566" t="s">
        <v>46</v>
      </c>
      <c r="B1112" s="566" t="s">
        <v>46</v>
      </c>
      <c r="C1112" s="567">
        <v>42970</v>
      </c>
      <c r="D1112" s="566" t="s">
        <v>1466</v>
      </c>
      <c r="E1112" s="566" t="s">
        <v>1289</v>
      </c>
      <c r="F1112" s="566" t="s">
        <v>49</v>
      </c>
      <c r="G1112" s="566" t="s">
        <v>92</v>
      </c>
      <c r="H1112" s="566" t="s">
        <v>1510</v>
      </c>
      <c r="I1112" s="566"/>
      <c r="J1112" s="566"/>
      <c r="K1112" s="566"/>
      <c r="L1112" s="566" t="s">
        <v>698</v>
      </c>
      <c r="M1112" s="566" t="s">
        <v>43</v>
      </c>
      <c r="N1112" s="566" t="s">
        <v>43</v>
      </c>
      <c r="O1112" s="566">
        <v>0.5</v>
      </c>
      <c r="P1112" s="566"/>
      <c r="Q1112" s="566" t="s">
        <v>43</v>
      </c>
      <c r="R1112" s="566"/>
      <c r="S1112" s="566">
        <v>7</v>
      </c>
      <c r="T1112" s="566">
        <v>5</v>
      </c>
      <c r="U1112" s="566">
        <v>0</v>
      </c>
      <c r="V1112" s="566"/>
      <c r="W1112" s="566">
        <v>12</v>
      </c>
      <c r="X1112" s="566"/>
      <c r="Y1112" s="566" t="s">
        <v>1511</v>
      </c>
      <c r="Z1112" s="567">
        <v>42968</v>
      </c>
      <c r="AA1112" s="567">
        <v>42970</v>
      </c>
      <c r="AB1112" s="567">
        <v>42971</v>
      </c>
      <c r="AC1112" s="566" t="s">
        <v>54</v>
      </c>
      <c r="AD1112" s="566" t="s">
        <v>55</v>
      </c>
      <c r="AE1112" s="566" t="s">
        <v>56</v>
      </c>
    </row>
    <row r="1113" spans="1:31">
      <c r="A1113" s="566" t="s">
        <v>492</v>
      </c>
      <c r="B1113" s="566" t="s">
        <v>493</v>
      </c>
      <c r="C1113" s="567">
        <v>42970</v>
      </c>
      <c r="D1113" s="566" t="s">
        <v>1466</v>
      </c>
      <c r="E1113" s="566" t="s">
        <v>1289</v>
      </c>
      <c r="F1113" s="566" t="s">
        <v>327</v>
      </c>
      <c r="G1113" s="566" t="s">
        <v>866</v>
      </c>
      <c r="H1113" s="566" t="s">
        <v>1512</v>
      </c>
      <c r="I1113" s="566">
        <v>3</v>
      </c>
      <c r="J1113" s="566">
        <v>200</v>
      </c>
      <c r="K1113" s="566">
        <v>9710</v>
      </c>
      <c r="L1113" s="566" t="s">
        <v>521</v>
      </c>
      <c r="M1113" s="566"/>
      <c r="N1113" s="566">
        <v>0.15</v>
      </c>
      <c r="O1113" s="566"/>
      <c r="P1113" s="566">
        <v>0</v>
      </c>
      <c r="Q1113" s="566"/>
      <c r="R1113" s="566"/>
      <c r="S1113" s="566">
        <v>2.1</v>
      </c>
      <c r="T1113" s="566">
        <v>0.21</v>
      </c>
      <c r="U1113" s="566">
        <v>0.19</v>
      </c>
      <c r="V1113" s="566"/>
      <c r="W1113" s="566">
        <v>2.5</v>
      </c>
      <c r="X1113" s="566"/>
      <c r="Y1113" s="566"/>
      <c r="Z1113" s="567"/>
      <c r="AA1113" s="567"/>
      <c r="AB1113" s="567"/>
      <c r="AC1113" s="566"/>
      <c r="AD1113" s="566"/>
      <c r="AE1113" s="566"/>
    </row>
    <row r="1114" spans="1:31">
      <c r="A1114" s="566" t="s">
        <v>492</v>
      </c>
      <c r="B1114" s="566" t="s">
        <v>493</v>
      </c>
      <c r="C1114" s="567">
        <v>42970</v>
      </c>
      <c r="D1114" s="566" t="s">
        <v>1466</v>
      </c>
      <c r="E1114" s="566" t="s">
        <v>1289</v>
      </c>
      <c r="F1114" s="566" t="s">
        <v>327</v>
      </c>
      <c r="G1114" s="566" t="s">
        <v>882</v>
      </c>
      <c r="H1114" s="566" t="s">
        <v>1513</v>
      </c>
      <c r="I1114" s="566">
        <v>3</v>
      </c>
      <c r="J1114" s="566">
        <v>200</v>
      </c>
      <c r="K1114" s="566">
        <v>9870</v>
      </c>
      <c r="L1114" s="566" t="s">
        <v>696</v>
      </c>
      <c r="M1114" s="566"/>
      <c r="N1114" s="566"/>
      <c r="O1114" s="566">
        <v>0.15</v>
      </c>
      <c r="P1114" s="566">
        <v>0</v>
      </c>
      <c r="Q1114" s="566"/>
      <c r="R1114" s="566"/>
      <c r="S1114" s="566">
        <v>2.1</v>
      </c>
      <c r="T1114" s="566">
        <v>0.21</v>
      </c>
      <c r="U1114" s="566"/>
      <c r="V1114" s="566"/>
      <c r="W1114" s="566">
        <v>2.31</v>
      </c>
      <c r="X1114" s="566"/>
      <c r="Y1114" s="566"/>
      <c r="Z1114" s="567"/>
      <c r="AA1114" s="567"/>
      <c r="AB1114" s="567"/>
      <c r="AC1114" s="566"/>
      <c r="AD1114" s="566"/>
      <c r="AE1114" s="566"/>
    </row>
    <row r="1115" spans="1:31">
      <c r="A1115" s="566" t="s">
        <v>492</v>
      </c>
      <c r="B1115" s="566" t="s">
        <v>493</v>
      </c>
      <c r="C1115" s="567">
        <v>42970</v>
      </c>
      <c r="D1115" s="566" t="s">
        <v>1466</v>
      </c>
      <c r="E1115" s="566" t="s">
        <v>1289</v>
      </c>
      <c r="F1115" s="566" t="s">
        <v>327</v>
      </c>
      <c r="G1115" s="566" t="s">
        <v>882</v>
      </c>
      <c r="H1115" s="566" t="s">
        <v>1514</v>
      </c>
      <c r="I1115" s="566">
        <v>3</v>
      </c>
      <c r="J1115" s="566">
        <v>315</v>
      </c>
      <c r="K1115" s="566">
        <v>10520</v>
      </c>
      <c r="L1115" s="566" t="s">
        <v>696</v>
      </c>
      <c r="M1115" s="566"/>
      <c r="N1115" s="566"/>
      <c r="O1115" s="566">
        <v>0.15</v>
      </c>
      <c r="P1115" s="566">
        <v>0</v>
      </c>
      <c r="Q1115" s="566"/>
      <c r="R1115" s="566"/>
      <c r="S1115" s="566">
        <v>2.1</v>
      </c>
      <c r="T1115" s="566">
        <v>0.21</v>
      </c>
      <c r="U1115" s="566"/>
      <c r="V1115" s="566"/>
      <c r="W1115" s="566">
        <v>2.31</v>
      </c>
      <c r="X1115" s="566"/>
      <c r="Y1115" s="566"/>
      <c r="Z1115" s="567"/>
      <c r="AA1115" s="567"/>
      <c r="AB1115" s="567"/>
      <c r="AC1115" s="566"/>
      <c r="AD1115" s="566"/>
      <c r="AE1115" s="566"/>
    </row>
    <row r="1116" spans="1:31">
      <c r="A1116" s="566" t="s">
        <v>492</v>
      </c>
      <c r="B1116" s="566" t="s">
        <v>493</v>
      </c>
      <c r="C1116" s="567">
        <v>42970</v>
      </c>
      <c r="D1116" s="566" t="s">
        <v>1466</v>
      </c>
      <c r="E1116" s="566" t="s">
        <v>1289</v>
      </c>
      <c r="F1116" s="566" t="s">
        <v>327</v>
      </c>
      <c r="G1116" s="566" t="s">
        <v>1515</v>
      </c>
      <c r="H1116" s="566" t="s">
        <v>1516</v>
      </c>
      <c r="I1116" s="566">
        <v>3</v>
      </c>
      <c r="J1116" s="566">
        <v>200</v>
      </c>
      <c r="K1116" s="566">
        <v>4130</v>
      </c>
      <c r="L1116" s="566" t="s">
        <v>521</v>
      </c>
      <c r="M1116" s="566"/>
      <c r="N1116" s="566"/>
      <c r="O1116" s="566">
        <v>0.2</v>
      </c>
      <c r="P1116" s="566">
        <v>0</v>
      </c>
      <c r="Q1116" s="566"/>
      <c r="R1116" s="566"/>
      <c r="S1116" s="566">
        <v>2.8</v>
      </c>
      <c r="T1116" s="566">
        <v>0.21</v>
      </c>
      <c r="U1116" s="566"/>
      <c r="V1116" s="566"/>
      <c r="W1116" s="566">
        <v>3.01</v>
      </c>
      <c r="X1116" s="566"/>
      <c r="Y1116" s="566"/>
      <c r="Z1116" s="567"/>
      <c r="AA1116" s="567"/>
      <c r="AB1116" s="567"/>
      <c r="AC1116" s="566"/>
      <c r="AD1116" s="566"/>
      <c r="AE1116" s="566"/>
    </row>
    <row r="1117" spans="1:31">
      <c r="A1117" s="566" t="s">
        <v>492</v>
      </c>
      <c r="B1117" s="566" t="s">
        <v>493</v>
      </c>
      <c r="C1117" s="567">
        <v>42970</v>
      </c>
      <c r="D1117" s="566" t="s">
        <v>1466</v>
      </c>
      <c r="E1117" s="566" t="s">
        <v>1289</v>
      </c>
      <c r="F1117" s="566" t="s">
        <v>327</v>
      </c>
      <c r="G1117" s="566" t="s">
        <v>1517</v>
      </c>
      <c r="H1117" s="566" t="s">
        <v>1518</v>
      </c>
      <c r="I1117" s="566">
        <v>3</v>
      </c>
      <c r="J1117" s="566">
        <v>125</v>
      </c>
      <c r="K1117" s="566">
        <v>1570</v>
      </c>
      <c r="L1117" s="566" t="s">
        <v>521</v>
      </c>
      <c r="M1117" s="566"/>
      <c r="N1117" s="566"/>
      <c r="O1117" s="566">
        <v>0.2</v>
      </c>
      <c r="P1117" s="566">
        <v>0</v>
      </c>
      <c r="Q1117" s="566"/>
      <c r="R1117" s="566"/>
      <c r="S1117" s="566">
        <v>2.8</v>
      </c>
      <c r="T1117" s="566">
        <v>0.21</v>
      </c>
      <c r="U1117" s="566"/>
      <c r="V1117" s="566"/>
      <c r="W1117" s="566">
        <v>3.01</v>
      </c>
      <c r="X1117" s="566"/>
      <c r="Y1117" s="566"/>
      <c r="Z1117" s="567"/>
      <c r="AA1117" s="567"/>
      <c r="AB1117" s="567"/>
      <c r="AC1117" s="566"/>
      <c r="AD1117" s="566"/>
      <c r="AE1117" s="566"/>
    </row>
    <row r="1118" spans="1:31">
      <c r="A1118" s="566" t="s">
        <v>492</v>
      </c>
      <c r="B1118" s="566" t="s">
        <v>493</v>
      </c>
      <c r="C1118" s="567">
        <v>42970</v>
      </c>
      <c r="D1118" s="566" t="s">
        <v>1466</v>
      </c>
      <c r="E1118" s="566" t="s">
        <v>1289</v>
      </c>
      <c r="F1118" s="566" t="s">
        <v>327</v>
      </c>
      <c r="G1118" s="566" t="s">
        <v>882</v>
      </c>
      <c r="H1118" s="566" t="s">
        <v>1519</v>
      </c>
      <c r="I1118" s="566">
        <v>3</v>
      </c>
      <c r="J1118" s="566">
        <v>315</v>
      </c>
      <c r="K1118" s="566">
        <v>10880</v>
      </c>
      <c r="L1118" s="566" t="s">
        <v>696</v>
      </c>
      <c r="M1118" s="566"/>
      <c r="N1118" s="566"/>
      <c r="O1118" s="566">
        <v>0.15</v>
      </c>
      <c r="P1118" s="566">
        <v>0</v>
      </c>
      <c r="Q1118" s="566"/>
      <c r="R1118" s="566"/>
      <c r="S1118" s="566">
        <v>2.1</v>
      </c>
      <c r="T1118" s="566">
        <v>0.21</v>
      </c>
      <c r="U1118" s="566"/>
      <c r="V1118" s="566"/>
      <c r="W1118" s="566">
        <v>2.31</v>
      </c>
      <c r="X1118" s="566"/>
      <c r="Y1118" s="566"/>
      <c r="Z1118" s="567"/>
      <c r="AA1118" s="567"/>
      <c r="AB1118" s="567"/>
      <c r="AC1118" s="566"/>
      <c r="AD1118" s="566"/>
      <c r="AE1118" s="566"/>
    </row>
    <row r="1119" spans="1:31">
      <c r="A1119" s="566" t="s">
        <v>492</v>
      </c>
      <c r="B1119" s="566" t="s">
        <v>493</v>
      </c>
      <c r="C1119" s="567">
        <v>42970</v>
      </c>
      <c r="D1119" s="566" t="s">
        <v>1466</v>
      </c>
      <c r="E1119" s="566" t="s">
        <v>1289</v>
      </c>
      <c r="F1119" s="566" t="s">
        <v>327</v>
      </c>
      <c r="G1119" s="566" t="s">
        <v>882</v>
      </c>
      <c r="H1119" s="566" t="s">
        <v>1520</v>
      </c>
      <c r="I1119" s="566">
        <v>3</v>
      </c>
      <c r="J1119" s="566">
        <v>315</v>
      </c>
      <c r="K1119" s="566">
        <v>14860</v>
      </c>
      <c r="L1119" s="566" t="s">
        <v>696</v>
      </c>
      <c r="M1119" s="566"/>
      <c r="N1119" s="566"/>
      <c r="O1119" s="566">
        <v>0.15</v>
      </c>
      <c r="P1119" s="566">
        <v>0</v>
      </c>
      <c r="Q1119" s="566"/>
      <c r="R1119" s="566"/>
      <c r="S1119" s="566">
        <v>2.1</v>
      </c>
      <c r="T1119" s="566">
        <v>0.21</v>
      </c>
      <c r="U1119" s="566"/>
      <c r="V1119" s="566"/>
      <c r="W1119" s="566">
        <v>2.31</v>
      </c>
      <c r="X1119" s="566"/>
      <c r="Y1119" s="566"/>
      <c r="Z1119" s="567"/>
      <c r="AA1119" s="567"/>
      <c r="AB1119" s="567"/>
      <c r="AC1119" s="566"/>
      <c r="AD1119" s="566"/>
      <c r="AE1119" s="566"/>
    </row>
    <row r="1120" spans="1:31">
      <c r="A1120" s="566" t="s">
        <v>492</v>
      </c>
      <c r="B1120" s="566" t="s">
        <v>493</v>
      </c>
      <c r="C1120" s="567">
        <v>42970</v>
      </c>
      <c r="D1120" s="566" t="s">
        <v>1466</v>
      </c>
      <c r="E1120" s="566" t="s">
        <v>1289</v>
      </c>
      <c r="F1120" s="566" t="s">
        <v>327</v>
      </c>
      <c r="G1120" s="566" t="s">
        <v>866</v>
      </c>
      <c r="H1120" s="566" t="s">
        <v>1521</v>
      </c>
      <c r="I1120" s="566">
        <v>3</v>
      </c>
      <c r="J1120" s="566">
        <v>315</v>
      </c>
      <c r="K1120" s="566">
        <v>10610</v>
      </c>
      <c r="L1120" s="566" t="s">
        <v>521</v>
      </c>
      <c r="M1120" s="566"/>
      <c r="N1120" s="566">
        <v>0.15</v>
      </c>
      <c r="O1120" s="566"/>
      <c r="P1120" s="566">
        <v>0</v>
      </c>
      <c r="Q1120" s="566"/>
      <c r="R1120" s="566"/>
      <c r="S1120" s="566">
        <v>2.1</v>
      </c>
      <c r="T1120" s="566">
        <v>0.21</v>
      </c>
      <c r="U1120" s="566">
        <v>0.19</v>
      </c>
      <c r="V1120" s="566"/>
      <c r="W1120" s="566">
        <v>2.5</v>
      </c>
      <c r="X1120" s="566"/>
      <c r="Y1120" s="566"/>
      <c r="Z1120" s="567"/>
      <c r="AA1120" s="567"/>
      <c r="AB1120" s="567"/>
      <c r="AC1120" s="566"/>
      <c r="AD1120" s="566"/>
      <c r="AE1120" s="566"/>
    </row>
    <row r="1121" spans="1:31">
      <c r="A1121" s="566" t="s">
        <v>492</v>
      </c>
      <c r="B1121" s="566" t="s">
        <v>493</v>
      </c>
      <c r="C1121" s="567">
        <v>42970</v>
      </c>
      <c r="D1121" s="566" t="s">
        <v>1466</v>
      </c>
      <c r="E1121" s="566" t="s">
        <v>1289</v>
      </c>
      <c r="F1121" s="566" t="s">
        <v>327</v>
      </c>
      <c r="G1121" s="566" t="s">
        <v>866</v>
      </c>
      <c r="H1121" s="566" t="s">
        <v>1522</v>
      </c>
      <c r="I1121" s="566">
        <v>3</v>
      </c>
      <c r="J1121" s="566">
        <v>315</v>
      </c>
      <c r="K1121" s="566">
        <v>10200</v>
      </c>
      <c r="L1121" s="566" t="s">
        <v>521</v>
      </c>
      <c r="M1121" s="566"/>
      <c r="N1121" s="566">
        <v>0.15</v>
      </c>
      <c r="O1121" s="566"/>
      <c r="P1121" s="566">
        <v>0</v>
      </c>
      <c r="Q1121" s="566"/>
      <c r="R1121" s="566"/>
      <c r="S1121" s="566">
        <v>2.1</v>
      </c>
      <c r="T1121" s="566">
        <v>0.21</v>
      </c>
      <c r="U1121" s="566">
        <v>0.19</v>
      </c>
      <c r="V1121" s="566"/>
      <c r="W1121" s="566">
        <v>2.5</v>
      </c>
      <c r="X1121" s="566"/>
      <c r="Y1121" s="566"/>
      <c r="Z1121" s="567"/>
      <c r="AA1121" s="567"/>
      <c r="AB1121" s="567"/>
      <c r="AC1121" s="566"/>
      <c r="AD1121" s="566"/>
      <c r="AE1121" s="566"/>
    </row>
    <row r="1122" spans="1:31">
      <c r="A1122" s="566" t="s">
        <v>492</v>
      </c>
      <c r="B1122" s="566" t="s">
        <v>493</v>
      </c>
      <c r="C1122" s="567">
        <v>42970</v>
      </c>
      <c r="D1122" s="566" t="s">
        <v>1466</v>
      </c>
      <c r="E1122" s="566" t="s">
        <v>1289</v>
      </c>
      <c r="F1122" s="566" t="s">
        <v>327</v>
      </c>
      <c r="G1122" s="566" t="s">
        <v>866</v>
      </c>
      <c r="H1122" s="566" t="s">
        <v>1523</v>
      </c>
      <c r="I1122" s="566">
        <v>3</v>
      </c>
      <c r="J1122" s="566">
        <v>315</v>
      </c>
      <c r="K1122" s="566">
        <v>11100</v>
      </c>
      <c r="L1122" s="566" t="s">
        <v>521</v>
      </c>
      <c r="M1122" s="566"/>
      <c r="N1122" s="566">
        <v>0.15</v>
      </c>
      <c r="O1122" s="566"/>
      <c r="P1122" s="566">
        <v>0</v>
      </c>
      <c r="Q1122" s="566"/>
      <c r="R1122" s="566"/>
      <c r="S1122" s="566">
        <v>2.1</v>
      </c>
      <c r="T1122" s="566">
        <v>0.21</v>
      </c>
      <c r="U1122" s="566">
        <v>0.19</v>
      </c>
      <c r="V1122" s="566"/>
      <c r="W1122" s="566">
        <v>2.5</v>
      </c>
      <c r="X1122" s="566"/>
      <c r="Y1122" s="566"/>
      <c r="Z1122" s="567"/>
      <c r="AA1122" s="567"/>
      <c r="AB1122" s="567"/>
      <c r="AC1122" s="566"/>
      <c r="AD1122" s="566"/>
      <c r="AE1122" s="566"/>
    </row>
    <row r="1123" spans="1:31">
      <c r="A1123" s="566" t="s">
        <v>492</v>
      </c>
      <c r="B1123" s="566" t="s">
        <v>1301</v>
      </c>
      <c r="C1123" s="567">
        <v>42970</v>
      </c>
      <c r="D1123" s="566" t="s">
        <v>1466</v>
      </c>
      <c r="E1123" s="566" t="s">
        <v>1289</v>
      </c>
      <c r="F1123" s="566" t="s">
        <v>327</v>
      </c>
      <c r="G1123" s="566" t="s">
        <v>1524</v>
      </c>
      <c r="H1123" s="566" t="s">
        <v>1525</v>
      </c>
      <c r="I1123" s="566">
        <v>38</v>
      </c>
      <c r="J1123" s="566">
        <v>218</v>
      </c>
      <c r="K1123" s="566">
        <v>218</v>
      </c>
      <c r="L1123" s="566" t="s">
        <v>897</v>
      </c>
      <c r="M1123" s="566">
        <v>0.25</v>
      </c>
      <c r="N1123" s="566"/>
      <c r="O1123" s="566"/>
      <c r="P1123" s="566">
        <v>0</v>
      </c>
      <c r="Q1123" s="566"/>
      <c r="R1123" s="566"/>
      <c r="S1123" s="566">
        <v>3.5</v>
      </c>
      <c r="T1123" s="566">
        <v>3.04</v>
      </c>
      <c r="U1123" s="566">
        <v>58.2</v>
      </c>
      <c r="V1123" s="566"/>
      <c r="W1123" s="566">
        <v>64.74</v>
      </c>
      <c r="X1123" s="566"/>
      <c r="Y1123" s="566"/>
      <c r="Z1123" s="567"/>
      <c r="AA1123" s="567"/>
      <c r="AB1123" s="567"/>
      <c r="AC1123" s="566"/>
      <c r="AD1123" s="566"/>
      <c r="AE1123" s="566"/>
    </row>
    <row r="1124" spans="1:31">
      <c r="A1124" s="566" t="s">
        <v>492</v>
      </c>
      <c r="B1124" s="566" t="s">
        <v>493</v>
      </c>
      <c r="C1124" s="567">
        <v>42970</v>
      </c>
      <c r="D1124" s="566" t="s">
        <v>1466</v>
      </c>
      <c r="E1124" s="566" t="s">
        <v>1289</v>
      </c>
      <c r="F1124" s="566" t="s">
        <v>327</v>
      </c>
      <c r="G1124" s="566" t="s">
        <v>866</v>
      </c>
      <c r="H1124" s="566" t="s">
        <v>1526</v>
      </c>
      <c r="I1124" s="566">
        <v>3</v>
      </c>
      <c r="J1124" s="566">
        <v>200</v>
      </c>
      <c r="K1124" s="566">
        <v>8760</v>
      </c>
      <c r="L1124" s="566" t="s">
        <v>521</v>
      </c>
      <c r="M1124" s="566"/>
      <c r="N1124" s="566">
        <v>0.15</v>
      </c>
      <c r="O1124" s="566"/>
      <c r="P1124" s="566">
        <v>0</v>
      </c>
      <c r="Q1124" s="566"/>
      <c r="R1124" s="566"/>
      <c r="S1124" s="566">
        <v>2.1</v>
      </c>
      <c r="T1124" s="566">
        <v>0.21</v>
      </c>
      <c r="U1124" s="566">
        <v>0.19</v>
      </c>
      <c r="V1124" s="566"/>
      <c r="W1124" s="566">
        <v>2.5</v>
      </c>
      <c r="X1124" s="566"/>
      <c r="Y1124" s="566"/>
      <c r="Z1124" s="567"/>
      <c r="AA1124" s="567"/>
      <c r="AB1124" s="567"/>
      <c r="AC1124" s="566"/>
      <c r="AD1124" s="566"/>
      <c r="AE1124" s="566"/>
    </row>
    <row r="1125" spans="1:31">
      <c r="A1125" s="566" t="s">
        <v>492</v>
      </c>
      <c r="B1125" s="566" t="s">
        <v>493</v>
      </c>
      <c r="C1125" s="567">
        <v>42970</v>
      </c>
      <c r="D1125" s="566" t="s">
        <v>1466</v>
      </c>
      <c r="E1125" s="566" t="s">
        <v>1289</v>
      </c>
      <c r="F1125" s="566" t="s">
        <v>327</v>
      </c>
      <c r="G1125" s="566" t="s">
        <v>866</v>
      </c>
      <c r="H1125" s="566" t="s">
        <v>1527</v>
      </c>
      <c r="I1125" s="566">
        <v>3</v>
      </c>
      <c r="J1125" s="566">
        <v>200</v>
      </c>
      <c r="K1125" s="566">
        <v>9430</v>
      </c>
      <c r="L1125" s="566" t="s">
        <v>521</v>
      </c>
      <c r="M1125" s="566"/>
      <c r="N1125" s="566">
        <v>0.15</v>
      </c>
      <c r="O1125" s="566"/>
      <c r="P1125" s="566">
        <v>0</v>
      </c>
      <c r="Q1125" s="566"/>
      <c r="R1125" s="566"/>
      <c r="S1125" s="566">
        <v>2.1</v>
      </c>
      <c r="T1125" s="566">
        <v>0.21</v>
      </c>
      <c r="U1125" s="566">
        <v>0.19</v>
      </c>
      <c r="V1125" s="566"/>
      <c r="W1125" s="566">
        <v>2.5</v>
      </c>
      <c r="X1125" s="566"/>
      <c r="Y1125" s="566"/>
      <c r="Z1125" s="567"/>
      <c r="AA1125" s="567"/>
      <c r="AB1125" s="567"/>
      <c r="AC1125" s="566"/>
      <c r="AD1125" s="566"/>
      <c r="AE1125" s="566"/>
    </row>
    <row r="1126" spans="1:31">
      <c r="A1126" s="566" t="s">
        <v>492</v>
      </c>
      <c r="B1126" s="566" t="s">
        <v>493</v>
      </c>
      <c r="C1126" s="567">
        <v>42970</v>
      </c>
      <c r="D1126" s="566" t="s">
        <v>1466</v>
      </c>
      <c r="E1126" s="566" t="s">
        <v>1289</v>
      </c>
      <c r="F1126" s="566" t="s">
        <v>327</v>
      </c>
      <c r="G1126" s="566" t="s">
        <v>866</v>
      </c>
      <c r="H1126" s="566" t="s">
        <v>1528</v>
      </c>
      <c r="I1126" s="566">
        <v>3</v>
      </c>
      <c r="J1126" s="566">
        <v>315</v>
      </c>
      <c r="K1126" s="566">
        <v>10970</v>
      </c>
      <c r="L1126" s="566" t="s">
        <v>521</v>
      </c>
      <c r="M1126" s="566"/>
      <c r="N1126" s="566">
        <v>0.15</v>
      </c>
      <c r="O1126" s="566"/>
      <c r="P1126" s="566">
        <v>0</v>
      </c>
      <c r="Q1126" s="566"/>
      <c r="R1126" s="566"/>
      <c r="S1126" s="566">
        <v>2.1</v>
      </c>
      <c r="T1126" s="566">
        <v>0.21</v>
      </c>
      <c r="U1126" s="566">
        <v>0.19</v>
      </c>
      <c r="V1126" s="566"/>
      <c r="W1126" s="566">
        <v>2.5</v>
      </c>
      <c r="X1126" s="566"/>
      <c r="Y1126" s="566"/>
      <c r="Z1126" s="567"/>
      <c r="AA1126" s="567"/>
      <c r="AB1126" s="567"/>
      <c r="AC1126" s="566"/>
      <c r="AD1126" s="566"/>
      <c r="AE1126" s="566"/>
    </row>
    <row r="1127" spans="1:31">
      <c r="A1127" s="566" t="s">
        <v>492</v>
      </c>
      <c r="B1127" s="566" t="s">
        <v>493</v>
      </c>
      <c r="C1127" s="567">
        <v>42970</v>
      </c>
      <c r="D1127" s="566" t="s">
        <v>1466</v>
      </c>
      <c r="E1127" s="566" t="s">
        <v>1289</v>
      </c>
      <c r="F1127" s="566" t="s">
        <v>327</v>
      </c>
      <c r="G1127" s="566" t="s">
        <v>866</v>
      </c>
      <c r="H1127" s="566" t="s">
        <v>1529</v>
      </c>
      <c r="I1127" s="566">
        <v>3</v>
      </c>
      <c r="J1127" s="566">
        <v>315</v>
      </c>
      <c r="K1127" s="566">
        <v>11320</v>
      </c>
      <c r="L1127" s="566" t="s">
        <v>521</v>
      </c>
      <c r="M1127" s="566"/>
      <c r="N1127" s="566">
        <v>0.15</v>
      </c>
      <c r="O1127" s="566"/>
      <c r="P1127" s="566">
        <v>0</v>
      </c>
      <c r="Q1127" s="566"/>
      <c r="R1127" s="566"/>
      <c r="S1127" s="566">
        <v>2.1</v>
      </c>
      <c r="T1127" s="566">
        <v>0.21</v>
      </c>
      <c r="U1127" s="566">
        <v>0.19</v>
      </c>
      <c r="V1127" s="566"/>
      <c r="W1127" s="566">
        <v>2.5</v>
      </c>
      <c r="X1127" s="566"/>
      <c r="Y1127" s="566"/>
      <c r="Z1127" s="567"/>
      <c r="AA1127" s="567"/>
      <c r="AB1127" s="567"/>
      <c r="AC1127" s="566"/>
      <c r="AD1127" s="566"/>
      <c r="AE1127" s="566"/>
    </row>
    <row r="1128" spans="1:31">
      <c r="A1128" s="566" t="s">
        <v>492</v>
      </c>
      <c r="B1128" s="566" t="s">
        <v>493</v>
      </c>
      <c r="C1128" s="567">
        <v>42970</v>
      </c>
      <c r="D1128" s="566" t="s">
        <v>1466</v>
      </c>
      <c r="E1128" s="566" t="s">
        <v>1289</v>
      </c>
      <c r="F1128" s="566" t="s">
        <v>327</v>
      </c>
      <c r="G1128" s="566" t="s">
        <v>866</v>
      </c>
      <c r="H1128" s="566" t="s">
        <v>1530</v>
      </c>
      <c r="I1128" s="566">
        <v>3</v>
      </c>
      <c r="J1128" s="566">
        <v>315</v>
      </c>
      <c r="K1128" s="566">
        <v>10220</v>
      </c>
      <c r="L1128" s="566" t="s">
        <v>521</v>
      </c>
      <c r="M1128" s="566"/>
      <c r="N1128" s="566">
        <v>0.15</v>
      </c>
      <c r="O1128" s="566"/>
      <c r="P1128" s="566">
        <v>0</v>
      </c>
      <c r="Q1128" s="566"/>
      <c r="R1128" s="566"/>
      <c r="S1128" s="566">
        <v>2.1</v>
      </c>
      <c r="T1128" s="566">
        <v>0.21</v>
      </c>
      <c r="U1128" s="566">
        <v>0.19</v>
      </c>
      <c r="V1128" s="566"/>
      <c r="W1128" s="566">
        <v>2.5</v>
      </c>
      <c r="X1128" s="566"/>
      <c r="Y1128" s="566"/>
      <c r="Z1128" s="567"/>
      <c r="AA1128" s="567"/>
      <c r="AB1128" s="567"/>
      <c r="AC1128" s="566"/>
      <c r="AD1128" s="566"/>
      <c r="AE1128" s="566"/>
    </row>
    <row r="1129" spans="1:31">
      <c r="A1129" s="566" t="s">
        <v>147</v>
      </c>
      <c r="B1129" s="566" t="s">
        <v>324</v>
      </c>
      <c r="C1129" s="567">
        <v>42971</v>
      </c>
      <c r="D1129" s="566" t="s">
        <v>1466</v>
      </c>
      <c r="E1129" s="566" t="s">
        <v>1289</v>
      </c>
      <c r="F1129" s="566" t="s">
        <v>327</v>
      </c>
      <c r="G1129" s="566" t="s">
        <v>433</v>
      </c>
      <c r="H1129" s="566"/>
      <c r="I1129" s="566"/>
      <c r="J1129" s="566"/>
      <c r="K1129" s="566"/>
      <c r="L1129" s="566"/>
      <c r="M1129" s="566">
        <v>1</v>
      </c>
      <c r="N1129" s="566"/>
      <c r="O1129" s="566"/>
      <c r="P1129" s="566"/>
      <c r="Q1129" s="566"/>
      <c r="R1129" s="566"/>
      <c r="S1129" s="566">
        <v>14</v>
      </c>
      <c r="T1129" s="566"/>
      <c r="U1129" s="566"/>
      <c r="V1129" s="566"/>
      <c r="W1129" s="566">
        <v>14</v>
      </c>
      <c r="X1129" s="566"/>
      <c r="Y1129" s="566"/>
      <c r="Z1129" s="567"/>
      <c r="AA1129" s="567"/>
      <c r="AB1129" s="567"/>
      <c r="AC1129" s="566"/>
      <c r="AD1129" s="566"/>
      <c r="AE1129" s="566"/>
    </row>
    <row r="1130" spans="1:31">
      <c r="A1130" s="566" t="s">
        <v>147</v>
      </c>
      <c r="B1130" s="566" t="s">
        <v>161</v>
      </c>
      <c r="C1130" s="567">
        <v>42971</v>
      </c>
      <c r="D1130" s="566" t="s">
        <v>1466</v>
      </c>
      <c r="E1130" s="566" t="s">
        <v>1289</v>
      </c>
      <c r="F1130" s="566" t="s">
        <v>49</v>
      </c>
      <c r="G1130" s="566" t="s">
        <v>162</v>
      </c>
      <c r="H1130" s="566" t="s">
        <v>1531</v>
      </c>
      <c r="I1130" s="566"/>
      <c r="J1130" s="566"/>
      <c r="K1130" s="566"/>
      <c r="L1130" s="566" t="s">
        <v>698</v>
      </c>
      <c r="M1130" s="566" t="s">
        <v>43</v>
      </c>
      <c r="N1130" s="566" t="s">
        <v>43</v>
      </c>
      <c r="O1130" s="566">
        <v>0.5</v>
      </c>
      <c r="P1130" s="566"/>
      <c r="Q1130" s="566" t="s">
        <v>43</v>
      </c>
      <c r="R1130" s="566"/>
      <c r="S1130" s="566">
        <v>7</v>
      </c>
      <c r="T1130" s="566">
        <v>5</v>
      </c>
      <c r="U1130" s="566">
        <v>0</v>
      </c>
      <c r="V1130" s="566"/>
      <c r="W1130" s="566">
        <v>12</v>
      </c>
      <c r="X1130" s="566"/>
      <c r="Y1130" s="566" t="s">
        <v>1532</v>
      </c>
      <c r="Z1130" s="567">
        <v>42967</v>
      </c>
      <c r="AA1130" s="567">
        <v>42973</v>
      </c>
      <c r="AB1130" s="567">
        <v>42974</v>
      </c>
      <c r="AC1130" s="566" t="s">
        <v>54</v>
      </c>
      <c r="AD1130" s="566" t="s">
        <v>1327</v>
      </c>
      <c r="AE1130" s="566" t="s">
        <v>56</v>
      </c>
    </row>
    <row r="1131" spans="1:31">
      <c r="A1131" s="566" t="s">
        <v>492</v>
      </c>
      <c r="B1131" s="566" t="s">
        <v>493</v>
      </c>
      <c r="C1131" s="567">
        <v>42971</v>
      </c>
      <c r="D1131" s="566" t="s">
        <v>1466</v>
      </c>
      <c r="E1131" s="566" t="s">
        <v>1289</v>
      </c>
      <c r="F1131" s="566" t="s">
        <v>327</v>
      </c>
      <c r="G1131" s="566" t="s">
        <v>754</v>
      </c>
      <c r="H1131" s="566" t="s">
        <v>1533</v>
      </c>
      <c r="I1131" s="566">
        <v>5</v>
      </c>
      <c r="J1131" s="566">
        <v>500</v>
      </c>
      <c r="K1131" s="566">
        <v>60520</v>
      </c>
      <c r="L1131" s="566" t="s">
        <v>521</v>
      </c>
      <c r="M1131" s="566"/>
      <c r="N1131" s="566">
        <v>0.15</v>
      </c>
      <c r="O1131" s="566"/>
      <c r="P1131" s="566">
        <v>0</v>
      </c>
      <c r="Q1131" s="566"/>
      <c r="R1131" s="566"/>
      <c r="S1131" s="566">
        <v>2.1</v>
      </c>
      <c r="T1131" s="566">
        <v>0.21</v>
      </c>
      <c r="U1131" s="566">
        <v>0.19</v>
      </c>
      <c r="V1131" s="566"/>
      <c r="W1131" s="566">
        <v>2.5</v>
      </c>
      <c r="X1131" s="566"/>
      <c r="Y1131" s="566"/>
      <c r="Z1131" s="567"/>
      <c r="AA1131" s="567"/>
      <c r="AB1131" s="567"/>
      <c r="AC1131" s="566"/>
      <c r="AD1131" s="566"/>
      <c r="AE1131" s="566"/>
    </row>
    <row r="1132" spans="1:31">
      <c r="A1132" s="566" t="s">
        <v>492</v>
      </c>
      <c r="B1132" s="566" t="s">
        <v>493</v>
      </c>
      <c r="C1132" s="567">
        <v>42971</v>
      </c>
      <c r="D1132" s="566" t="s">
        <v>1466</v>
      </c>
      <c r="E1132" s="566" t="s">
        <v>1289</v>
      </c>
      <c r="F1132" s="566" t="s">
        <v>327</v>
      </c>
      <c r="G1132" s="566" t="s">
        <v>754</v>
      </c>
      <c r="H1132" s="566" t="s">
        <v>1534</v>
      </c>
      <c r="I1132" s="566">
        <v>5</v>
      </c>
      <c r="J1132" s="566">
        <v>500</v>
      </c>
      <c r="K1132" s="566">
        <v>58210</v>
      </c>
      <c r="L1132" s="566" t="s">
        <v>521</v>
      </c>
      <c r="M1132" s="566"/>
      <c r="N1132" s="566">
        <v>0.15</v>
      </c>
      <c r="O1132" s="566"/>
      <c r="P1132" s="566">
        <v>0</v>
      </c>
      <c r="Q1132" s="566"/>
      <c r="R1132" s="566"/>
      <c r="S1132" s="566">
        <v>2.1</v>
      </c>
      <c r="T1132" s="566">
        <v>0.21</v>
      </c>
      <c r="U1132" s="566">
        <v>0.19</v>
      </c>
      <c r="V1132" s="566"/>
      <c r="W1132" s="566">
        <v>2.5</v>
      </c>
      <c r="X1132" s="566"/>
      <c r="Y1132" s="566"/>
      <c r="Z1132" s="567"/>
      <c r="AA1132" s="567"/>
      <c r="AB1132" s="567"/>
      <c r="AC1132" s="566"/>
      <c r="AD1132" s="566"/>
      <c r="AE1132" s="566"/>
    </row>
    <row r="1133" spans="1:31">
      <c r="A1133" s="566" t="s">
        <v>492</v>
      </c>
      <c r="B1133" s="566" t="s">
        <v>493</v>
      </c>
      <c r="C1133" s="567">
        <v>42971</v>
      </c>
      <c r="D1133" s="566" t="s">
        <v>1466</v>
      </c>
      <c r="E1133" s="566" t="s">
        <v>1289</v>
      </c>
      <c r="F1133" s="566" t="s">
        <v>327</v>
      </c>
      <c r="G1133" s="566" t="s">
        <v>754</v>
      </c>
      <c r="H1133" s="566" t="s">
        <v>1535</v>
      </c>
      <c r="I1133" s="566">
        <v>5</v>
      </c>
      <c r="J1133" s="566">
        <v>500</v>
      </c>
      <c r="K1133" s="566">
        <v>60680</v>
      </c>
      <c r="L1133" s="566" t="s">
        <v>521</v>
      </c>
      <c r="M1133" s="566"/>
      <c r="N1133" s="566">
        <v>0.15</v>
      </c>
      <c r="O1133" s="566"/>
      <c r="P1133" s="566">
        <v>0</v>
      </c>
      <c r="Q1133" s="566"/>
      <c r="R1133" s="566"/>
      <c r="S1133" s="566">
        <v>2.1</v>
      </c>
      <c r="T1133" s="566">
        <v>0.21</v>
      </c>
      <c r="U1133" s="566">
        <v>0.19</v>
      </c>
      <c r="V1133" s="566"/>
      <c r="W1133" s="566">
        <v>2.5</v>
      </c>
      <c r="X1133" s="566"/>
      <c r="Y1133" s="566"/>
      <c r="Z1133" s="567"/>
      <c r="AA1133" s="567"/>
      <c r="AB1133" s="567"/>
      <c r="AC1133" s="566"/>
      <c r="AD1133" s="566"/>
      <c r="AE1133" s="566"/>
    </row>
    <row r="1134" spans="1:31">
      <c r="A1134" s="566" t="s">
        <v>492</v>
      </c>
      <c r="B1134" s="566" t="s">
        <v>493</v>
      </c>
      <c r="C1134" s="567">
        <v>42971</v>
      </c>
      <c r="D1134" s="566" t="s">
        <v>1466</v>
      </c>
      <c r="E1134" s="566" t="s">
        <v>1289</v>
      </c>
      <c r="F1134" s="566" t="s">
        <v>327</v>
      </c>
      <c r="G1134" s="566" t="s">
        <v>754</v>
      </c>
      <c r="H1134" s="566" t="s">
        <v>1536</v>
      </c>
      <c r="I1134" s="566">
        <v>5</v>
      </c>
      <c r="J1134" s="566">
        <v>500</v>
      </c>
      <c r="K1134" s="566">
        <v>61420</v>
      </c>
      <c r="L1134" s="566" t="s">
        <v>521</v>
      </c>
      <c r="M1134" s="566"/>
      <c r="N1134" s="566">
        <v>0.15</v>
      </c>
      <c r="O1134" s="566"/>
      <c r="P1134" s="566">
        <v>0</v>
      </c>
      <c r="Q1134" s="566"/>
      <c r="R1134" s="566"/>
      <c r="S1134" s="566">
        <v>2.1</v>
      </c>
      <c r="T1134" s="566">
        <v>0.21</v>
      </c>
      <c r="U1134" s="566">
        <v>0.19</v>
      </c>
      <c r="V1134" s="566"/>
      <c r="W1134" s="566">
        <v>2.5</v>
      </c>
      <c r="X1134" s="566"/>
      <c r="Y1134" s="566"/>
      <c r="Z1134" s="567"/>
      <c r="AA1134" s="567"/>
      <c r="AB1134" s="567"/>
      <c r="AC1134" s="566"/>
      <c r="AD1134" s="566"/>
      <c r="AE1134" s="566"/>
    </row>
    <row r="1135" spans="1:31">
      <c r="A1135" s="566" t="s">
        <v>492</v>
      </c>
      <c r="B1135" s="566" t="s">
        <v>493</v>
      </c>
      <c r="C1135" s="567">
        <v>42971</v>
      </c>
      <c r="D1135" s="566" t="s">
        <v>1466</v>
      </c>
      <c r="E1135" s="566" t="s">
        <v>1289</v>
      </c>
      <c r="F1135" s="566" t="s">
        <v>327</v>
      </c>
      <c r="G1135" s="566" t="s">
        <v>754</v>
      </c>
      <c r="H1135" s="566" t="s">
        <v>1537</v>
      </c>
      <c r="I1135" s="566">
        <v>5</v>
      </c>
      <c r="J1135" s="566">
        <v>500</v>
      </c>
      <c r="K1135" s="566">
        <v>63680</v>
      </c>
      <c r="L1135" s="566" t="s">
        <v>521</v>
      </c>
      <c r="M1135" s="566"/>
      <c r="N1135" s="566">
        <v>0.15</v>
      </c>
      <c r="O1135" s="566"/>
      <c r="P1135" s="566">
        <v>0</v>
      </c>
      <c r="Q1135" s="566"/>
      <c r="R1135" s="566"/>
      <c r="S1135" s="566">
        <v>2.1</v>
      </c>
      <c r="T1135" s="566">
        <v>0.21</v>
      </c>
      <c r="U1135" s="566">
        <v>0.19</v>
      </c>
      <c r="V1135" s="566"/>
      <c r="W1135" s="566">
        <v>2.5</v>
      </c>
      <c r="X1135" s="566"/>
      <c r="Y1135" s="566"/>
      <c r="Z1135" s="567"/>
      <c r="AA1135" s="567"/>
      <c r="AB1135" s="567"/>
      <c r="AC1135" s="566"/>
      <c r="AD1135" s="566"/>
      <c r="AE1135" s="566"/>
    </row>
    <row r="1136" spans="1:31">
      <c r="A1136" s="566" t="s">
        <v>492</v>
      </c>
      <c r="B1136" s="566" t="s">
        <v>493</v>
      </c>
      <c r="C1136" s="567">
        <v>42971</v>
      </c>
      <c r="D1136" s="566" t="s">
        <v>1466</v>
      </c>
      <c r="E1136" s="566" t="s">
        <v>1289</v>
      </c>
      <c r="F1136" s="566" t="s">
        <v>327</v>
      </c>
      <c r="G1136" s="566" t="s">
        <v>754</v>
      </c>
      <c r="H1136" s="566" t="s">
        <v>1538</v>
      </c>
      <c r="I1136" s="566">
        <v>5</v>
      </c>
      <c r="J1136" s="566">
        <v>500</v>
      </c>
      <c r="K1136" s="566">
        <v>62500</v>
      </c>
      <c r="L1136" s="566" t="s">
        <v>521</v>
      </c>
      <c r="M1136" s="566"/>
      <c r="N1136" s="566">
        <v>0.15</v>
      </c>
      <c r="O1136" s="566"/>
      <c r="P1136" s="566">
        <v>0</v>
      </c>
      <c r="Q1136" s="566"/>
      <c r="R1136" s="566"/>
      <c r="S1136" s="566">
        <v>2.1</v>
      </c>
      <c r="T1136" s="566">
        <v>0.21</v>
      </c>
      <c r="U1136" s="566">
        <v>0.19</v>
      </c>
      <c r="V1136" s="566"/>
      <c r="W1136" s="566">
        <v>2.5</v>
      </c>
      <c r="X1136" s="566"/>
      <c r="Y1136" s="566"/>
      <c r="Z1136" s="567"/>
      <c r="AA1136" s="567"/>
      <c r="AB1136" s="567"/>
      <c r="AC1136" s="566"/>
      <c r="AD1136" s="566"/>
      <c r="AE1136" s="566"/>
    </row>
    <row r="1137" spans="1:31">
      <c r="A1137" s="566" t="s">
        <v>492</v>
      </c>
      <c r="B1137" s="566" t="s">
        <v>493</v>
      </c>
      <c r="C1137" s="567">
        <v>42971</v>
      </c>
      <c r="D1137" s="566" t="s">
        <v>1466</v>
      </c>
      <c r="E1137" s="566" t="s">
        <v>1289</v>
      </c>
      <c r="F1137" s="566" t="s">
        <v>327</v>
      </c>
      <c r="G1137" s="566" t="s">
        <v>754</v>
      </c>
      <c r="H1137" s="566" t="s">
        <v>1539</v>
      </c>
      <c r="I1137" s="566">
        <v>5</v>
      </c>
      <c r="J1137" s="566">
        <v>500</v>
      </c>
      <c r="K1137" s="566">
        <v>59730</v>
      </c>
      <c r="L1137" s="566" t="s">
        <v>521</v>
      </c>
      <c r="M1137" s="566"/>
      <c r="N1137" s="566">
        <v>0.15</v>
      </c>
      <c r="O1137" s="566"/>
      <c r="P1137" s="566">
        <v>0</v>
      </c>
      <c r="Q1137" s="566"/>
      <c r="R1137" s="566"/>
      <c r="S1137" s="566">
        <v>2.1</v>
      </c>
      <c r="T1137" s="566">
        <v>0.21</v>
      </c>
      <c r="U1137" s="566">
        <v>0.19</v>
      </c>
      <c r="V1137" s="566"/>
      <c r="W1137" s="566">
        <v>2.5</v>
      </c>
      <c r="X1137" s="566"/>
      <c r="Y1137" s="566"/>
      <c r="Z1137" s="567"/>
      <c r="AA1137" s="567"/>
      <c r="AB1137" s="567"/>
      <c r="AC1137" s="566"/>
      <c r="AD1137" s="566"/>
      <c r="AE1137" s="566"/>
    </row>
    <row r="1138" spans="1:31">
      <c r="A1138" s="566" t="s">
        <v>492</v>
      </c>
      <c r="B1138" s="566" t="s">
        <v>493</v>
      </c>
      <c r="C1138" s="567">
        <v>42971</v>
      </c>
      <c r="D1138" s="566" t="s">
        <v>1466</v>
      </c>
      <c r="E1138" s="566" t="s">
        <v>1289</v>
      </c>
      <c r="F1138" s="566" t="s">
        <v>327</v>
      </c>
      <c r="G1138" s="566" t="s">
        <v>754</v>
      </c>
      <c r="H1138" s="566" t="s">
        <v>1540</v>
      </c>
      <c r="I1138" s="566">
        <v>5</v>
      </c>
      <c r="J1138" s="566">
        <v>500</v>
      </c>
      <c r="K1138" s="566">
        <v>63400</v>
      </c>
      <c r="L1138" s="566" t="s">
        <v>521</v>
      </c>
      <c r="M1138" s="566"/>
      <c r="N1138" s="566">
        <v>0.15</v>
      </c>
      <c r="O1138" s="566"/>
      <c r="P1138" s="566">
        <v>0</v>
      </c>
      <c r="Q1138" s="566"/>
      <c r="R1138" s="566"/>
      <c r="S1138" s="566">
        <v>2.1</v>
      </c>
      <c r="T1138" s="566">
        <v>0.21</v>
      </c>
      <c r="U1138" s="566">
        <v>0.19</v>
      </c>
      <c r="V1138" s="566"/>
      <c r="W1138" s="566">
        <v>2.5</v>
      </c>
      <c r="X1138" s="566"/>
      <c r="Y1138" s="566"/>
      <c r="Z1138" s="567"/>
      <c r="AA1138" s="567"/>
      <c r="AB1138" s="567"/>
      <c r="AC1138" s="566"/>
      <c r="AD1138" s="566"/>
      <c r="AE1138" s="566"/>
    </row>
    <row r="1139" spans="1:31">
      <c r="A1139" s="566" t="s">
        <v>492</v>
      </c>
      <c r="B1139" s="566" t="s">
        <v>493</v>
      </c>
      <c r="C1139" s="567">
        <v>42971</v>
      </c>
      <c r="D1139" s="566" t="s">
        <v>1466</v>
      </c>
      <c r="E1139" s="566" t="s">
        <v>1289</v>
      </c>
      <c r="F1139" s="566" t="s">
        <v>327</v>
      </c>
      <c r="G1139" s="566" t="s">
        <v>754</v>
      </c>
      <c r="H1139" s="566" t="s">
        <v>1541</v>
      </c>
      <c r="I1139" s="566">
        <v>5</v>
      </c>
      <c r="J1139" s="566">
        <v>500</v>
      </c>
      <c r="K1139" s="566">
        <v>60960</v>
      </c>
      <c r="L1139" s="566" t="s">
        <v>521</v>
      </c>
      <c r="M1139" s="566"/>
      <c r="N1139" s="566">
        <v>0.15</v>
      </c>
      <c r="O1139" s="566"/>
      <c r="P1139" s="566">
        <v>0</v>
      </c>
      <c r="Q1139" s="566"/>
      <c r="R1139" s="566"/>
      <c r="S1139" s="566">
        <v>2.1</v>
      </c>
      <c r="T1139" s="566">
        <v>0.21</v>
      </c>
      <c r="U1139" s="566">
        <v>0.19</v>
      </c>
      <c r="V1139" s="566"/>
      <c r="W1139" s="566">
        <v>2.5</v>
      </c>
      <c r="X1139" s="566"/>
      <c r="Y1139" s="566"/>
      <c r="Z1139" s="567"/>
      <c r="AA1139" s="567"/>
      <c r="AB1139" s="567"/>
      <c r="AC1139" s="566"/>
      <c r="AD1139" s="566"/>
      <c r="AE1139" s="566"/>
    </row>
    <row r="1140" spans="1:31">
      <c r="A1140" s="566" t="s">
        <v>492</v>
      </c>
      <c r="B1140" s="566" t="s">
        <v>493</v>
      </c>
      <c r="C1140" s="567">
        <v>42971</v>
      </c>
      <c r="D1140" s="566" t="s">
        <v>1466</v>
      </c>
      <c r="E1140" s="566" t="s">
        <v>1289</v>
      </c>
      <c r="F1140" s="566" t="s">
        <v>327</v>
      </c>
      <c r="G1140" s="566" t="s">
        <v>754</v>
      </c>
      <c r="H1140" s="566" t="s">
        <v>1542</v>
      </c>
      <c r="I1140" s="566">
        <v>5</v>
      </c>
      <c r="J1140" s="566">
        <v>500</v>
      </c>
      <c r="K1140" s="566">
        <v>61110</v>
      </c>
      <c r="L1140" s="566" t="s">
        <v>521</v>
      </c>
      <c r="M1140" s="566"/>
      <c r="N1140" s="566">
        <v>0.15</v>
      </c>
      <c r="O1140" s="566"/>
      <c r="P1140" s="566">
        <v>0</v>
      </c>
      <c r="Q1140" s="566"/>
      <c r="R1140" s="566"/>
      <c r="S1140" s="566">
        <v>2.1</v>
      </c>
      <c r="T1140" s="566">
        <v>0.21</v>
      </c>
      <c r="U1140" s="566">
        <v>0.19</v>
      </c>
      <c r="V1140" s="566"/>
      <c r="W1140" s="566">
        <v>2.5</v>
      </c>
      <c r="X1140" s="566"/>
      <c r="Y1140" s="566"/>
      <c r="Z1140" s="567"/>
      <c r="AA1140" s="567"/>
      <c r="AB1140" s="567"/>
      <c r="AC1140" s="566"/>
      <c r="AD1140" s="566"/>
      <c r="AE1140" s="566"/>
    </row>
    <row r="1141" spans="1:31">
      <c r="A1141" s="566" t="s">
        <v>492</v>
      </c>
      <c r="B1141" s="566" t="s">
        <v>493</v>
      </c>
      <c r="C1141" s="567">
        <v>42971</v>
      </c>
      <c r="D1141" s="566" t="s">
        <v>1466</v>
      </c>
      <c r="E1141" s="566" t="s">
        <v>1289</v>
      </c>
      <c r="F1141" s="566" t="s">
        <v>327</v>
      </c>
      <c r="G1141" s="566" t="s">
        <v>754</v>
      </c>
      <c r="H1141" s="566" t="s">
        <v>1543</v>
      </c>
      <c r="I1141" s="566">
        <v>5</v>
      </c>
      <c r="J1141" s="566">
        <v>500</v>
      </c>
      <c r="K1141" s="566">
        <v>61070</v>
      </c>
      <c r="L1141" s="566" t="s">
        <v>521</v>
      </c>
      <c r="M1141" s="566"/>
      <c r="N1141" s="566">
        <v>0.15</v>
      </c>
      <c r="O1141" s="566"/>
      <c r="P1141" s="566">
        <v>0</v>
      </c>
      <c r="Q1141" s="566"/>
      <c r="R1141" s="566"/>
      <c r="S1141" s="566">
        <v>2.1</v>
      </c>
      <c r="T1141" s="566">
        <v>0.21</v>
      </c>
      <c r="U1141" s="566">
        <v>0.19</v>
      </c>
      <c r="V1141" s="566"/>
      <c r="W1141" s="566">
        <v>2.5</v>
      </c>
      <c r="X1141" s="566"/>
      <c r="Y1141" s="566"/>
      <c r="Z1141" s="567"/>
      <c r="AA1141" s="567"/>
      <c r="AB1141" s="567"/>
      <c r="AC1141" s="566"/>
      <c r="AD1141" s="566"/>
      <c r="AE1141" s="566"/>
    </row>
    <row r="1142" spans="1:31">
      <c r="A1142" s="566" t="s">
        <v>492</v>
      </c>
      <c r="B1142" s="566" t="s">
        <v>493</v>
      </c>
      <c r="C1142" s="567">
        <v>42971</v>
      </c>
      <c r="D1142" s="566" t="s">
        <v>1466</v>
      </c>
      <c r="E1142" s="566" t="s">
        <v>1289</v>
      </c>
      <c r="F1142" s="566" t="s">
        <v>327</v>
      </c>
      <c r="G1142" s="566" t="s">
        <v>754</v>
      </c>
      <c r="H1142" s="566" t="s">
        <v>1544</v>
      </c>
      <c r="I1142" s="566">
        <v>5</v>
      </c>
      <c r="J1142" s="566">
        <v>500</v>
      </c>
      <c r="K1142" s="566">
        <v>63030</v>
      </c>
      <c r="L1142" s="566" t="s">
        <v>521</v>
      </c>
      <c r="M1142" s="566"/>
      <c r="N1142" s="566">
        <v>0.15</v>
      </c>
      <c r="O1142" s="566"/>
      <c r="P1142" s="566">
        <v>0</v>
      </c>
      <c r="Q1142" s="566"/>
      <c r="R1142" s="566"/>
      <c r="S1142" s="566">
        <v>2.1</v>
      </c>
      <c r="T1142" s="566">
        <v>0.21</v>
      </c>
      <c r="U1142" s="566">
        <v>0.19</v>
      </c>
      <c r="V1142" s="566"/>
      <c r="W1142" s="566">
        <v>2.5</v>
      </c>
      <c r="X1142" s="566"/>
      <c r="Y1142" s="566"/>
      <c r="Z1142" s="567"/>
      <c r="AA1142" s="567"/>
      <c r="AB1142" s="567"/>
      <c r="AC1142" s="566"/>
      <c r="AD1142" s="566"/>
      <c r="AE1142" s="566"/>
    </row>
    <row r="1143" spans="1:31">
      <c r="A1143" s="566" t="s">
        <v>147</v>
      </c>
      <c r="B1143" s="566" t="s">
        <v>161</v>
      </c>
      <c r="C1143" s="567">
        <v>42972</v>
      </c>
      <c r="D1143" s="566" t="s">
        <v>1466</v>
      </c>
      <c r="E1143" s="566" t="s">
        <v>1289</v>
      </c>
      <c r="F1143" s="566" t="s">
        <v>49</v>
      </c>
      <c r="G1143" s="566" t="s">
        <v>162</v>
      </c>
      <c r="H1143" s="566" t="s">
        <v>1545</v>
      </c>
      <c r="I1143" s="566"/>
      <c r="J1143" s="566"/>
      <c r="K1143" s="566"/>
      <c r="L1143" s="566" t="s">
        <v>698</v>
      </c>
      <c r="M1143" s="566" t="s">
        <v>43</v>
      </c>
      <c r="N1143" s="566" t="s">
        <v>43</v>
      </c>
      <c r="O1143" s="566">
        <v>0.5</v>
      </c>
      <c r="P1143" s="566"/>
      <c r="Q1143" s="566" t="s">
        <v>43</v>
      </c>
      <c r="R1143" s="566"/>
      <c r="S1143" s="566">
        <v>7</v>
      </c>
      <c r="T1143" s="566">
        <v>5</v>
      </c>
      <c r="U1143" s="566">
        <v>0</v>
      </c>
      <c r="V1143" s="566"/>
      <c r="W1143" s="566">
        <v>12</v>
      </c>
      <c r="X1143" s="566"/>
      <c r="Y1143" s="566" t="s">
        <v>1546</v>
      </c>
      <c r="Z1143" s="567">
        <v>42969</v>
      </c>
      <c r="AA1143" s="567">
        <v>42973</v>
      </c>
      <c r="AB1143" s="567">
        <v>42974</v>
      </c>
      <c r="AC1143" s="566" t="s">
        <v>54</v>
      </c>
      <c r="AD1143" s="566" t="s">
        <v>1327</v>
      </c>
      <c r="AE1143" s="566" t="s">
        <v>56</v>
      </c>
    </row>
    <row r="1144" spans="1:31">
      <c r="A1144" s="566" t="s">
        <v>492</v>
      </c>
      <c r="B1144" s="566" t="s">
        <v>493</v>
      </c>
      <c r="C1144" s="567">
        <v>42972</v>
      </c>
      <c r="D1144" s="566" t="s">
        <v>1466</v>
      </c>
      <c r="E1144" s="566" t="s">
        <v>1289</v>
      </c>
      <c r="F1144" s="566" t="s">
        <v>327</v>
      </c>
      <c r="G1144" s="566" t="s">
        <v>1547</v>
      </c>
      <c r="H1144" s="566" t="s">
        <v>1548</v>
      </c>
      <c r="I1144" s="566">
        <v>3</v>
      </c>
      <c r="J1144" s="566">
        <v>125</v>
      </c>
      <c r="K1144" s="566">
        <v>2660</v>
      </c>
      <c r="L1144" s="566" t="s">
        <v>521</v>
      </c>
      <c r="M1144" s="566"/>
      <c r="N1144" s="566"/>
      <c r="O1144" s="566">
        <v>0.2</v>
      </c>
      <c r="P1144" s="566">
        <v>0</v>
      </c>
      <c r="Q1144" s="566"/>
      <c r="R1144" s="566"/>
      <c r="S1144" s="566">
        <v>2.8</v>
      </c>
      <c r="T1144" s="566">
        <v>0.21</v>
      </c>
      <c r="U1144" s="566"/>
      <c r="V1144" s="566"/>
      <c r="W1144" s="566">
        <v>3.01</v>
      </c>
      <c r="X1144" s="566"/>
      <c r="Y1144" s="566"/>
      <c r="Z1144" s="567"/>
      <c r="AA1144" s="567"/>
      <c r="AB1144" s="567"/>
      <c r="AC1144" s="566"/>
      <c r="AD1144" s="566"/>
      <c r="AE1144" s="566"/>
    </row>
    <row r="1145" spans="1:31">
      <c r="A1145" s="566" t="s">
        <v>147</v>
      </c>
      <c r="B1145" s="566" t="s">
        <v>161</v>
      </c>
      <c r="C1145" s="567">
        <v>42972</v>
      </c>
      <c r="D1145" s="566" t="s">
        <v>1466</v>
      </c>
      <c r="E1145" s="566" t="s">
        <v>1289</v>
      </c>
      <c r="F1145" s="566" t="s">
        <v>49</v>
      </c>
      <c r="G1145" s="566" t="s">
        <v>162</v>
      </c>
      <c r="H1145" s="566" t="s">
        <v>1549</v>
      </c>
      <c r="I1145" s="566"/>
      <c r="J1145" s="566"/>
      <c r="K1145" s="566"/>
      <c r="L1145" s="566" t="s">
        <v>698</v>
      </c>
      <c r="M1145" s="566" t="s">
        <v>43</v>
      </c>
      <c r="N1145" s="566" t="s">
        <v>43</v>
      </c>
      <c r="O1145" s="566">
        <v>0.5</v>
      </c>
      <c r="P1145" s="566"/>
      <c r="Q1145" s="566" t="s">
        <v>43</v>
      </c>
      <c r="R1145" s="566"/>
      <c r="S1145" s="566">
        <v>7</v>
      </c>
      <c r="T1145" s="566">
        <v>5</v>
      </c>
      <c r="U1145" s="566">
        <v>0</v>
      </c>
      <c r="V1145" s="566"/>
      <c r="W1145" s="566">
        <v>12</v>
      </c>
      <c r="X1145" s="566"/>
      <c r="Y1145" s="566" t="s">
        <v>1546</v>
      </c>
      <c r="Z1145" s="567">
        <v>42969</v>
      </c>
      <c r="AA1145" s="567">
        <v>42973</v>
      </c>
      <c r="AB1145" s="567">
        <v>42974</v>
      </c>
      <c r="AC1145" s="566" t="s">
        <v>54</v>
      </c>
      <c r="AD1145" s="566" t="s">
        <v>1508</v>
      </c>
      <c r="AE1145" s="566" t="s">
        <v>56</v>
      </c>
    </row>
    <row r="1146" spans="1:31">
      <c r="A1146" s="566" t="s">
        <v>492</v>
      </c>
      <c r="B1146" s="566" t="s">
        <v>493</v>
      </c>
      <c r="C1146" s="567">
        <v>42972</v>
      </c>
      <c r="D1146" s="566" t="s">
        <v>1466</v>
      </c>
      <c r="E1146" s="566" t="s">
        <v>1289</v>
      </c>
      <c r="F1146" s="566" t="s">
        <v>327</v>
      </c>
      <c r="G1146" s="566" t="s">
        <v>1112</v>
      </c>
      <c r="H1146" s="566" t="s">
        <v>1550</v>
      </c>
      <c r="I1146" s="566">
        <v>3</v>
      </c>
      <c r="J1146" s="566">
        <v>125</v>
      </c>
      <c r="K1146" s="566">
        <v>1740</v>
      </c>
      <c r="L1146" s="566" t="s">
        <v>952</v>
      </c>
      <c r="M1146" s="566"/>
      <c r="N1146" s="566"/>
      <c r="O1146" s="566">
        <v>0.2</v>
      </c>
      <c r="P1146" s="566">
        <v>0</v>
      </c>
      <c r="Q1146" s="566"/>
      <c r="R1146" s="566"/>
      <c r="S1146" s="566">
        <v>2.8</v>
      </c>
      <c r="T1146" s="566">
        <v>0.21</v>
      </c>
      <c r="U1146" s="566"/>
      <c r="V1146" s="566"/>
      <c r="W1146" s="566">
        <v>3.01</v>
      </c>
      <c r="X1146" s="566"/>
      <c r="Y1146" s="566"/>
      <c r="Z1146" s="567"/>
      <c r="AA1146" s="567"/>
      <c r="AB1146" s="567"/>
      <c r="AC1146" s="566"/>
      <c r="AD1146" s="566"/>
      <c r="AE1146" s="566"/>
    </row>
    <row r="1147" spans="1:31">
      <c r="A1147" s="566" t="s">
        <v>147</v>
      </c>
      <c r="B1147" s="566" t="s">
        <v>161</v>
      </c>
      <c r="C1147" s="567">
        <v>42972</v>
      </c>
      <c r="D1147" s="566" t="s">
        <v>1466</v>
      </c>
      <c r="E1147" s="566" t="s">
        <v>1289</v>
      </c>
      <c r="F1147" s="566" t="s">
        <v>49</v>
      </c>
      <c r="G1147" s="566" t="s">
        <v>162</v>
      </c>
      <c r="H1147" s="566" t="s">
        <v>1551</v>
      </c>
      <c r="I1147" s="566"/>
      <c r="J1147" s="566"/>
      <c r="K1147" s="566"/>
      <c r="L1147" s="566" t="s">
        <v>698</v>
      </c>
      <c r="M1147" s="566" t="s">
        <v>43</v>
      </c>
      <c r="N1147" s="566" t="s">
        <v>43</v>
      </c>
      <c r="O1147" s="566">
        <v>0.5</v>
      </c>
      <c r="P1147" s="566"/>
      <c r="Q1147" s="566" t="s">
        <v>43</v>
      </c>
      <c r="R1147" s="566"/>
      <c r="S1147" s="566">
        <v>7</v>
      </c>
      <c r="T1147" s="566">
        <v>5</v>
      </c>
      <c r="U1147" s="566">
        <v>0</v>
      </c>
      <c r="V1147" s="566"/>
      <c r="W1147" s="566">
        <v>12</v>
      </c>
      <c r="X1147" s="566"/>
      <c r="Y1147" s="566" t="s">
        <v>1546</v>
      </c>
      <c r="Z1147" s="567">
        <v>42969</v>
      </c>
      <c r="AA1147" s="567">
        <v>42973</v>
      </c>
      <c r="AB1147" s="567">
        <v>42974</v>
      </c>
      <c r="AC1147" s="566" t="s">
        <v>54</v>
      </c>
      <c r="AD1147" s="566" t="s">
        <v>1327</v>
      </c>
      <c r="AE1147" s="566" t="s">
        <v>56</v>
      </c>
    </row>
    <row r="1148" spans="1:31">
      <c r="A1148" s="566" t="s">
        <v>492</v>
      </c>
      <c r="B1148" s="566" t="s">
        <v>493</v>
      </c>
      <c r="C1148" s="567">
        <v>42972</v>
      </c>
      <c r="D1148" s="566" t="s">
        <v>1466</v>
      </c>
      <c r="E1148" s="566" t="s">
        <v>1289</v>
      </c>
      <c r="F1148" s="566" t="s">
        <v>327</v>
      </c>
      <c r="G1148" s="566" t="s">
        <v>1552</v>
      </c>
      <c r="H1148" s="566" t="s">
        <v>1553</v>
      </c>
      <c r="I1148" s="566">
        <v>3</v>
      </c>
      <c r="J1148" s="566">
        <v>315</v>
      </c>
      <c r="K1148" s="566">
        <v>28600</v>
      </c>
      <c r="L1148" s="566" t="s">
        <v>521</v>
      </c>
      <c r="M1148" s="566"/>
      <c r="N1148" s="566">
        <v>0.15</v>
      </c>
      <c r="O1148" s="566"/>
      <c r="P1148" s="566">
        <v>0</v>
      </c>
      <c r="Q1148" s="566"/>
      <c r="R1148" s="566"/>
      <c r="S1148" s="566">
        <v>2.1</v>
      </c>
      <c r="T1148" s="566">
        <v>0.21</v>
      </c>
      <c r="U1148" s="566">
        <v>0.19</v>
      </c>
      <c r="V1148" s="566"/>
      <c r="W1148" s="566">
        <v>2.5</v>
      </c>
      <c r="X1148" s="566"/>
      <c r="Y1148" s="566"/>
      <c r="Z1148" s="567"/>
      <c r="AA1148" s="567"/>
      <c r="AB1148" s="567"/>
      <c r="AC1148" s="566"/>
      <c r="AD1148" s="566"/>
      <c r="AE1148" s="566"/>
    </row>
    <row r="1149" spans="1:31">
      <c r="A1149" s="566" t="s">
        <v>147</v>
      </c>
      <c r="B1149" s="566" t="s">
        <v>161</v>
      </c>
      <c r="C1149" s="567">
        <v>42972</v>
      </c>
      <c r="D1149" s="566" t="s">
        <v>1466</v>
      </c>
      <c r="E1149" s="566" t="s">
        <v>1289</v>
      </c>
      <c r="F1149" s="566" t="s">
        <v>49</v>
      </c>
      <c r="G1149" s="566" t="s">
        <v>162</v>
      </c>
      <c r="H1149" s="566" t="s">
        <v>1554</v>
      </c>
      <c r="I1149" s="566"/>
      <c r="J1149" s="566"/>
      <c r="K1149" s="566"/>
      <c r="L1149" s="566" t="s">
        <v>698</v>
      </c>
      <c r="M1149" s="566" t="s">
        <v>43</v>
      </c>
      <c r="N1149" s="566" t="s">
        <v>43</v>
      </c>
      <c r="O1149" s="566">
        <v>0.5</v>
      </c>
      <c r="P1149" s="566"/>
      <c r="Q1149" s="566" t="s">
        <v>43</v>
      </c>
      <c r="R1149" s="566"/>
      <c r="S1149" s="566">
        <v>7</v>
      </c>
      <c r="T1149" s="566">
        <v>5</v>
      </c>
      <c r="U1149" s="566">
        <v>0</v>
      </c>
      <c r="V1149" s="566"/>
      <c r="W1149" s="566">
        <v>12</v>
      </c>
      <c r="X1149" s="566"/>
      <c r="Y1149" s="566" t="s">
        <v>1546</v>
      </c>
      <c r="Z1149" s="567">
        <v>42969</v>
      </c>
      <c r="AA1149" s="567">
        <v>42973</v>
      </c>
      <c r="AB1149" s="567">
        <v>42974</v>
      </c>
      <c r="AC1149" s="566" t="s">
        <v>54</v>
      </c>
      <c r="AD1149" s="566" t="s">
        <v>1327</v>
      </c>
      <c r="AE1149" s="566" t="s">
        <v>56</v>
      </c>
    </row>
    <row r="1150" spans="1:31">
      <c r="A1150" s="566" t="s">
        <v>512</v>
      </c>
      <c r="B1150" s="566" t="s">
        <v>513</v>
      </c>
      <c r="C1150" s="567">
        <v>42972</v>
      </c>
      <c r="D1150" s="566" t="s">
        <v>1466</v>
      </c>
      <c r="E1150" s="566" t="s">
        <v>1289</v>
      </c>
      <c r="F1150" s="566" t="s">
        <v>327</v>
      </c>
      <c r="G1150" s="566" t="s">
        <v>1555</v>
      </c>
      <c r="H1150" s="566"/>
      <c r="I1150" s="566">
        <v>38</v>
      </c>
      <c r="J1150" s="566">
        <v>88</v>
      </c>
      <c r="K1150" s="566">
        <v>88</v>
      </c>
      <c r="L1150" s="566" t="s">
        <v>544</v>
      </c>
      <c r="M1150" s="566">
        <v>1.406</v>
      </c>
      <c r="N1150" s="566"/>
      <c r="O1150" s="566"/>
      <c r="P1150" s="566"/>
      <c r="Q1150" s="566"/>
      <c r="R1150" s="566"/>
      <c r="S1150" s="566">
        <v>19.684</v>
      </c>
      <c r="T1150" s="566"/>
      <c r="U1150" s="566">
        <v>0.342</v>
      </c>
      <c r="V1150" s="566"/>
      <c r="W1150" s="566">
        <v>20.026</v>
      </c>
      <c r="X1150" s="566"/>
      <c r="Y1150" s="566"/>
      <c r="Z1150" s="567"/>
      <c r="AA1150" s="567"/>
      <c r="AB1150" s="567"/>
      <c r="AC1150" s="566"/>
      <c r="AD1150" s="566"/>
      <c r="AE1150" s="566"/>
    </row>
    <row r="1151" spans="1:31">
      <c r="A1151" s="566" t="s">
        <v>512</v>
      </c>
      <c r="B1151" s="566" t="s">
        <v>513</v>
      </c>
      <c r="C1151" s="567">
        <v>42972</v>
      </c>
      <c r="D1151" s="566" t="s">
        <v>1466</v>
      </c>
      <c r="E1151" s="566" t="s">
        <v>1289</v>
      </c>
      <c r="F1151" s="566" t="s">
        <v>327</v>
      </c>
      <c r="G1151" s="566" t="s">
        <v>1555</v>
      </c>
      <c r="H1151" s="566"/>
      <c r="I1151" s="566">
        <v>52</v>
      </c>
      <c r="J1151" s="566">
        <v>91</v>
      </c>
      <c r="K1151" s="566">
        <v>91</v>
      </c>
      <c r="L1151" s="566" t="s">
        <v>544</v>
      </c>
      <c r="M1151" s="566">
        <v>1.924</v>
      </c>
      <c r="N1151" s="566"/>
      <c r="O1151" s="566"/>
      <c r="P1151" s="566"/>
      <c r="Q1151" s="566"/>
      <c r="R1151" s="566"/>
      <c r="S1151" s="566">
        <v>26.936</v>
      </c>
      <c r="T1151" s="566"/>
      <c r="U1151" s="566">
        <v>0.468</v>
      </c>
      <c r="V1151" s="566"/>
      <c r="W1151" s="566">
        <v>27.404</v>
      </c>
      <c r="X1151" s="566"/>
      <c r="Y1151" s="566"/>
      <c r="Z1151" s="567"/>
      <c r="AA1151" s="567"/>
      <c r="AB1151" s="567"/>
      <c r="AC1151" s="566"/>
      <c r="AD1151" s="566"/>
      <c r="AE1151" s="566"/>
    </row>
    <row r="1152" spans="1:31">
      <c r="A1152" s="566" t="s">
        <v>147</v>
      </c>
      <c r="B1152" s="566" t="s">
        <v>324</v>
      </c>
      <c r="C1152" s="567">
        <v>42975</v>
      </c>
      <c r="D1152" s="566" t="s">
        <v>1556</v>
      </c>
      <c r="E1152" s="566" t="s">
        <v>1289</v>
      </c>
      <c r="F1152" s="566" t="s">
        <v>327</v>
      </c>
      <c r="G1152" s="566" t="s">
        <v>1361</v>
      </c>
      <c r="H1152" s="566"/>
      <c r="I1152" s="566"/>
      <c r="J1152" s="566"/>
      <c r="K1152" s="566"/>
      <c r="L1152" s="566"/>
      <c r="M1152" s="566"/>
      <c r="N1152" s="566"/>
      <c r="O1152" s="566"/>
      <c r="P1152" s="566">
        <v>2</v>
      </c>
      <c r="Q1152" s="566"/>
      <c r="R1152" s="566"/>
      <c r="S1152" s="566">
        <v>28</v>
      </c>
      <c r="T1152" s="566"/>
      <c r="U1152" s="566"/>
      <c r="V1152" s="566"/>
      <c r="W1152" s="566">
        <v>28</v>
      </c>
      <c r="X1152" s="566"/>
      <c r="Y1152" s="566"/>
      <c r="Z1152" s="567"/>
      <c r="AA1152" s="567"/>
      <c r="AB1152" s="567"/>
      <c r="AC1152" s="566"/>
      <c r="AD1152" s="566"/>
      <c r="AE1152" s="566"/>
    </row>
    <row r="1153" spans="1:31">
      <c r="A1153" s="566" t="s">
        <v>46</v>
      </c>
      <c r="B1153" s="566" t="s">
        <v>46</v>
      </c>
      <c r="C1153" s="567">
        <v>42975</v>
      </c>
      <c r="D1153" s="566" t="s">
        <v>1556</v>
      </c>
      <c r="E1153" s="566" t="s">
        <v>1289</v>
      </c>
      <c r="F1153" s="566" t="s">
        <v>49</v>
      </c>
      <c r="G1153" s="566" t="s">
        <v>62</v>
      </c>
      <c r="H1153" s="566" t="s">
        <v>1557</v>
      </c>
      <c r="I1153" s="566"/>
      <c r="J1153" s="566"/>
      <c r="K1153" s="566"/>
      <c r="L1153" s="566" t="s">
        <v>110</v>
      </c>
      <c r="M1153" s="566" t="s">
        <v>43</v>
      </c>
      <c r="N1153" s="566" t="s">
        <v>43</v>
      </c>
      <c r="O1153" s="566">
        <v>0.5</v>
      </c>
      <c r="P1153" s="566"/>
      <c r="Q1153" s="566" t="s">
        <v>43</v>
      </c>
      <c r="R1153" s="566"/>
      <c r="S1153" s="566">
        <v>7</v>
      </c>
      <c r="T1153" s="566">
        <v>5</v>
      </c>
      <c r="U1153" s="566">
        <v>0</v>
      </c>
      <c r="V1153" s="566"/>
      <c r="W1153" s="566">
        <v>12</v>
      </c>
      <c r="X1153" s="566"/>
      <c r="Y1153" s="566" t="s">
        <v>1558</v>
      </c>
      <c r="Z1153" s="567">
        <v>42972</v>
      </c>
      <c r="AA1153" s="567">
        <v>42975</v>
      </c>
      <c r="AB1153" s="567">
        <v>42976</v>
      </c>
      <c r="AC1153" s="566" t="s">
        <v>54</v>
      </c>
      <c r="AD1153" s="566" t="s">
        <v>55</v>
      </c>
      <c r="AE1153" s="566" t="s">
        <v>56</v>
      </c>
    </row>
    <row r="1154" spans="1:31">
      <c r="A1154" s="566" t="s">
        <v>492</v>
      </c>
      <c r="B1154" s="566" t="s">
        <v>493</v>
      </c>
      <c r="C1154" s="567">
        <v>42975</v>
      </c>
      <c r="D1154" s="566" t="s">
        <v>1556</v>
      </c>
      <c r="E1154" s="566" t="s">
        <v>1289</v>
      </c>
      <c r="F1154" s="566" t="s">
        <v>327</v>
      </c>
      <c r="G1154" s="566" t="s">
        <v>549</v>
      </c>
      <c r="H1154" s="566" t="s">
        <v>1559</v>
      </c>
      <c r="I1154" s="566">
        <v>3</v>
      </c>
      <c r="J1154" s="566">
        <v>315</v>
      </c>
      <c r="K1154" s="566">
        <v>31170</v>
      </c>
      <c r="L1154" s="566" t="s">
        <v>496</v>
      </c>
      <c r="M1154" s="566">
        <v>0.2</v>
      </c>
      <c r="N1154" s="566"/>
      <c r="O1154" s="566"/>
      <c r="P1154" s="566">
        <v>0</v>
      </c>
      <c r="Q1154" s="566"/>
      <c r="R1154" s="566"/>
      <c r="S1154" s="566">
        <v>2.8</v>
      </c>
      <c r="T1154" s="566">
        <v>0.43</v>
      </c>
      <c r="U1154" s="566">
        <v>0.38</v>
      </c>
      <c r="V1154" s="566"/>
      <c r="W1154" s="566">
        <v>3.61</v>
      </c>
      <c r="X1154" s="566"/>
      <c r="Y1154" s="566"/>
      <c r="Z1154" s="567"/>
      <c r="AA1154" s="567"/>
      <c r="AB1154" s="567"/>
      <c r="AC1154" s="566"/>
      <c r="AD1154" s="566"/>
      <c r="AE1154" s="566"/>
    </row>
    <row r="1155" spans="1:31">
      <c r="A1155" s="566" t="s">
        <v>46</v>
      </c>
      <c r="B1155" s="566" t="s">
        <v>46</v>
      </c>
      <c r="C1155" s="567">
        <v>42975</v>
      </c>
      <c r="D1155" s="566" t="s">
        <v>1556</v>
      </c>
      <c r="E1155" s="566" t="s">
        <v>1289</v>
      </c>
      <c r="F1155" s="566" t="s">
        <v>49</v>
      </c>
      <c r="G1155" s="566" t="s">
        <v>62</v>
      </c>
      <c r="H1155" s="566" t="s">
        <v>1560</v>
      </c>
      <c r="I1155" s="566"/>
      <c r="J1155" s="566"/>
      <c r="K1155" s="566"/>
      <c r="L1155" s="566" t="s">
        <v>1010</v>
      </c>
      <c r="M1155" s="566" t="s">
        <v>43</v>
      </c>
      <c r="N1155" s="566" t="s">
        <v>43</v>
      </c>
      <c r="O1155" s="566" t="s">
        <v>43</v>
      </c>
      <c r="P1155" s="566"/>
      <c r="Q1155" s="566">
        <v>3</v>
      </c>
      <c r="R1155" s="566"/>
      <c r="S1155" s="566">
        <v>42</v>
      </c>
      <c r="T1155" s="566">
        <v>0</v>
      </c>
      <c r="U1155" s="566">
        <v>0</v>
      </c>
      <c r="V1155" s="566"/>
      <c r="W1155" s="566">
        <v>42</v>
      </c>
      <c r="X1155" s="566"/>
      <c r="Y1155" s="566" t="s">
        <v>1561</v>
      </c>
      <c r="Z1155" s="567">
        <v>42970</v>
      </c>
      <c r="AA1155" s="567">
        <v>42975</v>
      </c>
      <c r="AB1155" s="567">
        <v>42976</v>
      </c>
      <c r="AC1155" s="566" t="s">
        <v>142</v>
      </c>
      <c r="AD1155" s="566" t="s">
        <v>85</v>
      </c>
      <c r="AE1155" s="566" t="s">
        <v>56</v>
      </c>
    </row>
    <row r="1156" spans="1:31">
      <c r="A1156" s="566" t="s">
        <v>492</v>
      </c>
      <c r="B1156" s="566" t="s">
        <v>493</v>
      </c>
      <c r="C1156" s="567">
        <v>42975</v>
      </c>
      <c r="D1156" s="566" t="s">
        <v>1556</v>
      </c>
      <c r="E1156" s="566" t="s">
        <v>1289</v>
      </c>
      <c r="F1156" s="566" t="s">
        <v>327</v>
      </c>
      <c r="G1156" s="566" t="s">
        <v>1562</v>
      </c>
      <c r="H1156" s="566" t="s">
        <v>1563</v>
      </c>
      <c r="I1156" s="566">
        <v>3</v>
      </c>
      <c r="J1156" s="566">
        <v>200</v>
      </c>
      <c r="K1156" s="566">
        <v>6510</v>
      </c>
      <c r="L1156" s="566" t="s">
        <v>496</v>
      </c>
      <c r="M1156" s="566">
        <v>0.2</v>
      </c>
      <c r="N1156" s="566"/>
      <c r="O1156" s="566"/>
      <c r="P1156" s="566">
        <v>0</v>
      </c>
      <c r="Q1156" s="566"/>
      <c r="R1156" s="566"/>
      <c r="S1156" s="566">
        <v>2.8</v>
      </c>
      <c r="T1156" s="566">
        <v>0.43</v>
      </c>
      <c r="U1156" s="566">
        <v>0.38</v>
      </c>
      <c r="V1156" s="566"/>
      <c r="W1156" s="566">
        <v>3.61</v>
      </c>
      <c r="X1156" s="566"/>
      <c r="Y1156" s="566"/>
      <c r="Z1156" s="567"/>
      <c r="AA1156" s="567"/>
      <c r="AB1156" s="567"/>
      <c r="AC1156" s="566"/>
      <c r="AD1156" s="566"/>
      <c r="AE1156" s="566"/>
    </row>
    <row r="1157" spans="1:31">
      <c r="A1157" s="566" t="s">
        <v>46</v>
      </c>
      <c r="B1157" s="566" t="s">
        <v>46</v>
      </c>
      <c r="C1157" s="567">
        <v>42975</v>
      </c>
      <c r="D1157" s="566" t="s">
        <v>1556</v>
      </c>
      <c r="E1157" s="566" t="s">
        <v>1289</v>
      </c>
      <c r="F1157" s="566" t="s">
        <v>49</v>
      </c>
      <c r="G1157" s="566" t="s">
        <v>62</v>
      </c>
      <c r="H1157" s="566" t="s">
        <v>1564</v>
      </c>
      <c r="I1157" s="566"/>
      <c r="J1157" s="566"/>
      <c r="K1157" s="566"/>
      <c r="L1157" s="566" t="s">
        <v>358</v>
      </c>
      <c r="M1157" s="566" t="s">
        <v>43</v>
      </c>
      <c r="N1157" s="566">
        <v>0.5</v>
      </c>
      <c r="O1157" s="566" t="s">
        <v>43</v>
      </c>
      <c r="P1157" s="566"/>
      <c r="Q1157" s="566" t="s">
        <v>43</v>
      </c>
      <c r="R1157" s="566"/>
      <c r="S1157" s="566">
        <v>7</v>
      </c>
      <c r="T1157" s="566">
        <v>5</v>
      </c>
      <c r="U1157" s="566">
        <v>83.36774732</v>
      </c>
      <c r="V1157" s="566"/>
      <c r="W1157" s="566">
        <v>95</v>
      </c>
      <c r="X1157" s="566"/>
      <c r="Y1157" s="566" t="s">
        <v>1558</v>
      </c>
      <c r="Z1157" s="567">
        <v>42972</v>
      </c>
      <c r="AA1157" s="567">
        <v>42975</v>
      </c>
      <c r="AB1157" s="567">
        <v>42976</v>
      </c>
      <c r="AC1157" s="566" t="s">
        <v>106</v>
      </c>
      <c r="AD1157" s="566" t="s">
        <v>55</v>
      </c>
      <c r="AE1157" s="566" t="s">
        <v>56</v>
      </c>
    </row>
    <row r="1158" spans="1:31">
      <c r="A1158" s="566" t="s">
        <v>492</v>
      </c>
      <c r="B1158" s="566" t="s">
        <v>493</v>
      </c>
      <c r="C1158" s="567">
        <v>42975</v>
      </c>
      <c r="D1158" s="566" t="s">
        <v>1556</v>
      </c>
      <c r="E1158" s="566" t="s">
        <v>1289</v>
      </c>
      <c r="F1158" s="566" t="s">
        <v>327</v>
      </c>
      <c r="G1158" s="566" t="s">
        <v>549</v>
      </c>
      <c r="H1158" s="566" t="s">
        <v>1565</v>
      </c>
      <c r="I1158" s="566">
        <v>3</v>
      </c>
      <c r="J1158" s="566">
        <v>315</v>
      </c>
      <c r="K1158" s="566">
        <v>22330</v>
      </c>
      <c r="L1158" s="566" t="s">
        <v>496</v>
      </c>
      <c r="M1158" s="566">
        <v>0.2</v>
      </c>
      <c r="N1158" s="566"/>
      <c r="O1158" s="566"/>
      <c r="P1158" s="566">
        <v>0</v>
      </c>
      <c r="Q1158" s="566"/>
      <c r="R1158" s="566"/>
      <c r="S1158" s="566">
        <v>2.8</v>
      </c>
      <c r="T1158" s="566">
        <v>0.43</v>
      </c>
      <c r="U1158" s="566">
        <v>0.38</v>
      </c>
      <c r="V1158" s="566"/>
      <c r="W1158" s="566">
        <v>3.61</v>
      </c>
      <c r="X1158" s="566"/>
      <c r="Y1158" s="566"/>
      <c r="Z1158" s="567"/>
      <c r="AA1158" s="567"/>
      <c r="AB1158" s="567"/>
      <c r="AC1158" s="566"/>
      <c r="AD1158" s="566"/>
      <c r="AE1158" s="566"/>
    </row>
    <row r="1159" spans="1:31">
      <c r="A1159" s="566" t="s">
        <v>46</v>
      </c>
      <c r="B1159" s="566" t="s">
        <v>46</v>
      </c>
      <c r="C1159" s="567">
        <v>42975</v>
      </c>
      <c r="D1159" s="566" t="s">
        <v>1556</v>
      </c>
      <c r="E1159" s="566" t="s">
        <v>1289</v>
      </c>
      <c r="F1159" s="566" t="s">
        <v>49</v>
      </c>
      <c r="G1159" s="566" t="s">
        <v>62</v>
      </c>
      <c r="H1159" s="566" t="s">
        <v>1566</v>
      </c>
      <c r="I1159" s="566"/>
      <c r="J1159" s="566"/>
      <c r="K1159" s="566"/>
      <c r="L1159" s="566" t="s">
        <v>164</v>
      </c>
      <c r="M1159" s="566" t="s">
        <v>43</v>
      </c>
      <c r="N1159" s="566" t="s">
        <v>43</v>
      </c>
      <c r="O1159" s="566">
        <v>0.5</v>
      </c>
      <c r="P1159" s="566"/>
      <c r="Q1159" s="566" t="s">
        <v>43</v>
      </c>
      <c r="R1159" s="566"/>
      <c r="S1159" s="566">
        <v>7</v>
      </c>
      <c r="T1159" s="566">
        <v>5</v>
      </c>
      <c r="U1159" s="566">
        <v>0</v>
      </c>
      <c r="V1159" s="566"/>
      <c r="W1159" s="566">
        <v>12</v>
      </c>
      <c r="X1159" s="566"/>
      <c r="Y1159" s="566" t="s">
        <v>1558</v>
      </c>
      <c r="Z1159" s="567">
        <v>42972</v>
      </c>
      <c r="AA1159" s="567">
        <v>42975</v>
      </c>
      <c r="AB1159" s="567">
        <v>42976</v>
      </c>
      <c r="AC1159" s="566" t="s">
        <v>54</v>
      </c>
      <c r="AD1159" s="566" t="s">
        <v>85</v>
      </c>
      <c r="AE1159" s="566" t="s">
        <v>56</v>
      </c>
    </row>
    <row r="1160" spans="1:31">
      <c r="A1160" s="566" t="s">
        <v>492</v>
      </c>
      <c r="B1160" s="566" t="s">
        <v>493</v>
      </c>
      <c r="C1160" s="567">
        <v>42975</v>
      </c>
      <c r="D1160" s="566" t="s">
        <v>1556</v>
      </c>
      <c r="E1160" s="566" t="s">
        <v>1289</v>
      </c>
      <c r="F1160" s="566" t="s">
        <v>327</v>
      </c>
      <c r="G1160" s="566" t="s">
        <v>549</v>
      </c>
      <c r="H1160" s="566" t="s">
        <v>1567</v>
      </c>
      <c r="I1160" s="566">
        <v>3</v>
      </c>
      <c r="J1160" s="566">
        <v>315</v>
      </c>
      <c r="K1160" s="566">
        <v>29340</v>
      </c>
      <c r="L1160" s="566" t="s">
        <v>496</v>
      </c>
      <c r="M1160" s="566">
        <v>0.2</v>
      </c>
      <c r="N1160" s="566"/>
      <c r="O1160" s="566"/>
      <c r="P1160" s="566">
        <v>0</v>
      </c>
      <c r="Q1160" s="566"/>
      <c r="R1160" s="566"/>
      <c r="S1160" s="566">
        <v>2.8</v>
      </c>
      <c r="T1160" s="566">
        <v>0.43</v>
      </c>
      <c r="U1160" s="566">
        <v>0.38</v>
      </c>
      <c r="V1160" s="566"/>
      <c r="W1160" s="566">
        <v>3.61</v>
      </c>
      <c r="X1160" s="566"/>
      <c r="Y1160" s="566"/>
      <c r="Z1160" s="567"/>
      <c r="AA1160" s="567"/>
      <c r="AB1160" s="567"/>
      <c r="AC1160" s="566"/>
      <c r="AD1160" s="566"/>
      <c r="AE1160" s="566"/>
    </row>
    <row r="1161" spans="1:31">
      <c r="A1161" s="566" t="s">
        <v>492</v>
      </c>
      <c r="B1161" s="566" t="s">
        <v>493</v>
      </c>
      <c r="C1161" s="567">
        <v>42975</v>
      </c>
      <c r="D1161" s="566" t="s">
        <v>1556</v>
      </c>
      <c r="E1161" s="566" t="s">
        <v>1289</v>
      </c>
      <c r="F1161" s="566" t="s">
        <v>327</v>
      </c>
      <c r="G1161" s="566" t="s">
        <v>1568</v>
      </c>
      <c r="H1161" s="566" t="s">
        <v>1569</v>
      </c>
      <c r="I1161" s="566">
        <v>4</v>
      </c>
      <c r="J1161" s="566">
        <v>315</v>
      </c>
      <c r="K1161" s="566">
        <v>33220</v>
      </c>
      <c r="L1161" s="566" t="s">
        <v>952</v>
      </c>
      <c r="M1161" s="566">
        <v>0.2</v>
      </c>
      <c r="N1161" s="566"/>
      <c r="O1161" s="566"/>
      <c r="P1161" s="566">
        <v>0</v>
      </c>
      <c r="Q1161" s="566"/>
      <c r="R1161" s="566"/>
      <c r="S1161" s="566">
        <v>2.8</v>
      </c>
      <c r="T1161" s="566">
        <v>0.43</v>
      </c>
      <c r="U1161" s="566">
        <v>0.38</v>
      </c>
      <c r="V1161" s="566"/>
      <c r="W1161" s="566">
        <v>3.61</v>
      </c>
      <c r="X1161" s="566"/>
      <c r="Y1161" s="566"/>
      <c r="Z1161" s="567"/>
      <c r="AA1161" s="567"/>
      <c r="AB1161" s="567"/>
      <c r="AC1161" s="566"/>
      <c r="AD1161" s="566"/>
      <c r="AE1161" s="566"/>
    </row>
    <row r="1162" spans="1:31">
      <c r="A1162" s="566" t="s">
        <v>492</v>
      </c>
      <c r="B1162" s="566" t="s">
        <v>1301</v>
      </c>
      <c r="C1162" s="567">
        <v>42975</v>
      </c>
      <c r="D1162" s="566" t="s">
        <v>1556</v>
      </c>
      <c r="E1162" s="566" t="s">
        <v>1289</v>
      </c>
      <c r="F1162" s="566" t="s">
        <v>327</v>
      </c>
      <c r="G1162" s="566" t="s">
        <v>884</v>
      </c>
      <c r="H1162" s="566" t="s">
        <v>1570</v>
      </c>
      <c r="I1162" s="566">
        <v>20</v>
      </c>
      <c r="J1162" s="566">
        <v>108</v>
      </c>
      <c r="K1162" s="566">
        <v>108</v>
      </c>
      <c r="L1162" s="566" t="s">
        <v>897</v>
      </c>
      <c r="M1162" s="566"/>
      <c r="N1162" s="566"/>
      <c r="O1162" s="566"/>
      <c r="P1162" s="566">
        <v>0.16</v>
      </c>
      <c r="Q1162" s="566"/>
      <c r="R1162" s="566"/>
      <c r="S1162" s="566">
        <v>2.24</v>
      </c>
      <c r="T1162" s="566"/>
      <c r="U1162" s="566"/>
      <c r="V1162" s="566"/>
      <c r="W1162" s="566">
        <v>2.24</v>
      </c>
      <c r="X1162" s="566">
        <v>20</v>
      </c>
      <c r="Y1162" s="566"/>
      <c r="Z1162" s="567"/>
      <c r="AA1162" s="567"/>
      <c r="AB1162" s="567"/>
      <c r="AC1162" s="566"/>
      <c r="AD1162" s="566"/>
      <c r="AE1162" s="566"/>
    </row>
    <row r="1163" spans="1:31">
      <c r="A1163" s="566" t="s">
        <v>492</v>
      </c>
      <c r="B1163" s="566" t="s">
        <v>493</v>
      </c>
      <c r="C1163" s="567">
        <v>42975</v>
      </c>
      <c r="D1163" s="566" t="s">
        <v>1556</v>
      </c>
      <c r="E1163" s="566" t="s">
        <v>1289</v>
      </c>
      <c r="F1163" s="566" t="s">
        <v>327</v>
      </c>
      <c r="G1163" s="566" t="s">
        <v>1562</v>
      </c>
      <c r="H1163" s="566" t="s">
        <v>1571</v>
      </c>
      <c r="I1163" s="566">
        <v>3</v>
      </c>
      <c r="J1163" s="566">
        <v>125</v>
      </c>
      <c r="K1163" s="566">
        <v>3110</v>
      </c>
      <c r="L1163" s="566" t="s">
        <v>521</v>
      </c>
      <c r="M1163" s="566">
        <v>0.2</v>
      </c>
      <c r="N1163" s="566"/>
      <c r="O1163" s="566"/>
      <c r="P1163" s="566">
        <v>0</v>
      </c>
      <c r="Q1163" s="566"/>
      <c r="R1163" s="566"/>
      <c r="S1163" s="566">
        <v>2.8</v>
      </c>
      <c r="T1163" s="566">
        <v>0.43</v>
      </c>
      <c r="U1163" s="566">
        <v>0.38</v>
      </c>
      <c r="V1163" s="566"/>
      <c r="W1163" s="566">
        <v>3.61</v>
      </c>
      <c r="X1163" s="566"/>
      <c r="Y1163" s="566"/>
      <c r="Z1163" s="567"/>
      <c r="AA1163" s="567"/>
      <c r="AB1163" s="567"/>
      <c r="AC1163" s="566"/>
      <c r="AD1163" s="566"/>
      <c r="AE1163" s="566"/>
    </row>
    <row r="1164" spans="1:31">
      <c r="A1164" s="566" t="s">
        <v>492</v>
      </c>
      <c r="B1164" s="566" t="s">
        <v>493</v>
      </c>
      <c r="C1164" s="567">
        <v>42975</v>
      </c>
      <c r="D1164" s="566" t="s">
        <v>1556</v>
      </c>
      <c r="E1164" s="566" t="s">
        <v>1289</v>
      </c>
      <c r="F1164" s="566" t="s">
        <v>327</v>
      </c>
      <c r="G1164" s="566" t="s">
        <v>1568</v>
      </c>
      <c r="H1164" s="566" t="s">
        <v>1572</v>
      </c>
      <c r="I1164" s="566">
        <v>4</v>
      </c>
      <c r="J1164" s="566">
        <v>315</v>
      </c>
      <c r="K1164" s="566">
        <v>30740</v>
      </c>
      <c r="L1164" s="566" t="s">
        <v>952</v>
      </c>
      <c r="M1164" s="566">
        <v>0.2</v>
      </c>
      <c r="N1164" s="566"/>
      <c r="O1164" s="566"/>
      <c r="P1164" s="566">
        <v>0</v>
      </c>
      <c r="Q1164" s="566"/>
      <c r="R1164" s="566"/>
      <c r="S1164" s="566">
        <v>2.8</v>
      </c>
      <c r="T1164" s="566">
        <v>0.43</v>
      </c>
      <c r="U1164" s="566">
        <v>0.38</v>
      </c>
      <c r="V1164" s="566"/>
      <c r="W1164" s="566">
        <v>3.61</v>
      </c>
      <c r="X1164" s="566"/>
      <c r="Y1164" s="566"/>
      <c r="Z1164" s="567"/>
      <c r="AA1164" s="567"/>
      <c r="AB1164" s="567"/>
      <c r="AC1164" s="566"/>
      <c r="AD1164" s="566"/>
      <c r="AE1164" s="566"/>
    </row>
    <row r="1165" spans="1:31">
      <c r="A1165" s="566" t="s">
        <v>147</v>
      </c>
      <c r="B1165" s="566" t="s">
        <v>324</v>
      </c>
      <c r="C1165" s="567">
        <v>42976</v>
      </c>
      <c r="D1165" s="566" t="s">
        <v>1556</v>
      </c>
      <c r="E1165" s="566" t="s">
        <v>1289</v>
      </c>
      <c r="F1165" s="566" t="s">
        <v>327</v>
      </c>
      <c r="G1165" s="566" t="s">
        <v>949</v>
      </c>
      <c r="H1165" s="566"/>
      <c r="I1165" s="566"/>
      <c r="J1165" s="566"/>
      <c r="K1165" s="566"/>
      <c r="L1165" s="566"/>
      <c r="M1165" s="566">
        <v>3</v>
      </c>
      <c r="N1165" s="566"/>
      <c r="O1165" s="566"/>
      <c r="P1165" s="566"/>
      <c r="Q1165" s="566"/>
      <c r="R1165" s="566"/>
      <c r="S1165" s="566">
        <v>42</v>
      </c>
      <c r="T1165" s="566"/>
      <c r="U1165" s="566"/>
      <c r="V1165" s="566"/>
      <c r="W1165" s="566">
        <v>42</v>
      </c>
      <c r="X1165" s="566"/>
      <c r="Y1165" s="566"/>
      <c r="Z1165" s="567"/>
      <c r="AA1165" s="567"/>
      <c r="AB1165" s="567"/>
      <c r="AC1165" s="566"/>
      <c r="AD1165" s="566"/>
      <c r="AE1165" s="566"/>
    </row>
    <row r="1166" spans="1:31">
      <c r="A1166" s="566" t="s">
        <v>492</v>
      </c>
      <c r="B1166" s="566" t="s">
        <v>493</v>
      </c>
      <c r="C1166" s="567">
        <v>42977</v>
      </c>
      <c r="D1166" s="566" t="s">
        <v>1556</v>
      </c>
      <c r="E1166" s="566" t="s">
        <v>1289</v>
      </c>
      <c r="F1166" s="566" t="s">
        <v>327</v>
      </c>
      <c r="G1166" s="566" t="s">
        <v>1573</v>
      </c>
      <c r="H1166" s="566" t="s">
        <v>1574</v>
      </c>
      <c r="I1166" s="566">
        <v>3</v>
      </c>
      <c r="J1166" s="566">
        <v>125</v>
      </c>
      <c r="K1166" s="566">
        <v>2290</v>
      </c>
      <c r="L1166" s="566" t="s">
        <v>710</v>
      </c>
      <c r="M1166" s="566"/>
      <c r="N1166" s="566"/>
      <c r="O1166" s="566">
        <v>0.2</v>
      </c>
      <c r="P1166" s="566">
        <v>0</v>
      </c>
      <c r="Q1166" s="566"/>
      <c r="R1166" s="566"/>
      <c r="S1166" s="566">
        <v>2.8</v>
      </c>
      <c r="T1166" s="566">
        <v>0.21</v>
      </c>
      <c r="U1166" s="566"/>
      <c r="V1166" s="566"/>
      <c r="W1166" s="566">
        <v>3.01</v>
      </c>
      <c r="X1166" s="566"/>
      <c r="Y1166" s="566"/>
      <c r="Z1166" s="567"/>
      <c r="AA1166" s="567"/>
      <c r="AB1166" s="567"/>
      <c r="AC1166" s="566"/>
      <c r="AD1166" s="566"/>
      <c r="AE1166" s="566"/>
    </row>
    <row r="1167" spans="1:31">
      <c r="A1167" s="566" t="s">
        <v>512</v>
      </c>
      <c r="B1167" s="566" t="s">
        <v>513</v>
      </c>
      <c r="C1167" s="567">
        <v>42977</v>
      </c>
      <c r="D1167" s="566" t="s">
        <v>1556</v>
      </c>
      <c r="E1167" s="566" t="s">
        <v>1289</v>
      </c>
      <c r="F1167" s="566" t="s">
        <v>327</v>
      </c>
      <c r="G1167" s="566" t="s">
        <v>1575</v>
      </c>
      <c r="H1167" s="566"/>
      <c r="I1167" s="566">
        <v>94</v>
      </c>
      <c r="J1167" s="566">
        <v>118</v>
      </c>
      <c r="K1167" s="566">
        <v>118</v>
      </c>
      <c r="L1167" s="566" t="s">
        <v>544</v>
      </c>
      <c r="M1167" s="566">
        <v>3.478</v>
      </c>
      <c r="N1167" s="566"/>
      <c r="O1167" s="566"/>
      <c r="P1167" s="566"/>
      <c r="Q1167" s="566"/>
      <c r="R1167" s="566"/>
      <c r="S1167" s="566">
        <v>48.692</v>
      </c>
      <c r="T1167" s="566"/>
      <c r="U1167" s="566">
        <v>0.846</v>
      </c>
      <c r="V1167" s="566"/>
      <c r="W1167" s="566">
        <v>49.538</v>
      </c>
      <c r="X1167" s="566"/>
      <c r="Y1167" s="566"/>
      <c r="Z1167" s="567"/>
      <c r="AA1167" s="567"/>
      <c r="AB1167" s="567"/>
      <c r="AC1167" s="566"/>
      <c r="AD1167" s="566"/>
      <c r="AE1167" s="566"/>
    </row>
    <row r="1168" spans="1:31">
      <c r="A1168" s="566" t="s">
        <v>492</v>
      </c>
      <c r="B1168" s="566" t="s">
        <v>493</v>
      </c>
      <c r="C1168" s="567">
        <v>42977</v>
      </c>
      <c r="D1168" s="566" t="s">
        <v>1556</v>
      </c>
      <c r="E1168" s="566" t="s">
        <v>1289</v>
      </c>
      <c r="F1168" s="566" t="s">
        <v>327</v>
      </c>
      <c r="G1168" s="566" t="s">
        <v>1576</v>
      </c>
      <c r="H1168" s="566" t="s">
        <v>1577</v>
      </c>
      <c r="I1168" s="566">
        <v>4</v>
      </c>
      <c r="J1168" s="566">
        <v>200</v>
      </c>
      <c r="K1168" s="566">
        <v>10000</v>
      </c>
      <c r="L1168" s="566" t="s">
        <v>710</v>
      </c>
      <c r="M1168" s="566"/>
      <c r="N1168" s="566"/>
      <c r="O1168" s="566">
        <v>0.2</v>
      </c>
      <c r="P1168" s="566">
        <v>0</v>
      </c>
      <c r="Q1168" s="566"/>
      <c r="R1168" s="566"/>
      <c r="S1168" s="566">
        <v>2.8</v>
      </c>
      <c r="T1168" s="566">
        <v>0.21</v>
      </c>
      <c r="U1168" s="566"/>
      <c r="V1168" s="566"/>
      <c r="W1168" s="566">
        <v>3.01</v>
      </c>
      <c r="X1168" s="566"/>
      <c r="Y1168" s="566"/>
      <c r="Z1168" s="567"/>
      <c r="AA1168" s="567"/>
      <c r="AB1168" s="567"/>
      <c r="AC1168" s="566"/>
      <c r="AD1168" s="566"/>
      <c r="AE1168" s="566"/>
    </row>
    <row r="1169" spans="1:31">
      <c r="A1169" s="566" t="s">
        <v>512</v>
      </c>
      <c r="B1169" s="566" t="s">
        <v>513</v>
      </c>
      <c r="C1169" s="567">
        <v>42977</v>
      </c>
      <c r="D1169" s="566" t="s">
        <v>1556</v>
      </c>
      <c r="E1169" s="566" t="s">
        <v>1289</v>
      </c>
      <c r="F1169" s="566" t="s">
        <v>327</v>
      </c>
      <c r="G1169" s="566" t="s">
        <v>1363</v>
      </c>
      <c r="H1169" s="566"/>
      <c r="I1169" s="566">
        <v>24</v>
      </c>
      <c r="J1169" s="566">
        <v>65</v>
      </c>
      <c r="K1169" s="566">
        <v>65</v>
      </c>
      <c r="L1169" s="566" t="s">
        <v>544</v>
      </c>
      <c r="M1169" s="566">
        <v>0.888</v>
      </c>
      <c r="N1169" s="566"/>
      <c r="O1169" s="566"/>
      <c r="P1169" s="566"/>
      <c r="Q1169" s="566"/>
      <c r="R1169" s="566"/>
      <c r="S1169" s="566">
        <v>12.432</v>
      </c>
      <c r="T1169" s="566"/>
      <c r="U1169" s="566">
        <v>0.216</v>
      </c>
      <c r="V1169" s="566"/>
      <c r="W1169" s="566">
        <v>12.648</v>
      </c>
      <c r="X1169" s="566"/>
      <c r="Y1169" s="566"/>
      <c r="Z1169" s="567"/>
      <c r="AA1169" s="567"/>
      <c r="AB1169" s="567"/>
      <c r="AC1169" s="566"/>
      <c r="AD1169" s="566"/>
      <c r="AE1169" s="566"/>
    </row>
    <row r="1170" spans="1:31">
      <c r="A1170" s="566" t="s">
        <v>512</v>
      </c>
      <c r="B1170" s="566" t="s">
        <v>513</v>
      </c>
      <c r="C1170" s="567">
        <v>42977</v>
      </c>
      <c r="D1170" s="566" t="s">
        <v>1556</v>
      </c>
      <c r="E1170" s="566" t="s">
        <v>1289</v>
      </c>
      <c r="F1170" s="566" t="s">
        <v>327</v>
      </c>
      <c r="G1170" s="566" t="s">
        <v>1363</v>
      </c>
      <c r="H1170" s="566"/>
      <c r="I1170" s="566">
        <v>118</v>
      </c>
      <c r="J1170" s="566">
        <v>223</v>
      </c>
      <c r="K1170" s="566">
        <v>223</v>
      </c>
      <c r="L1170" s="566" t="s">
        <v>544</v>
      </c>
      <c r="M1170" s="566">
        <v>4.366</v>
      </c>
      <c r="N1170" s="566"/>
      <c r="O1170" s="566"/>
      <c r="P1170" s="566"/>
      <c r="Q1170" s="566"/>
      <c r="R1170" s="566"/>
      <c r="S1170" s="566">
        <v>61.124</v>
      </c>
      <c r="T1170" s="566"/>
      <c r="U1170" s="566">
        <v>1.062</v>
      </c>
      <c r="V1170" s="566"/>
      <c r="W1170" s="566">
        <v>62.186</v>
      </c>
      <c r="X1170" s="566"/>
      <c r="Y1170" s="566"/>
      <c r="Z1170" s="567"/>
      <c r="AA1170" s="567"/>
      <c r="AB1170" s="567"/>
      <c r="AC1170" s="566"/>
      <c r="AD1170" s="566"/>
      <c r="AE1170" s="566"/>
    </row>
    <row r="1171" spans="1:31">
      <c r="A1171" s="566" t="s">
        <v>492</v>
      </c>
      <c r="B1171" s="566" t="s">
        <v>493</v>
      </c>
      <c r="C1171" s="567">
        <v>42978</v>
      </c>
      <c r="D1171" s="566" t="s">
        <v>1556</v>
      </c>
      <c r="E1171" s="566" t="s">
        <v>1289</v>
      </c>
      <c r="F1171" s="566" t="s">
        <v>327</v>
      </c>
      <c r="G1171" s="566" t="s">
        <v>519</v>
      </c>
      <c r="H1171" s="566" t="s">
        <v>1578</v>
      </c>
      <c r="I1171" s="566">
        <v>3</v>
      </c>
      <c r="J1171" s="566">
        <v>315</v>
      </c>
      <c r="K1171" s="566">
        <v>19360</v>
      </c>
      <c r="L1171" s="566" t="s">
        <v>696</v>
      </c>
      <c r="M1171" s="566"/>
      <c r="N1171" s="566">
        <v>0.15</v>
      </c>
      <c r="O1171" s="566"/>
      <c r="P1171" s="566">
        <v>0</v>
      </c>
      <c r="Q1171" s="566"/>
      <c r="R1171" s="566"/>
      <c r="S1171" s="566">
        <v>2.1</v>
      </c>
      <c r="T1171" s="566">
        <v>0.21</v>
      </c>
      <c r="U1171" s="566">
        <v>0.19</v>
      </c>
      <c r="V1171" s="566"/>
      <c r="W1171" s="566">
        <v>2.5</v>
      </c>
      <c r="X1171" s="566"/>
      <c r="Y1171" s="566"/>
      <c r="Z1171" s="567"/>
      <c r="AA1171" s="567"/>
      <c r="AB1171" s="567"/>
      <c r="AC1171" s="566"/>
      <c r="AD1171" s="566"/>
      <c r="AE1171" s="566"/>
    </row>
    <row r="1172" spans="1:31">
      <c r="A1172" s="566" t="s">
        <v>147</v>
      </c>
      <c r="B1172" s="566" t="s">
        <v>161</v>
      </c>
      <c r="C1172" s="567">
        <v>42978</v>
      </c>
      <c r="D1172" s="566" t="s">
        <v>1556</v>
      </c>
      <c r="E1172" s="566" t="s">
        <v>1289</v>
      </c>
      <c r="F1172" s="566" t="s">
        <v>49</v>
      </c>
      <c r="G1172" s="566" t="s">
        <v>212</v>
      </c>
      <c r="H1172" s="566" t="s">
        <v>1579</v>
      </c>
      <c r="I1172" s="566"/>
      <c r="J1172" s="566"/>
      <c r="K1172" s="566"/>
      <c r="L1172" s="566" t="s">
        <v>164</v>
      </c>
      <c r="M1172" s="566" t="s">
        <v>43</v>
      </c>
      <c r="N1172" s="566" t="s">
        <v>43</v>
      </c>
      <c r="O1172" s="566">
        <v>0.5</v>
      </c>
      <c r="P1172" s="566"/>
      <c r="Q1172" s="566" t="s">
        <v>43</v>
      </c>
      <c r="R1172" s="566"/>
      <c r="S1172" s="566">
        <v>7</v>
      </c>
      <c r="T1172" s="566">
        <v>5</v>
      </c>
      <c r="U1172" s="566">
        <v>0</v>
      </c>
      <c r="V1172" s="566"/>
      <c r="W1172" s="566">
        <v>12</v>
      </c>
      <c r="X1172" s="566"/>
      <c r="Y1172" s="566" t="s">
        <v>1580</v>
      </c>
      <c r="Z1172" s="567">
        <v>42975</v>
      </c>
      <c r="AA1172" s="567">
        <v>42978</v>
      </c>
      <c r="AB1172" s="567">
        <v>42979</v>
      </c>
      <c r="AC1172" s="566" t="s">
        <v>54</v>
      </c>
      <c r="AD1172" s="566" t="s">
        <v>638</v>
      </c>
      <c r="AE1172" s="566" t="s">
        <v>56</v>
      </c>
    </row>
    <row r="1173" spans="1:31">
      <c r="A1173" s="566" t="s">
        <v>492</v>
      </c>
      <c r="B1173" s="566" t="s">
        <v>493</v>
      </c>
      <c r="C1173" s="567">
        <v>42978</v>
      </c>
      <c r="D1173" s="566" t="s">
        <v>1556</v>
      </c>
      <c r="E1173" s="566" t="s">
        <v>1289</v>
      </c>
      <c r="F1173" s="566" t="s">
        <v>327</v>
      </c>
      <c r="G1173" s="566" t="s">
        <v>519</v>
      </c>
      <c r="H1173" s="566" t="s">
        <v>1581</v>
      </c>
      <c r="I1173" s="566">
        <v>3</v>
      </c>
      <c r="J1173" s="566">
        <v>315</v>
      </c>
      <c r="K1173" s="566">
        <v>19020</v>
      </c>
      <c r="L1173" s="566" t="s">
        <v>696</v>
      </c>
      <c r="M1173" s="566"/>
      <c r="N1173" s="566">
        <v>0.15</v>
      </c>
      <c r="O1173" s="566"/>
      <c r="P1173" s="566">
        <v>0</v>
      </c>
      <c r="Q1173" s="566"/>
      <c r="R1173" s="566"/>
      <c r="S1173" s="566">
        <v>2.1</v>
      </c>
      <c r="T1173" s="566">
        <v>0.21</v>
      </c>
      <c r="U1173" s="566">
        <v>0.19</v>
      </c>
      <c r="V1173" s="566"/>
      <c r="W1173" s="566">
        <v>2.5</v>
      </c>
      <c r="X1173" s="566"/>
      <c r="Y1173" s="566"/>
      <c r="Z1173" s="567"/>
      <c r="AA1173" s="567"/>
      <c r="AB1173" s="567"/>
      <c r="AC1173" s="566"/>
      <c r="AD1173" s="566"/>
      <c r="AE1173" s="566"/>
    </row>
    <row r="1174" spans="1:31">
      <c r="A1174" s="566" t="s">
        <v>46</v>
      </c>
      <c r="B1174" s="566" t="s">
        <v>46</v>
      </c>
      <c r="C1174" s="567">
        <v>42978</v>
      </c>
      <c r="D1174" s="566" t="s">
        <v>1556</v>
      </c>
      <c r="E1174" s="566" t="s">
        <v>1289</v>
      </c>
      <c r="F1174" s="566" t="s">
        <v>49</v>
      </c>
      <c r="G1174" s="566" t="s">
        <v>62</v>
      </c>
      <c r="H1174" s="566" t="s">
        <v>1582</v>
      </c>
      <c r="I1174" s="566"/>
      <c r="J1174" s="566"/>
      <c r="K1174" s="566"/>
      <c r="L1174" s="566" t="s">
        <v>1583</v>
      </c>
      <c r="M1174" s="566" t="s">
        <v>43</v>
      </c>
      <c r="N1174" s="566" t="s">
        <v>43</v>
      </c>
      <c r="O1174" s="566">
        <v>0.5</v>
      </c>
      <c r="P1174" s="566"/>
      <c r="Q1174" s="566" t="s">
        <v>43</v>
      </c>
      <c r="R1174" s="566"/>
      <c r="S1174" s="566">
        <v>7</v>
      </c>
      <c r="T1174" s="566">
        <v>5</v>
      </c>
      <c r="U1174" s="566">
        <v>0</v>
      </c>
      <c r="V1174" s="566"/>
      <c r="W1174" s="566">
        <v>12</v>
      </c>
      <c r="X1174" s="566"/>
      <c r="Y1174" s="566" t="s">
        <v>1584</v>
      </c>
      <c r="Z1174" s="567">
        <v>42975</v>
      </c>
      <c r="AA1174" s="567">
        <v>42978</v>
      </c>
      <c r="AB1174" s="567">
        <v>42979</v>
      </c>
      <c r="AC1174" s="566" t="s">
        <v>54</v>
      </c>
      <c r="AD1174" s="566" t="s">
        <v>85</v>
      </c>
      <c r="AE1174" s="566" t="s">
        <v>56</v>
      </c>
    </row>
    <row r="1175" spans="1:31">
      <c r="A1175" s="566" t="s">
        <v>492</v>
      </c>
      <c r="B1175" s="566" t="s">
        <v>493</v>
      </c>
      <c r="C1175" s="567">
        <v>42978</v>
      </c>
      <c r="D1175" s="566" t="s">
        <v>1556</v>
      </c>
      <c r="E1175" s="566" t="s">
        <v>1289</v>
      </c>
      <c r="F1175" s="566" t="s">
        <v>327</v>
      </c>
      <c r="G1175" s="566" t="s">
        <v>519</v>
      </c>
      <c r="H1175" s="566" t="s">
        <v>1585</v>
      </c>
      <c r="I1175" s="566">
        <v>3</v>
      </c>
      <c r="J1175" s="566">
        <v>315</v>
      </c>
      <c r="K1175" s="566">
        <v>20170</v>
      </c>
      <c r="L1175" s="566" t="s">
        <v>696</v>
      </c>
      <c r="M1175" s="566"/>
      <c r="N1175" s="566">
        <v>0.15</v>
      </c>
      <c r="O1175" s="566"/>
      <c r="P1175" s="566">
        <v>0</v>
      </c>
      <c r="Q1175" s="566"/>
      <c r="R1175" s="566"/>
      <c r="S1175" s="566">
        <v>2.1</v>
      </c>
      <c r="T1175" s="566">
        <v>0.21</v>
      </c>
      <c r="U1175" s="566">
        <v>0.19</v>
      </c>
      <c r="V1175" s="566"/>
      <c r="W1175" s="566">
        <v>2.5</v>
      </c>
      <c r="X1175" s="566"/>
      <c r="Y1175" s="566"/>
      <c r="Z1175" s="567"/>
      <c r="AA1175" s="567"/>
      <c r="AB1175" s="567"/>
      <c r="AC1175" s="566"/>
      <c r="AD1175" s="566"/>
      <c r="AE1175" s="566"/>
    </row>
    <row r="1176" spans="1:31">
      <c r="A1176" s="566" t="s">
        <v>46</v>
      </c>
      <c r="B1176" s="566" t="s">
        <v>46</v>
      </c>
      <c r="C1176" s="567">
        <v>42978</v>
      </c>
      <c r="D1176" s="566" t="s">
        <v>1556</v>
      </c>
      <c r="E1176" s="566" t="s">
        <v>1289</v>
      </c>
      <c r="F1176" s="566" t="s">
        <v>49</v>
      </c>
      <c r="G1176" s="566" t="s">
        <v>62</v>
      </c>
      <c r="H1176" s="566" t="s">
        <v>1586</v>
      </c>
      <c r="I1176" s="566"/>
      <c r="J1176" s="566"/>
      <c r="K1176" s="566"/>
      <c r="L1176" s="566" t="s">
        <v>159</v>
      </c>
      <c r="M1176" s="566" t="s">
        <v>43</v>
      </c>
      <c r="N1176" s="566" t="s">
        <v>43</v>
      </c>
      <c r="O1176" s="566">
        <v>0.5</v>
      </c>
      <c r="P1176" s="566"/>
      <c r="Q1176" s="566" t="s">
        <v>43</v>
      </c>
      <c r="R1176" s="566"/>
      <c r="S1176" s="566">
        <v>7</v>
      </c>
      <c r="T1176" s="566">
        <v>5</v>
      </c>
      <c r="U1176" s="566">
        <v>0</v>
      </c>
      <c r="V1176" s="566"/>
      <c r="W1176" s="566">
        <v>12</v>
      </c>
      <c r="X1176" s="566"/>
      <c r="Y1176" s="566" t="s">
        <v>1587</v>
      </c>
      <c r="Z1176" s="567">
        <v>42974</v>
      </c>
      <c r="AA1176" s="567">
        <v>42978</v>
      </c>
      <c r="AB1176" s="567">
        <v>42979</v>
      </c>
      <c r="AC1176" s="566" t="s">
        <v>54</v>
      </c>
      <c r="AD1176" s="566" t="s">
        <v>85</v>
      </c>
      <c r="AE1176" s="566" t="s">
        <v>56</v>
      </c>
    </row>
    <row r="1177" spans="1:31">
      <c r="A1177" s="566" t="s">
        <v>492</v>
      </c>
      <c r="B1177" s="566" t="s">
        <v>493</v>
      </c>
      <c r="C1177" s="567">
        <v>42978</v>
      </c>
      <c r="D1177" s="566" t="s">
        <v>1556</v>
      </c>
      <c r="E1177" s="566" t="s">
        <v>1289</v>
      </c>
      <c r="F1177" s="566" t="s">
        <v>327</v>
      </c>
      <c r="G1177" s="566" t="s">
        <v>519</v>
      </c>
      <c r="H1177" s="566" t="s">
        <v>1588</v>
      </c>
      <c r="I1177" s="566">
        <v>3</v>
      </c>
      <c r="J1177" s="566">
        <v>315</v>
      </c>
      <c r="K1177" s="566">
        <v>19130</v>
      </c>
      <c r="L1177" s="566" t="s">
        <v>696</v>
      </c>
      <c r="M1177" s="566"/>
      <c r="N1177" s="566">
        <v>0.15</v>
      </c>
      <c r="O1177" s="566"/>
      <c r="P1177" s="566">
        <v>0</v>
      </c>
      <c r="Q1177" s="566"/>
      <c r="R1177" s="566"/>
      <c r="S1177" s="566">
        <v>2.1</v>
      </c>
      <c r="T1177" s="566">
        <v>0.21</v>
      </c>
      <c r="U1177" s="566">
        <v>0.19</v>
      </c>
      <c r="V1177" s="566"/>
      <c r="W1177" s="566">
        <v>2.5</v>
      </c>
      <c r="X1177" s="566"/>
      <c r="Y1177" s="566"/>
      <c r="Z1177" s="567"/>
      <c r="AA1177" s="567"/>
      <c r="AB1177" s="567"/>
      <c r="AC1177" s="566"/>
      <c r="AD1177" s="566"/>
      <c r="AE1177" s="566"/>
    </row>
    <row r="1178" spans="1:31">
      <c r="A1178" s="566" t="s">
        <v>147</v>
      </c>
      <c r="B1178" s="566" t="s">
        <v>161</v>
      </c>
      <c r="C1178" s="567">
        <v>42982</v>
      </c>
      <c r="D1178" s="566" t="s">
        <v>1589</v>
      </c>
      <c r="E1178" s="566" t="s">
        <v>1590</v>
      </c>
      <c r="F1178" s="566" t="s">
        <v>49</v>
      </c>
      <c r="G1178" s="566" t="s">
        <v>162</v>
      </c>
      <c r="H1178" s="566" t="s">
        <v>1591</v>
      </c>
      <c r="I1178" s="566"/>
      <c r="J1178" s="566"/>
      <c r="K1178" s="566"/>
      <c r="L1178" s="566" t="s">
        <v>698</v>
      </c>
      <c r="M1178" s="566" t="s">
        <v>43</v>
      </c>
      <c r="N1178" s="566" t="s">
        <v>43</v>
      </c>
      <c r="O1178" s="566">
        <v>0.5</v>
      </c>
      <c r="P1178" s="566"/>
      <c r="Q1178" s="566" t="s">
        <v>43</v>
      </c>
      <c r="R1178" s="566"/>
      <c r="S1178" s="566">
        <v>7</v>
      </c>
      <c r="T1178" s="566">
        <v>5</v>
      </c>
      <c r="U1178" s="566">
        <v>0</v>
      </c>
      <c r="V1178" s="566"/>
      <c r="W1178" s="566">
        <v>12</v>
      </c>
      <c r="X1178" s="566"/>
      <c r="Y1178" s="566" t="s">
        <v>1592</v>
      </c>
      <c r="Z1178" s="567">
        <v>42980</v>
      </c>
      <c r="AA1178" s="567">
        <v>42982</v>
      </c>
      <c r="AB1178" s="567">
        <v>42983</v>
      </c>
      <c r="AC1178" s="566" t="s">
        <v>54</v>
      </c>
      <c r="AD1178" s="566" t="s">
        <v>199</v>
      </c>
      <c r="AE1178" s="566" t="s">
        <v>56</v>
      </c>
    </row>
    <row r="1179" spans="1:31">
      <c r="A1179" s="566" t="s">
        <v>492</v>
      </c>
      <c r="B1179" s="566" t="s">
        <v>493</v>
      </c>
      <c r="C1179" s="567">
        <v>42982</v>
      </c>
      <c r="D1179" s="566" t="s">
        <v>1589</v>
      </c>
      <c r="E1179" s="566" t="s">
        <v>1590</v>
      </c>
      <c r="F1179" s="566" t="s">
        <v>327</v>
      </c>
      <c r="G1179" s="566" t="s">
        <v>1496</v>
      </c>
      <c r="H1179" s="566" t="s">
        <v>1593</v>
      </c>
      <c r="I1179" s="566">
        <v>3</v>
      </c>
      <c r="J1179" s="566">
        <v>315</v>
      </c>
      <c r="K1179" s="566">
        <v>11180</v>
      </c>
      <c r="L1179" s="566" t="s">
        <v>521</v>
      </c>
      <c r="M1179" s="566"/>
      <c r="N1179" s="566"/>
      <c r="O1179" s="566"/>
      <c r="P1179" s="566">
        <v>0</v>
      </c>
      <c r="Q1179" s="566"/>
      <c r="R1179" s="566"/>
      <c r="S1179" s="566">
        <v>0</v>
      </c>
      <c r="T1179" s="566"/>
      <c r="U1179" s="566"/>
      <c r="V1179" s="566"/>
      <c r="W1179" s="566">
        <v>0</v>
      </c>
      <c r="X1179" s="566"/>
      <c r="Y1179" s="566"/>
      <c r="Z1179" s="567"/>
      <c r="AA1179" s="567"/>
      <c r="AB1179" s="567"/>
      <c r="AC1179" s="566"/>
      <c r="AD1179" s="566"/>
      <c r="AE1179" s="566"/>
    </row>
    <row r="1180" spans="1:31">
      <c r="A1180" s="566" t="s">
        <v>147</v>
      </c>
      <c r="B1180" s="566" t="s">
        <v>161</v>
      </c>
      <c r="C1180" s="567">
        <v>42982</v>
      </c>
      <c r="D1180" s="566" t="s">
        <v>1589</v>
      </c>
      <c r="E1180" s="566" t="s">
        <v>1590</v>
      </c>
      <c r="F1180" s="566" t="s">
        <v>49</v>
      </c>
      <c r="G1180" s="566" t="s">
        <v>162</v>
      </c>
      <c r="H1180" s="566" t="s">
        <v>1594</v>
      </c>
      <c r="I1180" s="566"/>
      <c r="J1180" s="566"/>
      <c r="K1180" s="566"/>
      <c r="L1180" s="566" t="s">
        <v>698</v>
      </c>
      <c r="M1180" s="566" t="s">
        <v>43</v>
      </c>
      <c r="N1180" s="566" t="s">
        <v>43</v>
      </c>
      <c r="O1180" s="566">
        <v>0.5</v>
      </c>
      <c r="P1180" s="566"/>
      <c r="Q1180" s="566" t="s">
        <v>43</v>
      </c>
      <c r="R1180" s="566"/>
      <c r="S1180" s="566">
        <v>7</v>
      </c>
      <c r="T1180" s="566">
        <v>5</v>
      </c>
      <c r="U1180" s="566">
        <v>0</v>
      </c>
      <c r="V1180" s="566"/>
      <c r="W1180" s="566">
        <v>12</v>
      </c>
      <c r="X1180" s="566"/>
      <c r="Y1180" s="566" t="s">
        <v>1592</v>
      </c>
      <c r="Z1180" s="567">
        <v>42980</v>
      </c>
      <c r="AA1180" s="567">
        <v>42982</v>
      </c>
      <c r="AB1180" s="567">
        <v>42983</v>
      </c>
      <c r="AC1180" s="566" t="s">
        <v>54</v>
      </c>
      <c r="AD1180" s="566" t="s">
        <v>199</v>
      </c>
      <c r="AE1180" s="566" t="s">
        <v>56</v>
      </c>
    </row>
    <row r="1181" spans="1:31">
      <c r="A1181" s="566" t="s">
        <v>492</v>
      </c>
      <c r="B1181" s="566" t="s">
        <v>493</v>
      </c>
      <c r="C1181" s="567">
        <v>42982</v>
      </c>
      <c r="D1181" s="566" t="s">
        <v>1589</v>
      </c>
      <c r="E1181" s="566" t="s">
        <v>1590</v>
      </c>
      <c r="F1181" s="566" t="s">
        <v>327</v>
      </c>
      <c r="G1181" s="566" t="s">
        <v>1452</v>
      </c>
      <c r="H1181" s="566" t="s">
        <v>1595</v>
      </c>
      <c r="I1181" s="566">
        <v>3</v>
      </c>
      <c r="J1181" s="566">
        <v>200</v>
      </c>
      <c r="K1181" s="566">
        <v>9030</v>
      </c>
      <c r="L1181" s="566" t="s">
        <v>1387</v>
      </c>
      <c r="M1181" s="566"/>
      <c r="N1181" s="566"/>
      <c r="O1181" s="566"/>
      <c r="P1181" s="566">
        <v>0</v>
      </c>
      <c r="Q1181" s="566"/>
      <c r="R1181" s="566"/>
      <c r="S1181" s="566">
        <v>0</v>
      </c>
      <c r="T1181" s="566"/>
      <c r="U1181" s="566"/>
      <c r="V1181" s="566"/>
      <c r="W1181" s="566">
        <v>0</v>
      </c>
      <c r="X1181" s="566"/>
      <c r="Y1181" s="566"/>
      <c r="Z1181" s="567"/>
      <c r="AA1181" s="567"/>
      <c r="AB1181" s="567"/>
      <c r="AC1181" s="566"/>
      <c r="AD1181" s="566"/>
      <c r="AE1181" s="566"/>
    </row>
    <row r="1182" spans="1:31">
      <c r="A1182" s="566" t="s">
        <v>147</v>
      </c>
      <c r="B1182" s="566" t="s">
        <v>161</v>
      </c>
      <c r="C1182" s="567">
        <v>42982</v>
      </c>
      <c r="D1182" s="566" t="s">
        <v>1589</v>
      </c>
      <c r="E1182" s="566" t="s">
        <v>1590</v>
      </c>
      <c r="F1182" s="566" t="s">
        <v>49</v>
      </c>
      <c r="G1182" s="566" t="s">
        <v>162</v>
      </c>
      <c r="H1182" s="566" t="s">
        <v>1596</v>
      </c>
      <c r="I1182" s="566"/>
      <c r="J1182" s="566"/>
      <c r="K1182" s="566"/>
      <c r="L1182" s="566" t="s">
        <v>698</v>
      </c>
      <c r="M1182" s="566" t="s">
        <v>43</v>
      </c>
      <c r="N1182" s="566" t="s">
        <v>43</v>
      </c>
      <c r="O1182" s="566">
        <v>0.5</v>
      </c>
      <c r="P1182" s="566"/>
      <c r="Q1182" s="566" t="s">
        <v>43</v>
      </c>
      <c r="R1182" s="566"/>
      <c r="S1182" s="566">
        <v>7</v>
      </c>
      <c r="T1182" s="566">
        <v>5</v>
      </c>
      <c r="U1182" s="566">
        <v>0</v>
      </c>
      <c r="V1182" s="566"/>
      <c r="W1182" s="566">
        <v>12</v>
      </c>
      <c r="X1182" s="566"/>
      <c r="Y1182" s="566" t="s">
        <v>1592</v>
      </c>
      <c r="Z1182" s="567">
        <v>42980</v>
      </c>
      <c r="AA1182" s="567">
        <v>42982</v>
      </c>
      <c r="AB1182" s="567">
        <v>42983</v>
      </c>
      <c r="AC1182" s="566" t="s">
        <v>54</v>
      </c>
      <c r="AD1182" s="566" t="s">
        <v>199</v>
      </c>
      <c r="AE1182" s="566" t="s">
        <v>56</v>
      </c>
    </row>
    <row r="1183" spans="1:31">
      <c r="A1183" s="566" t="s">
        <v>492</v>
      </c>
      <c r="B1183" s="566" t="s">
        <v>493</v>
      </c>
      <c r="C1183" s="567">
        <v>42982</v>
      </c>
      <c r="D1183" s="566" t="s">
        <v>1589</v>
      </c>
      <c r="E1183" s="566" t="s">
        <v>1590</v>
      </c>
      <c r="F1183" s="566" t="s">
        <v>327</v>
      </c>
      <c r="G1183" s="566" t="s">
        <v>519</v>
      </c>
      <c r="H1183" s="566" t="s">
        <v>1597</v>
      </c>
      <c r="I1183" s="566">
        <v>3</v>
      </c>
      <c r="J1183" s="566">
        <v>315</v>
      </c>
      <c r="K1183" s="566">
        <v>20090</v>
      </c>
      <c r="L1183" s="566" t="s">
        <v>521</v>
      </c>
      <c r="M1183" s="566"/>
      <c r="N1183" s="566"/>
      <c r="O1183" s="566"/>
      <c r="P1183" s="566">
        <v>0</v>
      </c>
      <c r="Q1183" s="566"/>
      <c r="R1183" s="566"/>
      <c r="S1183" s="566">
        <v>0</v>
      </c>
      <c r="T1183" s="566"/>
      <c r="U1183" s="566"/>
      <c r="V1183" s="566"/>
      <c r="W1183" s="566">
        <v>0</v>
      </c>
      <c r="X1183" s="566"/>
      <c r="Y1183" s="566"/>
      <c r="Z1183" s="567"/>
      <c r="AA1183" s="567"/>
      <c r="AB1183" s="567"/>
      <c r="AC1183" s="566"/>
      <c r="AD1183" s="566"/>
      <c r="AE1183" s="566"/>
    </row>
    <row r="1184" spans="1:31">
      <c r="A1184" s="566" t="s">
        <v>147</v>
      </c>
      <c r="B1184" s="566" t="s">
        <v>161</v>
      </c>
      <c r="C1184" s="567">
        <v>42982</v>
      </c>
      <c r="D1184" s="566" t="s">
        <v>1589</v>
      </c>
      <c r="E1184" s="566" t="s">
        <v>1590</v>
      </c>
      <c r="F1184" s="566" t="s">
        <v>49</v>
      </c>
      <c r="G1184" s="566" t="s">
        <v>162</v>
      </c>
      <c r="H1184" s="566" t="s">
        <v>1598</v>
      </c>
      <c r="I1184" s="566"/>
      <c r="J1184" s="566"/>
      <c r="K1184" s="566"/>
      <c r="L1184" s="566" t="s">
        <v>698</v>
      </c>
      <c r="M1184" s="566" t="s">
        <v>43</v>
      </c>
      <c r="N1184" s="566" t="s">
        <v>43</v>
      </c>
      <c r="O1184" s="566">
        <v>0.5</v>
      </c>
      <c r="P1184" s="566"/>
      <c r="Q1184" s="566" t="s">
        <v>43</v>
      </c>
      <c r="R1184" s="566"/>
      <c r="S1184" s="566">
        <v>7</v>
      </c>
      <c r="T1184" s="566">
        <v>5</v>
      </c>
      <c r="U1184" s="566">
        <v>0</v>
      </c>
      <c r="V1184" s="566"/>
      <c r="W1184" s="566">
        <v>12</v>
      </c>
      <c r="X1184" s="566"/>
      <c r="Y1184" s="566" t="s">
        <v>1592</v>
      </c>
      <c r="Z1184" s="567">
        <v>42980</v>
      </c>
      <c r="AA1184" s="567">
        <v>42982</v>
      </c>
      <c r="AB1184" s="567">
        <v>42983</v>
      </c>
      <c r="AC1184" s="566" t="s">
        <v>54</v>
      </c>
      <c r="AD1184" s="566" t="s">
        <v>199</v>
      </c>
      <c r="AE1184" s="566" t="s">
        <v>56</v>
      </c>
    </row>
    <row r="1185" spans="1:31">
      <c r="A1185" s="566" t="s">
        <v>492</v>
      </c>
      <c r="B1185" s="566" t="s">
        <v>493</v>
      </c>
      <c r="C1185" s="567">
        <v>42982</v>
      </c>
      <c r="D1185" s="566" t="s">
        <v>1589</v>
      </c>
      <c r="E1185" s="566" t="s">
        <v>1590</v>
      </c>
      <c r="F1185" s="566" t="s">
        <v>327</v>
      </c>
      <c r="G1185" s="566" t="s">
        <v>1496</v>
      </c>
      <c r="H1185" s="566" t="s">
        <v>1599</v>
      </c>
      <c r="I1185" s="566">
        <v>3</v>
      </c>
      <c r="J1185" s="566">
        <v>315</v>
      </c>
      <c r="K1185" s="566">
        <v>10240</v>
      </c>
      <c r="L1185" s="566" t="s">
        <v>521</v>
      </c>
      <c r="M1185" s="566"/>
      <c r="N1185" s="566"/>
      <c r="O1185" s="566"/>
      <c r="P1185" s="566">
        <v>0</v>
      </c>
      <c r="Q1185" s="566"/>
      <c r="R1185" s="566"/>
      <c r="S1185" s="566">
        <v>0</v>
      </c>
      <c r="T1185" s="566"/>
      <c r="U1185" s="566"/>
      <c r="V1185" s="566"/>
      <c r="W1185" s="566">
        <v>0</v>
      </c>
      <c r="X1185" s="566"/>
      <c r="Y1185" s="566"/>
      <c r="Z1185" s="567"/>
      <c r="AA1185" s="567"/>
      <c r="AB1185" s="567"/>
      <c r="AC1185" s="566"/>
      <c r="AD1185" s="566"/>
      <c r="AE1185" s="566"/>
    </row>
    <row r="1186" spans="1:31">
      <c r="A1186" s="566" t="s">
        <v>492</v>
      </c>
      <c r="B1186" s="566" t="s">
        <v>493</v>
      </c>
      <c r="C1186" s="567">
        <v>42982</v>
      </c>
      <c r="D1186" s="566" t="s">
        <v>1589</v>
      </c>
      <c r="E1186" s="566" t="s">
        <v>1590</v>
      </c>
      <c r="F1186" s="566" t="s">
        <v>327</v>
      </c>
      <c r="G1186" s="566" t="s">
        <v>1600</v>
      </c>
      <c r="H1186" s="566" t="s">
        <v>1601</v>
      </c>
      <c r="I1186" s="566">
        <v>5</v>
      </c>
      <c r="J1186" s="566">
        <v>315</v>
      </c>
      <c r="K1186" s="566">
        <v>29910</v>
      </c>
      <c r="L1186" s="566" t="s">
        <v>1387</v>
      </c>
      <c r="M1186" s="566"/>
      <c r="N1186" s="566"/>
      <c r="O1186" s="566"/>
      <c r="P1186" s="566">
        <v>0</v>
      </c>
      <c r="Q1186" s="566"/>
      <c r="R1186" s="566"/>
      <c r="S1186" s="566">
        <v>0</v>
      </c>
      <c r="T1186" s="566"/>
      <c r="U1186" s="566"/>
      <c r="V1186" s="566"/>
      <c r="W1186" s="566">
        <v>0</v>
      </c>
      <c r="X1186" s="566"/>
      <c r="Y1186" s="566"/>
      <c r="Z1186" s="567"/>
      <c r="AA1186" s="567"/>
      <c r="AB1186" s="567"/>
      <c r="AC1186" s="566"/>
      <c r="AD1186" s="566"/>
      <c r="AE1186" s="566"/>
    </row>
    <row r="1187" spans="1:31">
      <c r="A1187" s="566" t="s">
        <v>492</v>
      </c>
      <c r="B1187" s="566" t="s">
        <v>493</v>
      </c>
      <c r="C1187" s="567">
        <v>42982</v>
      </c>
      <c r="D1187" s="566" t="s">
        <v>1589</v>
      </c>
      <c r="E1187" s="566" t="s">
        <v>1590</v>
      </c>
      <c r="F1187" s="566" t="s">
        <v>327</v>
      </c>
      <c r="G1187" s="566" t="s">
        <v>1600</v>
      </c>
      <c r="H1187" s="566" t="s">
        <v>1602</v>
      </c>
      <c r="I1187" s="566">
        <v>5</v>
      </c>
      <c r="J1187" s="566">
        <v>315</v>
      </c>
      <c r="K1187" s="566">
        <v>27660</v>
      </c>
      <c r="L1187" s="566" t="s">
        <v>1387</v>
      </c>
      <c r="M1187" s="566"/>
      <c r="N1187" s="566"/>
      <c r="O1187" s="566"/>
      <c r="P1187" s="566">
        <v>0</v>
      </c>
      <c r="Q1187" s="566"/>
      <c r="R1187" s="566"/>
      <c r="S1187" s="566">
        <v>0</v>
      </c>
      <c r="T1187" s="566"/>
      <c r="U1187" s="566"/>
      <c r="V1187" s="566"/>
      <c r="W1187" s="566">
        <v>0</v>
      </c>
      <c r="X1187" s="566"/>
      <c r="Y1187" s="566"/>
      <c r="Z1187" s="567"/>
      <c r="AA1187" s="567"/>
      <c r="AB1187" s="567"/>
      <c r="AC1187" s="566"/>
      <c r="AD1187" s="566"/>
      <c r="AE1187" s="566"/>
    </row>
    <row r="1188" spans="1:31">
      <c r="A1188" s="566" t="s">
        <v>492</v>
      </c>
      <c r="B1188" s="566" t="s">
        <v>493</v>
      </c>
      <c r="C1188" s="567">
        <v>42982</v>
      </c>
      <c r="D1188" s="566" t="s">
        <v>1589</v>
      </c>
      <c r="E1188" s="566" t="s">
        <v>1590</v>
      </c>
      <c r="F1188" s="566" t="s">
        <v>327</v>
      </c>
      <c r="G1188" s="566" t="s">
        <v>1452</v>
      </c>
      <c r="H1188" s="566" t="s">
        <v>1603</v>
      </c>
      <c r="I1188" s="566">
        <v>3</v>
      </c>
      <c r="J1188" s="566">
        <v>200</v>
      </c>
      <c r="K1188" s="566">
        <v>8430</v>
      </c>
      <c r="L1188" s="566" t="s">
        <v>496</v>
      </c>
      <c r="M1188" s="566"/>
      <c r="N1188" s="566"/>
      <c r="O1188" s="566"/>
      <c r="P1188" s="566">
        <v>0</v>
      </c>
      <c r="Q1188" s="566"/>
      <c r="R1188" s="566"/>
      <c r="S1188" s="566">
        <v>0</v>
      </c>
      <c r="T1188" s="566"/>
      <c r="U1188" s="566"/>
      <c r="V1188" s="566"/>
      <c r="W1188" s="566">
        <v>0</v>
      </c>
      <c r="X1188" s="566"/>
      <c r="Y1188" s="566"/>
      <c r="Z1188" s="567"/>
      <c r="AA1188" s="567"/>
      <c r="AB1188" s="567"/>
      <c r="AC1188" s="566"/>
      <c r="AD1188" s="566"/>
      <c r="AE1188" s="566"/>
    </row>
    <row r="1189" spans="1:31">
      <c r="A1189" s="566" t="s">
        <v>492</v>
      </c>
      <c r="B1189" s="566" t="s">
        <v>493</v>
      </c>
      <c r="C1189" s="567">
        <v>42982</v>
      </c>
      <c r="D1189" s="566" t="s">
        <v>1589</v>
      </c>
      <c r="E1189" s="566" t="s">
        <v>1590</v>
      </c>
      <c r="F1189" s="566" t="s">
        <v>327</v>
      </c>
      <c r="G1189" s="566" t="s">
        <v>1604</v>
      </c>
      <c r="H1189" s="566" t="s">
        <v>1605</v>
      </c>
      <c r="I1189" s="566">
        <v>3</v>
      </c>
      <c r="J1189" s="566">
        <v>315</v>
      </c>
      <c r="K1189" s="566">
        <v>32010</v>
      </c>
      <c r="L1189" s="566" t="s">
        <v>1387</v>
      </c>
      <c r="M1189" s="566"/>
      <c r="N1189" s="566"/>
      <c r="O1189" s="566"/>
      <c r="P1189" s="566">
        <v>0</v>
      </c>
      <c r="Q1189" s="566"/>
      <c r="R1189" s="566"/>
      <c r="S1189" s="566">
        <v>0</v>
      </c>
      <c r="T1189" s="566"/>
      <c r="U1189" s="566"/>
      <c r="V1189" s="566"/>
      <c r="W1189" s="566">
        <v>0</v>
      </c>
      <c r="X1189" s="566"/>
      <c r="Y1189" s="566"/>
      <c r="Z1189" s="567"/>
      <c r="AA1189" s="567"/>
      <c r="AB1189" s="567"/>
      <c r="AC1189" s="566"/>
      <c r="AD1189" s="566"/>
      <c r="AE1189" s="566"/>
    </row>
    <row r="1190" spans="1:31">
      <c r="A1190" s="566" t="s">
        <v>492</v>
      </c>
      <c r="B1190" s="566" t="s">
        <v>493</v>
      </c>
      <c r="C1190" s="567">
        <v>42982</v>
      </c>
      <c r="D1190" s="566" t="s">
        <v>1589</v>
      </c>
      <c r="E1190" s="566" t="s">
        <v>1590</v>
      </c>
      <c r="F1190" s="566" t="s">
        <v>327</v>
      </c>
      <c r="G1190" s="566" t="s">
        <v>519</v>
      </c>
      <c r="H1190" s="566" t="s">
        <v>1606</v>
      </c>
      <c r="I1190" s="566">
        <v>3</v>
      </c>
      <c r="J1190" s="566">
        <v>315</v>
      </c>
      <c r="K1190" s="566">
        <v>20050</v>
      </c>
      <c r="L1190" s="566" t="s">
        <v>521</v>
      </c>
      <c r="M1190" s="566"/>
      <c r="N1190" s="566"/>
      <c r="O1190" s="566"/>
      <c r="P1190" s="566">
        <v>0</v>
      </c>
      <c r="Q1190" s="566"/>
      <c r="R1190" s="566"/>
      <c r="S1190" s="566">
        <v>0</v>
      </c>
      <c r="T1190" s="566"/>
      <c r="U1190" s="566"/>
      <c r="V1190" s="566"/>
      <c r="W1190" s="566">
        <v>0</v>
      </c>
      <c r="X1190" s="566"/>
      <c r="Y1190" s="566"/>
      <c r="Z1190" s="567"/>
      <c r="AA1190" s="567"/>
      <c r="AB1190" s="567"/>
      <c r="AC1190" s="566"/>
      <c r="AD1190" s="566"/>
      <c r="AE1190" s="566"/>
    </row>
    <row r="1191" spans="1:31">
      <c r="A1191" s="566" t="s">
        <v>492</v>
      </c>
      <c r="B1191" s="566" t="s">
        <v>493</v>
      </c>
      <c r="C1191" s="567">
        <v>42982</v>
      </c>
      <c r="D1191" s="566" t="s">
        <v>1589</v>
      </c>
      <c r="E1191" s="566" t="s">
        <v>1590</v>
      </c>
      <c r="F1191" s="566" t="s">
        <v>327</v>
      </c>
      <c r="G1191" s="566" t="s">
        <v>519</v>
      </c>
      <c r="H1191" s="566" t="s">
        <v>1607</v>
      </c>
      <c r="I1191" s="566">
        <v>3</v>
      </c>
      <c r="J1191" s="566">
        <v>315</v>
      </c>
      <c r="K1191" s="566">
        <v>20050</v>
      </c>
      <c r="L1191" s="566" t="s">
        <v>521</v>
      </c>
      <c r="M1191" s="566"/>
      <c r="N1191" s="566"/>
      <c r="O1191" s="566"/>
      <c r="P1191" s="566">
        <v>0</v>
      </c>
      <c r="Q1191" s="566"/>
      <c r="R1191" s="566"/>
      <c r="S1191" s="566">
        <v>0</v>
      </c>
      <c r="T1191" s="566"/>
      <c r="U1191" s="566"/>
      <c r="V1191" s="566"/>
      <c r="W1191" s="566">
        <v>0</v>
      </c>
      <c r="X1191" s="566"/>
      <c r="Y1191" s="566"/>
      <c r="Z1191" s="567"/>
      <c r="AA1191" s="567"/>
      <c r="AB1191" s="567"/>
      <c r="AC1191" s="566"/>
      <c r="AD1191" s="566"/>
      <c r="AE1191" s="566"/>
    </row>
    <row r="1192" spans="1:31">
      <c r="A1192" s="566" t="s">
        <v>492</v>
      </c>
      <c r="B1192" s="566" t="s">
        <v>493</v>
      </c>
      <c r="C1192" s="567">
        <v>42982</v>
      </c>
      <c r="D1192" s="566" t="s">
        <v>1589</v>
      </c>
      <c r="E1192" s="566" t="s">
        <v>1590</v>
      </c>
      <c r="F1192" s="566" t="s">
        <v>327</v>
      </c>
      <c r="G1192" s="566" t="s">
        <v>519</v>
      </c>
      <c r="H1192" s="566" t="s">
        <v>1608</v>
      </c>
      <c r="I1192" s="566">
        <v>3</v>
      </c>
      <c r="J1192" s="566">
        <v>315</v>
      </c>
      <c r="K1192" s="566">
        <v>19600</v>
      </c>
      <c r="L1192" s="566" t="s">
        <v>521</v>
      </c>
      <c r="M1192" s="566"/>
      <c r="N1192" s="566"/>
      <c r="O1192" s="566"/>
      <c r="P1192" s="566">
        <v>0</v>
      </c>
      <c r="Q1192" s="566"/>
      <c r="R1192" s="566"/>
      <c r="S1192" s="566">
        <v>0</v>
      </c>
      <c r="T1192" s="566"/>
      <c r="U1192" s="566"/>
      <c r="V1192" s="566"/>
      <c r="W1192" s="566">
        <v>0</v>
      </c>
      <c r="X1192" s="566"/>
      <c r="Y1192" s="566"/>
      <c r="Z1192" s="567"/>
      <c r="AA1192" s="567"/>
      <c r="AB1192" s="567"/>
      <c r="AC1192" s="566"/>
      <c r="AD1192" s="566"/>
      <c r="AE1192" s="566"/>
    </row>
    <row r="1193" spans="1:31">
      <c r="A1193" s="566" t="s">
        <v>492</v>
      </c>
      <c r="B1193" s="566" t="s">
        <v>493</v>
      </c>
      <c r="C1193" s="567">
        <v>42982</v>
      </c>
      <c r="D1193" s="566" t="s">
        <v>1589</v>
      </c>
      <c r="E1193" s="566" t="s">
        <v>1590</v>
      </c>
      <c r="F1193" s="566" t="s">
        <v>327</v>
      </c>
      <c r="G1193" s="566" t="s">
        <v>519</v>
      </c>
      <c r="H1193" s="566" t="s">
        <v>1609</v>
      </c>
      <c r="I1193" s="566">
        <v>3</v>
      </c>
      <c r="J1193" s="566">
        <v>315</v>
      </c>
      <c r="K1193" s="566">
        <v>20910</v>
      </c>
      <c r="L1193" s="566" t="s">
        <v>521</v>
      </c>
      <c r="M1193" s="566"/>
      <c r="N1193" s="566"/>
      <c r="O1193" s="566"/>
      <c r="P1193" s="566">
        <v>0</v>
      </c>
      <c r="Q1193" s="566"/>
      <c r="R1193" s="566"/>
      <c r="S1193" s="566">
        <v>0</v>
      </c>
      <c r="T1193" s="566"/>
      <c r="U1193" s="566"/>
      <c r="V1193" s="566"/>
      <c r="W1193" s="566">
        <v>0</v>
      </c>
      <c r="X1193" s="566"/>
      <c r="Y1193" s="566"/>
      <c r="Z1193" s="567"/>
      <c r="AA1193" s="567"/>
      <c r="AB1193" s="567"/>
      <c r="AC1193" s="566"/>
      <c r="AD1193" s="566"/>
      <c r="AE1193" s="566"/>
    </row>
    <row r="1194" spans="1:31">
      <c r="A1194" s="566" t="s">
        <v>147</v>
      </c>
      <c r="B1194" s="566" t="s">
        <v>161</v>
      </c>
      <c r="C1194" s="567">
        <v>42983</v>
      </c>
      <c r="D1194" s="566" t="s">
        <v>1589</v>
      </c>
      <c r="E1194" s="566" t="s">
        <v>1590</v>
      </c>
      <c r="F1194" s="566" t="s">
        <v>49</v>
      </c>
      <c r="G1194" s="566" t="s">
        <v>247</v>
      </c>
      <c r="H1194" s="566" t="s">
        <v>1610</v>
      </c>
      <c r="I1194" s="566"/>
      <c r="J1194" s="566"/>
      <c r="K1194" s="566"/>
      <c r="L1194" s="566" t="s">
        <v>698</v>
      </c>
      <c r="M1194" s="566" t="s">
        <v>43</v>
      </c>
      <c r="N1194" s="566" t="s">
        <v>43</v>
      </c>
      <c r="O1194" s="566">
        <v>0.5</v>
      </c>
      <c r="P1194" s="566"/>
      <c r="Q1194" s="566" t="s">
        <v>43</v>
      </c>
      <c r="R1194" s="566"/>
      <c r="S1194" s="566">
        <v>7</v>
      </c>
      <c r="T1194" s="566">
        <v>5</v>
      </c>
      <c r="U1194" s="566">
        <v>0</v>
      </c>
      <c r="V1194" s="566"/>
      <c r="W1194" s="566">
        <v>12</v>
      </c>
      <c r="X1194" s="566"/>
      <c r="Y1194" s="566" t="s">
        <v>1611</v>
      </c>
      <c r="Z1194" s="567">
        <v>42981</v>
      </c>
      <c r="AA1194" s="567">
        <v>42983</v>
      </c>
      <c r="AB1194" s="567">
        <v>42984</v>
      </c>
      <c r="AC1194" s="566" t="s">
        <v>54</v>
      </c>
      <c r="AD1194" s="566" t="s">
        <v>1327</v>
      </c>
      <c r="AE1194" s="566" t="s">
        <v>56</v>
      </c>
    </row>
    <row r="1195" spans="1:31">
      <c r="A1195" s="566" t="s">
        <v>492</v>
      </c>
      <c r="B1195" s="566" t="s">
        <v>493</v>
      </c>
      <c r="C1195" s="567">
        <v>42983</v>
      </c>
      <c r="D1195" s="566" t="s">
        <v>1589</v>
      </c>
      <c r="E1195" s="566" t="s">
        <v>1590</v>
      </c>
      <c r="F1195" s="566" t="s">
        <v>327</v>
      </c>
      <c r="G1195" s="566" t="s">
        <v>1612</v>
      </c>
      <c r="H1195" s="566" t="s">
        <v>1613</v>
      </c>
      <c r="I1195" s="566">
        <v>6</v>
      </c>
      <c r="J1195" s="566">
        <v>500</v>
      </c>
      <c r="K1195" s="566">
        <v>101460</v>
      </c>
      <c r="L1195" s="566" t="s">
        <v>521</v>
      </c>
      <c r="M1195" s="566"/>
      <c r="N1195" s="566"/>
      <c r="O1195" s="566"/>
      <c r="P1195" s="566">
        <v>0</v>
      </c>
      <c r="Q1195" s="566"/>
      <c r="R1195" s="566"/>
      <c r="S1195" s="566">
        <v>0</v>
      </c>
      <c r="T1195" s="566"/>
      <c r="U1195" s="566"/>
      <c r="V1195" s="566"/>
      <c r="W1195" s="566">
        <v>0</v>
      </c>
      <c r="X1195" s="566"/>
      <c r="Y1195" s="566"/>
      <c r="Z1195" s="567"/>
      <c r="AA1195" s="567"/>
      <c r="AB1195" s="567"/>
      <c r="AC1195" s="566"/>
      <c r="AD1195" s="566"/>
      <c r="AE1195" s="566"/>
    </row>
    <row r="1196" spans="1:31">
      <c r="A1196" s="566" t="s">
        <v>492</v>
      </c>
      <c r="B1196" s="566" t="s">
        <v>493</v>
      </c>
      <c r="C1196" s="567">
        <v>42983</v>
      </c>
      <c r="D1196" s="566" t="s">
        <v>1589</v>
      </c>
      <c r="E1196" s="566" t="s">
        <v>1590</v>
      </c>
      <c r="F1196" s="566" t="s">
        <v>327</v>
      </c>
      <c r="G1196" s="566" t="s">
        <v>1612</v>
      </c>
      <c r="H1196" s="566" t="s">
        <v>1614</v>
      </c>
      <c r="I1196" s="566">
        <v>6</v>
      </c>
      <c r="J1196" s="566">
        <v>500</v>
      </c>
      <c r="K1196" s="566">
        <v>102240</v>
      </c>
      <c r="L1196" s="566" t="s">
        <v>521</v>
      </c>
      <c r="M1196" s="566"/>
      <c r="N1196" s="566"/>
      <c r="O1196" s="566"/>
      <c r="P1196" s="566">
        <v>0</v>
      </c>
      <c r="Q1196" s="566"/>
      <c r="R1196" s="566"/>
      <c r="S1196" s="566">
        <v>0</v>
      </c>
      <c r="T1196" s="566"/>
      <c r="U1196" s="566"/>
      <c r="V1196" s="566"/>
      <c r="W1196" s="566">
        <v>0</v>
      </c>
      <c r="X1196" s="566"/>
      <c r="Y1196" s="566"/>
      <c r="Z1196" s="567"/>
      <c r="AA1196" s="567"/>
      <c r="AB1196" s="567"/>
      <c r="AC1196" s="566"/>
      <c r="AD1196" s="566"/>
      <c r="AE1196" s="566"/>
    </row>
    <row r="1197" spans="1:31">
      <c r="A1197" s="566" t="s">
        <v>492</v>
      </c>
      <c r="B1197" s="566" t="s">
        <v>493</v>
      </c>
      <c r="C1197" s="567">
        <v>42983</v>
      </c>
      <c r="D1197" s="566" t="s">
        <v>1589</v>
      </c>
      <c r="E1197" s="566" t="s">
        <v>1590</v>
      </c>
      <c r="F1197" s="566" t="s">
        <v>327</v>
      </c>
      <c r="G1197" s="566" t="s">
        <v>1612</v>
      </c>
      <c r="H1197" s="566" t="s">
        <v>1615</v>
      </c>
      <c r="I1197" s="566">
        <v>6</v>
      </c>
      <c r="J1197" s="566">
        <v>500</v>
      </c>
      <c r="K1197" s="566">
        <v>100260</v>
      </c>
      <c r="L1197" s="566" t="s">
        <v>521</v>
      </c>
      <c r="M1197" s="566"/>
      <c r="N1197" s="566"/>
      <c r="O1197" s="566"/>
      <c r="P1197" s="566">
        <v>0</v>
      </c>
      <c r="Q1197" s="566"/>
      <c r="R1197" s="566"/>
      <c r="S1197" s="566">
        <v>0</v>
      </c>
      <c r="T1197" s="566"/>
      <c r="U1197" s="566"/>
      <c r="V1197" s="566"/>
      <c r="W1197" s="566">
        <v>0</v>
      </c>
      <c r="X1197" s="566"/>
      <c r="Y1197" s="566"/>
      <c r="Z1197" s="567"/>
      <c r="AA1197" s="567"/>
      <c r="AB1197" s="567"/>
      <c r="AC1197" s="566"/>
      <c r="AD1197" s="566"/>
      <c r="AE1197" s="566"/>
    </row>
    <row r="1198" spans="1:31">
      <c r="A1198" s="566" t="s">
        <v>492</v>
      </c>
      <c r="B1198" s="566" t="s">
        <v>493</v>
      </c>
      <c r="C1198" s="567">
        <v>42983</v>
      </c>
      <c r="D1198" s="566" t="s">
        <v>1589</v>
      </c>
      <c r="E1198" s="566" t="s">
        <v>1590</v>
      </c>
      <c r="F1198" s="566" t="s">
        <v>327</v>
      </c>
      <c r="G1198" s="566" t="s">
        <v>527</v>
      </c>
      <c r="H1198" s="566" t="s">
        <v>1616</v>
      </c>
      <c r="I1198" s="566">
        <v>4</v>
      </c>
      <c r="J1198" s="566">
        <v>315</v>
      </c>
      <c r="K1198" s="566">
        <v>12130</v>
      </c>
      <c r="L1198" s="566" t="s">
        <v>1617</v>
      </c>
      <c r="M1198" s="566"/>
      <c r="N1198" s="566"/>
      <c r="O1198" s="566"/>
      <c r="P1198" s="566">
        <v>0</v>
      </c>
      <c r="Q1198" s="566"/>
      <c r="R1198" s="566"/>
      <c r="S1198" s="566">
        <v>0</v>
      </c>
      <c r="T1198" s="566"/>
      <c r="U1198" s="566"/>
      <c r="V1198" s="566"/>
      <c r="W1198" s="566">
        <v>0</v>
      </c>
      <c r="X1198" s="566"/>
      <c r="Y1198" s="566"/>
      <c r="Z1198" s="567"/>
      <c r="AA1198" s="567"/>
      <c r="AB1198" s="567"/>
      <c r="AC1198" s="566"/>
      <c r="AD1198" s="566"/>
      <c r="AE1198" s="566"/>
    </row>
    <row r="1199" spans="1:31">
      <c r="A1199" s="566" t="s">
        <v>492</v>
      </c>
      <c r="B1199" s="566" t="s">
        <v>493</v>
      </c>
      <c r="C1199" s="567">
        <v>42983</v>
      </c>
      <c r="D1199" s="566" t="s">
        <v>1589</v>
      </c>
      <c r="E1199" s="566" t="s">
        <v>1590</v>
      </c>
      <c r="F1199" s="566" t="s">
        <v>327</v>
      </c>
      <c r="G1199" s="566" t="s">
        <v>1618</v>
      </c>
      <c r="H1199" s="566" t="s">
        <v>1619</v>
      </c>
      <c r="I1199" s="566">
        <v>3</v>
      </c>
      <c r="J1199" s="566">
        <v>125</v>
      </c>
      <c r="K1199" s="566">
        <v>2520</v>
      </c>
      <c r="L1199" s="566" t="s">
        <v>696</v>
      </c>
      <c r="M1199" s="566"/>
      <c r="N1199" s="566"/>
      <c r="O1199" s="566"/>
      <c r="P1199" s="566">
        <v>0</v>
      </c>
      <c r="Q1199" s="566"/>
      <c r="R1199" s="566"/>
      <c r="S1199" s="566">
        <v>0</v>
      </c>
      <c r="T1199" s="566"/>
      <c r="U1199" s="566"/>
      <c r="V1199" s="566"/>
      <c r="W1199" s="566">
        <v>0</v>
      </c>
      <c r="X1199" s="566"/>
      <c r="Y1199" s="566"/>
      <c r="Z1199" s="567"/>
      <c r="AA1199" s="567"/>
      <c r="AB1199" s="567"/>
      <c r="AC1199" s="566"/>
      <c r="AD1199" s="566"/>
      <c r="AE1199" s="566"/>
    </row>
    <row r="1200" spans="1:31">
      <c r="A1200" s="566" t="s">
        <v>492</v>
      </c>
      <c r="B1200" s="566" t="s">
        <v>493</v>
      </c>
      <c r="C1200" s="567">
        <v>42983</v>
      </c>
      <c r="D1200" s="566" t="s">
        <v>1589</v>
      </c>
      <c r="E1200" s="566" t="s">
        <v>1590</v>
      </c>
      <c r="F1200" s="566" t="s">
        <v>327</v>
      </c>
      <c r="G1200" s="566" t="s">
        <v>1618</v>
      </c>
      <c r="H1200" s="566" t="s">
        <v>1620</v>
      </c>
      <c r="I1200" s="566">
        <v>3</v>
      </c>
      <c r="J1200" s="566">
        <v>125</v>
      </c>
      <c r="K1200" s="566">
        <v>2170</v>
      </c>
      <c r="L1200" s="566" t="s">
        <v>696</v>
      </c>
      <c r="M1200" s="566"/>
      <c r="N1200" s="566"/>
      <c r="O1200" s="566"/>
      <c r="P1200" s="566">
        <v>0</v>
      </c>
      <c r="Q1200" s="566"/>
      <c r="R1200" s="566"/>
      <c r="S1200" s="566">
        <v>0</v>
      </c>
      <c r="T1200" s="566"/>
      <c r="U1200" s="566"/>
      <c r="V1200" s="566"/>
      <c r="W1200" s="566">
        <v>0</v>
      </c>
      <c r="X1200" s="566"/>
      <c r="Y1200" s="566"/>
      <c r="Z1200" s="567"/>
      <c r="AA1200" s="567"/>
      <c r="AB1200" s="567"/>
      <c r="AC1200" s="566"/>
      <c r="AD1200" s="566"/>
      <c r="AE1200" s="566"/>
    </row>
    <row r="1201" spans="1:31">
      <c r="A1201" s="566" t="s">
        <v>492</v>
      </c>
      <c r="B1201" s="566" t="s">
        <v>493</v>
      </c>
      <c r="C1201" s="567">
        <v>42983</v>
      </c>
      <c r="D1201" s="566" t="s">
        <v>1589</v>
      </c>
      <c r="E1201" s="566" t="s">
        <v>1590</v>
      </c>
      <c r="F1201" s="566" t="s">
        <v>327</v>
      </c>
      <c r="G1201" s="566" t="s">
        <v>527</v>
      </c>
      <c r="H1201" s="566" t="s">
        <v>1621</v>
      </c>
      <c r="I1201" s="566">
        <v>4</v>
      </c>
      <c r="J1201" s="566">
        <v>315</v>
      </c>
      <c r="K1201" s="566">
        <v>12000</v>
      </c>
      <c r="L1201" s="566" t="s">
        <v>1617</v>
      </c>
      <c r="M1201" s="566"/>
      <c r="N1201" s="566"/>
      <c r="O1201" s="566"/>
      <c r="P1201" s="566">
        <v>0</v>
      </c>
      <c r="Q1201" s="566"/>
      <c r="R1201" s="566"/>
      <c r="S1201" s="566">
        <v>0</v>
      </c>
      <c r="T1201" s="566"/>
      <c r="U1201" s="566"/>
      <c r="V1201" s="566"/>
      <c r="W1201" s="566">
        <v>0</v>
      </c>
      <c r="X1201" s="566"/>
      <c r="Y1201" s="566"/>
      <c r="Z1201" s="567"/>
      <c r="AA1201" s="567"/>
      <c r="AB1201" s="567"/>
      <c r="AC1201" s="566"/>
      <c r="AD1201" s="566"/>
      <c r="AE1201" s="566"/>
    </row>
    <row r="1202" spans="1:31">
      <c r="A1202" s="566" t="s">
        <v>492</v>
      </c>
      <c r="B1202" s="566" t="s">
        <v>493</v>
      </c>
      <c r="C1202" s="567">
        <v>42983</v>
      </c>
      <c r="D1202" s="566" t="s">
        <v>1589</v>
      </c>
      <c r="E1202" s="566" t="s">
        <v>1590</v>
      </c>
      <c r="F1202" s="566" t="s">
        <v>327</v>
      </c>
      <c r="G1202" s="566" t="s">
        <v>1612</v>
      </c>
      <c r="H1202" s="566" t="s">
        <v>1622</v>
      </c>
      <c r="I1202" s="566">
        <v>6</v>
      </c>
      <c r="J1202" s="566">
        <v>500</v>
      </c>
      <c r="K1202" s="566">
        <v>101060</v>
      </c>
      <c r="L1202" s="566" t="s">
        <v>521</v>
      </c>
      <c r="M1202" s="566"/>
      <c r="N1202" s="566"/>
      <c r="O1202" s="566"/>
      <c r="P1202" s="566">
        <v>0</v>
      </c>
      <c r="Q1202" s="566"/>
      <c r="R1202" s="566"/>
      <c r="S1202" s="566">
        <v>0</v>
      </c>
      <c r="T1202" s="566"/>
      <c r="U1202" s="566"/>
      <c r="V1202" s="566"/>
      <c r="W1202" s="566">
        <v>0</v>
      </c>
      <c r="X1202" s="566"/>
      <c r="Y1202" s="566"/>
      <c r="Z1202" s="567"/>
      <c r="AA1202" s="567"/>
      <c r="AB1202" s="567"/>
      <c r="AC1202" s="566"/>
      <c r="AD1202" s="566"/>
      <c r="AE1202" s="566"/>
    </row>
    <row r="1203" spans="1:31">
      <c r="A1203" s="566" t="s">
        <v>492</v>
      </c>
      <c r="B1203" s="566" t="s">
        <v>493</v>
      </c>
      <c r="C1203" s="567">
        <v>42983</v>
      </c>
      <c r="D1203" s="566" t="s">
        <v>1589</v>
      </c>
      <c r="E1203" s="566" t="s">
        <v>1590</v>
      </c>
      <c r="F1203" s="566" t="s">
        <v>327</v>
      </c>
      <c r="G1203" s="566" t="s">
        <v>1612</v>
      </c>
      <c r="H1203" s="566" t="s">
        <v>1623</v>
      </c>
      <c r="I1203" s="566">
        <v>6</v>
      </c>
      <c r="J1203" s="566">
        <v>500</v>
      </c>
      <c r="K1203" s="566">
        <v>99210</v>
      </c>
      <c r="L1203" s="566" t="s">
        <v>521</v>
      </c>
      <c r="M1203" s="566"/>
      <c r="N1203" s="566"/>
      <c r="O1203" s="566"/>
      <c r="P1203" s="566">
        <v>0</v>
      </c>
      <c r="Q1203" s="566"/>
      <c r="R1203" s="566"/>
      <c r="S1203" s="566">
        <v>0</v>
      </c>
      <c r="T1203" s="566"/>
      <c r="U1203" s="566"/>
      <c r="V1203" s="566"/>
      <c r="W1203" s="566">
        <v>0</v>
      </c>
      <c r="X1203" s="566"/>
      <c r="Y1203" s="566"/>
      <c r="Z1203" s="567"/>
      <c r="AA1203" s="567"/>
      <c r="AB1203" s="567"/>
      <c r="AC1203" s="566"/>
      <c r="AD1203" s="566"/>
      <c r="AE1203" s="566"/>
    </row>
    <row r="1204" spans="1:31">
      <c r="A1204" s="566" t="s">
        <v>492</v>
      </c>
      <c r="B1204" s="566" t="s">
        <v>493</v>
      </c>
      <c r="C1204" s="567">
        <v>42983</v>
      </c>
      <c r="D1204" s="566" t="s">
        <v>1589</v>
      </c>
      <c r="E1204" s="566" t="s">
        <v>1590</v>
      </c>
      <c r="F1204" s="566" t="s">
        <v>327</v>
      </c>
      <c r="G1204" s="566" t="s">
        <v>1612</v>
      </c>
      <c r="H1204" s="566" t="s">
        <v>1624</v>
      </c>
      <c r="I1204" s="566">
        <v>6</v>
      </c>
      <c r="J1204" s="566">
        <v>500</v>
      </c>
      <c r="K1204" s="566">
        <v>94730</v>
      </c>
      <c r="L1204" s="566" t="s">
        <v>521</v>
      </c>
      <c r="M1204" s="566"/>
      <c r="N1204" s="566"/>
      <c r="O1204" s="566"/>
      <c r="P1204" s="566">
        <v>0</v>
      </c>
      <c r="Q1204" s="566"/>
      <c r="R1204" s="566"/>
      <c r="S1204" s="566">
        <v>0</v>
      </c>
      <c r="T1204" s="566"/>
      <c r="U1204" s="566"/>
      <c r="V1204" s="566"/>
      <c r="W1204" s="566">
        <v>0</v>
      </c>
      <c r="X1204" s="566"/>
      <c r="Y1204" s="566"/>
      <c r="Z1204" s="567"/>
      <c r="AA1204" s="567"/>
      <c r="AB1204" s="567"/>
      <c r="AC1204" s="566"/>
      <c r="AD1204" s="566"/>
      <c r="AE1204" s="566"/>
    </row>
    <row r="1205" spans="1:31">
      <c r="A1205" s="566" t="s">
        <v>492</v>
      </c>
      <c r="B1205" s="566" t="s">
        <v>493</v>
      </c>
      <c r="C1205" s="567">
        <v>42984</v>
      </c>
      <c r="D1205" s="566" t="s">
        <v>1589</v>
      </c>
      <c r="E1205" s="566" t="s">
        <v>1590</v>
      </c>
      <c r="F1205" s="566" t="s">
        <v>327</v>
      </c>
      <c r="G1205" s="566" t="s">
        <v>545</v>
      </c>
      <c r="H1205" s="566" t="s">
        <v>1625</v>
      </c>
      <c r="I1205" s="566">
        <v>3</v>
      </c>
      <c r="J1205" s="566">
        <v>200</v>
      </c>
      <c r="K1205" s="566">
        <v>5220</v>
      </c>
      <c r="L1205" s="566" t="s">
        <v>521</v>
      </c>
      <c r="M1205" s="566"/>
      <c r="N1205" s="566"/>
      <c r="O1205" s="566"/>
      <c r="P1205" s="566">
        <v>0</v>
      </c>
      <c r="Q1205" s="566"/>
      <c r="R1205" s="566"/>
      <c r="S1205" s="566">
        <v>0</v>
      </c>
      <c r="T1205" s="566"/>
      <c r="U1205" s="566"/>
      <c r="V1205" s="566"/>
      <c r="W1205" s="566">
        <v>0</v>
      </c>
      <c r="X1205" s="566"/>
      <c r="Y1205" s="566"/>
      <c r="Z1205" s="567"/>
      <c r="AA1205" s="567"/>
      <c r="AB1205" s="567"/>
      <c r="AC1205" s="566"/>
      <c r="AD1205" s="566"/>
      <c r="AE1205" s="566"/>
    </row>
    <row r="1206" spans="1:31">
      <c r="A1206" s="566" t="s">
        <v>492</v>
      </c>
      <c r="B1206" s="566" t="s">
        <v>493</v>
      </c>
      <c r="C1206" s="567">
        <v>42984</v>
      </c>
      <c r="D1206" s="566" t="s">
        <v>1589</v>
      </c>
      <c r="E1206" s="566" t="s">
        <v>1590</v>
      </c>
      <c r="F1206" s="566" t="s">
        <v>327</v>
      </c>
      <c r="G1206" s="566" t="s">
        <v>545</v>
      </c>
      <c r="H1206" s="566" t="s">
        <v>1626</v>
      </c>
      <c r="I1206" s="566">
        <v>3</v>
      </c>
      <c r="J1206" s="566">
        <v>200</v>
      </c>
      <c r="K1206" s="566">
        <v>5110</v>
      </c>
      <c r="L1206" s="566" t="s">
        <v>521</v>
      </c>
      <c r="M1206" s="566"/>
      <c r="N1206" s="566"/>
      <c r="O1206" s="566"/>
      <c r="P1206" s="566">
        <v>0</v>
      </c>
      <c r="Q1206" s="566"/>
      <c r="R1206" s="566"/>
      <c r="S1206" s="566">
        <v>0</v>
      </c>
      <c r="T1206" s="566"/>
      <c r="U1206" s="566"/>
      <c r="V1206" s="566"/>
      <c r="W1206" s="566">
        <v>0</v>
      </c>
      <c r="X1206" s="566"/>
      <c r="Y1206" s="566"/>
      <c r="Z1206" s="567"/>
      <c r="AA1206" s="567"/>
      <c r="AB1206" s="567"/>
      <c r="AC1206" s="566"/>
      <c r="AD1206" s="566"/>
      <c r="AE1206" s="566"/>
    </row>
    <row r="1207" spans="1:31">
      <c r="A1207" s="566" t="s">
        <v>492</v>
      </c>
      <c r="B1207" s="566" t="s">
        <v>493</v>
      </c>
      <c r="C1207" s="567">
        <v>42984</v>
      </c>
      <c r="D1207" s="566" t="s">
        <v>1589</v>
      </c>
      <c r="E1207" s="566" t="s">
        <v>1590</v>
      </c>
      <c r="F1207" s="566" t="s">
        <v>327</v>
      </c>
      <c r="G1207" s="566" t="s">
        <v>545</v>
      </c>
      <c r="H1207" s="566" t="s">
        <v>1627</v>
      </c>
      <c r="I1207" s="566">
        <v>3</v>
      </c>
      <c r="J1207" s="566">
        <v>200</v>
      </c>
      <c r="K1207" s="566">
        <v>4730</v>
      </c>
      <c r="L1207" s="566" t="s">
        <v>521</v>
      </c>
      <c r="M1207" s="566"/>
      <c r="N1207" s="566"/>
      <c r="O1207" s="566"/>
      <c r="P1207" s="566">
        <v>0</v>
      </c>
      <c r="Q1207" s="566"/>
      <c r="R1207" s="566"/>
      <c r="S1207" s="566">
        <v>0</v>
      </c>
      <c r="T1207" s="566"/>
      <c r="U1207" s="566"/>
      <c r="V1207" s="566"/>
      <c r="W1207" s="566">
        <v>0</v>
      </c>
      <c r="X1207" s="566"/>
      <c r="Y1207" s="566"/>
      <c r="Z1207" s="567"/>
      <c r="AA1207" s="567"/>
      <c r="AB1207" s="567"/>
      <c r="AC1207" s="566"/>
      <c r="AD1207" s="566"/>
      <c r="AE1207" s="566"/>
    </row>
    <row r="1208" spans="1:31">
      <c r="A1208" s="566" t="s">
        <v>492</v>
      </c>
      <c r="B1208" s="566" t="s">
        <v>493</v>
      </c>
      <c r="C1208" s="567">
        <v>42984</v>
      </c>
      <c r="D1208" s="566" t="s">
        <v>1589</v>
      </c>
      <c r="E1208" s="566" t="s">
        <v>1590</v>
      </c>
      <c r="F1208" s="566" t="s">
        <v>327</v>
      </c>
      <c r="G1208" s="566" t="s">
        <v>545</v>
      </c>
      <c r="H1208" s="566" t="s">
        <v>1628</v>
      </c>
      <c r="I1208" s="566">
        <v>3</v>
      </c>
      <c r="J1208" s="566">
        <v>200</v>
      </c>
      <c r="K1208" s="566">
        <v>5180</v>
      </c>
      <c r="L1208" s="566" t="s">
        <v>521</v>
      </c>
      <c r="M1208" s="566"/>
      <c r="N1208" s="566"/>
      <c r="O1208" s="566"/>
      <c r="P1208" s="566">
        <v>0</v>
      </c>
      <c r="Q1208" s="566"/>
      <c r="R1208" s="566"/>
      <c r="S1208" s="566">
        <v>0</v>
      </c>
      <c r="T1208" s="566"/>
      <c r="U1208" s="566"/>
      <c r="V1208" s="566"/>
      <c r="W1208" s="566">
        <v>0</v>
      </c>
      <c r="X1208" s="566"/>
      <c r="Y1208" s="566"/>
      <c r="Z1208" s="567"/>
      <c r="AA1208" s="567"/>
      <c r="AB1208" s="567"/>
      <c r="AC1208" s="566"/>
      <c r="AD1208" s="566"/>
      <c r="AE1208" s="566"/>
    </row>
    <row r="1209" spans="1:31">
      <c r="A1209" s="566" t="s">
        <v>492</v>
      </c>
      <c r="B1209" s="566" t="s">
        <v>493</v>
      </c>
      <c r="C1209" s="567">
        <v>42984</v>
      </c>
      <c r="D1209" s="566" t="s">
        <v>1589</v>
      </c>
      <c r="E1209" s="566" t="s">
        <v>1590</v>
      </c>
      <c r="F1209" s="566" t="s">
        <v>327</v>
      </c>
      <c r="G1209" s="566" t="s">
        <v>718</v>
      </c>
      <c r="H1209" s="566" t="s">
        <v>1629</v>
      </c>
      <c r="I1209" s="566">
        <v>3</v>
      </c>
      <c r="J1209" s="566">
        <v>315</v>
      </c>
      <c r="K1209" s="566">
        <v>28320</v>
      </c>
      <c r="L1209" s="566" t="s">
        <v>696</v>
      </c>
      <c r="M1209" s="566"/>
      <c r="N1209" s="566"/>
      <c r="O1209" s="566"/>
      <c r="P1209" s="566">
        <v>0</v>
      </c>
      <c r="Q1209" s="566"/>
      <c r="R1209" s="566"/>
      <c r="S1209" s="566">
        <v>0</v>
      </c>
      <c r="T1209" s="566"/>
      <c r="U1209" s="566"/>
      <c r="V1209" s="566"/>
      <c r="W1209" s="566">
        <v>0</v>
      </c>
      <c r="X1209" s="566"/>
      <c r="Y1209" s="566"/>
      <c r="Z1209" s="567"/>
      <c r="AA1209" s="567"/>
      <c r="AB1209" s="567"/>
      <c r="AC1209" s="566"/>
      <c r="AD1209" s="566"/>
      <c r="AE1209" s="566"/>
    </row>
    <row r="1210" spans="1:31">
      <c r="A1210" s="566" t="s">
        <v>492</v>
      </c>
      <c r="B1210" s="566" t="s">
        <v>493</v>
      </c>
      <c r="C1210" s="567">
        <v>42984</v>
      </c>
      <c r="D1210" s="566" t="s">
        <v>1589</v>
      </c>
      <c r="E1210" s="566" t="s">
        <v>1590</v>
      </c>
      <c r="F1210" s="566" t="s">
        <v>327</v>
      </c>
      <c r="G1210" s="566" t="s">
        <v>718</v>
      </c>
      <c r="H1210" s="566" t="s">
        <v>1630</v>
      </c>
      <c r="I1210" s="566">
        <v>3</v>
      </c>
      <c r="J1210" s="566">
        <v>315</v>
      </c>
      <c r="K1210" s="566">
        <v>27500</v>
      </c>
      <c r="L1210" s="566" t="s">
        <v>696</v>
      </c>
      <c r="M1210" s="566"/>
      <c r="N1210" s="566"/>
      <c r="O1210" s="566"/>
      <c r="P1210" s="566">
        <v>0</v>
      </c>
      <c r="Q1210" s="566"/>
      <c r="R1210" s="566"/>
      <c r="S1210" s="566">
        <v>0</v>
      </c>
      <c r="T1210" s="566"/>
      <c r="U1210" s="566"/>
      <c r="V1210" s="566"/>
      <c r="W1210" s="566">
        <v>0</v>
      </c>
      <c r="X1210" s="566"/>
      <c r="Y1210" s="566"/>
      <c r="Z1210" s="567"/>
      <c r="AA1210" s="567"/>
      <c r="AB1210" s="567"/>
      <c r="AC1210" s="566"/>
      <c r="AD1210" s="566"/>
      <c r="AE1210" s="566"/>
    </row>
    <row r="1211" spans="1:31">
      <c r="A1211" s="566" t="s">
        <v>492</v>
      </c>
      <c r="B1211" s="566" t="s">
        <v>493</v>
      </c>
      <c r="C1211" s="567">
        <v>42984</v>
      </c>
      <c r="D1211" s="566" t="s">
        <v>1589</v>
      </c>
      <c r="E1211" s="566" t="s">
        <v>1590</v>
      </c>
      <c r="F1211" s="566" t="s">
        <v>327</v>
      </c>
      <c r="G1211" s="566" t="s">
        <v>545</v>
      </c>
      <c r="H1211" s="566" t="s">
        <v>1631</v>
      </c>
      <c r="I1211" s="566">
        <v>3</v>
      </c>
      <c r="J1211" s="566">
        <v>200</v>
      </c>
      <c r="K1211" s="566">
        <v>4910</v>
      </c>
      <c r="L1211" s="566" t="s">
        <v>521</v>
      </c>
      <c r="M1211" s="566"/>
      <c r="N1211" s="566"/>
      <c r="O1211" s="566"/>
      <c r="P1211" s="566">
        <v>0</v>
      </c>
      <c r="Q1211" s="566"/>
      <c r="R1211" s="566"/>
      <c r="S1211" s="566">
        <v>0</v>
      </c>
      <c r="T1211" s="566"/>
      <c r="U1211" s="566"/>
      <c r="V1211" s="566"/>
      <c r="W1211" s="566">
        <v>0</v>
      </c>
      <c r="X1211" s="566"/>
      <c r="Y1211" s="566"/>
      <c r="Z1211" s="567"/>
      <c r="AA1211" s="567"/>
      <c r="AB1211" s="567"/>
      <c r="AC1211" s="566"/>
      <c r="AD1211" s="566"/>
      <c r="AE1211" s="566"/>
    </row>
    <row r="1212" spans="1:31">
      <c r="A1212" s="566" t="s">
        <v>492</v>
      </c>
      <c r="B1212" s="566" t="s">
        <v>493</v>
      </c>
      <c r="C1212" s="567">
        <v>42984</v>
      </c>
      <c r="D1212" s="566" t="s">
        <v>1589</v>
      </c>
      <c r="E1212" s="566" t="s">
        <v>1590</v>
      </c>
      <c r="F1212" s="566" t="s">
        <v>327</v>
      </c>
      <c r="G1212" s="566" t="s">
        <v>545</v>
      </c>
      <c r="H1212" s="566" t="s">
        <v>1632</v>
      </c>
      <c r="I1212" s="566">
        <v>3</v>
      </c>
      <c r="J1212" s="566">
        <v>200</v>
      </c>
      <c r="K1212" s="566">
        <v>5510</v>
      </c>
      <c r="L1212" s="566" t="s">
        <v>521</v>
      </c>
      <c r="M1212" s="566"/>
      <c r="N1212" s="566"/>
      <c r="O1212" s="566"/>
      <c r="P1212" s="566">
        <v>0</v>
      </c>
      <c r="Q1212" s="566"/>
      <c r="R1212" s="566"/>
      <c r="S1212" s="566">
        <v>0</v>
      </c>
      <c r="T1212" s="566"/>
      <c r="U1212" s="566"/>
      <c r="V1212" s="566"/>
      <c r="W1212" s="566">
        <v>0</v>
      </c>
      <c r="X1212" s="566"/>
      <c r="Y1212" s="566"/>
      <c r="Z1212" s="567"/>
      <c r="AA1212" s="567"/>
      <c r="AB1212" s="567"/>
      <c r="AC1212" s="566"/>
      <c r="AD1212" s="566"/>
      <c r="AE1212" s="566"/>
    </row>
    <row r="1213" spans="1:31">
      <c r="A1213" s="566" t="s">
        <v>492</v>
      </c>
      <c r="B1213" s="566" t="s">
        <v>493</v>
      </c>
      <c r="C1213" s="567">
        <v>42984</v>
      </c>
      <c r="D1213" s="566" t="s">
        <v>1589</v>
      </c>
      <c r="E1213" s="566" t="s">
        <v>1590</v>
      </c>
      <c r="F1213" s="566" t="s">
        <v>327</v>
      </c>
      <c r="G1213" s="566" t="s">
        <v>545</v>
      </c>
      <c r="H1213" s="566" t="s">
        <v>1633</v>
      </c>
      <c r="I1213" s="566">
        <v>3</v>
      </c>
      <c r="J1213" s="566">
        <v>200</v>
      </c>
      <c r="K1213" s="566">
        <v>4540</v>
      </c>
      <c r="L1213" s="566" t="s">
        <v>521</v>
      </c>
      <c r="M1213" s="566"/>
      <c r="N1213" s="566"/>
      <c r="O1213" s="566"/>
      <c r="P1213" s="566">
        <v>0</v>
      </c>
      <c r="Q1213" s="566"/>
      <c r="R1213" s="566"/>
      <c r="S1213" s="566">
        <v>0</v>
      </c>
      <c r="T1213" s="566"/>
      <c r="U1213" s="566"/>
      <c r="V1213" s="566"/>
      <c r="W1213" s="566">
        <v>0</v>
      </c>
      <c r="X1213" s="566"/>
      <c r="Y1213" s="566"/>
      <c r="Z1213" s="567"/>
      <c r="AA1213" s="567"/>
      <c r="AB1213" s="567"/>
      <c r="AC1213" s="566"/>
      <c r="AD1213" s="566"/>
      <c r="AE1213" s="566"/>
    </row>
    <row r="1214" spans="1:31">
      <c r="A1214" s="566" t="s">
        <v>492</v>
      </c>
      <c r="B1214" s="566" t="s">
        <v>493</v>
      </c>
      <c r="C1214" s="567">
        <v>42984</v>
      </c>
      <c r="D1214" s="566" t="s">
        <v>1589</v>
      </c>
      <c r="E1214" s="566" t="s">
        <v>1590</v>
      </c>
      <c r="F1214" s="566" t="s">
        <v>327</v>
      </c>
      <c r="G1214" s="566" t="s">
        <v>545</v>
      </c>
      <c r="H1214" s="566" t="s">
        <v>1634</v>
      </c>
      <c r="I1214" s="566">
        <v>3</v>
      </c>
      <c r="J1214" s="566">
        <v>200</v>
      </c>
      <c r="K1214" s="566">
        <v>5380</v>
      </c>
      <c r="L1214" s="566" t="s">
        <v>521</v>
      </c>
      <c r="M1214" s="566"/>
      <c r="N1214" s="566"/>
      <c r="O1214" s="566"/>
      <c r="P1214" s="566">
        <v>0</v>
      </c>
      <c r="Q1214" s="566"/>
      <c r="R1214" s="566"/>
      <c r="S1214" s="566">
        <v>0</v>
      </c>
      <c r="T1214" s="566"/>
      <c r="U1214" s="566"/>
      <c r="V1214" s="566"/>
      <c r="W1214" s="566">
        <v>0</v>
      </c>
      <c r="X1214" s="566"/>
      <c r="Y1214" s="566"/>
      <c r="Z1214" s="567"/>
      <c r="AA1214" s="567"/>
      <c r="AB1214" s="567"/>
      <c r="AC1214" s="566"/>
      <c r="AD1214" s="566"/>
      <c r="AE1214" s="566"/>
    </row>
    <row r="1215" spans="1:31">
      <c r="A1215" s="566" t="s">
        <v>492</v>
      </c>
      <c r="B1215" s="566" t="s">
        <v>493</v>
      </c>
      <c r="C1215" s="567">
        <v>42984</v>
      </c>
      <c r="D1215" s="566" t="s">
        <v>1589</v>
      </c>
      <c r="E1215" s="566" t="s">
        <v>1590</v>
      </c>
      <c r="F1215" s="566" t="s">
        <v>327</v>
      </c>
      <c r="G1215" s="566" t="s">
        <v>545</v>
      </c>
      <c r="H1215" s="566" t="s">
        <v>1635</v>
      </c>
      <c r="I1215" s="566">
        <v>3</v>
      </c>
      <c r="J1215" s="566">
        <v>200</v>
      </c>
      <c r="K1215" s="566">
        <v>4820</v>
      </c>
      <c r="L1215" s="566" t="s">
        <v>521</v>
      </c>
      <c r="M1215" s="566"/>
      <c r="N1215" s="566"/>
      <c r="O1215" s="566"/>
      <c r="P1215" s="566">
        <v>0</v>
      </c>
      <c r="Q1215" s="566"/>
      <c r="R1215" s="566"/>
      <c r="S1215" s="566">
        <v>0</v>
      </c>
      <c r="T1215" s="566"/>
      <c r="U1215" s="566"/>
      <c r="V1215" s="566"/>
      <c r="W1215" s="566">
        <v>0</v>
      </c>
      <c r="X1215" s="566"/>
      <c r="Y1215" s="566"/>
      <c r="Z1215" s="567"/>
      <c r="AA1215" s="567"/>
      <c r="AB1215" s="567"/>
      <c r="AC1215" s="566"/>
      <c r="AD1215" s="566"/>
      <c r="AE1215" s="566"/>
    </row>
    <row r="1216" spans="1:31">
      <c r="A1216" s="566" t="s">
        <v>492</v>
      </c>
      <c r="B1216" s="566" t="s">
        <v>493</v>
      </c>
      <c r="C1216" s="567">
        <v>42985</v>
      </c>
      <c r="D1216" s="566" t="s">
        <v>1589</v>
      </c>
      <c r="E1216" s="566" t="s">
        <v>1590</v>
      </c>
      <c r="F1216" s="566" t="s">
        <v>327</v>
      </c>
      <c r="G1216" s="566" t="s">
        <v>861</v>
      </c>
      <c r="H1216" s="566" t="s">
        <v>1636</v>
      </c>
      <c r="I1216" s="566">
        <v>5</v>
      </c>
      <c r="J1216" s="566">
        <v>500</v>
      </c>
      <c r="K1216" s="566">
        <v>66410</v>
      </c>
      <c r="L1216" s="566" t="s">
        <v>521</v>
      </c>
      <c r="M1216" s="566"/>
      <c r="N1216" s="566"/>
      <c r="O1216" s="566"/>
      <c r="P1216" s="566">
        <v>0</v>
      </c>
      <c r="Q1216" s="566"/>
      <c r="R1216" s="566"/>
      <c r="S1216" s="566">
        <v>0</v>
      </c>
      <c r="T1216" s="566"/>
      <c r="U1216" s="566"/>
      <c r="V1216" s="566"/>
      <c r="W1216" s="566">
        <v>0</v>
      </c>
      <c r="X1216" s="566"/>
      <c r="Y1216" s="566"/>
      <c r="Z1216" s="567"/>
      <c r="AA1216" s="567"/>
      <c r="AB1216" s="567"/>
      <c r="AC1216" s="566"/>
      <c r="AD1216" s="566"/>
      <c r="AE1216" s="566"/>
    </row>
    <row r="1217" spans="1:31">
      <c r="A1217" s="566" t="s">
        <v>492</v>
      </c>
      <c r="B1217" s="566" t="s">
        <v>493</v>
      </c>
      <c r="C1217" s="567">
        <v>42985</v>
      </c>
      <c r="D1217" s="566" t="s">
        <v>1589</v>
      </c>
      <c r="E1217" s="566" t="s">
        <v>1590</v>
      </c>
      <c r="F1217" s="566" t="s">
        <v>327</v>
      </c>
      <c r="G1217" s="566" t="s">
        <v>861</v>
      </c>
      <c r="H1217" s="566" t="s">
        <v>1637</v>
      </c>
      <c r="I1217" s="566">
        <v>5</v>
      </c>
      <c r="J1217" s="566">
        <v>500</v>
      </c>
      <c r="K1217" s="566">
        <v>64750</v>
      </c>
      <c r="L1217" s="566" t="s">
        <v>521</v>
      </c>
      <c r="M1217" s="566"/>
      <c r="N1217" s="566"/>
      <c r="O1217" s="566"/>
      <c r="P1217" s="566">
        <v>0</v>
      </c>
      <c r="Q1217" s="566"/>
      <c r="R1217" s="566"/>
      <c r="S1217" s="566">
        <v>0</v>
      </c>
      <c r="T1217" s="566"/>
      <c r="U1217" s="566"/>
      <c r="V1217" s="566"/>
      <c r="W1217" s="566">
        <v>0</v>
      </c>
      <c r="X1217" s="566"/>
      <c r="Y1217" s="566"/>
      <c r="Z1217" s="567"/>
      <c r="AA1217" s="567"/>
      <c r="AB1217" s="567"/>
      <c r="AC1217" s="566"/>
      <c r="AD1217" s="566"/>
      <c r="AE1217" s="566"/>
    </row>
    <row r="1218" spans="1:31">
      <c r="A1218" s="566" t="s">
        <v>492</v>
      </c>
      <c r="B1218" s="566" t="s">
        <v>493</v>
      </c>
      <c r="C1218" s="567">
        <v>42985</v>
      </c>
      <c r="D1218" s="566" t="s">
        <v>1589</v>
      </c>
      <c r="E1218" s="566" t="s">
        <v>1590</v>
      </c>
      <c r="F1218" s="566" t="s">
        <v>327</v>
      </c>
      <c r="G1218" s="566" t="s">
        <v>861</v>
      </c>
      <c r="H1218" s="566" t="s">
        <v>1638</v>
      </c>
      <c r="I1218" s="566">
        <v>4</v>
      </c>
      <c r="J1218" s="566">
        <v>500</v>
      </c>
      <c r="K1218" s="566">
        <v>61070</v>
      </c>
      <c r="L1218" s="566" t="s">
        <v>521</v>
      </c>
      <c r="M1218" s="566"/>
      <c r="N1218" s="566"/>
      <c r="O1218" s="566"/>
      <c r="P1218" s="566">
        <v>0</v>
      </c>
      <c r="Q1218" s="566"/>
      <c r="R1218" s="566"/>
      <c r="S1218" s="566">
        <v>0</v>
      </c>
      <c r="T1218" s="566"/>
      <c r="U1218" s="566"/>
      <c r="V1218" s="566"/>
      <c r="W1218" s="566">
        <v>0</v>
      </c>
      <c r="X1218" s="566"/>
      <c r="Y1218" s="566"/>
      <c r="Z1218" s="567"/>
      <c r="AA1218" s="567"/>
      <c r="AB1218" s="567"/>
      <c r="AC1218" s="566"/>
      <c r="AD1218" s="566"/>
      <c r="AE1218" s="566"/>
    </row>
    <row r="1219" spans="1:31">
      <c r="A1219" s="566" t="s">
        <v>492</v>
      </c>
      <c r="B1219" s="566" t="s">
        <v>493</v>
      </c>
      <c r="C1219" s="567">
        <v>42985</v>
      </c>
      <c r="D1219" s="566" t="s">
        <v>1589</v>
      </c>
      <c r="E1219" s="566" t="s">
        <v>1590</v>
      </c>
      <c r="F1219" s="566" t="s">
        <v>327</v>
      </c>
      <c r="G1219" s="566" t="s">
        <v>861</v>
      </c>
      <c r="H1219" s="566" t="s">
        <v>1639</v>
      </c>
      <c r="I1219" s="566">
        <v>4</v>
      </c>
      <c r="J1219" s="566">
        <v>500</v>
      </c>
      <c r="K1219" s="566">
        <v>65120</v>
      </c>
      <c r="L1219" s="566" t="s">
        <v>521</v>
      </c>
      <c r="M1219" s="566"/>
      <c r="N1219" s="566"/>
      <c r="O1219" s="566"/>
      <c r="P1219" s="566">
        <v>0</v>
      </c>
      <c r="Q1219" s="566"/>
      <c r="R1219" s="566"/>
      <c r="S1219" s="566">
        <v>0</v>
      </c>
      <c r="T1219" s="566"/>
      <c r="U1219" s="566"/>
      <c r="V1219" s="566"/>
      <c r="W1219" s="566">
        <v>0</v>
      </c>
      <c r="X1219" s="566"/>
      <c r="Y1219" s="566"/>
      <c r="Z1219" s="567"/>
      <c r="AA1219" s="567"/>
      <c r="AB1219" s="567"/>
      <c r="AC1219" s="566"/>
      <c r="AD1219" s="566"/>
      <c r="AE1219" s="566"/>
    </row>
    <row r="1220" spans="1:31">
      <c r="A1220" s="566" t="s">
        <v>492</v>
      </c>
      <c r="B1220" s="566" t="s">
        <v>493</v>
      </c>
      <c r="C1220" s="567">
        <v>42985</v>
      </c>
      <c r="D1220" s="566" t="s">
        <v>1589</v>
      </c>
      <c r="E1220" s="566" t="s">
        <v>1590</v>
      </c>
      <c r="F1220" s="566" t="s">
        <v>327</v>
      </c>
      <c r="G1220" s="566" t="s">
        <v>861</v>
      </c>
      <c r="H1220" s="566" t="s">
        <v>1640</v>
      </c>
      <c r="I1220" s="566">
        <v>4</v>
      </c>
      <c r="J1220" s="566">
        <v>500</v>
      </c>
      <c r="K1220" s="566">
        <v>59500</v>
      </c>
      <c r="L1220" s="566" t="s">
        <v>521</v>
      </c>
      <c r="M1220" s="566"/>
      <c r="N1220" s="566"/>
      <c r="O1220" s="566"/>
      <c r="P1220" s="566">
        <v>0</v>
      </c>
      <c r="Q1220" s="566"/>
      <c r="R1220" s="566"/>
      <c r="S1220" s="566">
        <v>0</v>
      </c>
      <c r="T1220" s="566"/>
      <c r="U1220" s="566"/>
      <c r="V1220" s="566"/>
      <c r="W1220" s="566">
        <v>0</v>
      </c>
      <c r="X1220" s="566"/>
      <c r="Y1220" s="566"/>
      <c r="Z1220" s="567"/>
      <c r="AA1220" s="567"/>
      <c r="AB1220" s="567"/>
      <c r="AC1220" s="566"/>
      <c r="AD1220" s="566"/>
      <c r="AE1220" s="566"/>
    </row>
    <row r="1221" spans="1:31">
      <c r="A1221" s="566" t="s">
        <v>492</v>
      </c>
      <c r="B1221" s="566" t="s">
        <v>493</v>
      </c>
      <c r="C1221" s="567">
        <v>42985</v>
      </c>
      <c r="D1221" s="566" t="s">
        <v>1589</v>
      </c>
      <c r="E1221" s="566" t="s">
        <v>1590</v>
      </c>
      <c r="F1221" s="566" t="s">
        <v>327</v>
      </c>
      <c r="G1221" s="566" t="s">
        <v>1155</v>
      </c>
      <c r="H1221" s="566" t="s">
        <v>1641</v>
      </c>
      <c r="I1221" s="566">
        <v>3</v>
      </c>
      <c r="J1221" s="566">
        <v>315</v>
      </c>
      <c r="K1221" s="566">
        <v>15020</v>
      </c>
      <c r="L1221" s="566" t="s">
        <v>1642</v>
      </c>
      <c r="M1221" s="566"/>
      <c r="N1221" s="566"/>
      <c r="O1221" s="566"/>
      <c r="P1221" s="566">
        <v>0</v>
      </c>
      <c r="Q1221" s="566"/>
      <c r="R1221" s="566"/>
      <c r="S1221" s="566">
        <v>0</v>
      </c>
      <c r="T1221" s="566"/>
      <c r="U1221" s="566"/>
      <c r="V1221" s="566"/>
      <c r="W1221" s="566">
        <v>0</v>
      </c>
      <c r="X1221" s="566"/>
      <c r="Y1221" s="566"/>
      <c r="Z1221" s="567"/>
      <c r="AA1221" s="567"/>
      <c r="AB1221" s="567"/>
      <c r="AC1221" s="566"/>
      <c r="AD1221" s="566"/>
      <c r="AE1221" s="566"/>
    </row>
    <row r="1222" spans="1:31">
      <c r="A1222" s="566" t="s">
        <v>46</v>
      </c>
      <c r="B1222" s="566" t="s">
        <v>46</v>
      </c>
      <c r="C1222" s="567">
        <v>42986</v>
      </c>
      <c r="D1222" s="566" t="s">
        <v>1589</v>
      </c>
      <c r="E1222" s="566" t="s">
        <v>1590</v>
      </c>
      <c r="F1222" s="566" t="s">
        <v>49</v>
      </c>
      <c r="G1222" s="566" t="s">
        <v>65</v>
      </c>
      <c r="H1222" s="566" t="s">
        <v>1643</v>
      </c>
      <c r="I1222" s="566"/>
      <c r="J1222" s="566"/>
      <c r="K1222" s="566"/>
      <c r="L1222" s="566" t="s">
        <v>197</v>
      </c>
      <c r="M1222" s="566" t="s">
        <v>43</v>
      </c>
      <c r="N1222" s="566" t="s">
        <v>43</v>
      </c>
      <c r="O1222" s="566" t="s">
        <v>43</v>
      </c>
      <c r="P1222" s="566"/>
      <c r="Q1222" s="566">
        <v>3</v>
      </c>
      <c r="R1222" s="566"/>
      <c r="S1222" s="566">
        <v>42</v>
      </c>
      <c r="T1222" s="566">
        <v>0</v>
      </c>
      <c r="U1222" s="566">
        <v>0</v>
      </c>
      <c r="V1222" s="566"/>
      <c r="W1222" s="566">
        <v>42</v>
      </c>
      <c r="X1222" s="566"/>
      <c r="Y1222" s="566" t="s">
        <v>1644</v>
      </c>
      <c r="Z1222" s="567">
        <v>42984</v>
      </c>
      <c r="AA1222" s="567">
        <v>42988</v>
      </c>
      <c r="AB1222" s="567">
        <v>42989</v>
      </c>
      <c r="AC1222" s="566" t="s">
        <v>142</v>
      </c>
      <c r="AD1222" s="566" t="s">
        <v>85</v>
      </c>
      <c r="AE1222" s="566" t="s">
        <v>56</v>
      </c>
    </row>
    <row r="1223" spans="1:31">
      <c r="A1223" s="566" t="s">
        <v>46</v>
      </c>
      <c r="B1223" s="566" t="s">
        <v>46</v>
      </c>
      <c r="C1223" s="567">
        <v>42988</v>
      </c>
      <c r="D1223" s="566" t="s">
        <v>1645</v>
      </c>
      <c r="E1223" s="566" t="s">
        <v>1590</v>
      </c>
      <c r="F1223" s="566" t="s">
        <v>49</v>
      </c>
      <c r="G1223" s="566" t="s">
        <v>92</v>
      </c>
      <c r="H1223" s="566" t="s">
        <v>1646</v>
      </c>
      <c r="I1223" s="566"/>
      <c r="J1223" s="566"/>
      <c r="K1223" s="566"/>
      <c r="L1223" s="566" t="s">
        <v>197</v>
      </c>
      <c r="M1223" s="566" t="s">
        <v>43</v>
      </c>
      <c r="N1223" s="566" t="s">
        <v>43</v>
      </c>
      <c r="O1223" s="566" t="s">
        <v>43</v>
      </c>
      <c r="P1223" s="566"/>
      <c r="Q1223" s="566">
        <v>3</v>
      </c>
      <c r="R1223" s="566"/>
      <c r="S1223" s="566">
        <v>42</v>
      </c>
      <c r="T1223" s="566">
        <v>0</v>
      </c>
      <c r="U1223" s="566">
        <v>0</v>
      </c>
      <c r="V1223" s="566"/>
      <c r="W1223" s="566">
        <v>42</v>
      </c>
      <c r="X1223" s="566"/>
      <c r="Y1223" s="566" t="s">
        <v>1647</v>
      </c>
      <c r="Z1223" s="567">
        <v>42985</v>
      </c>
      <c r="AA1223" s="567">
        <v>42988</v>
      </c>
      <c r="AB1223" s="567">
        <v>42989</v>
      </c>
      <c r="AC1223" s="566" t="s">
        <v>142</v>
      </c>
      <c r="AD1223" s="566" t="s">
        <v>55</v>
      </c>
      <c r="AE1223" s="566" t="s">
        <v>56</v>
      </c>
    </row>
    <row r="1224" spans="1:31">
      <c r="A1224" s="566" t="s">
        <v>147</v>
      </c>
      <c r="B1224" s="566" t="s">
        <v>161</v>
      </c>
      <c r="C1224" s="567">
        <v>42990</v>
      </c>
      <c r="D1224" s="566" t="s">
        <v>1645</v>
      </c>
      <c r="E1224" s="566" t="s">
        <v>1590</v>
      </c>
      <c r="F1224" s="566" t="s">
        <v>49</v>
      </c>
      <c r="G1224" s="566" t="s">
        <v>259</v>
      </c>
      <c r="H1224" s="566" t="s">
        <v>1648</v>
      </c>
      <c r="I1224" s="566"/>
      <c r="J1224" s="566"/>
      <c r="K1224" s="566"/>
      <c r="L1224" s="566" t="s">
        <v>164</v>
      </c>
      <c r="M1224" s="566" t="s">
        <v>43</v>
      </c>
      <c r="N1224" s="566" t="s">
        <v>43</v>
      </c>
      <c r="O1224" s="566">
        <v>0.5</v>
      </c>
      <c r="P1224" s="566"/>
      <c r="Q1224" s="566" t="s">
        <v>43</v>
      </c>
      <c r="R1224" s="566"/>
      <c r="S1224" s="566">
        <v>7</v>
      </c>
      <c r="T1224" s="566">
        <v>5</v>
      </c>
      <c r="U1224" s="566">
        <v>0</v>
      </c>
      <c r="V1224" s="566"/>
      <c r="W1224" s="566">
        <v>12</v>
      </c>
      <c r="X1224" s="566"/>
      <c r="Y1224" s="566" t="s">
        <v>1649</v>
      </c>
      <c r="Z1224" s="567">
        <v>42986</v>
      </c>
      <c r="AA1224" s="567">
        <v>42996</v>
      </c>
      <c r="AB1224" s="567">
        <v>42997</v>
      </c>
      <c r="AC1224" s="566" t="s">
        <v>54</v>
      </c>
      <c r="AD1224" s="566" t="s">
        <v>347</v>
      </c>
      <c r="AE1224" s="566" t="s">
        <v>56</v>
      </c>
    </row>
    <row r="1225" spans="1:31">
      <c r="A1225" s="566" t="s">
        <v>46</v>
      </c>
      <c r="B1225" s="566" t="s">
        <v>46</v>
      </c>
      <c r="C1225" s="567">
        <v>42990</v>
      </c>
      <c r="D1225" s="566" t="s">
        <v>1645</v>
      </c>
      <c r="E1225" s="566" t="s">
        <v>1590</v>
      </c>
      <c r="F1225" s="566" t="s">
        <v>49</v>
      </c>
      <c r="G1225" s="566" t="s">
        <v>62</v>
      </c>
      <c r="H1225" s="566" t="s">
        <v>1650</v>
      </c>
      <c r="I1225" s="566"/>
      <c r="J1225" s="566"/>
      <c r="K1225" s="566"/>
      <c r="L1225" s="566" t="s">
        <v>193</v>
      </c>
      <c r="M1225" s="566" t="s">
        <v>43</v>
      </c>
      <c r="N1225" s="566" t="s">
        <v>43</v>
      </c>
      <c r="O1225" s="566">
        <v>0.5</v>
      </c>
      <c r="P1225" s="566"/>
      <c r="Q1225" s="566" t="s">
        <v>43</v>
      </c>
      <c r="R1225" s="566"/>
      <c r="S1225" s="566">
        <v>7</v>
      </c>
      <c r="T1225" s="566">
        <v>5</v>
      </c>
      <c r="U1225" s="566">
        <v>0</v>
      </c>
      <c r="V1225" s="566"/>
      <c r="W1225" s="566">
        <v>12</v>
      </c>
      <c r="X1225" s="566"/>
      <c r="Y1225" s="566" t="s">
        <v>1651</v>
      </c>
      <c r="Z1225" s="567">
        <v>42985</v>
      </c>
      <c r="AA1225" s="567">
        <v>42990</v>
      </c>
      <c r="AB1225" s="567">
        <v>42991</v>
      </c>
      <c r="AC1225" s="566" t="s">
        <v>54</v>
      </c>
      <c r="AD1225" s="566" t="s">
        <v>55</v>
      </c>
      <c r="AE1225" s="566" t="s">
        <v>56</v>
      </c>
    </row>
    <row r="1226" spans="1:31">
      <c r="A1226" s="566" t="s">
        <v>147</v>
      </c>
      <c r="B1226" s="566" t="s">
        <v>161</v>
      </c>
      <c r="C1226" s="567">
        <v>42994</v>
      </c>
      <c r="D1226" s="566" t="s">
        <v>1645</v>
      </c>
      <c r="E1226" s="566" t="s">
        <v>1590</v>
      </c>
      <c r="F1226" s="566" t="s">
        <v>49</v>
      </c>
      <c r="G1226" s="566" t="s">
        <v>195</v>
      </c>
      <c r="H1226" s="566" t="s">
        <v>1652</v>
      </c>
      <c r="I1226" s="566"/>
      <c r="J1226" s="566"/>
      <c r="K1226" s="566"/>
      <c r="L1226" s="566" t="s">
        <v>698</v>
      </c>
      <c r="M1226" s="566" t="s">
        <v>43</v>
      </c>
      <c r="N1226" s="566" t="s">
        <v>43</v>
      </c>
      <c r="O1226" s="566">
        <v>0.5</v>
      </c>
      <c r="P1226" s="566"/>
      <c r="Q1226" s="566" t="s">
        <v>43</v>
      </c>
      <c r="R1226" s="566"/>
      <c r="S1226" s="566">
        <v>7</v>
      </c>
      <c r="T1226" s="566">
        <v>5</v>
      </c>
      <c r="U1226" s="566">
        <v>0</v>
      </c>
      <c r="V1226" s="566"/>
      <c r="W1226" s="566">
        <v>12</v>
      </c>
      <c r="X1226" s="566"/>
      <c r="Y1226" s="566" t="s">
        <v>1653</v>
      </c>
      <c r="Z1226" s="567">
        <v>42992</v>
      </c>
      <c r="AA1226" s="567">
        <v>42996</v>
      </c>
      <c r="AB1226" s="567">
        <v>42997</v>
      </c>
      <c r="AC1226" s="566" t="s">
        <v>54</v>
      </c>
      <c r="AD1226" s="566" t="s">
        <v>250</v>
      </c>
      <c r="AE1226" s="566" t="s">
        <v>56</v>
      </c>
    </row>
    <row r="1227" spans="1:31">
      <c r="A1227" s="566" t="s">
        <v>512</v>
      </c>
      <c r="B1227" s="566" t="s">
        <v>513</v>
      </c>
      <c r="C1227" s="567">
        <v>42996</v>
      </c>
      <c r="D1227" s="566" t="s">
        <v>1654</v>
      </c>
      <c r="E1227" s="566" t="s">
        <v>1590</v>
      </c>
      <c r="F1227" s="566" t="s">
        <v>49</v>
      </c>
      <c r="G1227" s="566" t="s">
        <v>692</v>
      </c>
      <c r="H1227" s="566"/>
      <c r="I1227" s="566">
        <v>43</v>
      </c>
      <c r="J1227" s="566">
        <v>43</v>
      </c>
      <c r="K1227" s="566">
        <v>43</v>
      </c>
      <c r="L1227" s="566" t="s">
        <v>1655</v>
      </c>
      <c r="M1227" s="566">
        <v>1.591</v>
      </c>
      <c r="N1227" s="566"/>
      <c r="O1227" s="566"/>
      <c r="P1227" s="566"/>
      <c r="Q1227" s="566"/>
      <c r="R1227" s="566"/>
      <c r="S1227" s="566">
        <v>22.274</v>
      </c>
      <c r="T1227" s="566"/>
      <c r="U1227" s="566">
        <v>0.387</v>
      </c>
      <c r="V1227" s="566"/>
      <c r="W1227" s="566">
        <v>22.661</v>
      </c>
      <c r="X1227" s="566"/>
      <c r="Y1227" s="566"/>
      <c r="Z1227" s="567"/>
      <c r="AA1227" s="567"/>
      <c r="AB1227" s="567"/>
      <c r="AC1227" s="566"/>
      <c r="AD1227" s="566"/>
      <c r="AE1227" s="566"/>
    </row>
    <row r="1228" spans="1:31">
      <c r="A1228" s="566" t="s">
        <v>512</v>
      </c>
      <c r="B1228" s="566" t="s">
        <v>513</v>
      </c>
      <c r="C1228" s="567">
        <v>42996</v>
      </c>
      <c r="D1228" s="566" t="s">
        <v>1654</v>
      </c>
      <c r="E1228" s="566" t="s">
        <v>1590</v>
      </c>
      <c r="F1228" s="566" t="s">
        <v>49</v>
      </c>
      <c r="G1228" s="566" t="s">
        <v>679</v>
      </c>
      <c r="H1228" s="566"/>
      <c r="I1228" s="566">
        <v>11</v>
      </c>
      <c r="J1228" s="566">
        <v>11</v>
      </c>
      <c r="K1228" s="566">
        <v>11</v>
      </c>
      <c r="L1228" s="566" t="s">
        <v>1655</v>
      </c>
      <c r="M1228" s="566">
        <v>0.407</v>
      </c>
      <c r="N1228" s="566"/>
      <c r="O1228" s="566"/>
      <c r="P1228" s="566"/>
      <c r="Q1228" s="566"/>
      <c r="R1228" s="566"/>
      <c r="S1228" s="566">
        <v>5.698</v>
      </c>
      <c r="T1228" s="566"/>
      <c r="U1228" s="566">
        <v>0.099</v>
      </c>
      <c r="V1228" s="566"/>
      <c r="W1228" s="566">
        <v>5.797</v>
      </c>
      <c r="X1228" s="566"/>
      <c r="Y1228" s="566"/>
      <c r="Z1228" s="567"/>
      <c r="AA1228" s="567"/>
      <c r="AB1228" s="567"/>
      <c r="AC1228" s="566"/>
      <c r="AD1228" s="566"/>
      <c r="AE1228" s="566"/>
    </row>
    <row r="1229" spans="1:31">
      <c r="A1229" s="566" t="s">
        <v>512</v>
      </c>
      <c r="B1229" s="566" t="s">
        <v>513</v>
      </c>
      <c r="C1229" s="567">
        <v>42996</v>
      </c>
      <c r="D1229" s="566" t="s">
        <v>1654</v>
      </c>
      <c r="E1229" s="566" t="s">
        <v>1590</v>
      </c>
      <c r="F1229" s="566" t="s">
        <v>49</v>
      </c>
      <c r="G1229" s="566" t="s">
        <v>1656</v>
      </c>
      <c r="H1229" s="566"/>
      <c r="I1229" s="566">
        <v>14</v>
      </c>
      <c r="J1229" s="566">
        <v>14</v>
      </c>
      <c r="K1229" s="566">
        <v>14</v>
      </c>
      <c r="L1229" s="566" t="s">
        <v>1655</v>
      </c>
      <c r="M1229" s="566">
        <v>0.518</v>
      </c>
      <c r="N1229" s="566"/>
      <c r="O1229" s="566"/>
      <c r="P1229" s="566"/>
      <c r="Q1229" s="566"/>
      <c r="R1229" s="566"/>
      <c r="S1229" s="566">
        <v>7.252</v>
      </c>
      <c r="T1229" s="566"/>
      <c r="U1229" s="566">
        <v>0.126</v>
      </c>
      <c r="V1229" s="566"/>
      <c r="W1229" s="566">
        <v>7.378</v>
      </c>
      <c r="X1229" s="566"/>
      <c r="Y1229" s="566"/>
      <c r="Z1229" s="567"/>
      <c r="AA1229" s="567"/>
      <c r="AB1229" s="567"/>
      <c r="AC1229" s="566"/>
      <c r="AD1229" s="566"/>
      <c r="AE1229" s="566"/>
    </row>
    <row r="1230" spans="1:31">
      <c r="A1230" s="566" t="s">
        <v>512</v>
      </c>
      <c r="B1230" s="566" t="s">
        <v>513</v>
      </c>
      <c r="C1230" s="567">
        <v>42996</v>
      </c>
      <c r="D1230" s="566" t="s">
        <v>1654</v>
      </c>
      <c r="E1230" s="566" t="s">
        <v>1590</v>
      </c>
      <c r="F1230" s="566" t="s">
        <v>49</v>
      </c>
      <c r="G1230" s="566" t="s">
        <v>1657</v>
      </c>
      <c r="H1230" s="566"/>
      <c r="I1230" s="566">
        <v>6</v>
      </c>
      <c r="J1230" s="566">
        <v>6</v>
      </c>
      <c r="K1230" s="566">
        <v>6</v>
      </c>
      <c r="L1230" s="566" t="s">
        <v>1658</v>
      </c>
      <c r="M1230" s="566">
        <v>0.222</v>
      </c>
      <c r="N1230" s="566"/>
      <c r="O1230" s="566"/>
      <c r="P1230" s="566"/>
      <c r="Q1230" s="566"/>
      <c r="R1230" s="566"/>
      <c r="S1230" s="566">
        <v>3.108</v>
      </c>
      <c r="T1230" s="566"/>
      <c r="U1230" s="566">
        <v>0.054</v>
      </c>
      <c r="V1230" s="566"/>
      <c r="W1230" s="566">
        <v>3.162</v>
      </c>
      <c r="X1230" s="566"/>
      <c r="Y1230" s="566"/>
      <c r="Z1230" s="567"/>
      <c r="AA1230" s="567"/>
      <c r="AB1230" s="567"/>
      <c r="AC1230" s="566"/>
      <c r="AD1230" s="566"/>
      <c r="AE1230" s="566"/>
    </row>
    <row r="1231" spans="1:31">
      <c r="A1231" s="566" t="s">
        <v>512</v>
      </c>
      <c r="B1231" s="566" t="s">
        <v>513</v>
      </c>
      <c r="C1231" s="567">
        <v>42996</v>
      </c>
      <c r="D1231" s="566" t="s">
        <v>1654</v>
      </c>
      <c r="E1231" s="566" t="s">
        <v>1590</v>
      </c>
      <c r="F1231" s="566" t="s">
        <v>49</v>
      </c>
      <c r="G1231" s="566" t="s">
        <v>1659</v>
      </c>
      <c r="H1231" s="566"/>
      <c r="I1231" s="566">
        <v>19</v>
      </c>
      <c r="J1231" s="566">
        <v>19</v>
      </c>
      <c r="K1231" s="566">
        <v>19</v>
      </c>
      <c r="L1231" s="566" t="s">
        <v>1655</v>
      </c>
      <c r="M1231" s="566">
        <v>0.703</v>
      </c>
      <c r="N1231" s="566"/>
      <c r="O1231" s="566"/>
      <c r="P1231" s="566"/>
      <c r="Q1231" s="566"/>
      <c r="R1231" s="566"/>
      <c r="S1231" s="566">
        <v>9.842</v>
      </c>
      <c r="T1231" s="566"/>
      <c r="U1231" s="566">
        <v>0.171</v>
      </c>
      <c r="V1231" s="566"/>
      <c r="W1231" s="566">
        <v>10.013</v>
      </c>
      <c r="X1231" s="566"/>
      <c r="Y1231" s="566"/>
      <c r="Z1231" s="567"/>
      <c r="AA1231" s="567"/>
      <c r="AB1231" s="567"/>
      <c r="AC1231" s="566"/>
      <c r="AD1231" s="566"/>
      <c r="AE1231" s="566"/>
    </row>
    <row r="1232" spans="1:31">
      <c r="A1232" s="566" t="s">
        <v>512</v>
      </c>
      <c r="B1232" s="566" t="s">
        <v>513</v>
      </c>
      <c r="C1232" s="567">
        <v>42996</v>
      </c>
      <c r="D1232" s="566" t="s">
        <v>1654</v>
      </c>
      <c r="E1232" s="566" t="s">
        <v>1590</v>
      </c>
      <c r="F1232" s="566" t="s">
        <v>49</v>
      </c>
      <c r="G1232" s="566" t="s">
        <v>928</v>
      </c>
      <c r="H1232" s="566"/>
      <c r="I1232" s="566">
        <v>88</v>
      </c>
      <c r="J1232" s="566">
        <v>88</v>
      </c>
      <c r="K1232" s="566">
        <v>88</v>
      </c>
      <c r="L1232" s="566" t="s">
        <v>1655</v>
      </c>
      <c r="M1232" s="566">
        <v>3.256</v>
      </c>
      <c r="N1232" s="566"/>
      <c r="O1232" s="566"/>
      <c r="P1232" s="566"/>
      <c r="Q1232" s="566"/>
      <c r="R1232" s="566"/>
      <c r="S1232" s="566">
        <v>45.584</v>
      </c>
      <c r="T1232" s="566"/>
      <c r="U1232" s="566">
        <v>0.792</v>
      </c>
      <c r="V1232" s="566"/>
      <c r="W1232" s="566">
        <v>46.376</v>
      </c>
      <c r="X1232" s="566"/>
      <c r="Y1232" s="566"/>
      <c r="Z1232" s="567"/>
      <c r="AA1232" s="567"/>
      <c r="AB1232" s="567"/>
      <c r="AC1232" s="566"/>
      <c r="AD1232" s="566"/>
      <c r="AE1232" s="566"/>
    </row>
    <row r="1233" spans="1:31">
      <c r="A1233" s="566" t="s">
        <v>512</v>
      </c>
      <c r="B1233" s="566" t="s">
        <v>513</v>
      </c>
      <c r="C1233" s="567">
        <v>42996</v>
      </c>
      <c r="D1233" s="566" t="s">
        <v>1654</v>
      </c>
      <c r="E1233" s="566" t="s">
        <v>1590</v>
      </c>
      <c r="F1233" s="566" t="s">
        <v>49</v>
      </c>
      <c r="G1233" s="566" t="s">
        <v>917</v>
      </c>
      <c r="H1233" s="566"/>
      <c r="I1233" s="566">
        <v>8</v>
      </c>
      <c r="J1233" s="566">
        <v>8</v>
      </c>
      <c r="K1233" s="566">
        <v>8</v>
      </c>
      <c r="L1233" s="566" t="s">
        <v>1655</v>
      </c>
      <c r="M1233" s="566">
        <v>0.296</v>
      </c>
      <c r="N1233" s="566"/>
      <c r="O1233" s="566"/>
      <c r="P1233" s="566"/>
      <c r="Q1233" s="566"/>
      <c r="R1233" s="566"/>
      <c r="S1233" s="566">
        <v>4.144</v>
      </c>
      <c r="T1233" s="566"/>
      <c r="U1233" s="566">
        <v>0.072</v>
      </c>
      <c r="V1233" s="566"/>
      <c r="W1233" s="566">
        <v>4.216</v>
      </c>
      <c r="X1233" s="566"/>
      <c r="Y1233" s="566"/>
      <c r="Z1233" s="567"/>
      <c r="AA1233" s="567"/>
      <c r="AB1233" s="567"/>
      <c r="AC1233" s="566"/>
      <c r="AD1233" s="566"/>
      <c r="AE1233" s="566"/>
    </row>
    <row r="1234" spans="1:31">
      <c r="A1234" s="566" t="s">
        <v>492</v>
      </c>
      <c r="B1234" s="566" t="s">
        <v>1301</v>
      </c>
      <c r="C1234" s="567">
        <v>42997</v>
      </c>
      <c r="D1234" s="566" t="s">
        <v>1654</v>
      </c>
      <c r="E1234" s="566" t="s">
        <v>1590</v>
      </c>
      <c r="F1234" s="566" t="s">
        <v>327</v>
      </c>
      <c r="G1234" s="566" t="s">
        <v>1660</v>
      </c>
      <c r="H1234" s="566" t="s">
        <v>1661</v>
      </c>
      <c r="I1234" s="566">
        <v>13</v>
      </c>
      <c r="J1234" s="566">
        <v>13</v>
      </c>
      <c r="K1234" s="566">
        <v>13</v>
      </c>
      <c r="L1234" s="566" t="s">
        <v>1662</v>
      </c>
      <c r="M1234" s="566"/>
      <c r="N1234" s="566"/>
      <c r="O1234" s="566"/>
      <c r="P1234" s="566">
        <v>0</v>
      </c>
      <c r="Q1234" s="566"/>
      <c r="R1234" s="566"/>
      <c r="S1234" s="566">
        <v>0</v>
      </c>
      <c r="T1234" s="566"/>
      <c r="U1234" s="566"/>
      <c r="V1234" s="566"/>
      <c r="W1234" s="566">
        <v>0</v>
      </c>
      <c r="X1234" s="566"/>
      <c r="Y1234" s="566"/>
      <c r="Z1234" s="567"/>
      <c r="AA1234" s="567"/>
      <c r="AB1234" s="567"/>
      <c r="AC1234" s="566"/>
      <c r="AD1234" s="566"/>
      <c r="AE1234" s="566"/>
    </row>
    <row r="1235" spans="1:31">
      <c r="A1235" s="566" t="s">
        <v>492</v>
      </c>
      <c r="B1235" s="566" t="s">
        <v>1301</v>
      </c>
      <c r="C1235" s="567">
        <v>42997</v>
      </c>
      <c r="D1235" s="566" t="s">
        <v>1654</v>
      </c>
      <c r="E1235" s="566" t="s">
        <v>1590</v>
      </c>
      <c r="F1235" s="566" t="s">
        <v>327</v>
      </c>
      <c r="G1235" s="566" t="s">
        <v>1663</v>
      </c>
      <c r="H1235" s="566" t="s">
        <v>1664</v>
      </c>
      <c r="I1235" s="566">
        <v>36</v>
      </c>
      <c r="J1235" s="566">
        <v>20</v>
      </c>
      <c r="K1235" s="566">
        <v>145</v>
      </c>
      <c r="L1235" s="566" t="s">
        <v>567</v>
      </c>
      <c r="M1235" s="566"/>
      <c r="N1235" s="566"/>
      <c r="O1235" s="566"/>
      <c r="P1235" s="566">
        <v>0</v>
      </c>
      <c r="Q1235" s="566"/>
      <c r="R1235" s="566"/>
      <c r="S1235" s="566">
        <v>0</v>
      </c>
      <c r="T1235" s="566"/>
      <c r="U1235" s="566"/>
      <c r="V1235" s="566"/>
      <c r="W1235" s="566">
        <v>0</v>
      </c>
      <c r="X1235" s="566"/>
      <c r="Y1235" s="566"/>
      <c r="Z1235" s="567"/>
      <c r="AA1235" s="567"/>
      <c r="AB1235" s="567"/>
      <c r="AC1235" s="566"/>
      <c r="AD1235" s="566"/>
      <c r="AE1235" s="566"/>
    </row>
    <row r="1236" spans="1:31">
      <c r="A1236" s="566" t="s">
        <v>492</v>
      </c>
      <c r="B1236" s="566" t="s">
        <v>1301</v>
      </c>
      <c r="C1236" s="567">
        <v>42997</v>
      </c>
      <c r="D1236" s="566" t="s">
        <v>1654</v>
      </c>
      <c r="E1236" s="566" t="s">
        <v>1590</v>
      </c>
      <c r="F1236" s="566" t="s">
        <v>327</v>
      </c>
      <c r="G1236" s="566" t="s">
        <v>1663</v>
      </c>
      <c r="H1236" s="566" t="s">
        <v>1664</v>
      </c>
      <c r="I1236" s="566">
        <v>32</v>
      </c>
      <c r="J1236" s="566">
        <v>20</v>
      </c>
      <c r="K1236" s="566">
        <v>145</v>
      </c>
      <c r="L1236" s="566" t="s">
        <v>567</v>
      </c>
      <c r="M1236" s="566"/>
      <c r="N1236" s="566"/>
      <c r="O1236" s="566"/>
      <c r="P1236" s="566">
        <v>0</v>
      </c>
      <c r="Q1236" s="566"/>
      <c r="R1236" s="566"/>
      <c r="S1236" s="566">
        <v>0</v>
      </c>
      <c r="T1236" s="566"/>
      <c r="U1236" s="566"/>
      <c r="V1236" s="566"/>
      <c r="W1236" s="566">
        <v>0</v>
      </c>
      <c r="X1236" s="566"/>
      <c r="Y1236" s="566"/>
      <c r="Z1236" s="567"/>
      <c r="AA1236" s="567"/>
      <c r="AB1236" s="567"/>
      <c r="AC1236" s="566"/>
      <c r="AD1236" s="566"/>
      <c r="AE1236" s="566"/>
    </row>
    <row r="1237" spans="1:31">
      <c r="A1237" s="566" t="s">
        <v>492</v>
      </c>
      <c r="B1237" s="566" t="s">
        <v>1301</v>
      </c>
      <c r="C1237" s="567">
        <v>42997</v>
      </c>
      <c r="D1237" s="566" t="s">
        <v>1654</v>
      </c>
      <c r="E1237" s="566" t="s">
        <v>1590</v>
      </c>
      <c r="F1237" s="566" t="s">
        <v>327</v>
      </c>
      <c r="G1237" s="566" t="s">
        <v>1660</v>
      </c>
      <c r="H1237" s="566" t="s">
        <v>1665</v>
      </c>
      <c r="I1237" s="566">
        <v>7</v>
      </c>
      <c r="J1237" s="566">
        <v>7</v>
      </c>
      <c r="K1237" s="566">
        <v>7</v>
      </c>
      <c r="L1237" s="566" t="s">
        <v>1662</v>
      </c>
      <c r="M1237" s="566"/>
      <c r="N1237" s="566"/>
      <c r="O1237" s="566"/>
      <c r="P1237" s="566">
        <v>0</v>
      </c>
      <c r="Q1237" s="566"/>
      <c r="R1237" s="566"/>
      <c r="S1237" s="566">
        <v>0</v>
      </c>
      <c r="T1237" s="566"/>
      <c r="U1237" s="566"/>
      <c r="V1237" s="566"/>
      <c r="W1237" s="566">
        <v>0</v>
      </c>
      <c r="X1237" s="566"/>
      <c r="Y1237" s="566"/>
      <c r="Z1237" s="567"/>
      <c r="AA1237" s="567"/>
      <c r="AB1237" s="567"/>
      <c r="AC1237" s="566"/>
      <c r="AD1237" s="566"/>
      <c r="AE1237" s="566"/>
    </row>
    <row r="1238" spans="1:31">
      <c r="A1238" s="566" t="s">
        <v>512</v>
      </c>
      <c r="B1238" s="566" t="s">
        <v>513</v>
      </c>
      <c r="C1238" s="567">
        <v>43002</v>
      </c>
      <c r="D1238" s="566" t="s">
        <v>1666</v>
      </c>
      <c r="E1238" s="566" t="s">
        <v>1590</v>
      </c>
      <c r="F1238" s="566" t="s">
        <v>49</v>
      </c>
      <c r="G1238" s="566" t="s">
        <v>790</v>
      </c>
      <c r="H1238" s="566"/>
      <c r="I1238" s="566">
        <v>123</v>
      </c>
      <c r="J1238" s="566">
        <v>123</v>
      </c>
      <c r="K1238" s="566">
        <v>123</v>
      </c>
      <c r="L1238" s="566" t="s">
        <v>1655</v>
      </c>
      <c r="M1238" s="566">
        <v>4.551</v>
      </c>
      <c r="N1238" s="566"/>
      <c r="O1238" s="566"/>
      <c r="P1238" s="566"/>
      <c r="Q1238" s="566"/>
      <c r="R1238" s="566"/>
      <c r="S1238" s="566">
        <v>63.714</v>
      </c>
      <c r="T1238" s="566"/>
      <c r="U1238" s="566">
        <v>1.107</v>
      </c>
      <c r="V1238" s="566"/>
      <c r="W1238" s="566">
        <v>64.821</v>
      </c>
      <c r="X1238" s="566"/>
      <c r="Y1238" s="566"/>
      <c r="Z1238" s="567"/>
      <c r="AA1238" s="567"/>
      <c r="AB1238" s="567"/>
      <c r="AC1238" s="566"/>
      <c r="AD1238" s="566"/>
      <c r="AE1238" s="566"/>
    </row>
    <row r="1239" spans="1:31">
      <c r="A1239" s="566" t="s">
        <v>512</v>
      </c>
      <c r="B1239" s="566" t="s">
        <v>513</v>
      </c>
      <c r="C1239" s="567">
        <v>43005</v>
      </c>
      <c r="D1239" s="566" t="s">
        <v>1666</v>
      </c>
      <c r="E1239" s="566" t="s">
        <v>1590</v>
      </c>
      <c r="F1239" s="566" t="s">
        <v>49</v>
      </c>
      <c r="G1239" s="566" t="s">
        <v>692</v>
      </c>
      <c r="H1239" s="566"/>
      <c r="I1239" s="566">
        <v>71</v>
      </c>
      <c r="J1239" s="566">
        <v>71</v>
      </c>
      <c r="K1239" s="566">
        <v>71</v>
      </c>
      <c r="L1239" s="566" t="s">
        <v>1655</v>
      </c>
      <c r="M1239" s="566">
        <v>2.627</v>
      </c>
      <c r="N1239" s="566"/>
      <c r="O1239" s="566"/>
      <c r="P1239" s="566"/>
      <c r="Q1239" s="566"/>
      <c r="R1239" s="566"/>
      <c r="S1239" s="566">
        <v>36.778</v>
      </c>
      <c r="T1239" s="566"/>
      <c r="U1239" s="566">
        <v>0.639</v>
      </c>
      <c r="V1239" s="566"/>
      <c r="W1239" s="566">
        <v>37.417</v>
      </c>
      <c r="X1239" s="566"/>
      <c r="Y1239" s="566"/>
      <c r="Z1239" s="567"/>
      <c r="AA1239" s="567"/>
      <c r="AB1239" s="567"/>
      <c r="AC1239" s="566"/>
      <c r="AD1239" s="566"/>
      <c r="AE1239" s="566"/>
    </row>
  </sheetData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B2:O163"/>
  <sheetViews>
    <sheetView showGridLines="0" zoomScale="85" zoomScaleNormal="85" workbookViewId="0">
      <selection activeCell="G18" sqref="G18"/>
    </sheetView>
  </sheetViews>
  <sheetFormatPr defaultColWidth="9" defaultRowHeight="14.4"/>
  <cols>
    <col min="1" max="1" width="2.13888888888889" customWidth="1"/>
    <col min="2" max="2" width="11.8518518518519" customWidth="1"/>
    <col min="3" max="3" width="10.5740740740741" customWidth="1"/>
    <col min="4" max="4" width="12.1388888888889" style="3" customWidth="1"/>
    <col min="5" max="11" width="10.1388888888889" style="3" customWidth="1"/>
    <col min="12" max="12" width="14.8518518518519" style="3" customWidth="1"/>
    <col min="13" max="15" width="14.8518518518519" customWidth="1"/>
    <col min="16" max="16" width="17.712962962963" customWidth="1"/>
    <col min="17" max="17" width="18.8518518518519" customWidth="1"/>
  </cols>
  <sheetData>
    <row r="2" spans="4:15">
      <c r="D2"/>
      <c r="E2" s="551" t="s">
        <v>1667</v>
      </c>
      <c r="F2" s="551" t="s">
        <v>1668</v>
      </c>
      <c r="G2" s="551" t="s">
        <v>1668</v>
      </c>
      <c r="H2" s="551" t="s">
        <v>1668</v>
      </c>
      <c r="I2" s="551" t="s">
        <v>1668</v>
      </c>
      <c r="J2" s="551" t="s">
        <v>1668</v>
      </c>
      <c r="K2" s="551" t="s">
        <v>1669</v>
      </c>
      <c r="L2" s="551" t="s">
        <v>1670</v>
      </c>
      <c r="M2" s="551" t="s">
        <v>1670</v>
      </c>
      <c r="N2" s="551" t="s">
        <v>1670</v>
      </c>
      <c r="O2" s="551" t="s">
        <v>1670</v>
      </c>
    </row>
    <row r="3" spans="2:15">
      <c r="B3" s="3" t="s">
        <v>15</v>
      </c>
      <c r="C3" s="3" t="s">
        <v>12</v>
      </c>
      <c r="D3" t="s">
        <v>13</v>
      </c>
      <c r="E3" s="3" t="s">
        <v>16</v>
      </c>
      <c r="F3" s="552" t="s">
        <v>1671</v>
      </c>
      <c r="G3" s="552" t="s">
        <v>1672</v>
      </c>
      <c r="H3" s="552" t="s">
        <v>1673</v>
      </c>
      <c r="I3" s="552" t="s">
        <v>1674</v>
      </c>
      <c r="J3" s="552" t="s">
        <v>142</v>
      </c>
      <c r="K3" s="552" t="s">
        <v>1675</v>
      </c>
      <c r="L3" s="557" t="s">
        <v>1676</v>
      </c>
      <c r="M3" s="558" t="s">
        <v>1677</v>
      </c>
      <c r="N3" s="558" t="s">
        <v>1678</v>
      </c>
      <c r="O3" s="558" t="s">
        <v>1679</v>
      </c>
    </row>
    <row r="4" spans="2:15">
      <c r="B4" t="s">
        <v>43</v>
      </c>
      <c r="C4" t="s">
        <v>42</v>
      </c>
      <c r="D4" t="s">
        <v>1680</v>
      </c>
      <c r="E4" t="s">
        <v>1680</v>
      </c>
      <c r="F4" s="552">
        <v>0</v>
      </c>
      <c r="G4" s="552">
        <v>0</v>
      </c>
      <c r="H4" s="552">
        <v>0</v>
      </c>
      <c r="I4" s="552">
        <v>0</v>
      </c>
      <c r="J4" s="552">
        <v>0</v>
      </c>
      <c r="K4" s="552">
        <v>0</v>
      </c>
      <c r="L4" s="557">
        <v>0</v>
      </c>
      <c r="M4" s="558">
        <v>0</v>
      </c>
      <c r="N4" s="558">
        <v>0</v>
      </c>
      <c r="O4" s="558">
        <v>0</v>
      </c>
    </row>
    <row r="5" spans="3:15">
      <c r="C5" t="s">
        <v>45</v>
      </c>
      <c r="D5" t="s">
        <v>1680</v>
      </c>
      <c r="E5" t="s">
        <v>1680</v>
      </c>
      <c r="F5" s="552">
        <v>0</v>
      </c>
      <c r="G5" s="552">
        <v>0</v>
      </c>
      <c r="H5" s="552">
        <v>0</v>
      </c>
      <c r="I5" s="552">
        <v>0</v>
      </c>
      <c r="J5" s="552">
        <v>0</v>
      </c>
      <c r="K5" s="552">
        <v>0</v>
      </c>
      <c r="L5" s="557">
        <v>0</v>
      </c>
      <c r="M5" s="558">
        <v>0</v>
      </c>
      <c r="N5" s="558">
        <v>0</v>
      </c>
      <c r="O5" s="558">
        <v>0</v>
      </c>
    </row>
    <row r="6" spans="3:15">
      <c r="C6" t="s">
        <v>44</v>
      </c>
      <c r="D6" t="s">
        <v>1680</v>
      </c>
      <c r="E6" t="s">
        <v>1680</v>
      </c>
      <c r="F6" s="552">
        <v>0</v>
      </c>
      <c r="G6" s="552">
        <v>0</v>
      </c>
      <c r="H6" s="552">
        <v>0</v>
      </c>
      <c r="I6" s="552">
        <v>0</v>
      </c>
      <c r="J6" s="552">
        <v>0</v>
      </c>
      <c r="K6" s="552">
        <v>0</v>
      </c>
      <c r="L6" s="557">
        <v>0</v>
      </c>
      <c r="M6" s="558">
        <v>0</v>
      </c>
      <c r="N6" s="558">
        <v>0</v>
      </c>
      <c r="O6" s="558">
        <v>0</v>
      </c>
    </row>
    <row r="7" spans="2:15">
      <c r="B7" t="s">
        <v>48</v>
      </c>
      <c r="C7" t="s">
        <v>147</v>
      </c>
      <c r="D7" t="s">
        <v>161</v>
      </c>
      <c r="E7" s="553" t="s">
        <v>49</v>
      </c>
      <c r="F7" s="554">
        <v>0</v>
      </c>
      <c r="G7" s="554">
        <v>0</v>
      </c>
      <c r="H7" s="554">
        <v>3</v>
      </c>
      <c r="I7" s="554">
        <v>0</v>
      </c>
      <c r="J7" s="554">
        <v>6</v>
      </c>
      <c r="K7" s="554">
        <v>0</v>
      </c>
      <c r="L7" s="559">
        <v>126</v>
      </c>
      <c r="M7" s="560">
        <v>30</v>
      </c>
      <c r="N7" s="560">
        <v>0</v>
      </c>
      <c r="O7" s="560">
        <v>0</v>
      </c>
    </row>
    <row r="8" spans="4:15">
      <c r="D8" t="s">
        <v>148</v>
      </c>
      <c r="E8" s="553" t="s">
        <v>49</v>
      </c>
      <c r="F8" s="554">
        <v>1.5</v>
      </c>
      <c r="G8" s="554">
        <v>0</v>
      </c>
      <c r="H8" s="554">
        <v>0</v>
      </c>
      <c r="I8" s="554">
        <v>0</v>
      </c>
      <c r="J8" s="554">
        <v>0</v>
      </c>
      <c r="K8" s="554">
        <v>0</v>
      </c>
      <c r="L8" s="559">
        <v>21</v>
      </c>
      <c r="M8" s="560">
        <v>5</v>
      </c>
      <c r="N8" s="560">
        <v>100</v>
      </c>
      <c r="O8" s="560">
        <v>0</v>
      </c>
    </row>
    <row r="9" spans="3:15">
      <c r="C9" t="s">
        <v>46</v>
      </c>
      <c r="D9" t="s">
        <v>46</v>
      </c>
      <c r="E9" s="553" t="s">
        <v>49</v>
      </c>
      <c r="F9" s="554">
        <v>0</v>
      </c>
      <c r="G9" s="554">
        <v>2.5</v>
      </c>
      <c r="H9" s="554">
        <v>31.5</v>
      </c>
      <c r="I9" s="554">
        <v>0</v>
      </c>
      <c r="J9" s="554">
        <v>6</v>
      </c>
      <c r="K9" s="554">
        <v>0</v>
      </c>
      <c r="L9" s="559">
        <v>560</v>
      </c>
      <c r="M9" s="560">
        <v>340</v>
      </c>
      <c r="N9" s="560">
        <v>383.56096636</v>
      </c>
      <c r="O9" s="560">
        <v>0</v>
      </c>
    </row>
    <row r="10" spans="2:15">
      <c r="B10" t="s">
        <v>211</v>
      </c>
      <c r="C10" t="s">
        <v>147</v>
      </c>
      <c r="D10" t="s">
        <v>161</v>
      </c>
      <c r="E10" s="553" t="s">
        <v>49</v>
      </c>
      <c r="F10" s="554">
        <v>0</v>
      </c>
      <c r="G10" s="554">
        <v>0</v>
      </c>
      <c r="H10" s="554">
        <v>4.5</v>
      </c>
      <c r="I10" s="554">
        <v>0</v>
      </c>
      <c r="J10" s="554">
        <v>12</v>
      </c>
      <c r="K10" s="554">
        <v>0</v>
      </c>
      <c r="L10" s="559">
        <v>231</v>
      </c>
      <c r="M10" s="560">
        <v>45</v>
      </c>
      <c r="N10" s="560">
        <v>0</v>
      </c>
      <c r="O10" s="560">
        <v>0</v>
      </c>
    </row>
    <row r="11" spans="3:15">
      <c r="C11" t="s">
        <v>46</v>
      </c>
      <c r="D11" t="s">
        <v>46</v>
      </c>
      <c r="E11" s="553" t="s">
        <v>49</v>
      </c>
      <c r="F11" s="554">
        <v>0</v>
      </c>
      <c r="G11" s="554">
        <v>1.5</v>
      </c>
      <c r="H11" s="554">
        <v>3.5</v>
      </c>
      <c r="I11" s="554">
        <v>0</v>
      </c>
      <c r="J11" s="554">
        <v>15</v>
      </c>
      <c r="K11" s="554">
        <v>0</v>
      </c>
      <c r="L11" s="559">
        <v>280</v>
      </c>
      <c r="M11" s="560">
        <v>50</v>
      </c>
      <c r="N11" s="560">
        <v>235.076248836</v>
      </c>
      <c r="O11" s="560">
        <v>0</v>
      </c>
    </row>
    <row r="12" spans="2:15">
      <c r="B12" t="s">
        <v>269</v>
      </c>
      <c r="C12" t="s">
        <v>147</v>
      </c>
      <c r="D12" t="s">
        <v>161</v>
      </c>
      <c r="E12" s="553" t="s">
        <v>49</v>
      </c>
      <c r="F12" s="554">
        <v>0</v>
      </c>
      <c r="G12" s="554">
        <v>0</v>
      </c>
      <c r="H12" s="554">
        <v>3</v>
      </c>
      <c r="I12" s="554">
        <v>0</v>
      </c>
      <c r="J12" s="554">
        <v>0</v>
      </c>
      <c r="K12" s="554">
        <v>0</v>
      </c>
      <c r="L12" s="559">
        <v>42</v>
      </c>
      <c r="M12" s="560">
        <v>30</v>
      </c>
      <c r="N12" s="560">
        <v>0</v>
      </c>
      <c r="O12" s="560">
        <v>0</v>
      </c>
    </row>
    <row r="13" spans="3:15">
      <c r="C13" t="s">
        <v>46</v>
      </c>
      <c r="D13" t="s">
        <v>46</v>
      </c>
      <c r="E13" s="553" t="s">
        <v>49</v>
      </c>
      <c r="F13" s="554">
        <v>0</v>
      </c>
      <c r="G13" s="554">
        <v>2</v>
      </c>
      <c r="H13" s="554">
        <v>6.5</v>
      </c>
      <c r="I13" s="554">
        <v>0</v>
      </c>
      <c r="J13" s="554">
        <v>12</v>
      </c>
      <c r="K13" s="554">
        <v>0</v>
      </c>
      <c r="L13" s="559">
        <v>287</v>
      </c>
      <c r="M13" s="560">
        <v>85</v>
      </c>
      <c r="N13" s="560">
        <v>323.07168608</v>
      </c>
      <c r="O13" s="560">
        <v>0</v>
      </c>
    </row>
    <row r="14" spans="2:15">
      <c r="B14" t="s">
        <v>326</v>
      </c>
      <c r="C14" t="s">
        <v>147</v>
      </c>
      <c r="D14" t="s">
        <v>324</v>
      </c>
      <c r="E14" t="s">
        <v>327</v>
      </c>
      <c r="F14" s="552">
        <v>11</v>
      </c>
      <c r="G14" s="552">
        <v>0</v>
      </c>
      <c r="H14" s="552">
        <v>2</v>
      </c>
      <c r="I14" s="552">
        <v>13</v>
      </c>
      <c r="J14" s="552">
        <v>0</v>
      </c>
      <c r="K14" s="552">
        <v>0</v>
      </c>
      <c r="L14" s="557">
        <v>364</v>
      </c>
      <c r="M14" s="558">
        <v>0</v>
      </c>
      <c r="N14" s="558">
        <v>0</v>
      </c>
      <c r="O14" s="558">
        <v>0</v>
      </c>
    </row>
    <row r="15" spans="4:15">
      <c r="D15" t="s">
        <v>161</v>
      </c>
      <c r="E15" s="553" t="s">
        <v>49</v>
      </c>
      <c r="F15" s="554">
        <v>0</v>
      </c>
      <c r="G15" s="554">
        <v>0</v>
      </c>
      <c r="H15" s="554">
        <v>17.5</v>
      </c>
      <c r="I15" s="554">
        <v>0</v>
      </c>
      <c r="J15" s="554">
        <v>0</v>
      </c>
      <c r="K15" s="554">
        <v>0</v>
      </c>
      <c r="L15" s="559">
        <v>245</v>
      </c>
      <c r="M15" s="560">
        <v>175</v>
      </c>
      <c r="N15" s="560">
        <v>0</v>
      </c>
      <c r="O15" s="560">
        <v>0</v>
      </c>
    </row>
    <row r="16" spans="3:15">
      <c r="C16" t="s">
        <v>46</v>
      </c>
      <c r="D16" t="s">
        <v>46</v>
      </c>
      <c r="E16" s="553" t="s">
        <v>49</v>
      </c>
      <c r="F16" s="554">
        <v>0</v>
      </c>
      <c r="G16" s="554">
        <v>5</v>
      </c>
      <c r="H16" s="554">
        <v>23.5</v>
      </c>
      <c r="I16" s="554">
        <v>0</v>
      </c>
      <c r="J16" s="554">
        <v>6</v>
      </c>
      <c r="K16" s="554">
        <v>0</v>
      </c>
      <c r="L16" s="559">
        <v>483</v>
      </c>
      <c r="M16" s="560">
        <v>285</v>
      </c>
      <c r="N16" s="560">
        <v>820.704342458</v>
      </c>
      <c r="O16" s="560">
        <v>0</v>
      </c>
    </row>
    <row r="17" spans="2:15">
      <c r="B17" t="s">
        <v>474</v>
      </c>
      <c r="C17" t="s">
        <v>147</v>
      </c>
      <c r="D17" t="s">
        <v>324</v>
      </c>
      <c r="E17" t="s">
        <v>327</v>
      </c>
      <c r="F17" s="552">
        <v>5</v>
      </c>
      <c r="G17" s="552">
        <v>0</v>
      </c>
      <c r="H17" s="552">
        <v>5</v>
      </c>
      <c r="I17" s="552">
        <v>50</v>
      </c>
      <c r="J17" s="552">
        <v>0</v>
      </c>
      <c r="K17" s="552">
        <v>0</v>
      </c>
      <c r="L17" s="557">
        <v>840</v>
      </c>
      <c r="M17" s="558">
        <v>0</v>
      </c>
      <c r="N17" s="558">
        <v>0</v>
      </c>
      <c r="O17" s="558">
        <v>0</v>
      </c>
    </row>
    <row r="18" spans="4:15">
      <c r="D18" t="s">
        <v>161</v>
      </c>
      <c r="E18" s="553" t="s">
        <v>49</v>
      </c>
      <c r="F18" s="554">
        <v>0</v>
      </c>
      <c r="G18" s="554">
        <v>0</v>
      </c>
      <c r="H18" s="554">
        <v>13</v>
      </c>
      <c r="I18" s="554">
        <v>0</v>
      </c>
      <c r="J18" s="554">
        <v>0</v>
      </c>
      <c r="K18" s="554">
        <v>0</v>
      </c>
      <c r="L18" s="559">
        <v>182</v>
      </c>
      <c r="M18" s="560">
        <v>130</v>
      </c>
      <c r="N18" s="560">
        <v>0</v>
      </c>
      <c r="O18" s="560">
        <v>0</v>
      </c>
    </row>
    <row r="19" spans="4:15">
      <c r="D19" t="s">
        <v>148</v>
      </c>
      <c r="E19" s="553" t="s">
        <v>49</v>
      </c>
      <c r="F19" s="554">
        <v>6</v>
      </c>
      <c r="G19" s="554">
        <v>0</v>
      </c>
      <c r="H19" s="554">
        <v>0.5</v>
      </c>
      <c r="I19" s="554">
        <v>0</v>
      </c>
      <c r="J19" s="554">
        <v>0</v>
      </c>
      <c r="K19" s="554">
        <v>0</v>
      </c>
      <c r="L19" s="559">
        <v>91</v>
      </c>
      <c r="M19" s="560">
        <v>25</v>
      </c>
      <c r="N19" s="560">
        <v>400</v>
      </c>
      <c r="O19" s="560">
        <v>0</v>
      </c>
    </row>
    <row r="20" spans="3:15">
      <c r="C20" t="s">
        <v>46</v>
      </c>
      <c r="D20" t="s">
        <v>46</v>
      </c>
      <c r="E20" s="553" t="s">
        <v>49</v>
      </c>
      <c r="F20" s="554">
        <v>0</v>
      </c>
      <c r="G20" s="554">
        <v>1.5</v>
      </c>
      <c r="H20" s="554">
        <v>13</v>
      </c>
      <c r="I20" s="554">
        <v>0</v>
      </c>
      <c r="J20" s="554">
        <v>6</v>
      </c>
      <c r="K20" s="554">
        <v>0</v>
      </c>
      <c r="L20" s="559">
        <v>287</v>
      </c>
      <c r="M20" s="560">
        <v>145</v>
      </c>
      <c r="N20" s="560">
        <v>232.502421294</v>
      </c>
      <c r="O20" s="560">
        <v>0</v>
      </c>
    </row>
    <row r="21" spans="3:15">
      <c r="C21" t="s">
        <v>492</v>
      </c>
      <c r="D21" t="s">
        <v>537</v>
      </c>
      <c r="E21" t="s">
        <v>327</v>
      </c>
      <c r="F21" s="552">
        <v>1</v>
      </c>
      <c r="G21" s="552">
        <v>0</v>
      </c>
      <c r="H21" s="552">
        <v>1</v>
      </c>
      <c r="I21" s="552">
        <v>6.392</v>
      </c>
      <c r="J21" s="552">
        <v>0</v>
      </c>
      <c r="K21" s="552">
        <v>0</v>
      </c>
      <c r="L21" s="557">
        <v>117.488</v>
      </c>
      <c r="M21" s="558">
        <v>13.6</v>
      </c>
      <c r="N21" s="558">
        <v>197.2</v>
      </c>
      <c r="O21" s="558">
        <v>0</v>
      </c>
    </row>
    <row r="22" spans="4:15">
      <c r="D22" t="s">
        <v>493</v>
      </c>
      <c r="E22" t="s">
        <v>327</v>
      </c>
      <c r="F22" s="552">
        <v>9.4</v>
      </c>
      <c r="G22" s="552">
        <v>8.9</v>
      </c>
      <c r="H22" s="552">
        <v>6.2</v>
      </c>
      <c r="I22" s="552">
        <v>0</v>
      </c>
      <c r="J22" s="552">
        <v>2.5</v>
      </c>
      <c r="K22" s="552">
        <v>0</v>
      </c>
      <c r="L22" s="557">
        <v>378</v>
      </c>
      <c r="M22" s="558">
        <v>21.62</v>
      </c>
      <c r="N22" s="558">
        <v>14.25</v>
      </c>
      <c r="O22" s="558">
        <v>0</v>
      </c>
    </row>
    <row r="23" spans="3:15">
      <c r="C23" t="s">
        <v>512</v>
      </c>
      <c r="D23" t="s">
        <v>513</v>
      </c>
      <c r="E23" t="s">
        <v>327</v>
      </c>
      <c r="F23" s="552">
        <v>23.68</v>
      </c>
      <c r="G23" s="552">
        <v>0</v>
      </c>
      <c r="H23" s="552">
        <v>0</v>
      </c>
      <c r="I23" s="552">
        <v>0</v>
      </c>
      <c r="J23" s="552">
        <v>0</v>
      </c>
      <c r="K23" s="552">
        <v>0</v>
      </c>
      <c r="L23" s="557">
        <v>331.52</v>
      </c>
      <c r="M23" s="558">
        <v>0</v>
      </c>
      <c r="N23" s="558">
        <v>5.76</v>
      </c>
      <c r="O23" s="558">
        <v>0</v>
      </c>
    </row>
    <row r="24" spans="4:15">
      <c r="D24"/>
      <c r="E24" s="553" t="s">
        <v>49</v>
      </c>
      <c r="F24" s="554">
        <v>5.55</v>
      </c>
      <c r="G24" s="554">
        <v>0</v>
      </c>
      <c r="H24" s="554">
        <v>0</v>
      </c>
      <c r="I24" s="554">
        <v>0</v>
      </c>
      <c r="J24" s="554">
        <v>0</v>
      </c>
      <c r="K24" s="554">
        <v>0</v>
      </c>
      <c r="L24" s="559">
        <v>77.7</v>
      </c>
      <c r="M24" s="560">
        <v>0</v>
      </c>
      <c r="N24" s="560">
        <v>1.35</v>
      </c>
      <c r="O24" s="560">
        <v>0</v>
      </c>
    </row>
    <row r="25" spans="2:15">
      <c r="B25" t="s">
        <v>742</v>
      </c>
      <c r="C25" t="s">
        <v>147</v>
      </c>
      <c r="D25" t="s">
        <v>324</v>
      </c>
      <c r="E25" t="s">
        <v>327</v>
      </c>
      <c r="F25" s="552">
        <v>15</v>
      </c>
      <c r="G25" s="552">
        <v>0</v>
      </c>
      <c r="H25" s="552">
        <v>18</v>
      </c>
      <c r="I25" s="552">
        <v>110</v>
      </c>
      <c r="J25" s="552">
        <v>0</v>
      </c>
      <c r="K25" s="552">
        <v>0</v>
      </c>
      <c r="L25" s="557">
        <v>2002</v>
      </c>
      <c r="M25" s="558">
        <v>0</v>
      </c>
      <c r="N25" s="558">
        <v>0</v>
      </c>
      <c r="O25" s="558">
        <v>0</v>
      </c>
    </row>
    <row r="26" spans="4:15">
      <c r="D26" t="s">
        <v>161</v>
      </c>
      <c r="E26" s="553" t="s">
        <v>49</v>
      </c>
      <c r="F26" s="554">
        <v>0</v>
      </c>
      <c r="G26" s="554">
        <v>0</v>
      </c>
      <c r="H26" s="554">
        <v>9.5</v>
      </c>
      <c r="I26" s="554">
        <v>0</v>
      </c>
      <c r="J26" s="554">
        <v>3</v>
      </c>
      <c r="K26" s="554">
        <v>0</v>
      </c>
      <c r="L26" s="559">
        <v>175</v>
      </c>
      <c r="M26" s="560">
        <v>95</v>
      </c>
      <c r="N26" s="560">
        <v>0</v>
      </c>
      <c r="O26" s="560">
        <v>0</v>
      </c>
    </row>
    <row r="27" spans="3:15">
      <c r="C27" t="s">
        <v>46</v>
      </c>
      <c r="D27" t="s">
        <v>46</v>
      </c>
      <c r="E27" s="553" t="s">
        <v>49</v>
      </c>
      <c r="F27" s="554">
        <v>0</v>
      </c>
      <c r="G27" s="554">
        <v>0</v>
      </c>
      <c r="H27" s="554">
        <v>10</v>
      </c>
      <c r="I27" s="554">
        <v>0</v>
      </c>
      <c r="J27" s="554">
        <v>15</v>
      </c>
      <c r="K27" s="554">
        <v>0</v>
      </c>
      <c r="L27" s="559">
        <v>350</v>
      </c>
      <c r="M27" s="560">
        <v>100</v>
      </c>
      <c r="N27" s="560">
        <v>0</v>
      </c>
      <c r="O27" s="560">
        <v>0</v>
      </c>
    </row>
    <row r="28" spans="3:15">
      <c r="C28" t="s">
        <v>492</v>
      </c>
      <c r="D28" t="s">
        <v>537</v>
      </c>
      <c r="E28" t="s">
        <v>327</v>
      </c>
      <c r="F28" s="552">
        <v>3.25</v>
      </c>
      <c r="G28" s="552">
        <v>0.5</v>
      </c>
      <c r="H28" s="552">
        <v>0</v>
      </c>
      <c r="I28" s="552">
        <v>24.576</v>
      </c>
      <c r="J28" s="552">
        <v>0</v>
      </c>
      <c r="K28" s="552">
        <v>0</v>
      </c>
      <c r="L28" s="557">
        <v>396.564</v>
      </c>
      <c r="M28" s="558">
        <v>50.44</v>
      </c>
      <c r="N28" s="558">
        <v>1029.4</v>
      </c>
      <c r="O28" s="558">
        <v>0</v>
      </c>
    </row>
    <row r="29" spans="4:15">
      <c r="D29" t="s">
        <v>493</v>
      </c>
      <c r="E29" t="s">
        <v>327</v>
      </c>
      <c r="F29" s="552">
        <v>5.9</v>
      </c>
      <c r="G29" s="552">
        <v>6.45</v>
      </c>
      <c r="H29" s="552">
        <v>13.05</v>
      </c>
      <c r="I29" s="552">
        <v>0</v>
      </c>
      <c r="J29" s="552">
        <v>1.05</v>
      </c>
      <c r="K29" s="552">
        <v>0</v>
      </c>
      <c r="L29" s="557">
        <v>370.3</v>
      </c>
      <c r="M29" s="558">
        <v>30.2200000000001</v>
      </c>
      <c r="N29" s="558">
        <v>15.39</v>
      </c>
      <c r="O29" s="558">
        <v>0</v>
      </c>
    </row>
    <row r="30" spans="3:15">
      <c r="C30" t="s">
        <v>512</v>
      </c>
      <c r="D30" t="s">
        <v>513</v>
      </c>
      <c r="E30" t="s">
        <v>327</v>
      </c>
      <c r="F30" s="552">
        <v>29.23</v>
      </c>
      <c r="G30" s="552">
        <v>0</v>
      </c>
      <c r="H30" s="552">
        <v>0</v>
      </c>
      <c r="I30" s="552">
        <v>0</v>
      </c>
      <c r="J30" s="552">
        <v>0</v>
      </c>
      <c r="K30" s="552">
        <v>0</v>
      </c>
      <c r="L30" s="557">
        <v>409.22</v>
      </c>
      <c r="M30" s="558">
        <v>0</v>
      </c>
      <c r="N30" s="558">
        <v>7.11</v>
      </c>
      <c r="O30" s="558">
        <v>0</v>
      </c>
    </row>
    <row r="31" spans="2:15">
      <c r="B31" t="s">
        <v>1062</v>
      </c>
      <c r="C31" t="s">
        <v>147</v>
      </c>
      <c r="D31" t="s">
        <v>324</v>
      </c>
      <c r="E31" t="s">
        <v>327</v>
      </c>
      <c r="F31" s="552">
        <v>30</v>
      </c>
      <c r="G31" s="552">
        <v>0</v>
      </c>
      <c r="H31" s="552">
        <v>0</v>
      </c>
      <c r="I31" s="552">
        <v>130</v>
      </c>
      <c r="J31" s="552">
        <v>0</v>
      </c>
      <c r="K31" s="552">
        <v>0</v>
      </c>
      <c r="L31" s="557">
        <v>2240</v>
      </c>
      <c r="M31" s="558">
        <v>0</v>
      </c>
      <c r="N31" s="558">
        <v>0</v>
      </c>
      <c r="O31" s="558">
        <v>0</v>
      </c>
    </row>
    <row r="32" spans="4:15">
      <c r="D32" t="s">
        <v>161</v>
      </c>
      <c r="E32" s="553" t="s">
        <v>49</v>
      </c>
      <c r="F32" s="554">
        <v>0</v>
      </c>
      <c r="G32" s="554">
        <v>0</v>
      </c>
      <c r="H32" s="554">
        <v>3</v>
      </c>
      <c r="I32" s="554">
        <v>0</v>
      </c>
      <c r="J32" s="554">
        <v>0</v>
      </c>
      <c r="K32" s="554">
        <v>0</v>
      </c>
      <c r="L32" s="559">
        <v>42</v>
      </c>
      <c r="M32" s="560">
        <v>30</v>
      </c>
      <c r="N32" s="560">
        <v>0</v>
      </c>
      <c r="O32" s="560">
        <v>0</v>
      </c>
    </row>
    <row r="33" spans="3:15">
      <c r="C33" t="s">
        <v>46</v>
      </c>
      <c r="D33" t="s">
        <v>46</v>
      </c>
      <c r="E33" s="553" t="s">
        <v>49</v>
      </c>
      <c r="F33" s="554">
        <v>0</v>
      </c>
      <c r="G33" s="554">
        <v>1</v>
      </c>
      <c r="H33" s="554">
        <v>31</v>
      </c>
      <c r="I33" s="554">
        <v>0</v>
      </c>
      <c r="J33" s="554">
        <v>9</v>
      </c>
      <c r="K33" s="554">
        <v>0</v>
      </c>
      <c r="L33" s="559">
        <v>574</v>
      </c>
      <c r="M33" s="560">
        <v>320</v>
      </c>
      <c r="N33" s="560">
        <v>146.80349684</v>
      </c>
      <c r="O33" s="560">
        <v>0</v>
      </c>
    </row>
    <row r="34" spans="3:15">
      <c r="C34" t="s">
        <v>492</v>
      </c>
      <c r="D34" t="s">
        <v>537</v>
      </c>
      <c r="E34" t="s">
        <v>327</v>
      </c>
      <c r="F34" s="552">
        <v>2</v>
      </c>
      <c r="G34" s="552">
        <v>0</v>
      </c>
      <c r="H34" s="552">
        <v>0</v>
      </c>
      <c r="I34" s="552">
        <v>7.744</v>
      </c>
      <c r="J34" s="552">
        <v>0</v>
      </c>
      <c r="K34" s="552">
        <v>0</v>
      </c>
      <c r="L34" s="557">
        <v>136.416</v>
      </c>
      <c r="M34" s="558">
        <v>24.16</v>
      </c>
      <c r="N34" s="558">
        <v>478.6</v>
      </c>
      <c r="O34" s="558">
        <v>0</v>
      </c>
    </row>
    <row r="35" spans="4:15">
      <c r="D35" t="s">
        <v>493</v>
      </c>
      <c r="E35" t="s">
        <v>327</v>
      </c>
      <c r="F35" s="552">
        <v>1</v>
      </c>
      <c r="G35" s="552">
        <v>4.95</v>
      </c>
      <c r="H35" s="552">
        <v>6.75000000000001</v>
      </c>
      <c r="I35" s="552">
        <v>0</v>
      </c>
      <c r="J35" s="552">
        <v>2.5</v>
      </c>
      <c r="K35" s="552">
        <v>0</v>
      </c>
      <c r="L35" s="557">
        <v>212.8</v>
      </c>
      <c r="M35" s="558">
        <v>17.89</v>
      </c>
      <c r="N35" s="558">
        <v>7.79000000000001</v>
      </c>
      <c r="O35" s="558">
        <v>0</v>
      </c>
    </row>
    <row r="36" spans="3:15">
      <c r="C36" t="s">
        <v>512</v>
      </c>
      <c r="D36" t="s">
        <v>513</v>
      </c>
      <c r="E36" t="s">
        <v>327</v>
      </c>
      <c r="F36" s="552">
        <v>55.056</v>
      </c>
      <c r="G36" s="552">
        <v>0</v>
      </c>
      <c r="H36" s="552">
        <v>0</v>
      </c>
      <c r="I36" s="552">
        <v>0</v>
      </c>
      <c r="J36" s="552">
        <v>0</v>
      </c>
      <c r="K36" s="552">
        <v>0</v>
      </c>
      <c r="L36" s="557">
        <v>770.784</v>
      </c>
      <c r="M36" s="558">
        <v>0</v>
      </c>
      <c r="N36" s="558">
        <v>13.392</v>
      </c>
      <c r="O36" s="558">
        <v>0</v>
      </c>
    </row>
    <row r="37" spans="4:15">
      <c r="D37"/>
      <c r="E37" s="553" t="s">
        <v>49</v>
      </c>
      <c r="F37" s="554">
        <v>11.248</v>
      </c>
      <c r="G37" s="554">
        <v>0</v>
      </c>
      <c r="H37" s="554">
        <v>0</v>
      </c>
      <c r="I37" s="554">
        <v>0</v>
      </c>
      <c r="J37" s="554">
        <v>0</v>
      </c>
      <c r="K37" s="554">
        <v>0</v>
      </c>
      <c r="L37" s="559">
        <v>157.472</v>
      </c>
      <c r="M37" s="560">
        <v>0</v>
      </c>
      <c r="N37" s="560">
        <v>2.736</v>
      </c>
      <c r="O37" s="560">
        <v>0</v>
      </c>
    </row>
    <row r="38" spans="2:15">
      <c r="B38" t="s">
        <v>1289</v>
      </c>
      <c r="C38" t="s">
        <v>147</v>
      </c>
      <c r="D38" t="s">
        <v>324</v>
      </c>
      <c r="E38" t="s">
        <v>327</v>
      </c>
      <c r="F38" s="552">
        <v>9</v>
      </c>
      <c r="G38" s="552">
        <v>0</v>
      </c>
      <c r="H38" s="552">
        <v>7</v>
      </c>
      <c r="I38" s="552">
        <v>64</v>
      </c>
      <c r="J38" s="552">
        <v>0</v>
      </c>
      <c r="K38" s="552">
        <v>0</v>
      </c>
      <c r="L38" s="557">
        <v>1120</v>
      </c>
      <c r="M38" s="558">
        <v>0</v>
      </c>
      <c r="N38" s="558">
        <v>0</v>
      </c>
      <c r="O38" s="558">
        <v>0</v>
      </c>
    </row>
    <row r="39" spans="4:15">
      <c r="D39" t="s">
        <v>161</v>
      </c>
      <c r="E39" s="553" t="s">
        <v>49</v>
      </c>
      <c r="F39" s="554">
        <v>0</v>
      </c>
      <c r="G39" s="554">
        <v>1</v>
      </c>
      <c r="H39" s="554">
        <v>14.5</v>
      </c>
      <c r="I39" s="554">
        <v>0</v>
      </c>
      <c r="J39" s="554">
        <v>0</v>
      </c>
      <c r="K39" s="554">
        <v>0</v>
      </c>
      <c r="L39" s="559">
        <v>217</v>
      </c>
      <c r="M39" s="560">
        <v>155</v>
      </c>
      <c r="N39" s="560">
        <v>0</v>
      </c>
      <c r="O39" s="560">
        <v>0</v>
      </c>
    </row>
    <row r="40" spans="3:15">
      <c r="C40" t="s">
        <v>46</v>
      </c>
      <c r="D40" t="s">
        <v>46</v>
      </c>
      <c r="E40" s="553" t="s">
        <v>49</v>
      </c>
      <c r="F40" s="554">
        <v>0</v>
      </c>
      <c r="G40" s="554">
        <v>1</v>
      </c>
      <c r="H40" s="554">
        <v>5</v>
      </c>
      <c r="I40" s="554">
        <v>0</v>
      </c>
      <c r="J40" s="554">
        <v>6</v>
      </c>
      <c r="K40" s="554">
        <v>0</v>
      </c>
      <c r="L40" s="559">
        <v>168</v>
      </c>
      <c r="M40" s="560">
        <v>60</v>
      </c>
      <c r="N40" s="560">
        <v>166.73549464</v>
      </c>
      <c r="O40" s="560">
        <v>0</v>
      </c>
    </row>
    <row r="41" spans="3:15">
      <c r="C41" t="s">
        <v>492</v>
      </c>
      <c r="D41" t="s">
        <v>537</v>
      </c>
      <c r="E41" t="s">
        <v>327</v>
      </c>
      <c r="F41" s="552">
        <v>2</v>
      </c>
      <c r="G41" s="552">
        <v>0</v>
      </c>
      <c r="H41" s="552">
        <v>0</v>
      </c>
      <c r="I41" s="552">
        <v>9.848</v>
      </c>
      <c r="J41" s="552">
        <v>0</v>
      </c>
      <c r="K41" s="552">
        <v>0</v>
      </c>
      <c r="L41" s="557">
        <v>165.872</v>
      </c>
      <c r="M41" s="558">
        <v>31.76</v>
      </c>
      <c r="N41" s="558">
        <v>674.2</v>
      </c>
      <c r="O41" s="558">
        <v>0</v>
      </c>
    </row>
    <row r="42" spans="4:15">
      <c r="D42" t="s">
        <v>493</v>
      </c>
      <c r="E42" t="s">
        <v>327</v>
      </c>
      <c r="F42" s="552">
        <v>2</v>
      </c>
      <c r="G42" s="552">
        <v>14.45</v>
      </c>
      <c r="H42" s="552">
        <v>7.5</v>
      </c>
      <c r="I42" s="552">
        <v>0</v>
      </c>
      <c r="J42" s="552">
        <v>0</v>
      </c>
      <c r="K42" s="552">
        <v>0</v>
      </c>
      <c r="L42" s="557">
        <v>335.3</v>
      </c>
      <c r="M42" s="558">
        <v>33.2800000000001</v>
      </c>
      <c r="N42" s="558">
        <v>21.85</v>
      </c>
      <c r="O42" s="558">
        <v>0</v>
      </c>
    </row>
    <row r="43" spans="3:15">
      <c r="C43" t="s">
        <v>512</v>
      </c>
      <c r="D43" t="s">
        <v>513</v>
      </c>
      <c r="E43" t="s">
        <v>327</v>
      </c>
      <c r="F43" s="552">
        <v>23.902</v>
      </c>
      <c r="G43" s="552">
        <v>0</v>
      </c>
      <c r="H43" s="552">
        <v>0</v>
      </c>
      <c r="I43" s="552">
        <v>0</v>
      </c>
      <c r="J43" s="552">
        <v>0</v>
      </c>
      <c r="K43" s="552">
        <v>0</v>
      </c>
      <c r="L43" s="557">
        <v>334.628</v>
      </c>
      <c r="M43" s="558">
        <v>0</v>
      </c>
      <c r="N43" s="558">
        <v>5.814</v>
      </c>
      <c r="O43" s="558">
        <v>0</v>
      </c>
    </row>
    <row r="44" spans="2:15">
      <c r="B44" t="s">
        <v>1590</v>
      </c>
      <c r="C44" t="s">
        <v>147</v>
      </c>
      <c r="D44" t="s">
        <v>161</v>
      </c>
      <c r="E44" s="553" t="s">
        <v>49</v>
      </c>
      <c r="F44" s="554">
        <v>0</v>
      </c>
      <c r="G44" s="554">
        <v>0</v>
      </c>
      <c r="H44" s="554">
        <v>3.5</v>
      </c>
      <c r="I44" s="554">
        <v>0</v>
      </c>
      <c r="J44" s="554">
        <v>0</v>
      </c>
      <c r="K44" s="554">
        <v>0</v>
      </c>
      <c r="L44" s="559">
        <v>49</v>
      </c>
      <c r="M44" s="560">
        <v>35</v>
      </c>
      <c r="N44" s="560">
        <v>0</v>
      </c>
      <c r="O44" s="560">
        <v>0</v>
      </c>
    </row>
    <row r="45" spans="3:15">
      <c r="C45" t="s">
        <v>46</v>
      </c>
      <c r="D45" t="s">
        <v>46</v>
      </c>
      <c r="E45" s="553" t="s">
        <v>49</v>
      </c>
      <c r="F45" s="554">
        <v>0</v>
      </c>
      <c r="G45" s="554">
        <v>0</v>
      </c>
      <c r="H45" s="554">
        <v>0.5</v>
      </c>
      <c r="I45" s="554">
        <v>0</v>
      </c>
      <c r="J45" s="554">
        <v>6</v>
      </c>
      <c r="K45" s="554">
        <v>0</v>
      </c>
      <c r="L45" s="559">
        <v>91</v>
      </c>
      <c r="M45" s="560">
        <v>5</v>
      </c>
      <c r="N45" s="560">
        <v>0</v>
      </c>
      <c r="O45" s="560">
        <v>0</v>
      </c>
    </row>
    <row r="46" spans="3:15">
      <c r="C46" t="s">
        <v>492</v>
      </c>
      <c r="D46" t="s">
        <v>537</v>
      </c>
      <c r="E46" t="s">
        <v>327</v>
      </c>
      <c r="F46" s="552">
        <v>0</v>
      </c>
      <c r="G46" s="552">
        <v>0</v>
      </c>
      <c r="H46" s="552">
        <v>0</v>
      </c>
      <c r="I46" s="552">
        <v>0</v>
      </c>
      <c r="J46" s="552">
        <v>0</v>
      </c>
      <c r="K46" s="552">
        <v>0</v>
      </c>
      <c r="L46" s="557">
        <v>0</v>
      </c>
      <c r="M46" s="558">
        <v>0</v>
      </c>
      <c r="N46" s="558">
        <v>0</v>
      </c>
      <c r="O46" s="558">
        <v>0</v>
      </c>
    </row>
    <row r="47" spans="4:15">
      <c r="D47" t="s">
        <v>493</v>
      </c>
      <c r="E47" t="s">
        <v>327</v>
      </c>
      <c r="F47" s="552">
        <v>0</v>
      </c>
      <c r="G47" s="552">
        <v>0</v>
      </c>
      <c r="H47" s="552">
        <v>0</v>
      </c>
      <c r="I47" s="552">
        <v>0</v>
      </c>
      <c r="J47" s="552">
        <v>0</v>
      </c>
      <c r="K47" s="552">
        <v>0</v>
      </c>
      <c r="L47" s="557">
        <v>0</v>
      </c>
      <c r="M47" s="558">
        <v>0</v>
      </c>
      <c r="N47" s="558">
        <v>0</v>
      </c>
      <c r="O47" s="558">
        <v>0</v>
      </c>
    </row>
    <row r="48" spans="3:15">
      <c r="C48" t="s">
        <v>512</v>
      </c>
      <c r="D48" t="s">
        <v>513</v>
      </c>
      <c r="E48" s="553" t="s">
        <v>49</v>
      </c>
      <c r="F48" s="554">
        <v>14.171</v>
      </c>
      <c r="G48" s="554">
        <v>0</v>
      </c>
      <c r="H48" s="554">
        <v>0</v>
      </c>
      <c r="I48" s="554">
        <v>0</v>
      </c>
      <c r="J48" s="554">
        <v>0</v>
      </c>
      <c r="K48" s="554">
        <v>0</v>
      </c>
      <c r="L48" s="559">
        <v>198.394</v>
      </c>
      <c r="M48" s="560">
        <v>0</v>
      </c>
      <c r="N48" s="560">
        <v>3.447</v>
      </c>
      <c r="O48" s="560">
        <v>0</v>
      </c>
    </row>
    <row r="49" spans="2:15">
      <c r="B49" s="555" t="s">
        <v>1681</v>
      </c>
      <c r="C49" s="555"/>
      <c r="D49" s="555"/>
      <c r="E49" s="555"/>
      <c r="F49" s="556">
        <v>266.887</v>
      </c>
      <c r="G49" s="556">
        <v>50.7499999999998</v>
      </c>
      <c r="H49" s="556">
        <v>263</v>
      </c>
      <c r="I49" s="556">
        <v>415.56</v>
      </c>
      <c r="J49" s="556">
        <v>108.05</v>
      </c>
      <c r="K49" s="556">
        <v>0</v>
      </c>
      <c r="L49" s="561">
        <v>15459.4580000001</v>
      </c>
      <c r="M49" s="562">
        <v>2367.97000000002</v>
      </c>
      <c r="N49" s="562">
        <v>5286.74365650796</v>
      </c>
      <c r="O49" s="562">
        <v>0</v>
      </c>
    </row>
    <row r="50" spans="4:12">
      <c r="D50"/>
      <c r="E50"/>
      <c r="F50"/>
      <c r="G50"/>
      <c r="H50"/>
      <c r="I50"/>
      <c r="J50"/>
      <c r="K50"/>
      <c r="L50"/>
    </row>
    <row r="51" spans="4:12">
      <c r="D51"/>
      <c r="E51"/>
      <c r="F51"/>
      <c r="G51"/>
      <c r="H51"/>
      <c r="I51"/>
      <c r="J51"/>
      <c r="K51"/>
      <c r="L51"/>
    </row>
    <row r="52" spans="4:12">
      <c r="D52"/>
      <c r="E52"/>
      <c r="F52"/>
      <c r="G52"/>
      <c r="H52"/>
      <c r="I52"/>
      <c r="J52"/>
      <c r="K52"/>
      <c r="L52"/>
    </row>
    <row r="53" spans="4:12">
      <c r="D53"/>
      <c r="E53"/>
      <c r="F53"/>
      <c r="G53"/>
      <c r="H53"/>
      <c r="I53"/>
      <c r="J53"/>
      <c r="K53"/>
      <c r="L53"/>
    </row>
    <row r="54" spans="4:12">
      <c r="D54"/>
      <c r="E54"/>
      <c r="F54"/>
      <c r="G54"/>
      <c r="H54"/>
      <c r="I54"/>
      <c r="J54"/>
      <c r="K54"/>
      <c r="L54"/>
    </row>
    <row r="55" spans="4:12">
      <c r="D55"/>
      <c r="E55"/>
      <c r="F55"/>
      <c r="G55"/>
      <c r="H55"/>
      <c r="I55"/>
      <c r="J55"/>
      <c r="K55"/>
      <c r="L55"/>
    </row>
    <row r="56" spans="4:12">
      <c r="D56"/>
      <c r="E56"/>
      <c r="F56"/>
      <c r="G56"/>
      <c r="H56"/>
      <c r="I56"/>
      <c r="J56"/>
      <c r="K56"/>
      <c r="L56"/>
    </row>
    <row r="57" spans="4:12">
      <c r="D57"/>
      <c r="E57"/>
      <c r="F57"/>
      <c r="G57"/>
      <c r="H57"/>
      <c r="I57"/>
      <c r="J57"/>
      <c r="K57"/>
      <c r="L57"/>
    </row>
    <row r="58" spans="4:12">
      <c r="D58"/>
      <c r="E58"/>
      <c r="F58"/>
      <c r="G58"/>
      <c r="H58"/>
      <c r="I58"/>
      <c r="J58"/>
      <c r="K58"/>
      <c r="L58"/>
    </row>
    <row r="59" spans="4:12">
      <c r="D59"/>
      <c r="E59"/>
      <c r="F59"/>
      <c r="G59"/>
      <c r="H59"/>
      <c r="I59"/>
      <c r="J59"/>
      <c r="K59"/>
      <c r="L59"/>
    </row>
    <row r="60" spans="4:12">
      <c r="D60"/>
      <c r="E60"/>
      <c r="F60"/>
      <c r="G60"/>
      <c r="H60"/>
      <c r="I60"/>
      <c r="J60"/>
      <c r="K60"/>
      <c r="L60"/>
    </row>
    <row r="61" spans="4:12">
      <c r="D61"/>
      <c r="E61"/>
      <c r="F61"/>
      <c r="G61"/>
      <c r="H61"/>
      <c r="I61"/>
      <c r="J61"/>
      <c r="K61"/>
      <c r="L61"/>
    </row>
    <row r="62" spans="4:12">
      <c r="D62"/>
      <c r="E62"/>
      <c r="F62"/>
      <c r="G62"/>
      <c r="H62"/>
      <c r="I62"/>
      <c r="J62"/>
      <c r="K62"/>
      <c r="L62"/>
    </row>
    <row r="63" spans="4:12">
      <c r="D63"/>
      <c r="E63"/>
      <c r="F63"/>
      <c r="G63"/>
      <c r="H63"/>
      <c r="I63"/>
      <c r="J63"/>
      <c r="K63"/>
      <c r="L63"/>
    </row>
    <row r="64" spans="4:12">
      <c r="D64"/>
      <c r="E64"/>
      <c r="F64"/>
      <c r="G64"/>
      <c r="H64"/>
      <c r="I64"/>
      <c r="J64"/>
      <c r="K64"/>
      <c r="L64"/>
    </row>
    <row r="65" spans="4:12">
      <c r="D65"/>
      <c r="E65"/>
      <c r="F65"/>
      <c r="G65"/>
      <c r="H65"/>
      <c r="I65"/>
      <c r="J65"/>
      <c r="K65"/>
      <c r="L65"/>
    </row>
    <row r="66" spans="4:12">
      <c r="D66"/>
      <c r="E66"/>
      <c r="F66"/>
      <c r="G66"/>
      <c r="H66"/>
      <c r="I66"/>
      <c r="J66"/>
      <c r="K66"/>
      <c r="L66"/>
    </row>
    <row r="67" spans="4:12">
      <c r="D67"/>
      <c r="E67"/>
      <c r="F67"/>
      <c r="G67"/>
      <c r="H67"/>
      <c r="I67"/>
      <c r="J67"/>
      <c r="K67"/>
      <c r="L67"/>
    </row>
    <row r="68" spans="4:12">
      <c r="D68"/>
      <c r="E68"/>
      <c r="F68"/>
      <c r="G68"/>
      <c r="H68"/>
      <c r="I68"/>
      <c r="J68"/>
      <c r="K68"/>
      <c r="L68"/>
    </row>
    <row r="69" spans="4:12">
      <c r="D69"/>
      <c r="E69"/>
      <c r="F69"/>
      <c r="G69"/>
      <c r="H69"/>
      <c r="I69"/>
      <c r="J69"/>
      <c r="K69"/>
      <c r="L69"/>
    </row>
    <row r="70" spans="4:12">
      <c r="D70"/>
      <c r="E70"/>
      <c r="F70"/>
      <c r="G70"/>
      <c r="H70"/>
      <c r="I70"/>
      <c r="J70"/>
      <c r="K70"/>
      <c r="L70"/>
    </row>
    <row r="71" spans="4:12">
      <c r="D71"/>
      <c r="E71"/>
      <c r="F71"/>
      <c r="G71"/>
      <c r="H71"/>
      <c r="I71"/>
      <c r="J71"/>
      <c r="K71"/>
      <c r="L71"/>
    </row>
    <row r="72" spans="4:12">
      <c r="D72"/>
      <c r="E72"/>
      <c r="F72"/>
      <c r="G72"/>
      <c r="H72"/>
      <c r="I72"/>
      <c r="J72"/>
      <c r="K72"/>
      <c r="L72"/>
    </row>
    <row r="73" spans="4:12">
      <c r="D73"/>
      <c r="E73"/>
      <c r="F73"/>
      <c r="G73"/>
      <c r="H73"/>
      <c r="I73"/>
      <c r="J73"/>
      <c r="K73"/>
      <c r="L73"/>
    </row>
    <row r="74" spans="4:12">
      <c r="D74"/>
      <c r="E74"/>
      <c r="F74"/>
      <c r="G74"/>
      <c r="H74"/>
      <c r="I74"/>
      <c r="J74"/>
      <c r="K74"/>
      <c r="L74"/>
    </row>
    <row r="75" spans="4:12">
      <c r="D75"/>
      <c r="E75"/>
      <c r="F75"/>
      <c r="G75"/>
      <c r="H75"/>
      <c r="I75"/>
      <c r="J75"/>
      <c r="K75"/>
      <c r="L75"/>
    </row>
    <row r="76" spans="4:12">
      <c r="D76"/>
      <c r="E76"/>
      <c r="F76"/>
      <c r="G76"/>
      <c r="H76"/>
      <c r="I76"/>
      <c r="J76"/>
      <c r="K76"/>
      <c r="L76"/>
    </row>
    <row r="77" spans="4:12">
      <c r="D77"/>
      <c r="E77"/>
      <c r="F77"/>
      <c r="G77"/>
      <c r="H77"/>
      <c r="I77"/>
      <c r="J77"/>
      <c r="K77"/>
      <c r="L77"/>
    </row>
    <row r="78" spans="4:12">
      <c r="D78"/>
      <c r="E78"/>
      <c r="F78"/>
      <c r="G78"/>
      <c r="H78"/>
      <c r="I78"/>
      <c r="J78"/>
      <c r="K78"/>
      <c r="L78"/>
    </row>
    <row r="79" spans="4:12">
      <c r="D79"/>
      <c r="E79"/>
      <c r="F79"/>
      <c r="G79"/>
      <c r="H79"/>
      <c r="I79"/>
      <c r="J79"/>
      <c r="K79"/>
      <c r="L79"/>
    </row>
    <row r="80" spans="4:12">
      <c r="D80"/>
      <c r="E80"/>
      <c r="F80"/>
      <c r="G80"/>
      <c r="H80"/>
      <c r="I80"/>
      <c r="J80"/>
      <c r="K80"/>
      <c r="L80"/>
    </row>
    <row r="81" spans="4:12">
      <c r="D81"/>
      <c r="E81"/>
      <c r="F81"/>
      <c r="G81"/>
      <c r="H81"/>
      <c r="I81"/>
      <c r="J81"/>
      <c r="K81"/>
      <c r="L81"/>
    </row>
    <row r="82" spans="4:12">
      <c r="D82"/>
      <c r="E82"/>
      <c r="F82"/>
      <c r="G82"/>
      <c r="H82"/>
      <c r="I82"/>
      <c r="J82"/>
      <c r="K82"/>
      <c r="L82"/>
    </row>
    <row r="83" spans="4:12">
      <c r="D83"/>
      <c r="E83"/>
      <c r="F83"/>
      <c r="G83"/>
      <c r="H83"/>
      <c r="I83"/>
      <c r="J83"/>
      <c r="K83"/>
      <c r="L83"/>
    </row>
    <row r="84" spans="4:12">
      <c r="D84"/>
      <c r="E84"/>
      <c r="F84"/>
      <c r="G84"/>
      <c r="H84"/>
      <c r="I84"/>
      <c r="J84"/>
      <c r="K84"/>
      <c r="L84"/>
    </row>
    <row r="85" spans="4:12">
      <c r="D85"/>
      <c r="E85"/>
      <c r="F85"/>
      <c r="G85"/>
      <c r="H85"/>
      <c r="I85"/>
      <c r="J85"/>
      <c r="K85"/>
      <c r="L85"/>
    </row>
    <row r="86" spans="4:12">
      <c r="D86"/>
      <c r="E86"/>
      <c r="F86"/>
      <c r="G86"/>
      <c r="H86"/>
      <c r="I86"/>
      <c r="J86"/>
      <c r="K86"/>
      <c r="L86"/>
    </row>
    <row r="87" spans="4:12">
      <c r="D87"/>
      <c r="E87"/>
      <c r="F87"/>
      <c r="G87"/>
      <c r="H87"/>
      <c r="I87"/>
      <c r="J87"/>
      <c r="K87"/>
      <c r="L87"/>
    </row>
    <row r="88" spans="4:12">
      <c r="D88"/>
      <c r="E88"/>
      <c r="F88"/>
      <c r="G88"/>
      <c r="H88"/>
      <c r="I88"/>
      <c r="J88"/>
      <c r="K88"/>
      <c r="L88"/>
    </row>
    <row r="89" spans="4:12">
      <c r="D89"/>
      <c r="E89"/>
      <c r="F89"/>
      <c r="G89"/>
      <c r="H89"/>
      <c r="I89"/>
      <c r="J89"/>
      <c r="K89"/>
      <c r="L89"/>
    </row>
    <row r="90" spans="4:12">
      <c r="D90"/>
      <c r="E90"/>
      <c r="F90"/>
      <c r="G90"/>
      <c r="H90"/>
      <c r="I90"/>
      <c r="J90"/>
      <c r="K90"/>
      <c r="L90"/>
    </row>
    <row r="91" spans="4:12">
      <c r="D91"/>
      <c r="E91"/>
      <c r="F91"/>
      <c r="G91"/>
      <c r="H91"/>
      <c r="I91"/>
      <c r="J91"/>
      <c r="K91"/>
      <c r="L91"/>
    </row>
    <row r="92" spans="4:12">
      <c r="D92"/>
      <c r="E92"/>
      <c r="F92"/>
      <c r="G92"/>
      <c r="H92"/>
      <c r="I92"/>
      <c r="J92"/>
      <c r="K92"/>
      <c r="L92"/>
    </row>
    <row r="93" spans="4:12">
      <c r="D93"/>
      <c r="E93"/>
      <c r="F93"/>
      <c r="G93"/>
      <c r="H93"/>
      <c r="I93"/>
      <c r="J93"/>
      <c r="K93"/>
      <c r="L93"/>
    </row>
    <row r="94" spans="4:12">
      <c r="D94"/>
      <c r="E94"/>
      <c r="F94"/>
      <c r="G94"/>
      <c r="H94"/>
      <c r="I94"/>
      <c r="J94"/>
      <c r="K94"/>
      <c r="L94"/>
    </row>
    <row r="95" spans="4:12">
      <c r="D95"/>
      <c r="E95"/>
      <c r="F95"/>
      <c r="G95"/>
      <c r="H95"/>
      <c r="I95"/>
      <c r="J95"/>
      <c r="K95"/>
      <c r="L95"/>
    </row>
    <row r="96" spans="4:12">
      <c r="D96"/>
      <c r="E96"/>
      <c r="F96"/>
      <c r="G96"/>
      <c r="H96"/>
      <c r="I96"/>
      <c r="J96"/>
      <c r="K96"/>
      <c r="L96"/>
    </row>
    <row r="97" spans="4:12">
      <c r="D97"/>
      <c r="E97"/>
      <c r="F97"/>
      <c r="G97"/>
      <c r="H97"/>
      <c r="I97"/>
      <c r="J97"/>
      <c r="K97"/>
      <c r="L97"/>
    </row>
    <row r="98" spans="4:12">
      <c r="D98"/>
      <c r="E98"/>
      <c r="F98"/>
      <c r="G98"/>
      <c r="H98"/>
      <c r="I98"/>
      <c r="J98"/>
      <c r="K98"/>
      <c r="L98"/>
    </row>
    <row r="99" spans="4:12">
      <c r="D99"/>
      <c r="E99"/>
      <c r="F99"/>
      <c r="G99"/>
      <c r="H99"/>
      <c r="I99"/>
      <c r="J99"/>
      <c r="K99"/>
      <c r="L99"/>
    </row>
    <row r="100" spans="4:12">
      <c r="D100"/>
      <c r="E100"/>
      <c r="F100"/>
      <c r="G100"/>
      <c r="H100"/>
      <c r="I100"/>
      <c r="J100"/>
      <c r="K100"/>
      <c r="L100"/>
    </row>
    <row r="101" spans="4:12">
      <c r="D101"/>
      <c r="E101"/>
      <c r="F101"/>
      <c r="G101"/>
      <c r="H101"/>
      <c r="I101"/>
      <c r="J101"/>
      <c r="K101"/>
      <c r="L101"/>
    </row>
    <row r="102" spans="4:12">
      <c r="D102"/>
      <c r="E102"/>
      <c r="F102"/>
      <c r="G102"/>
      <c r="H102"/>
      <c r="I102"/>
      <c r="J102"/>
      <c r="K102"/>
      <c r="L102"/>
    </row>
    <row r="103" spans="4:12">
      <c r="D103"/>
      <c r="E103"/>
      <c r="F103"/>
      <c r="G103"/>
      <c r="H103"/>
      <c r="I103"/>
      <c r="J103"/>
      <c r="K103"/>
      <c r="L103"/>
    </row>
    <row r="104" spans="4:12">
      <c r="D104"/>
      <c r="E104"/>
      <c r="F104"/>
      <c r="G104"/>
      <c r="H104"/>
      <c r="I104"/>
      <c r="J104"/>
      <c r="K104"/>
      <c r="L104"/>
    </row>
    <row r="105" spans="4:12">
      <c r="D105"/>
      <c r="E105"/>
      <c r="F105"/>
      <c r="G105"/>
      <c r="H105"/>
      <c r="I105"/>
      <c r="J105"/>
      <c r="K105"/>
      <c r="L105"/>
    </row>
    <row r="106" spans="4:12">
      <c r="D106"/>
      <c r="E106"/>
      <c r="F106"/>
      <c r="G106"/>
      <c r="H106"/>
      <c r="I106"/>
      <c r="J106"/>
      <c r="K106"/>
      <c r="L106"/>
    </row>
    <row r="107" spans="4:12">
      <c r="D107"/>
      <c r="E107"/>
      <c r="F107"/>
      <c r="G107"/>
      <c r="H107"/>
      <c r="I107"/>
      <c r="J107"/>
      <c r="K107"/>
      <c r="L107"/>
    </row>
    <row r="108" spans="4:12">
      <c r="D108"/>
      <c r="E108"/>
      <c r="F108"/>
      <c r="G108"/>
      <c r="H108"/>
      <c r="I108"/>
      <c r="J108"/>
      <c r="K108"/>
      <c r="L108"/>
    </row>
    <row r="109" spans="4:12">
      <c r="D109"/>
      <c r="E109"/>
      <c r="F109"/>
      <c r="G109"/>
      <c r="H109"/>
      <c r="I109"/>
      <c r="J109"/>
      <c r="K109"/>
      <c r="L109"/>
    </row>
    <row r="110" spans="4:12">
      <c r="D110"/>
      <c r="E110"/>
      <c r="F110"/>
      <c r="G110"/>
      <c r="H110"/>
      <c r="I110"/>
      <c r="J110"/>
      <c r="K110"/>
      <c r="L110"/>
    </row>
    <row r="111" spans="4:12">
      <c r="D111"/>
      <c r="E111"/>
      <c r="F111"/>
      <c r="G111"/>
      <c r="H111"/>
      <c r="I111"/>
      <c r="J111"/>
      <c r="K111"/>
      <c r="L111"/>
    </row>
    <row r="112" spans="4:12">
      <c r="D112"/>
      <c r="E112"/>
      <c r="F112"/>
      <c r="G112"/>
      <c r="H112"/>
      <c r="I112"/>
      <c r="J112"/>
      <c r="K112"/>
      <c r="L112"/>
    </row>
    <row r="113" spans="4:12">
      <c r="D113"/>
      <c r="E113"/>
      <c r="F113"/>
      <c r="G113"/>
      <c r="H113"/>
      <c r="I113"/>
      <c r="J113"/>
      <c r="K113"/>
      <c r="L113"/>
    </row>
    <row r="114" spans="4:12">
      <c r="D114"/>
      <c r="E114"/>
      <c r="F114"/>
      <c r="G114"/>
      <c r="H114"/>
      <c r="I114"/>
      <c r="J114"/>
      <c r="K114"/>
      <c r="L114"/>
    </row>
    <row r="115" spans="4:12">
      <c r="D115"/>
      <c r="E115"/>
      <c r="F115"/>
      <c r="G115"/>
      <c r="H115"/>
      <c r="I115"/>
      <c r="J115"/>
      <c r="K115"/>
      <c r="L115"/>
    </row>
    <row r="116" spans="4:12">
      <c r="D116"/>
      <c r="E116"/>
      <c r="F116"/>
      <c r="G116"/>
      <c r="H116"/>
      <c r="I116"/>
      <c r="J116"/>
      <c r="K116"/>
      <c r="L116"/>
    </row>
    <row r="117" spans="4:12">
      <c r="D117"/>
      <c r="E117"/>
      <c r="F117"/>
      <c r="G117"/>
      <c r="H117"/>
      <c r="I117"/>
      <c r="J117"/>
      <c r="K117"/>
      <c r="L117"/>
    </row>
    <row r="118" spans="4:12">
      <c r="D118"/>
      <c r="E118"/>
      <c r="F118"/>
      <c r="G118"/>
      <c r="H118"/>
      <c r="I118"/>
      <c r="J118"/>
      <c r="K118"/>
      <c r="L118"/>
    </row>
    <row r="119" spans="4:12">
      <c r="D119"/>
      <c r="E119"/>
      <c r="F119"/>
      <c r="G119"/>
      <c r="H119"/>
      <c r="I119"/>
      <c r="J119"/>
      <c r="K119"/>
      <c r="L119"/>
    </row>
    <row r="120" spans="4:12">
      <c r="D120"/>
      <c r="E120"/>
      <c r="F120"/>
      <c r="G120"/>
      <c r="H120"/>
      <c r="I120"/>
      <c r="J120"/>
      <c r="K120"/>
      <c r="L120"/>
    </row>
    <row r="121" spans="4:12">
      <c r="D121"/>
      <c r="E121"/>
      <c r="F121"/>
      <c r="G121"/>
      <c r="H121"/>
      <c r="I121"/>
      <c r="J121"/>
      <c r="K121"/>
      <c r="L121"/>
    </row>
    <row r="122" spans="4:12">
      <c r="D122"/>
      <c r="E122"/>
      <c r="F122"/>
      <c r="G122"/>
      <c r="H122"/>
      <c r="I122"/>
      <c r="J122"/>
      <c r="K122"/>
      <c r="L122"/>
    </row>
    <row r="123" spans="4:12">
      <c r="D123"/>
      <c r="E123"/>
      <c r="F123"/>
      <c r="G123"/>
      <c r="H123"/>
      <c r="I123"/>
      <c r="J123"/>
      <c r="K123"/>
      <c r="L123"/>
    </row>
    <row r="124" spans="4:12">
      <c r="D124"/>
      <c r="E124"/>
      <c r="F124"/>
      <c r="G124"/>
      <c r="H124"/>
      <c r="I124"/>
      <c r="J124"/>
      <c r="K124"/>
      <c r="L124"/>
    </row>
    <row r="125" spans="4:12">
      <c r="D125"/>
      <c r="E125"/>
      <c r="F125"/>
      <c r="G125"/>
      <c r="H125"/>
      <c r="I125"/>
      <c r="J125"/>
      <c r="K125"/>
      <c r="L125"/>
    </row>
    <row r="126" spans="4:12">
      <c r="D126"/>
      <c r="E126"/>
      <c r="F126"/>
      <c r="G126"/>
      <c r="H126"/>
      <c r="I126"/>
      <c r="J126"/>
      <c r="K126"/>
      <c r="L126"/>
    </row>
    <row r="127" spans="4:12">
      <c r="D127"/>
      <c r="E127"/>
      <c r="F127"/>
      <c r="G127"/>
      <c r="H127"/>
      <c r="I127"/>
      <c r="J127"/>
      <c r="K127"/>
      <c r="L127"/>
    </row>
    <row r="128" spans="4:12">
      <c r="D128"/>
      <c r="E128"/>
      <c r="F128"/>
      <c r="G128"/>
      <c r="H128"/>
      <c r="I128"/>
      <c r="J128"/>
      <c r="K128"/>
      <c r="L128"/>
    </row>
    <row r="129" spans="4:12">
      <c r="D129"/>
      <c r="E129"/>
      <c r="F129"/>
      <c r="G129"/>
      <c r="H129"/>
      <c r="I129"/>
      <c r="J129"/>
      <c r="K129"/>
      <c r="L129"/>
    </row>
    <row r="130" spans="4:12">
      <c r="D130"/>
      <c r="E130"/>
      <c r="F130"/>
      <c r="G130"/>
      <c r="H130"/>
      <c r="I130"/>
      <c r="J130"/>
      <c r="K130"/>
      <c r="L130"/>
    </row>
    <row r="131" spans="4:12">
      <c r="D131"/>
      <c r="E131"/>
      <c r="F131"/>
      <c r="G131"/>
      <c r="H131"/>
      <c r="I131"/>
      <c r="J131"/>
      <c r="K131"/>
      <c r="L131"/>
    </row>
    <row r="132" spans="4:12">
      <c r="D132"/>
      <c r="E132"/>
      <c r="F132"/>
      <c r="G132"/>
      <c r="H132"/>
      <c r="I132"/>
      <c r="J132"/>
      <c r="K132"/>
      <c r="L132"/>
    </row>
    <row r="133" spans="4:12">
      <c r="D133"/>
      <c r="E133"/>
      <c r="F133"/>
      <c r="G133"/>
      <c r="H133"/>
      <c r="I133"/>
      <c r="J133"/>
      <c r="K133"/>
      <c r="L133"/>
    </row>
    <row r="134" spans="4:12">
      <c r="D134"/>
      <c r="E134"/>
      <c r="F134"/>
      <c r="G134"/>
      <c r="H134"/>
      <c r="I134"/>
      <c r="J134"/>
      <c r="K134"/>
      <c r="L134"/>
    </row>
    <row r="135" spans="4:12">
      <c r="D135"/>
      <c r="E135"/>
      <c r="F135"/>
      <c r="G135"/>
      <c r="H135"/>
      <c r="I135"/>
      <c r="J135"/>
      <c r="K135"/>
      <c r="L135"/>
    </row>
    <row r="136" spans="4:12">
      <c r="D136"/>
      <c r="E136"/>
      <c r="F136"/>
      <c r="G136"/>
      <c r="H136"/>
      <c r="I136"/>
      <c r="J136"/>
      <c r="K136"/>
      <c r="L136"/>
    </row>
    <row r="137" spans="4:12">
      <c r="D137"/>
      <c r="E137"/>
      <c r="F137"/>
      <c r="G137"/>
      <c r="H137"/>
      <c r="I137"/>
      <c r="J137"/>
      <c r="K137"/>
      <c r="L137"/>
    </row>
    <row r="138" spans="4:12">
      <c r="D138"/>
      <c r="E138"/>
      <c r="F138"/>
      <c r="G138"/>
      <c r="H138"/>
      <c r="I138"/>
      <c r="J138"/>
      <c r="K138"/>
      <c r="L138"/>
    </row>
    <row r="139" spans="4:12">
      <c r="D139"/>
      <c r="E139"/>
      <c r="F139"/>
      <c r="G139"/>
      <c r="H139"/>
      <c r="I139"/>
      <c r="J139"/>
      <c r="K139"/>
      <c r="L139"/>
    </row>
    <row r="140" spans="4:12">
      <c r="D140"/>
      <c r="E140"/>
      <c r="F140"/>
      <c r="G140"/>
      <c r="H140"/>
      <c r="I140"/>
      <c r="J140"/>
      <c r="K140"/>
      <c r="L140"/>
    </row>
    <row r="141" spans="4:12">
      <c r="D141"/>
      <c r="E141"/>
      <c r="F141"/>
      <c r="G141"/>
      <c r="H141"/>
      <c r="I141"/>
      <c r="J141"/>
      <c r="K141"/>
      <c r="L141"/>
    </row>
    <row r="142" spans="4:12">
      <c r="D142"/>
      <c r="E142"/>
      <c r="F142"/>
      <c r="G142"/>
      <c r="H142"/>
      <c r="I142"/>
      <c r="J142"/>
      <c r="K142"/>
      <c r="L142"/>
    </row>
    <row r="143" spans="4:12">
      <c r="D143"/>
      <c r="E143"/>
      <c r="F143"/>
      <c r="G143"/>
      <c r="H143"/>
      <c r="I143"/>
      <c r="J143"/>
      <c r="K143"/>
      <c r="L143"/>
    </row>
    <row r="144" spans="4:12">
      <c r="D144"/>
      <c r="E144"/>
      <c r="F144"/>
      <c r="G144"/>
      <c r="H144"/>
      <c r="I144"/>
      <c r="J144"/>
      <c r="K144"/>
      <c r="L144"/>
    </row>
    <row r="145" spans="4:12">
      <c r="D145"/>
      <c r="E145"/>
      <c r="F145"/>
      <c r="G145"/>
      <c r="H145"/>
      <c r="I145"/>
      <c r="J145"/>
      <c r="K145"/>
      <c r="L145"/>
    </row>
    <row r="146" spans="4:12">
      <c r="D146"/>
      <c r="E146"/>
      <c r="F146"/>
      <c r="G146"/>
      <c r="H146"/>
      <c r="I146"/>
      <c r="J146"/>
      <c r="K146"/>
      <c r="L146"/>
    </row>
    <row r="147" spans="4:12">
      <c r="D147"/>
      <c r="E147"/>
      <c r="F147"/>
      <c r="G147"/>
      <c r="H147"/>
      <c r="I147"/>
      <c r="J147"/>
      <c r="K147"/>
      <c r="L147"/>
    </row>
    <row r="148" spans="4:12">
      <c r="D148"/>
      <c r="E148"/>
      <c r="F148"/>
      <c r="G148"/>
      <c r="H148"/>
      <c r="I148"/>
      <c r="J148"/>
      <c r="K148"/>
      <c r="L148"/>
    </row>
    <row r="149" spans="4:12">
      <c r="D149"/>
      <c r="E149"/>
      <c r="F149"/>
      <c r="G149"/>
      <c r="H149"/>
      <c r="I149"/>
      <c r="J149"/>
      <c r="K149"/>
      <c r="L149"/>
    </row>
    <row r="150" spans="4:12">
      <c r="D150"/>
      <c r="E150"/>
      <c r="F150"/>
      <c r="G150"/>
      <c r="H150"/>
      <c r="I150"/>
      <c r="J150"/>
      <c r="K150"/>
      <c r="L150"/>
    </row>
    <row r="151" spans="4:12">
      <c r="D151"/>
      <c r="E151"/>
      <c r="F151"/>
      <c r="G151"/>
      <c r="H151"/>
      <c r="I151"/>
      <c r="J151"/>
      <c r="K151"/>
      <c r="L151"/>
    </row>
    <row r="152" spans="4:12">
      <c r="D152"/>
      <c r="E152"/>
      <c r="F152"/>
      <c r="G152"/>
      <c r="H152"/>
      <c r="I152"/>
      <c r="J152"/>
      <c r="K152"/>
      <c r="L152"/>
    </row>
    <row r="153" spans="4:12">
      <c r="D153"/>
      <c r="E153"/>
      <c r="F153"/>
      <c r="G153"/>
      <c r="H153"/>
      <c r="I153"/>
      <c r="J153"/>
      <c r="K153"/>
      <c r="L153"/>
    </row>
    <row r="154" spans="4:12">
      <c r="D154"/>
      <c r="E154"/>
      <c r="F154"/>
      <c r="G154"/>
      <c r="H154"/>
      <c r="I154"/>
      <c r="J154"/>
      <c r="K154"/>
      <c r="L154"/>
    </row>
    <row r="155" spans="4:12">
      <c r="D155"/>
      <c r="E155"/>
      <c r="F155"/>
      <c r="G155"/>
      <c r="H155"/>
      <c r="I155"/>
      <c r="J155"/>
      <c r="K155"/>
      <c r="L155"/>
    </row>
    <row r="156" spans="4:12">
      <c r="D156"/>
      <c r="E156"/>
      <c r="F156"/>
      <c r="G156"/>
      <c r="H156"/>
      <c r="I156"/>
      <c r="J156"/>
      <c r="K156"/>
      <c r="L156"/>
    </row>
    <row r="157" spans="4:12">
      <c r="D157"/>
      <c r="E157"/>
      <c r="F157"/>
      <c r="G157"/>
      <c r="H157"/>
      <c r="I157"/>
      <c r="J157"/>
      <c r="K157"/>
      <c r="L157"/>
    </row>
    <row r="158" spans="4:12">
      <c r="D158"/>
      <c r="E158"/>
      <c r="F158"/>
      <c r="G158"/>
      <c r="H158"/>
      <c r="I158"/>
      <c r="J158"/>
      <c r="K158"/>
      <c r="L158"/>
    </row>
    <row r="159" spans="4:12">
      <c r="D159"/>
      <c r="E159"/>
      <c r="F159"/>
      <c r="G159"/>
      <c r="H159"/>
      <c r="I159"/>
      <c r="J159"/>
      <c r="K159"/>
      <c r="L159"/>
    </row>
    <row r="160" spans="4:12">
      <c r="D160"/>
      <c r="E160"/>
      <c r="F160"/>
      <c r="G160"/>
      <c r="H160"/>
      <c r="I160"/>
      <c r="J160"/>
      <c r="K160"/>
      <c r="L160"/>
    </row>
    <row r="161" spans="4:12">
      <c r="D161"/>
      <c r="E161"/>
      <c r="F161"/>
      <c r="G161"/>
      <c r="H161"/>
      <c r="I161"/>
      <c r="J161"/>
      <c r="K161"/>
      <c r="L161"/>
    </row>
    <row r="162" spans="4:12">
      <c r="D162"/>
      <c r="E162"/>
      <c r="F162"/>
      <c r="G162"/>
      <c r="H162"/>
      <c r="I162"/>
      <c r="J162"/>
      <c r="K162"/>
      <c r="L162"/>
    </row>
    <row r="163" spans="4:12">
      <c r="D163"/>
      <c r="E163"/>
      <c r="F163"/>
      <c r="G163"/>
      <c r="H163"/>
      <c r="I163"/>
      <c r="J163"/>
      <c r="K163"/>
      <c r="L16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B2:O163"/>
  <sheetViews>
    <sheetView showGridLines="0" zoomScale="85" zoomScaleNormal="85" workbookViewId="0">
      <selection activeCell="G14" sqref="G14"/>
    </sheetView>
  </sheetViews>
  <sheetFormatPr defaultColWidth="9" defaultRowHeight="14.4"/>
  <cols>
    <col min="1" max="1" width="2.13888888888889" customWidth="1"/>
    <col min="2" max="2" width="11.8518518518519" customWidth="1"/>
    <col min="3" max="3" width="10.5740740740741" customWidth="1"/>
    <col min="4" max="4" width="12.1388888888889" style="3" customWidth="1"/>
    <col min="5" max="5" width="9.57407407407407" style="3" customWidth="1"/>
    <col min="6" max="6" width="9.28703703703704" style="3" customWidth="1"/>
    <col min="7" max="7" width="9.71296296296296" style="3" customWidth="1"/>
    <col min="8" max="8" width="7.57407407407407" style="3" customWidth="1"/>
    <col min="9" max="9" width="6.57407407407407" style="3" customWidth="1"/>
    <col min="10" max="10" width="7.13888888888889" style="3" customWidth="1"/>
    <col min="11" max="11" width="12.712962962963" style="3" customWidth="1"/>
    <col min="12" max="12" width="13.287037037037" style="3" customWidth="1"/>
    <col min="13" max="15" width="13.287037037037" customWidth="1"/>
    <col min="16" max="16" width="17.712962962963" customWidth="1"/>
    <col min="17" max="17" width="18.8518518518519" customWidth="1"/>
    <col min="18" max="16384" width="9.13888888888889"/>
  </cols>
  <sheetData>
    <row r="2" spans="4:15">
      <c r="D2"/>
      <c r="E2" s="551" t="s">
        <v>1667</v>
      </c>
      <c r="F2" s="551" t="s">
        <v>1668</v>
      </c>
      <c r="G2" s="551" t="s">
        <v>1668</v>
      </c>
      <c r="H2" s="551" t="s">
        <v>1668</v>
      </c>
      <c r="I2" s="551" t="s">
        <v>1668</v>
      </c>
      <c r="J2" s="551" t="s">
        <v>1668</v>
      </c>
      <c r="K2" s="551" t="s">
        <v>1669</v>
      </c>
      <c r="L2" s="551" t="s">
        <v>1670</v>
      </c>
      <c r="M2" s="551" t="s">
        <v>1670</v>
      </c>
      <c r="N2" s="551" t="s">
        <v>1670</v>
      </c>
      <c r="O2" s="551" t="s">
        <v>1670</v>
      </c>
    </row>
    <row r="3" spans="2:14">
      <c r="B3" s="3" t="s">
        <v>15</v>
      </c>
      <c r="C3" s="3" t="s">
        <v>12</v>
      </c>
      <c r="D3" s="3" t="s">
        <v>16</v>
      </c>
      <c r="E3" s="552" t="s">
        <v>1671</v>
      </c>
      <c r="F3" s="552" t="s">
        <v>1672</v>
      </c>
      <c r="G3" s="552" t="s">
        <v>1673</v>
      </c>
      <c r="H3" s="552" t="s">
        <v>1674</v>
      </c>
      <c r="I3" s="552" t="s">
        <v>142</v>
      </c>
      <c r="J3" s="552" t="s">
        <v>1675</v>
      </c>
      <c r="K3" s="557" t="s">
        <v>1676</v>
      </c>
      <c r="L3" s="558" t="s">
        <v>1677</v>
      </c>
      <c r="M3" s="558" t="s">
        <v>1678</v>
      </c>
      <c r="N3" s="558" t="s">
        <v>1679</v>
      </c>
    </row>
    <row r="4" spans="2:14">
      <c r="B4" t="s">
        <v>43</v>
      </c>
      <c r="C4" t="s">
        <v>42</v>
      </c>
      <c r="D4" t="s">
        <v>1680</v>
      </c>
      <c r="E4" s="552">
        <v>0</v>
      </c>
      <c r="F4" s="552">
        <v>0</v>
      </c>
      <c r="G4" s="552">
        <v>0</v>
      </c>
      <c r="H4" s="552">
        <v>0</v>
      </c>
      <c r="I4" s="552">
        <v>0</v>
      </c>
      <c r="J4" s="552">
        <v>0</v>
      </c>
      <c r="K4" s="557">
        <v>0</v>
      </c>
      <c r="L4" s="558">
        <v>0</v>
      </c>
      <c r="M4" s="558">
        <v>0</v>
      </c>
      <c r="N4" s="558">
        <v>0</v>
      </c>
    </row>
    <row r="5" spans="3:14">
      <c r="C5" t="s">
        <v>45</v>
      </c>
      <c r="D5" t="s">
        <v>1680</v>
      </c>
      <c r="E5" s="552">
        <v>0</v>
      </c>
      <c r="F5" s="552">
        <v>0</v>
      </c>
      <c r="G5" s="552">
        <v>0</v>
      </c>
      <c r="H5" s="552">
        <v>0</v>
      </c>
      <c r="I5" s="552">
        <v>0</v>
      </c>
      <c r="J5" s="552">
        <v>0</v>
      </c>
      <c r="K5" s="557">
        <v>0</v>
      </c>
      <c r="L5" s="558">
        <v>0</v>
      </c>
      <c r="M5" s="558">
        <v>0</v>
      </c>
      <c r="N5" s="558">
        <v>0</v>
      </c>
    </row>
    <row r="6" spans="3:14">
      <c r="C6" t="s">
        <v>44</v>
      </c>
      <c r="D6" t="s">
        <v>1680</v>
      </c>
      <c r="E6" s="552">
        <v>0</v>
      </c>
      <c r="F6" s="552">
        <v>0</v>
      </c>
      <c r="G6" s="552">
        <v>0</v>
      </c>
      <c r="H6" s="552">
        <v>0</v>
      </c>
      <c r="I6" s="552">
        <v>0</v>
      </c>
      <c r="J6" s="552">
        <v>0</v>
      </c>
      <c r="K6" s="557">
        <v>0</v>
      </c>
      <c r="L6" s="558">
        <v>0</v>
      </c>
      <c r="M6" s="558">
        <v>0</v>
      </c>
      <c r="N6" s="558">
        <v>0</v>
      </c>
    </row>
    <row r="7" spans="2:14">
      <c r="B7" t="s">
        <v>48</v>
      </c>
      <c r="C7" t="s">
        <v>147</v>
      </c>
      <c r="D7" s="553" t="s">
        <v>49</v>
      </c>
      <c r="E7" s="554">
        <v>1.5</v>
      </c>
      <c r="F7" s="554">
        <v>0</v>
      </c>
      <c r="G7" s="554">
        <v>3</v>
      </c>
      <c r="H7" s="554">
        <v>0</v>
      </c>
      <c r="I7" s="554">
        <v>6</v>
      </c>
      <c r="J7" s="554">
        <v>0</v>
      </c>
      <c r="K7" s="559">
        <v>147</v>
      </c>
      <c r="L7" s="560">
        <v>35</v>
      </c>
      <c r="M7" s="560">
        <v>100</v>
      </c>
      <c r="N7" s="560">
        <v>0</v>
      </c>
    </row>
    <row r="8" spans="3:14">
      <c r="C8" t="s">
        <v>46</v>
      </c>
      <c r="D8" s="553" t="s">
        <v>49</v>
      </c>
      <c r="E8" s="554">
        <v>0</v>
      </c>
      <c r="F8" s="554">
        <v>2.5</v>
      </c>
      <c r="G8" s="554">
        <v>31.5</v>
      </c>
      <c r="H8" s="554">
        <v>0</v>
      </c>
      <c r="I8" s="554">
        <v>6</v>
      </c>
      <c r="J8" s="554">
        <v>0</v>
      </c>
      <c r="K8" s="559">
        <v>560</v>
      </c>
      <c r="L8" s="560">
        <v>340</v>
      </c>
      <c r="M8" s="560">
        <v>383.56096636</v>
      </c>
      <c r="N8" s="560">
        <v>0</v>
      </c>
    </row>
    <row r="9" spans="2:14">
      <c r="B9" t="s">
        <v>211</v>
      </c>
      <c r="C9" t="s">
        <v>147</v>
      </c>
      <c r="D9" s="553" t="s">
        <v>49</v>
      </c>
      <c r="E9" s="554">
        <v>0</v>
      </c>
      <c r="F9" s="554">
        <v>0</v>
      </c>
      <c r="G9" s="554">
        <v>4.5</v>
      </c>
      <c r="H9" s="554">
        <v>0</v>
      </c>
      <c r="I9" s="554">
        <v>12</v>
      </c>
      <c r="J9" s="554">
        <v>0</v>
      </c>
      <c r="K9" s="559">
        <v>231</v>
      </c>
      <c r="L9" s="560">
        <v>45</v>
      </c>
      <c r="M9" s="560">
        <v>0</v>
      </c>
      <c r="N9" s="560">
        <v>0</v>
      </c>
    </row>
    <row r="10" spans="3:14">
      <c r="C10" t="s">
        <v>46</v>
      </c>
      <c r="D10" s="553" t="s">
        <v>49</v>
      </c>
      <c r="E10" s="554">
        <v>0</v>
      </c>
      <c r="F10" s="554">
        <v>1.5</v>
      </c>
      <c r="G10" s="554">
        <v>3.5</v>
      </c>
      <c r="H10" s="554">
        <v>0</v>
      </c>
      <c r="I10" s="554">
        <v>15</v>
      </c>
      <c r="J10" s="554">
        <v>0</v>
      </c>
      <c r="K10" s="559">
        <v>280</v>
      </c>
      <c r="L10" s="560">
        <v>50</v>
      </c>
      <c r="M10" s="560">
        <v>235.076248836</v>
      </c>
      <c r="N10" s="560">
        <v>0</v>
      </c>
    </row>
    <row r="11" spans="2:14">
      <c r="B11" t="s">
        <v>269</v>
      </c>
      <c r="C11" t="s">
        <v>147</v>
      </c>
      <c r="D11" s="553" t="s">
        <v>49</v>
      </c>
      <c r="E11" s="554">
        <v>0</v>
      </c>
      <c r="F11" s="554">
        <v>0</v>
      </c>
      <c r="G11" s="554">
        <v>3</v>
      </c>
      <c r="H11" s="554">
        <v>0</v>
      </c>
      <c r="I11" s="554">
        <v>0</v>
      </c>
      <c r="J11" s="554">
        <v>0</v>
      </c>
      <c r="K11" s="559">
        <v>42</v>
      </c>
      <c r="L11" s="560">
        <v>30</v>
      </c>
      <c r="M11" s="560">
        <v>0</v>
      </c>
      <c r="N11" s="560">
        <v>0</v>
      </c>
    </row>
    <row r="12" spans="3:14">
      <c r="C12" t="s">
        <v>46</v>
      </c>
      <c r="D12" s="553" t="s">
        <v>49</v>
      </c>
      <c r="E12" s="554">
        <v>0</v>
      </c>
      <c r="F12" s="554">
        <v>2</v>
      </c>
      <c r="G12" s="554">
        <v>6.5</v>
      </c>
      <c r="H12" s="554">
        <v>0</v>
      </c>
      <c r="I12" s="554">
        <v>12</v>
      </c>
      <c r="J12" s="554">
        <v>0</v>
      </c>
      <c r="K12" s="559">
        <v>287</v>
      </c>
      <c r="L12" s="560">
        <v>85</v>
      </c>
      <c r="M12" s="560">
        <v>323.07168608</v>
      </c>
      <c r="N12" s="560">
        <v>0</v>
      </c>
    </row>
    <row r="13" spans="2:14">
      <c r="B13" t="s">
        <v>326</v>
      </c>
      <c r="C13" t="s">
        <v>147</v>
      </c>
      <c r="D13" t="s">
        <v>327</v>
      </c>
      <c r="E13" s="552">
        <v>11</v>
      </c>
      <c r="F13" s="552">
        <v>0</v>
      </c>
      <c r="G13" s="552">
        <v>2</v>
      </c>
      <c r="H13" s="552">
        <v>13</v>
      </c>
      <c r="I13" s="552">
        <v>0</v>
      </c>
      <c r="J13" s="552">
        <v>0</v>
      </c>
      <c r="K13" s="557">
        <v>364</v>
      </c>
      <c r="L13" s="558">
        <v>0</v>
      </c>
      <c r="M13" s="558">
        <v>0</v>
      </c>
      <c r="N13" s="558">
        <v>0</v>
      </c>
    </row>
    <row r="14" spans="4:14">
      <c r="D14" s="553" t="s">
        <v>49</v>
      </c>
      <c r="E14" s="554">
        <v>0</v>
      </c>
      <c r="F14" s="554">
        <v>0</v>
      </c>
      <c r="G14" s="554">
        <v>17.5</v>
      </c>
      <c r="H14" s="554">
        <v>0</v>
      </c>
      <c r="I14" s="554">
        <v>0</v>
      </c>
      <c r="J14" s="554">
        <v>0</v>
      </c>
      <c r="K14" s="559">
        <v>245</v>
      </c>
      <c r="L14" s="560">
        <v>175</v>
      </c>
      <c r="M14" s="560">
        <v>0</v>
      </c>
      <c r="N14" s="560">
        <v>0</v>
      </c>
    </row>
    <row r="15" spans="3:14">
      <c r="C15" t="s">
        <v>46</v>
      </c>
      <c r="D15" s="553" t="s">
        <v>49</v>
      </c>
      <c r="E15" s="554">
        <v>0</v>
      </c>
      <c r="F15" s="554">
        <v>5</v>
      </c>
      <c r="G15" s="554">
        <v>23.5</v>
      </c>
      <c r="H15" s="554">
        <v>0</v>
      </c>
      <c r="I15" s="554">
        <v>6</v>
      </c>
      <c r="J15" s="554">
        <v>0</v>
      </c>
      <c r="K15" s="559">
        <v>483</v>
      </c>
      <c r="L15" s="560">
        <v>285</v>
      </c>
      <c r="M15" s="560">
        <v>820.704342458</v>
      </c>
      <c r="N15" s="560">
        <v>0</v>
      </c>
    </row>
    <row r="16" spans="2:14">
      <c r="B16" t="s">
        <v>474</v>
      </c>
      <c r="C16" t="s">
        <v>147</v>
      </c>
      <c r="D16" t="s">
        <v>327</v>
      </c>
      <c r="E16" s="552">
        <v>5</v>
      </c>
      <c r="F16" s="552">
        <v>0</v>
      </c>
      <c r="G16" s="552">
        <v>5</v>
      </c>
      <c r="H16" s="552">
        <v>50</v>
      </c>
      <c r="I16" s="552">
        <v>0</v>
      </c>
      <c r="J16" s="552">
        <v>0</v>
      </c>
      <c r="K16" s="557">
        <v>840</v>
      </c>
      <c r="L16" s="558">
        <v>0</v>
      </c>
      <c r="M16" s="558">
        <v>0</v>
      </c>
      <c r="N16" s="558">
        <v>0</v>
      </c>
    </row>
    <row r="17" spans="4:14">
      <c r="D17" s="553" t="s">
        <v>49</v>
      </c>
      <c r="E17" s="554">
        <v>6</v>
      </c>
      <c r="F17" s="554">
        <v>0</v>
      </c>
      <c r="G17" s="554">
        <v>13.5</v>
      </c>
      <c r="H17" s="554">
        <v>0</v>
      </c>
      <c r="I17" s="554">
        <v>0</v>
      </c>
      <c r="J17" s="554">
        <v>0</v>
      </c>
      <c r="K17" s="559">
        <v>273</v>
      </c>
      <c r="L17" s="560">
        <v>155</v>
      </c>
      <c r="M17" s="560">
        <v>400</v>
      </c>
      <c r="N17" s="560">
        <v>0</v>
      </c>
    </row>
    <row r="18" spans="3:14">
      <c r="C18" t="s">
        <v>46</v>
      </c>
      <c r="D18" s="553" t="s">
        <v>49</v>
      </c>
      <c r="E18" s="554">
        <v>0</v>
      </c>
      <c r="F18" s="554">
        <v>1.5</v>
      </c>
      <c r="G18" s="554">
        <v>13</v>
      </c>
      <c r="H18" s="554">
        <v>0</v>
      </c>
      <c r="I18" s="554">
        <v>6</v>
      </c>
      <c r="J18" s="554">
        <v>0</v>
      </c>
      <c r="K18" s="559">
        <v>287</v>
      </c>
      <c r="L18" s="560">
        <v>145</v>
      </c>
      <c r="M18" s="560">
        <v>232.502421294</v>
      </c>
      <c r="N18" s="560">
        <v>0</v>
      </c>
    </row>
    <row r="19" spans="3:14">
      <c r="C19" t="s">
        <v>492</v>
      </c>
      <c r="D19" t="s">
        <v>327</v>
      </c>
      <c r="E19" s="552">
        <v>10.4</v>
      </c>
      <c r="F19" s="552">
        <v>8.9</v>
      </c>
      <c r="G19" s="552">
        <v>7.2</v>
      </c>
      <c r="H19" s="552">
        <v>6.392</v>
      </c>
      <c r="I19" s="552">
        <v>2.5</v>
      </c>
      <c r="J19" s="552">
        <v>0</v>
      </c>
      <c r="K19" s="557">
        <v>495.488</v>
      </c>
      <c r="L19" s="558">
        <v>35.22</v>
      </c>
      <c r="M19" s="558">
        <v>211.45</v>
      </c>
      <c r="N19" s="558">
        <v>0</v>
      </c>
    </row>
    <row r="20" spans="3:14">
      <c r="C20" t="s">
        <v>512</v>
      </c>
      <c r="D20" t="s">
        <v>327</v>
      </c>
      <c r="E20" s="552">
        <v>23.68</v>
      </c>
      <c r="F20" s="552">
        <v>0</v>
      </c>
      <c r="G20" s="552">
        <v>0</v>
      </c>
      <c r="H20" s="552">
        <v>0</v>
      </c>
      <c r="I20" s="552">
        <v>0</v>
      </c>
      <c r="J20" s="552">
        <v>0</v>
      </c>
      <c r="K20" s="557">
        <v>331.52</v>
      </c>
      <c r="L20" s="558">
        <v>0</v>
      </c>
      <c r="M20" s="558">
        <v>5.76</v>
      </c>
      <c r="N20" s="558">
        <v>0</v>
      </c>
    </row>
    <row r="21" spans="4:14">
      <c r="D21" s="553" t="s">
        <v>49</v>
      </c>
      <c r="E21" s="554">
        <v>5.55</v>
      </c>
      <c r="F21" s="554">
        <v>0</v>
      </c>
      <c r="G21" s="554">
        <v>0</v>
      </c>
      <c r="H21" s="554">
        <v>0</v>
      </c>
      <c r="I21" s="554">
        <v>0</v>
      </c>
      <c r="J21" s="554">
        <v>0</v>
      </c>
      <c r="K21" s="559">
        <v>77.7</v>
      </c>
      <c r="L21" s="560">
        <v>0</v>
      </c>
      <c r="M21" s="560">
        <v>1.35</v>
      </c>
      <c r="N21" s="560">
        <v>0</v>
      </c>
    </row>
    <row r="22" spans="2:14">
      <c r="B22" t="s">
        <v>742</v>
      </c>
      <c r="C22" t="s">
        <v>147</v>
      </c>
      <c r="D22" t="s">
        <v>327</v>
      </c>
      <c r="E22" s="552">
        <v>15</v>
      </c>
      <c r="F22" s="552">
        <v>0</v>
      </c>
      <c r="G22" s="552">
        <v>18</v>
      </c>
      <c r="H22" s="552">
        <v>110</v>
      </c>
      <c r="I22" s="552">
        <v>0</v>
      </c>
      <c r="J22" s="552">
        <v>0</v>
      </c>
      <c r="K22" s="557">
        <v>2002</v>
      </c>
      <c r="L22" s="558">
        <v>0</v>
      </c>
      <c r="M22" s="558">
        <v>0</v>
      </c>
      <c r="N22" s="558">
        <v>0</v>
      </c>
    </row>
    <row r="23" spans="4:14">
      <c r="D23" s="553" t="s">
        <v>49</v>
      </c>
      <c r="E23" s="554">
        <v>0</v>
      </c>
      <c r="F23" s="554">
        <v>0</v>
      </c>
      <c r="G23" s="554">
        <v>9.5</v>
      </c>
      <c r="H23" s="554">
        <v>0</v>
      </c>
      <c r="I23" s="554">
        <v>3</v>
      </c>
      <c r="J23" s="554">
        <v>0</v>
      </c>
      <c r="K23" s="559">
        <v>175</v>
      </c>
      <c r="L23" s="560">
        <v>95</v>
      </c>
      <c r="M23" s="560">
        <v>0</v>
      </c>
      <c r="N23" s="560">
        <v>0</v>
      </c>
    </row>
    <row r="24" spans="3:14">
      <c r="C24" t="s">
        <v>46</v>
      </c>
      <c r="D24" s="553" t="s">
        <v>49</v>
      </c>
      <c r="E24" s="554">
        <v>0</v>
      </c>
      <c r="F24" s="554">
        <v>0</v>
      </c>
      <c r="G24" s="554">
        <v>10</v>
      </c>
      <c r="H24" s="554">
        <v>0</v>
      </c>
      <c r="I24" s="554">
        <v>15</v>
      </c>
      <c r="J24" s="554">
        <v>0</v>
      </c>
      <c r="K24" s="559">
        <v>350</v>
      </c>
      <c r="L24" s="560">
        <v>100</v>
      </c>
      <c r="M24" s="560">
        <v>0</v>
      </c>
      <c r="N24" s="560">
        <v>0</v>
      </c>
    </row>
    <row r="25" spans="3:14">
      <c r="C25" t="s">
        <v>492</v>
      </c>
      <c r="D25" t="s">
        <v>327</v>
      </c>
      <c r="E25" s="552">
        <v>9.15</v>
      </c>
      <c r="F25" s="552">
        <v>6.95</v>
      </c>
      <c r="G25" s="552">
        <v>13.05</v>
      </c>
      <c r="H25" s="552">
        <v>24.576</v>
      </c>
      <c r="I25" s="552">
        <v>1.05</v>
      </c>
      <c r="J25" s="552">
        <v>0</v>
      </c>
      <c r="K25" s="557">
        <v>766.864000000001</v>
      </c>
      <c r="L25" s="558">
        <v>80.6600000000001</v>
      </c>
      <c r="M25" s="558">
        <v>1044.79</v>
      </c>
      <c r="N25" s="558">
        <v>0</v>
      </c>
    </row>
    <row r="26" spans="3:14">
      <c r="C26" t="s">
        <v>512</v>
      </c>
      <c r="D26" t="s">
        <v>327</v>
      </c>
      <c r="E26" s="552">
        <v>29.23</v>
      </c>
      <c r="F26" s="552">
        <v>0</v>
      </c>
      <c r="G26" s="552">
        <v>0</v>
      </c>
      <c r="H26" s="552">
        <v>0</v>
      </c>
      <c r="I26" s="552">
        <v>0</v>
      </c>
      <c r="J26" s="552">
        <v>0</v>
      </c>
      <c r="K26" s="557">
        <v>409.22</v>
      </c>
      <c r="L26" s="558">
        <v>0</v>
      </c>
      <c r="M26" s="558">
        <v>7.11</v>
      </c>
      <c r="N26" s="558">
        <v>0</v>
      </c>
    </row>
    <row r="27" spans="2:14">
      <c r="B27" t="s">
        <v>1062</v>
      </c>
      <c r="C27" t="s">
        <v>147</v>
      </c>
      <c r="D27" t="s">
        <v>327</v>
      </c>
      <c r="E27" s="552">
        <v>30</v>
      </c>
      <c r="F27" s="552">
        <v>0</v>
      </c>
      <c r="G27" s="552">
        <v>0</v>
      </c>
      <c r="H27" s="552">
        <v>130</v>
      </c>
      <c r="I27" s="552">
        <v>0</v>
      </c>
      <c r="J27" s="552">
        <v>0</v>
      </c>
      <c r="K27" s="557">
        <v>2240</v>
      </c>
      <c r="L27" s="558">
        <v>0</v>
      </c>
      <c r="M27" s="558">
        <v>0</v>
      </c>
      <c r="N27" s="558">
        <v>0</v>
      </c>
    </row>
    <row r="28" spans="4:14">
      <c r="D28" s="553" t="s">
        <v>49</v>
      </c>
      <c r="E28" s="554">
        <v>0</v>
      </c>
      <c r="F28" s="554">
        <v>0</v>
      </c>
      <c r="G28" s="554">
        <v>3</v>
      </c>
      <c r="H28" s="554">
        <v>0</v>
      </c>
      <c r="I28" s="554">
        <v>0</v>
      </c>
      <c r="J28" s="554">
        <v>0</v>
      </c>
      <c r="K28" s="559">
        <v>42</v>
      </c>
      <c r="L28" s="560">
        <v>30</v>
      </c>
      <c r="M28" s="560">
        <v>0</v>
      </c>
      <c r="N28" s="560">
        <v>0</v>
      </c>
    </row>
    <row r="29" spans="3:14">
      <c r="C29" t="s">
        <v>46</v>
      </c>
      <c r="D29" s="553" t="s">
        <v>49</v>
      </c>
      <c r="E29" s="554">
        <v>0</v>
      </c>
      <c r="F29" s="554">
        <v>1</v>
      </c>
      <c r="G29" s="554">
        <v>31</v>
      </c>
      <c r="H29" s="554">
        <v>0</v>
      </c>
      <c r="I29" s="554">
        <v>9</v>
      </c>
      <c r="J29" s="554">
        <v>0</v>
      </c>
      <c r="K29" s="559">
        <v>574</v>
      </c>
      <c r="L29" s="560">
        <v>320</v>
      </c>
      <c r="M29" s="560">
        <v>146.80349684</v>
      </c>
      <c r="N29" s="560">
        <v>0</v>
      </c>
    </row>
    <row r="30" spans="3:14">
      <c r="C30" t="s">
        <v>492</v>
      </c>
      <c r="D30" t="s">
        <v>327</v>
      </c>
      <c r="E30" s="552">
        <v>3</v>
      </c>
      <c r="F30" s="552">
        <v>4.95</v>
      </c>
      <c r="G30" s="552">
        <v>6.75000000000001</v>
      </c>
      <c r="H30" s="552">
        <v>7.744</v>
      </c>
      <c r="I30" s="552">
        <v>2.5</v>
      </c>
      <c r="J30" s="552">
        <v>0</v>
      </c>
      <c r="K30" s="557">
        <v>349.216</v>
      </c>
      <c r="L30" s="558">
        <v>42.0500000000001</v>
      </c>
      <c r="M30" s="558">
        <v>486.39</v>
      </c>
      <c r="N30" s="558">
        <v>0</v>
      </c>
    </row>
    <row r="31" spans="3:14">
      <c r="C31" t="s">
        <v>512</v>
      </c>
      <c r="D31" t="s">
        <v>327</v>
      </c>
      <c r="E31" s="552">
        <v>55.056</v>
      </c>
      <c r="F31" s="552">
        <v>0</v>
      </c>
      <c r="G31" s="552">
        <v>0</v>
      </c>
      <c r="H31" s="552">
        <v>0</v>
      </c>
      <c r="I31" s="552">
        <v>0</v>
      </c>
      <c r="J31" s="552">
        <v>0</v>
      </c>
      <c r="K31" s="557">
        <v>770.784</v>
      </c>
      <c r="L31" s="558">
        <v>0</v>
      </c>
      <c r="M31" s="558">
        <v>13.392</v>
      </c>
      <c r="N31" s="558">
        <v>0</v>
      </c>
    </row>
    <row r="32" spans="4:14">
      <c r="D32" s="553" t="s">
        <v>49</v>
      </c>
      <c r="E32" s="554">
        <v>11.248</v>
      </c>
      <c r="F32" s="554">
        <v>0</v>
      </c>
      <c r="G32" s="554">
        <v>0</v>
      </c>
      <c r="H32" s="554">
        <v>0</v>
      </c>
      <c r="I32" s="554">
        <v>0</v>
      </c>
      <c r="J32" s="554">
        <v>0</v>
      </c>
      <c r="K32" s="559">
        <v>157.472</v>
      </c>
      <c r="L32" s="560">
        <v>0</v>
      </c>
      <c r="M32" s="560">
        <v>2.736</v>
      </c>
      <c r="N32" s="560">
        <v>0</v>
      </c>
    </row>
    <row r="33" spans="2:14">
      <c r="B33" t="s">
        <v>1289</v>
      </c>
      <c r="C33" t="s">
        <v>147</v>
      </c>
      <c r="D33" t="s">
        <v>327</v>
      </c>
      <c r="E33" s="552">
        <v>9</v>
      </c>
      <c r="F33" s="552">
        <v>0</v>
      </c>
      <c r="G33" s="552">
        <v>7</v>
      </c>
      <c r="H33" s="552">
        <v>64</v>
      </c>
      <c r="I33" s="552">
        <v>0</v>
      </c>
      <c r="J33" s="552">
        <v>0</v>
      </c>
      <c r="K33" s="557">
        <v>1120</v>
      </c>
      <c r="L33" s="558">
        <v>0</v>
      </c>
      <c r="M33" s="558">
        <v>0</v>
      </c>
      <c r="N33" s="558">
        <v>0</v>
      </c>
    </row>
    <row r="34" spans="4:14">
      <c r="D34" s="553" t="s">
        <v>49</v>
      </c>
      <c r="E34" s="554">
        <v>0</v>
      </c>
      <c r="F34" s="554">
        <v>1</v>
      </c>
      <c r="G34" s="554">
        <v>14.5</v>
      </c>
      <c r="H34" s="554">
        <v>0</v>
      </c>
      <c r="I34" s="554">
        <v>0</v>
      </c>
      <c r="J34" s="554">
        <v>0</v>
      </c>
      <c r="K34" s="559">
        <v>217</v>
      </c>
      <c r="L34" s="560">
        <v>155</v>
      </c>
      <c r="M34" s="560">
        <v>0</v>
      </c>
      <c r="N34" s="560">
        <v>0</v>
      </c>
    </row>
    <row r="35" spans="3:14">
      <c r="C35" t="s">
        <v>46</v>
      </c>
      <c r="D35" s="553" t="s">
        <v>49</v>
      </c>
      <c r="E35" s="554">
        <v>0</v>
      </c>
      <c r="F35" s="554">
        <v>1</v>
      </c>
      <c r="G35" s="554">
        <v>5</v>
      </c>
      <c r="H35" s="554">
        <v>0</v>
      </c>
      <c r="I35" s="554">
        <v>6</v>
      </c>
      <c r="J35" s="554">
        <v>0</v>
      </c>
      <c r="K35" s="559">
        <v>168</v>
      </c>
      <c r="L35" s="560">
        <v>60</v>
      </c>
      <c r="M35" s="560">
        <v>166.73549464</v>
      </c>
      <c r="N35" s="560">
        <v>0</v>
      </c>
    </row>
    <row r="36" spans="3:14">
      <c r="C36" t="s">
        <v>492</v>
      </c>
      <c r="D36" t="s">
        <v>327</v>
      </c>
      <c r="E36" s="552">
        <v>4</v>
      </c>
      <c r="F36" s="552">
        <v>14.45</v>
      </c>
      <c r="G36" s="552">
        <v>7.5</v>
      </c>
      <c r="H36" s="552">
        <v>9.848</v>
      </c>
      <c r="I36" s="552">
        <v>0</v>
      </c>
      <c r="J36" s="552">
        <v>0</v>
      </c>
      <c r="K36" s="557">
        <v>501.172000000002</v>
      </c>
      <c r="L36" s="558">
        <v>65.0400000000001</v>
      </c>
      <c r="M36" s="558">
        <v>696.050000000003</v>
      </c>
      <c r="N36" s="558">
        <v>0</v>
      </c>
    </row>
    <row r="37" spans="3:14">
      <c r="C37" t="s">
        <v>512</v>
      </c>
      <c r="D37" t="s">
        <v>327</v>
      </c>
      <c r="E37" s="552">
        <v>23.902</v>
      </c>
      <c r="F37" s="552">
        <v>0</v>
      </c>
      <c r="G37" s="552">
        <v>0</v>
      </c>
      <c r="H37" s="552">
        <v>0</v>
      </c>
      <c r="I37" s="552">
        <v>0</v>
      </c>
      <c r="J37" s="552">
        <v>0</v>
      </c>
      <c r="K37" s="557">
        <v>334.628</v>
      </c>
      <c r="L37" s="558">
        <v>0</v>
      </c>
      <c r="M37" s="558">
        <v>5.814</v>
      </c>
      <c r="N37" s="558">
        <v>0</v>
      </c>
    </row>
    <row r="38" spans="2:14">
      <c r="B38" t="s">
        <v>1590</v>
      </c>
      <c r="C38" t="s">
        <v>147</v>
      </c>
      <c r="D38" s="553" t="s">
        <v>49</v>
      </c>
      <c r="E38" s="554">
        <v>0</v>
      </c>
      <c r="F38" s="554">
        <v>0</v>
      </c>
      <c r="G38" s="554">
        <v>3.5</v>
      </c>
      <c r="H38" s="554">
        <v>0</v>
      </c>
      <c r="I38" s="554">
        <v>0</v>
      </c>
      <c r="J38" s="554">
        <v>0</v>
      </c>
      <c r="K38" s="559">
        <v>49</v>
      </c>
      <c r="L38" s="560">
        <v>35</v>
      </c>
      <c r="M38" s="560">
        <v>0</v>
      </c>
      <c r="N38" s="560">
        <v>0</v>
      </c>
    </row>
    <row r="39" spans="3:14">
      <c r="C39" t="s">
        <v>46</v>
      </c>
      <c r="D39" s="553" t="s">
        <v>49</v>
      </c>
      <c r="E39" s="554">
        <v>0</v>
      </c>
      <c r="F39" s="554">
        <v>0</v>
      </c>
      <c r="G39" s="554">
        <v>0.5</v>
      </c>
      <c r="H39" s="554">
        <v>0</v>
      </c>
      <c r="I39" s="554">
        <v>6</v>
      </c>
      <c r="J39" s="554">
        <v>0</v>
      </c>
      <c r="K39" s="559">
        <v>91</v>
      </c>
      <c r="L39" s="560">
        <v>5</v>
      </c>
      <c r="M39" s="560">
        <v>0</v>
      </c>
      <c r="N39" s="560">
        <v>0</v>
      </c>
    </row>
    <row r="40" spans="3:14">
      <c r="C40" t="s">
        <v>492</v>
      </c>
      <c r="D40" t="s">
        <v>327</v>
      </c>
      <c r="E40" s="552">
        <v>0</v>
      </c>
      <c r="F40" s="552">
        <v>0</v>
      </c>
      <c r="G40" s="552">
        <v>0</v>
      </c>
      <c r="H40" s="552">
        <v>0</v>
      </c>
      <c r="I40" s="552">
        <v>0</v>
      </c>
      <c r="J40" s="552">
        <v>0</v>
      </c>
      <c r="K40" s="557">
        <v>0</v>
      </c>
      <c r="L40" s="558">
        <v>0</v>
      </c>
      <c r="M40" s="558">
        <v>0</v>
      </c>
      <c r="N40" s="558">
        <v>0</v>
      </c>
    </row>
    <row r="41" spans="3:14">
      <c r="C41" t="s">
        <v>512</v>
      </c>
      <c r="D41" s="553" t="s">
        <v>49</v>
      </c>
      <c r="E41" s="554">
        <v>14.171</v>
      </c>
      <c r="F41" s="554">
        <v>0</v>
      </c>
      <c r="G41" s="554">
        <v>0</v>
      </c>
      <c r="H41" s="554">
        <v>0</v>
      </c>
      <c r="I41" s="554">
        <v>0</v>
      </c>
      <c r="J41" s="554">
        <v>0</v>
      </c>
      <c r="K41" s="559">
        <v>198.394</v>
      </c>
      <c r="L41" s="560">
        <v>0</v>
      </c>
      <c r="M41" s="560">
        <v>3.447</v>
      </c>
      <c r="N41" s="560">
        <v>0</v>
      </c>
    </row>
    <row r="42" spans="2:14">
      <c r="B42" s="555" t="s">
        <v>1681</v>
      </c>
      <c r="C42" s="555"/>
      <c r="D42" s="555"/>
      <c r="E42" s="556">
        <v>266.887</v>
      </c>
      <c r="F42" s="556">
        <v>50.7499999999998</v>
      </c>
      <c r="G42" s="556">
        <v>263</v>
      </c>
      <c r="H42" s="556">
        <v>415.56</v>
      </c>
      <c r="I42" s="556">
        <v>108.05</v>
      </c>
      <c r="J42" s="556">
        <v>0</v>
      </c>
      <c r="K42" s="561">
        <v>15459.4580000001</v>
      </c>
      <c r="L42" s="562">
        <v>2367.97000000002</v>
      </c>
      <c r="M42" s="562">
        <v>5286.74365650797</v>
      </c>
      <c r="N42" s="562">
        <v>0</v>
      </c>
    </row>
    <row r="43" spans="4:12">
      <c r="D43"/>
      <c r="E43"/>
      <c r="F43"/>
      <c r="G43"/>
      <c r="H43"/>
      <c r="I43"/>
      <c r="J43"/>
      <c r="K43"/>
      <c r="L43"/>
    </row>
    <row r="44" spans="4:12">
      <c r="D44"/>
      <c r="E44"/>
      <c r="F44"/>
      <c r="G44"/>
      <c r="H44"/>
      <c r="I44"/>
      <c r="J44"/>
      <c r="K44"/>
      <c r="L44"/>
    </row>
    <row r="45" spans="4:12">
      <c r="D45"/>
      <c r="E45"/>
      <c r="F45"/>
      <c r="G45"/>
      <c r="H45"/>
      <c r="I45"/>
      <c r="J45"/>
      <c r="K45"/>
      <c r="L45"/>
    </row>
    <row r="46" spans="4:12">
      <c r="D46"/>
      <c r="E46"/>
      <c r="F46"/>
      <c r="G46"/>
      <c r="H46"/>
      <c r="I46"/>
      <c r="J46"/>
      <c r="K46"/>
      <c r="L46"/>
    </row>
    <row r="47" spans="4:12">
      <c r="D47"/>
      <c r="E47"/>
      <c r="F47"/>
      <c r="G47"/>
      <c r="H47"/>
      <c r="I47"/>
      <c r="J47"/>
      <c r="K47"/>
      <c r="L47"/>
    </row>
    <row r="48" spans="4:12">
      <c r="D48"/>
      <c r="E48"/>
      <c r="F48"/>
      <c r="G48"/>
      <c r="H48"/>
      <c r="I48"/>
      <c r="J48"/>
      <c r="K48"/>
      <c r="L48"/>
    </row>
    <row r="49" spans="4:12">
      <c r="D49"/>
      <c r="E49"/>
      <c r="F49"/>
      <c r="G49"/>
      <c r="H49"/>
      <c r="I49"/>
      <c r="J49"/>
      <c r="K49"/>
      <c r="L49"/>
    </row>
    <row r="50" spans="4:12">
      <c r="D50"/>
      <c r="E50"/>
      <c r="F50"/>
      <c r="G50"/>
      <c r="H50"/>
      <c r="I50"/>
      <c r="J50"/>
      <c r="K50"/>
      <c r="L50"/>
    </row>
    <row r="51" spans="4:12">
      <c r="D51"/>
      <c r="E51"/>
      <c r="F51"/>
      <c r="G51"/>
      <c r="H51"/>
      <c r="I51"/>
      <c r="J51"/>
      <c r="K51"/>
      <c r="L51"/>
    </row>
    <row r="52" spans="4:12">
      <c r="D52"/>
      <c r="E52"/>
      <c r="F52"/>
      <c r="G52"/>
      <c r="H52"/>
      <c r="I52"/>
      <c r="J52"/>
      <c r="K52"/>
      <c r="L52"/>
    </row>
    <row r="53" spans="4:12">
      <c r="D53"/>
      <c r="E53"/>
      <c r="F53"/>
      <c r="G53"/>
      <c r="H53"/>
      <c r="I53"/>
      <c r="J53"/>
      <c r="K53"/>
      <c r="L53"/>
    </row>
    <row r="54" spans="4:12">
      <c r="D54"/>
      <c r="E54"/>
      <c r="F54"/>
      <c r="G54"/>
      <c r="H54"/>
      <c r="I54"/>
      <c r="J54"/>
      <c r="K54"/>
      <c r="L54"/>
    </row>
    <row r="55" spans="4:12">
      <c r="D55"/>
      <c r="E55"/>
      <c r="F55"/>
      <c r="G55"/>
      <c r="H55"/>
      <c r="I55"/>
      <c r="J55"/>
      <c r="K55"/>
      <c r="L55"/>
    </row>
    <row r="56" spans="4:12">
      <c r="D56"/>
      <c r="E56"/>
      <c r="F56"/>
      <c r="G56"/>
      <c r="H56"/>
      <c r="I56"/>
      <c r="J56"/>
      <c r="K56"/>
      <c r="L56"/>
    </row>
    <row r="57" spans="4:12">
      <c r="D57"/>
      <c r="E57"/>
      <c r="F57"/>
      <c r="G57"/>
      <c r="H57"/>
      <c r="I57"/>
      <c r="J57"/>
      <c r="K57"/>
      <c r="L57"/>
    </row>
    <row r="58" spans="4:12">
      <c r="D58"/>
      <c r="E58"/>
      <c r="F58"/>
      <c r="G58"/>
      <c r="H58"/>
      <c r="I58"/>
      <c r="J58"/>
      <c r="K58"/>
      <c r="L58"/>
    </row>
    <row r="59" spans="4:12">
      <c r="D59"/>
      <c r="E59"/>
      <c r="F59"/>
      <c r="G59"/>
      <c r="H59"/>
      <c r="I59"/>
      <c r="J59"/>
      <c r="K59"/>
      <c r="L59"/>
    </row>
    <row r="60" spans="4:12">
      <c r="D60"/>
      <c r="E60"/>
      <c r="F60"/>
      <c r="G60"/>
      <c r="H60"/>
      <c r="I60"/>
      <c r="J60"/>
      <c r="K60"/>
      <c r="L60"/>
    </row>
    <row r="61" spans="4:12">
      <c r="D61"/>
      <c r="E61"/>
      <c r="F61"/>
      <c r="G61"/>
      <c r="H61"/>
      <c r="I61"/>
      <c r="J61"/>
      <c r="K61"/>
      <c r="L61"/>
    </row>
    <row r="62" spans="4:12">
      <c r="D62"/>
      <c r="E62"/>
      <c r="F62"/>
      <c r="G62"/>
      <c r="H62"/>
      <c r="I62"/>
      <c r="J62"/>
      <c r="K62"/>
      <c r="L62"/>
    </row>
    <row r="63" spans="4:12">
      <c r="D63"/>
      <c r="E63"/>
      <c r="F63"/>
      <c r="G63"/>
      <c r="H63"/>
      <c r="I63"/>
      <c r="J63"/>
      <c r="K63"/>
      <c r="L63"/>
    </row>
    <row r="64" spans="4:12">
      <c r="D64"/>
      <c r="E64"/>
      <c r="F64"/>
      <c r="G64"/>
      <c r="H64"/>
      <c r="I64"/>
      <c r="J64"/>
      <c r="K64"/>
      <c r="L64"/>
    </row>
    <row r="65" spans="4:12">
      <c r="D65"/>
      <c r="E65"/>
      <c r="F65"/>
      <c r="G65"/>
      <c r="H65"/>
      <c r="I65"/>
      <c r="J65"/>
      <c r="K65"/>
      <c r="L65"/>
    </row>
    <row r="66" spans="4:12">
      <c r="D66"/>
      <c r="E66"/>
      <c r="F66"/>
      <c r="G66"/>
      <c r="H66"/>
      <c r="I66"/>
      <c r="J66"/>
      <c r="K66"/>
      <c r="L66"/>
    </row>
    <row r="67" spans="4:12">
      <c r="D67"/>
      <c r="E67"/>
      <c r="F67"/>
      <c r="G67"/>
      <c r="H67"/>
      <c r="I67"/>
      <c r="J67"/>
      <c r="K67"/>
      <c r="L67"/>
    </row>
    <row r="68" spans="4:12">
      <c r="D68"/>
      <c r="E68"/>
      <c r="F68"/>
      <c r="G68"/>
      <c r="H68"/>
      <c r="I68"/>
      <c r="J68"/>
      <c r="K68"/>
      <c r="L68"/>
    </row>
    <row r="69" spans="4:12">
      <c r="D69"/>
      <c r="E69"/>
      <c r="F69"/>
      <c r="G69"/>
      <c r="H69"/>
      <c r="I69"/>
      <c r="J69"/>
      <c r="K69"/>
      <c r="L69"/>
    </row>
    <row r="70" spans="4:12">
      <c r="D70"/>
      <c r="E70"/>
      <c r="F70"/>
      <c r="G70"/>
      <c r="H70"/>
      <c r="I70"/>
      <c r="J70"/>
      <c r="K70"/>
      <c r="L70"/>
    </row>
    <row r="71" spans="4:12">
      <c r="D71"/>
      <c r="E71"/>
      <c r="F71"/>
      <c r="G71"/>
      <c r="H71"/>
      <c r="I71"/>
      <c r="J71"/>
      <c r="K71"/>
      <c r="L71"/>
    </row>
    <row r="72" spans="4:12">
      <c r="D72"/>
      <c r="E72"/>
      <c r="F72"/>
      <c r="G72"/>
      <c r="H72"/>
      <c r="I72"/>
      <c r="J72"/>
      <c r="K72"/>
      <c r="L72"/>
    </row>
    <row r="73" spans="4:12">
      <c r="D73"/>
      <c r="E73"/>
      <c r="F73"/>
      <c r="G73"/>
      <c r="H73"/>
      <c r="I73"/>
      <c r="J73"/>
      <c r="K73"/>
      <c r="L73"/>
    </row>
    <row r="74" spans="4:12">
      <c r="D74"/>
      <c r="E74"/>
      <c r="F74"/>
      <c r="G74"/>
      <c r="H74"/>
      <c r="I74"/>
      <c r="J74"/>
      <c r="K74"/>
      <c r="L74"/>
    </row>
    <row r="75" spans="4:12">
      <c r="D75"/>
      <c r="E75"/>
      <c r="F75"/>
      <c r="G75"/>
      <c r="H75"/>
      <c r="I75"/>
      <c r="J75"/>
      <c r="K75"/>
      <c r="L75"/>
    </row>
    <row r="76" spans="4:12">
      <c r="D76"/>
      <c r="E76"/>
      <c r="F76"/>
      <c r="G76"/>
      <c r="H76"/>
      <c r="I76"/>
      <c r="J76"/>
      <c r="K76"/>
      <c r="L76"/>
    </row>
    <row r="77" spans="4:12">
      <c r="D77"/>
      <c r="E77"/>
      <c r="F77"/>
      <c r="G77"/>
      <c r="H77"/>
      <c r="I77"/>
      <c r="J77"/>
      <c r="K77"/>
      <c r="L77"/>
    </row>
    <row r="78" spans="4:12">
      <c r="D78"/>
      <c r="E78"/>
      <c r="F78"/>
      <c r="G78"/>
      <c r="H78"/>
      <c r="I78"/>
      <c r="J78"/>
      <c r="K78"/>
      <c r="L78"/>
    </row>
    <row r="79" spans="4:12">
      <c r="D79"/>
      <c r="E79"/>
      <c r="F79"/>
      <c r="G79"/>
      <c r="H79"/>
      <c r="I79"/>
      <c r="J79"/>
      <c r="K79"/>
      <c r="L79"/>
    </row>
    <row r="80" spans="4:12">
      <c r="D80"/>
      <c r="E80"/>
      <c r="F80"/>
      <c r="G80"/>
      <c r="H80"/>
      <c r="I80"/>
      <c r="J80"/>
      <c r="K80"/>
      <c r="L80"/>
    </row>
    <row r="81" spans="4:12">
      <c r="D81"/>
      <c r="E81"/>
      <c r="F81"/>
      <c r="G81"/>
      <c r="H81"/>
      <c r="I81"/>
      <c r="J81"/>
      <c r="K81"/>
      <c r="L81"/>
    </row>
    <row r="82" spans="4:12">
      <c r="D82"/>
      <c r="E82"/>
      <c r="F82"/>
      <c r="G82"/>
      <c r="H82"/>
      <c r="I82"/>
      <c r="J82"/>
      <c r="K82"/>
      <c r="L82"/>
    </row>
    <row r="83" spans="4:12">
      <c r="D83"/>
      <c r="E83"/>
      <c r="F83"/>
      <c r="G83"/>
      <c r="H83"/>
      <c r="I83"/>
      <c r="J83"/>
      <c r="K83"/>
      <c r="L83"/>
    </row>
    <row r="84" spans="4:12">
      <c r="D84"/>
      <c r="E84"/>
      <c r="F84"/>
      <c r="G84"/>
      <c r="H84"/>
      <c r="I84"/>
      <c r="J84"/>
      <c r="K84"/>
      <c r="L84"/>
    </row>
    <row r="85" spans="4:12">
      <c r="D85"/>
      <c r="E85"/>
      <c r="F85"/>
      <c r="G85"/>
      <c r="H85"/>
      <c r="I85"/>
      <c r="J85"/>
      <c r="K85"/>
      <c r="L85"/>
    </row>
    <row r="86" spans="4:12">
      <c r="D86"/>
      <c r="E86"/>
      <c r="F86"/>
      <c r="G86"/>
      <c r="H86"/>
      <c r="I86"/>
      <c r="J86"/>
      <c r="K86"/>
      <c r="L86"/>
    </row>
    <row r="87" spans="4:12">
      <c r="D87"/>
      <c r="E87"/>
      <c r="F87"/>
      <c r="G87"/>
      <c r="H87"/>
      <c r="I87"/>
      <c r="J87"/>
      <c r="K87"/>
      <c r="L87"/>
    </row>
    <row r="88" spans="4:12">
      <c r="D88"/>
      <c r="E88"/>
      <c r="F88"/>
      <c r="G88"/>
      <c r="H88"/>
      <c r="I88"/>
      <c r="J88"/>
      <c r="K88"/>
      <c r="L88"/>
    </row>
    <row r="89" spans="4:12">
      <c r="D89"/>
      <c r="E89"/>
      <c r="F89"/>
      <c r="G89"/>
      <c r="H89"/>
      <c r="I89"/>
      <c r="J89"/>
      <c r="K89"/>
      <c r="L89"/>
    </row>
    <row r="90" spans="4:12">
      <c r="D90"/>
      <c r="E90"/>
      <c r="F90"/>
      <c r="G90"/>
      <c r="H90"/>
      <c r="I90"/>
      <c r="J90"/>
      <c r="K90"/>
      <c r="L90"/>
    </row>
    <row r="91" spans="4:12">
      <c r="D91"/>
      <c r="E91"/>
      <c r="F91"/>
      <c r="G91"/>
      <c r="H91"/>
      <c r="I91"/>
      <c r="J91"/>
      <c r="K91"/>
      <c r="L91"/>
    </row>
    <row r="92" spans="4:12">
      <c r="D92"/>
      <c r="E92"/>
      <c r="F92"/>
      <c r="G92"/>
      <c r="H92"/>
      <c r="I92"/>
      <c r="J92"/>
      <c r="K92"/>
      <c r="L92"/>
    </row>
    <row r="93" spans="4:12">
      <c r="D93"/>
      <c r="E93"/>
      <c r="F93"/>
      <c r="G93"/>
      <c r="H93"/>
      <c r="I93"/>
      <c r="J93"/>
      <c r="K93"/>
      <c r="L93"/>
    </row>
    <row r="94" spans="4:12">
      <c r="D94"/>
      <c r="E94"/>
      <c r="F94"/>
      <c r="G94"/>
      <c r="H94"/>
      <c r="I94"/>
      <c r="J94"/>
      <c r="K94"/>
      <c r="L94"/>
    </row>
    <row r="95" spans="4:12">
      <c r="D95"/>
      <c r="E95"/>
      <c r="F95"/>
      <c r="G95"/>
      <c r="H95"/>
      <c r="I95"/>
      <c r="J95"/>
      <c r="K95"/>
      <c r="L95"/>
    </row>
    <row r="96" spans="4:12">
      <c r="D96"/>
      <c r="E96"/>
      <c r="F96"/>
      <c r="G96"/>
      <c r="H96"/>
      <c r="I96"/>
      <c r="J96"/>
      <c r="K96"/>
      <c r="L96"/>
    </row>
    <row r="97" spans="4:12">
      <c r="D97"/>
      <c r="E97"/>
      <c r="F97"/>
      <c r="G97"/>
      <c r="H97"/>
      <c r="I97"/>
      <c r="J97"/>
      <c r="K97"/>
      <c r="L97"/>
    </row>
    <row r="98" spans="4:12">
      <c r="D98"/>
      <c r="E98"/>
      <c r="F98"/>
      <c r="G98"/>
      <c r="H98"/>
      <c r="I98"/>
      <c r="J98"/>
      <c r="K98"/>
      <c r="L98"/>
    </row>
    <row r="99" spans="4:12">
      <c r="D99"/>
      <c r="E99"/>
      <c r="F99"/>
      <c r="G99"/>
      <c r="H99"/>
      <c r="I99"/>
      <c r="J99"/>
      <c r="K99"/>
      <c r="L99"/>
    </row>
    <row r="100" spans="4:12">
      <c r="D100"/>
      <c r="E100"/>
      <c r="F100"/>
      <c r="G100"/>
      <c r="H100"/>
      <c r="I100"/>
      <c r="J100"/>
      <c r="K100"/>
      <c r="L100"/>
    </row>
    <row r="101" spans="4:12">
      <c r="D101"/>
      <c r="E101"/>
      <c r="F101"/>
      <c r="G101"/>
      <c r="H101"/>
      <c r="I101"/>
      <c r="J101"/>
      <c r="K101"/>
      <c r="L101"/>
    </row>
    <row r="102" spans="4:12">
      <c r="D102"/>
      <c r="E102"/>
      <c r="F102"/>
      <c r="G102"/>
      <c r="H102"/>
      <c r="I102"/>
      <c r="J102"/>
      <c r="K102"/>
      <c r="L102"/>
    </row>
    <row r="103" spans="4:12">
      <c r="D103"/>
      <c r="E103"/>
      <c r="F103"/>
      <c r="G103"/>
      <c r="H103"/>
      <c r="I103"/>
      <c r="J103"/>
      <c r="K103"/>
      <c r="L103"/>
    </row>
    <row r="104" spans="4:12">
      <c r="D104"/>
      <c r="E104"/>
      <c r="F104"/>
      <c r="G104"/>
      <c r="H104"/>
      <c r="I104"/>
      <c r="J104"/>
      <c r="K104"/>
      <c r="L104"/>
    </row>
    <row r="105" spans="4:12">
      <c r="D105"/>
      <c r="E105"/>
      <c r="F105"/>
      <c r="G105"/>
      <c r="H105"/>
      <c r="I105"/>
      <c r="J105"/>
      <c r="K105"/>
      <c r="L105"/>
    </row>
    <row r="106" spans="4:12">
      <c r="D106"/>
      <c r="E106"/>
      <c r="F106"/>
      <c r="G106"/>
      <c r="H106"/>
      <c r="I106"/>
      <c r="J106"/>
      <c r="K106"/>
      <c r="L106"/>
    </row>
    <row r="107" spans="4:12">
      <c r="D107"/>
      <c r="E107"/>
      <c r="F107"/>
      <c r="G107"/>
      <c r="H107"/>
      <c r="I107"/>
      <c r="J107"/>
      <c r="K107"/>
      <c r="L107"/>
    </row>
    <row r="108" spans="4:12">
      <c r="D108"/>
      <c r="E108"/>
      <c r="F108"/>
      <c r="G108"/>
      <c r="H108"/>
      <c r="I108"/>
      <c r="J108"/>
      <c r="K108"/>
      <c r="L108"/>
    </row>
    <row r="109" spans="4:12">
      <c r="D109"/>
      <c r="E109"/>
      <c r="F109"/>
      <c r="G109"/>
      <c r="H109"/>
      <c r="I109"/>
      <c r="J109"/>
      <c r="K109"/>
      <c r="L109"/>
    </row>
    <row r="110" spans="4:12">
      <c r="D110"/>
      <c r="E110"/>
      <c r="F110"/>
      <c r="G110"/>
      <c r="H110"/>
      <c r="I110"/>
      <c r="J110"/>
      <c r="K110"/>
      <c r="L110"/>
    </row>
    <row r="111" spans="4:12">
      <c r="D111"/>
      <c r="E111"/>
      <c r="F111"/>
      <c r="G111"/>
      <c r="H111"/>
      <c r="I111"/>
      <c r="J111"/>
      <c r="K111"/>
      <c r="L111"/>
    </row>
    <row r="112" spans="4:12">
      <c r="D112"/>
      <c r="E112"/>
      <c r="F112"/>
      <c r="G112"/>
      <c r="H112"/>
      <c r="I112"/>
      <c r="J112"/>
      <c r="K112"/>
      <c r="L112"/>
    </row>
    <row r="113" spans="4:12">
      <c r="D113"/>
      <c r="E113"/>
      <c r="F113"/>
      <c r="G113"/>
      <c r="H113"/>
      <c r="I113"/>
      <c r="J113"/>
      <c r="K113"/>
      <c r="L113"/>
    </row>
    <row r="114" spans="4:12">
      <c r="D114"/>
      <c r="E114"/>
      <c r="F114"/>
      <c r="G114"/>
      <c r="H114"/>
      <c r="I114"/>
      <c r="J114"/>
      <c r="K114"/>
      <c r="L114"/>
    </row>
    <row r="115" spans="4:12">
      <c r="D115"/>
      <c r="E115"/>
      <c r="F115"/>
      <c r="G115"/>
      <c r="H115"/>
      <c r="I115"/>
      <c r="J115"/>
      <c r="K115"/>
      <c r="L115"/>
    </row>
    <row r="116" spans="4:12">
      <c r="D116"/>
      <c r="E116"/>
      <c r="F116"/>
      <c r="G116"/>
      <c r="H116"/>
      <c r="I116"/>
      <c r="J116"/>
      <c r="K116"/>
      <c r="L116"/>
    </row>
    <row r="117" spans="4:12">
      <c r="D117"/>
      <c r="E117"/>
      <c r="F117"/>
      <c r="G117"/>
      <c r="H117"/>
      <c r="I117"/>
      <c r="J117"/>
      <c r="K117"/>
      <c r="L117"/>
    </row>
    <row r="118" spans="4:12">
      <c r="D118"/>
      <c r="E118"/>
      <c r="F118"/>
      <c r="G118"/>
      <c r="H118"/>
      <c r="I118"/>
      <c r="J118"/>
      <c r="K118"/>
      <c r="L118"/>
    </row>
    <row r="119" spans="4:12">
      <c r="D119"/>
      <c r="E119"/>
      <c r="F119"/>
      <c r="G119"/>
      <c r="H119"/>
      <c r="I119"/>
      <c r="J119"/>
      <c r="K119"/>
      <c r="L119"/>
    </row>
    <row r="120" spans="4:12">
      <c r="D120"/>
      <c r="E120"/>
      <c r="F120"/>
      <c r="G120"/>
      <c r="H120"/>
      <c r="I120"/>
      <c r="J120"/>
      <c r="K120"/>
      <c r="L120"/>
    </row>
    <row r="121" spans="4:12">
      <c r="D121"/>
      <c r="E121"/>
      <c r="F121"/>
      <c r="G121"/>
      <c r="H121"/>
      <c r="I121"/>
      <c r="J121"/>
      <c r="K121"/>
      <c r="L121"/>
    </row>
    <row r="122" spans="4:12">
      <c r="D122"/>
      <c r="E122"/>
      <c r="F122"/>
      <c r="G122"/>
      <c r="H122"/>
      <c r="I122"/>
      <c r="J122"/>
      <c r="K122"/>
      <c r="L122"/>
    </row>
    <row r="123" spans="4:12">
      <c r="D123"/>
      <c r="E123"/>
      <c r="F123"/>
      <c r="G123"/>
      <c r="H123"/>
      <c r="I123"/>
      <c r="J123"/>
      <c r="K123"/>
      <c r="L123"/>
    </row>
    <row r="124" spans="4:12">
      <c r="D124"/>
      <c r="E124"/>
      <c r="F124"/>
      <c r="G124"/>
      <c r="H124"/>
      <c r="I124"/>
      <c r="J124"/>
      <c r="K124"/>
      <c r="L124"/>
    </row>
    <row r="125" spans="4:12">
      <c r="D125"/>
      <c r="E125"/>
      <c r="F125"/>
      <c r="G125"/>
      <c r="H125"/>
      <c r="I125"/>
      <c r="J125"/>
      <c r="K125"/>
      <c r="L125"/>
    </row>
    <row r="126" spans="4:12">
      <c r="D126"/>
      <c r="E126"/>
      <c r="F126"/>
      <c r="G126"/>
      <c r="H126"/>
      <c r="I126"/>
      <c r="J126"/>
      <c r="K126"/>
      <c r="L126"/>
    </row>
    <row r="127" spans="4:12">
      <c r="D127"/>
      <c r="E127"/>
      <c r="F127"/>
      <c r="G127"/>
      <c r="H127"/>
      <c r="I127"/>
      <c r="J127"/>
      <c r="K127"/>
      <c r="L127"/>
    </row>
    <row r="128" spans="4:12">
      <c r="D128"/>
      <c r="E128"/>
      <c r="F128"/>
      <c r="G128"/>
      <c r="H128"/>
      <c r="I128"/>
      <c r="J128"/>
      <c r="K128"/>
      <c r="L128"/>
    </row>
    <row r="129" spans="4:12">
      <c r="D129"/>
      <c r="E129"/>
      <c r="F129"/>
      <c r="G129"/>
      <c r="H129"/>
      <c r="I129"/>
      <c r="J129"/>
      <c r="K129"/>
      <c r="L129"/>
    </row>
    <row r="130" spans="4:12">
      <c r="D130"/>
      <c r="E130"/>
      <c r="F130"/>
      <c r="G130"/>
      <c r="H130"/>
      <c r="I130"/>
      <c r="J130"/>
      <c r="K130"/>
      <c r="L130"/>
    </row>
    <row r="131" spans="4:12">
      <c r="D131"/>
      <c r="E131"/>
      <c r="F131"/>
      <c r="G131"/>
      <c r="H131"/>
      <c r="I131"/>
      <c r="J131"/>
      <c r="K131"/>
      <c r="L131"/>
    </row>
    <row r="132" spans="4:12">
      <c r="D132"/>
      <c r="E132"/>
      <c r="F132"/>
      <c r="G132"/>
      <c r="H132"/>
      <c r="I132"/>
      <c r="J132"/>
      <c r="K132"/>
      <c r="L132"/>
    </row>
    <row r="133" spans="4:12">
      <c r="D133"/>
      <c r="E133"/>
      <c r="F133"/>
      <c r="G133"/>
      <c r="H133"/>
      <c r="I133"/>
      <c r="J133"/>
      <c r="K133"/>
      <c r="L133"/>
    </row>
    <row r="134" spans="4:12">
      <c r="D134"/>
      <c r="E134"/>
      <c r="F134"/>
      <c r="G134"/>
      <c r="H134"/>
      <c r="I134"/>
      <c r="J134"/>
      <c r="K134"/>
      <c r="L134"/>
    </row>
    <row r="135" spans="4:12">
      <c r="D135"/>
      <c r="E135"/>
      <c r="F135"/>
      <c r="G135"/>
      <c r="H135"/>
      <c r="I135"/>
      <c r="J135"/>
      <c r="K135"/>
      <c r="L135"/>
    </row>
    <row r="136" spans="4:12">
      <c r="D136"/>
      <c r="E136"/>
      <c r="F136"/>
      <c r="G136"/>
      <c r="H136"/>
      <c r="I136"/>
      <c r="J136"/>
      <c r="K136"/>
      <c r="L136"/>
    </row>
    <row r="137" spans="4:12">
      <c r="D137"/>
      <c r="E137"/>
      <c r="F137"/>
      <c r="G137"/>
      <c r="H137"/>
      <c r="I137"/>
      <c r="J137"/>
      <c r="K137"/>
      <c r="L137"/>
    </row>
    <row r="138" spans="4:12">
      <c r="D138"/>
      <c r="E138"/>
      <c r="F138"/>
      <c r="G138"/>
      <c r="H138"/>
      <c r="I138"/>
      <c r="J138"/>
      <c r="K138"/>
      <c r="L138"/>
    </row>
    <row r="139" spans="4:12">
      <c r="D139"/>
      <c r="E139"/>
      <c r="F139"/>
      <c r="G139"/>
      <c r="H139"/>
      <c r="I139"/>
      <c r="J139"/>
      <c r="K139"/>
      <c r="L139"/>
    </row>
    <row r="140" spans="4:12">
      <c r="D140"/>
      <c r="E140"/>
      <c r="F140"/>
      <c r="G140"/>
      <c r="H140"/>
      <c r="I140"/>
      <c r="J140"/>
      <c r="K140"/>
      <c r="L140"/>
    </row>
    <row r="141" spans="4:12">
      <c r="D141"/>
      <c r="E141"/>
      <c r="F141"/>
      <c r="G141"/>
      <c r="H141"/>
      <c r="I141"/>
      <c r="J141"/>
      <c r="K141"/>
      <c r="L141"/>
    </row>
    <row r="142" spans="4:12">
      <c r="D142"/>
      <c r="E142"/>
      <c r="F142"/>
      <c r="G142"/>
      <c r="H142"/>
      <c r="I142"/>
      <c r="J142"/>
      <c r="K142"/>
      <c r="L142"/>
    </row>
    <row r="143" spans="4:12">
      <c r="D143"/>
      <c r="E143"/>
      <c r="F143"/>
      <c r="G143"/>
      <c r="H143"/>
      <c r="I143"/>
      <c r="J143"/>
      <c r="K143"/>
      <c r="L143"/>
    </row>
    <row r="144" spans="4:12">
      <c r="D144"/>
      <c r="E144"/>
      <c r="F144"/>
      <c r="G144"/>
      <c r="H144"/>
      <c r="I144"/>
      <c r="J144"/>
      <c r="K144"/>
      <c r="L144"/>
    </row>
    <row r="145" spans="4:12">
      <c r="D145"/>
      <c r="E145"/>
      <c r="F145"/>
      <c r="G145"/>
      <c r="H145"/>
      <c r="I145"/>
      <c r="J145"/>
      <c r="K145"/>
      <c r="L145"/>
    </row>
    <row r="146" spans="4:12">
      <c r="D146"/>
      <c r="E146"/>
      <c r="F146"/>
      <c r="G146"/>
      <c r="H146"/>
      <c r="I146"/>
      <c r="J146"/>
      <c r="K146"/>
      <c r="L146"/>
    </row>
    <row r="147" spans="4:12">
      <c r="D147"/>
      <c r="E147"/>
      <c r="F147"/>
      <c r="G147"/>
      <c r="H147"/>
      <c r="I147"/>
      <c r="J147"/>
      <c r="K147"/>
      <c r="L147"/>
    </row>
    <row r="148" spans="4:12">
      <c r="D148"/>
      <c r="E148"/>
      <c r="F148"/>
      <c r="G148"/>
      <c r="H148"/>
      <c r="I148"/>
      <c r="J148"/>
      <c r="K148"/>
      <c r="L148"/>
    </row>
    <row r="149" spans="4:12">
      <c r="D149"/>
      <c r="E149"/>
      <c r="F149"/>
      <c r="G149"/>
      <c r="H149"/>
      <c r="I149"/>
      <c r="J149"/>
      <c r="K149"/>
      <c r="L149"/>
    </row>
    <row r="150" spans="4:12">
      <c r="D150"/>
      <c r="E150"/>
      <c r="F150"/>
      <c r="G150"/>
      <c r="H150"/>
      <c r="I150"/>
      <c r="J150"/>
      <c r="K150"/>
      <c r="L150"/>
    </row>
    <row r="151" spans="4:12">
      <c r="D151"/>
      <c r="E151"/>
      <c r="F151"/>
      <c r="G151"/>
      <c r="H151"/>
      <c r="I151"/>
      <c r="J151"/>
      <c r="K151"/>
      <c r="L151"/>
    </row>
    <row r="152" spans="4:12">
      <c r="D152"/>
      <c r="E152"/>
      <c r="F152"/>
      <c r="G152"/>
      <c r="H152"/>
      <c r="I152"/>
      <c r="J152"/>
      <c r="K152"/>
      <c r="L152"/>
    </row>
    <row r="153" spans="4:12">
      <c r="D153"/>
      <c r="E153"/>
      <c r="F153"/>
      <c r="G153"/>
      <c r="H153"/>
      <c r="I153"/>
      <c r="J153"/>
      <c r="K153"/>
      <c r="L153"/>
    </row>
    <row r="154" spans="4:12">
      <c r="D154"/>
      <c r="E154"/>
      <c r="F154"/>
      <c r="G154"/>
      <c r="H154"/>
      <c r="I154"/>
      <c r="J154"/>
      <c r="K154"/>
      <c r="L154"/>
    </row>
    <row r="155" spans="4:12">
      <c r="D155"/>
      <c r="E155"/>
      <c r="F155"/>
      <c r="G155"/>
      <c r="H155"/>
      <c r="I155"/>
      <c r="J155"/>
      <c r="K155"/>
      <c r="L155"/>
    </row>
    <row r="156" spans="4:12">
      <c r="D156"/>
      <c r="E156"/>
      <c r="F156"/>
      <c r="G156"/>
      <c r="H156"/>
      <c r="I156"/>
      <c r="J156"/>
      <c r="K156"/>
      <c r="L156"/>
    </row>
    <row r="157" spans="4:12">
      <c r="D157"/>
      <c r="E157"/>
      <c r="F157"/>
      <c r="G157"/>
      <c r="H157"/>
      <c r="I157"/>
      <c r="J157"/>
      <c r="K157"/>
      <c r="L157"/>
    </row>
    <row r="158" spans="4:12">
      <c r="D158"/>
      <c r="E158"/>
      <c r="F158"/>
      <c r="G158"/>
      <c r="H158"/>
      <c r="I158"/>
      <c r="J158"/>
      <c r="K158"/>
      <c r="L158"/>
    </row>
    <row r="159" spans="4:12">
      <c r="D159"/>
      <c r="E159"/>
      <c r="F159"/>
      <c r="G159"/>
      <c r="H159"/>
      <c r="I159"/>
      <c r="J159"/>
      <c r="K159"/>
      <c r="L159"/>
    </row>
    <row r="160" spans="4:12">
      <c r="D160"/>
      <c r="E160"/>
      <c r="F160"/>
      <c r="G160"/>
      <c r="H160"/>
      <c r="I160"/>
      <c r="J160"/>
      <c r="K160"/>
      <c r="L160"/>
    </row>
    <row r="161" spans="4:12">
      <c r="D161"/>
      <c r="E161"/>
      <c r="F161"/>
      <c r="G161"/>
      <c r="H161"/>
      <c r="I161"/>
      <c r="J161"/>
      <c r="K161"/>
      <c r="L161"/>
    </row>
    <row r="162" spans="4:12">
      <c r="D162"/>
      <c r="E162"/>
      <c r="F162"/>
      <c r="G162"/>
      <c r="H162"/>
      <c r="I162"/>
      <c r="J162"/>
      <c r="K162"/>
      <c r="L162"/>
    </row>
    <row r="163" spans="4:12">
      <c r="D163"/>
      <c r="E163"/>
      <c r="F163"/>
      <c r="G163"/>
      <c r="H163"/>
      <c r="I163"/>
      <c r="J163"/>
      <c r="K163"/>
      <c r="L16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499984740745262"/>
    <pageSetUpPr fitToPage="1"/>
  </sheetPr>
  <dimension ref="A1:R98"/>
  <sheetViews>
    <sheetView showGridLines="0" zoomScale="70" zoomScaleNormal="70" topLeftCell="A10" workbookViewId="0">
      <selection activeCell="A22" sqref="$A22:$XFD22"/>
    </sheetView>
  </sheetViews>
  <sheetFormatPr defaultColWidth="9" defaultRowHeight="21" customHeight="1"/>
  <cols>
    <col min="1" max="2" width="2.85185185185185" style="84" customWidth="1"/>
    <col min="3" max="3" width="22.5740740740741" style="84" customWidth="1"/>
    <col min="4" max="4" width="8.28703703703704" style="84" customWidth="1"/>
    <col min="5" max="10" width="23.8888888888889" style="84" customWidth="1"/>
    <col min="11" max="16" width="16.8518518518519" style="84" customWidth="1"/>
    <col min="17" max="18" width="2.85185185185185" style="84" customWidth="1"/>
    <col min="19" max="16384" width="9.13888888888889" style="84"/>
  </cols>
  <sheetData>
    <row r="1" ht="19.5" customHeight="1" spans="1:11">
      <c r="A1" s="488"/>
      <c r="K1" s="488"/>
    </row>
    <row r="2" customHeight="1" spans="1:11">
      <c r="A2" s="488"/>
      <c r="K2" s="488"/>
    </row>
    <row r="3" customHeight="1" spans="1:11">
      <c r="A3" s="488"/>
      <c r="K3" s="488"/>
    </row>
    <row r="4" ht="12" customHeight="1" spans="1:18">
      <c r="A4" s="489"/>
      <c r="B4" s="442"/>
      <c r="C4" s="442"/>
      <c r="D4" s="442"/>
      <c r="E4" s="442"/>
      <c r="F4" s="442"/>
      <c r="G4" s="442"/>
      <c r="H4" s="442"/>
      <c r="I4" s="442"/>
      <c r="J4" s="442"/>
      <c r="K4" s="489"/>
      <c r="L4" s="489"/>
      <c r="M4" s="489"/>
      <c r="N4" s="489"/>
      <c r="O4" s="489"/>
      <c r="P4" s="489"/>
      <c r="Q4" s="489"/>
      <c r="R4" s="489"/>
    </row>
    <row r="5" ht="12" customHeight="1" spans="1:18">
      <c r="A5" s="490"/>
      <c r="K5" s="490"/>
      <c r="L5" s="490"/>
      <c r="M5" s="490"/>
      <c r="N5" s="490"/>
      <c r="O5" s="490"/>
      <c r="P5" s="490"/>
      <c r="Q5" s="490"/>
      <c r="R5" s="490"/>
    </row>
    <row r="6" customHeight="1" spans="2:17">
      <c r="B6" s="443"/>
      <c r="C6" s="444" t="s">
        <v>1682</v>
      </c>
      <c r="D6" s="444" t="s">
        <v>1683</v>
      </c>
      <c r="E6" s="445" t="s">
        <v>1684</v>
      </c>
      <c r="F6" s="446"/>
      <c r="G6" s="446"/>
      <c r="H6" s="446"/>
      <c r="I6" s="446"/>
      <c r="J6" s="446"/>
      <c r="K6" s="446"/>
      <c r="L6" s="446"/>
      <c r="M6" s="446"/>
      <c r="N6" s="446"/>
      <c r="O6" s="446"/>
      <c r="P6" s="446"/>
      <c r="Q6" s="491"/>
    </row>
    <row r="7" customHeight="1" spans="2:17">
      <c r="B7" s="447"/>
      <c r="C7" s="448"/>
      <c r="D7" s="448"/>
      <c r="E7" s="448"/>
      <c r="F7" s="448"/>
      <c r="G7" s="448"/>
      <c r="H7" s="448"/>
      <c r="I7" s="448"/>
      <c r="J7" s="448"/>
      <c r="K7" s="448"/>
      <c r="L7" s="448"/>
      <c r="M7" s="448"/>
      <c r="N7" s="448"/>
      <c r="O7" s="448"/>
      <c r="P7" s="448"/>
      <c r="Q7" s="492"/>
    </row>
    <row r="8" customHeight="1" spans="2:17">
      <c r="B8" s="447"/>
      <c r="C8" s="448"/>
      <c r="D8" s="448"/>
      <c r="E8" s="448"/>
      <c r="F8" s="448"/>
      <c r="G8" s="448"/>
      <c r="H8" s="448"/>
      <c r="I8" s="448"/>
      <c r="J8" s="448"/>
      <c r="K8" s="448"/>
      <c r="L8" s="448"/>
      <c r="M8" s="448"/>
      <c r="N8" s="448"/>
      <c r="O8" s="448"/>
      <c r="P8" s="448"/>
      <c r="Q8" s="492"/>
    </row>
    <row r="9" customHeight="1" spans="2:17">
      <c r="B9" s="447"/>
      <c r="C9" s="448"/>
      <c r="D9" s="448"/>
      <c r="E9" s="448"/>
      <c r="F9" s="448"/>
      <c r="G9" s="448"/>
      <c r="H9" s="448"/>
      <c r="I9" s="448"/>
      <c r="J9" s="448"/>
      <c r="K9" s="448"/>
      <c r="L9" s="448"/>
      <c r="M9" s="448"/>
      <c r="N9" s="448"/>
      <c r="O9" s="448"/>
      <c r="P9" s="448"/>
      <c r="Q9" s="492"/>
    </row>
    <row r="10" customHeight="1" spans="2:17">
      <c r="B10" s="447"/>
      <c r="C10" s="448"/>
      <c r="D10" s="448"/>
      <c r="E10" s="448"/>
      <c r="F10" s="448"/>
      <c r="G10" s="448"/>
      <c r="H10" s="448"/>
      <c r="I10" s="448"/>
      <c r="J10" s="448"/>
      <c r="K10" s="448"/>
      <c r="L10" s="448"/>
      <c r="M10" s="448"/>
      <c r="N10" s="448"/>
      <c r="O10" s="448"/>
      <c r="P10" s="448"/>
      <c r="Q10" s="492"/>
    </row>
    <row r="11" customHeight="1" spans="2:17">
      <c r="B11" s="447"/>
      <c r="C11" s="448"/>
      <c r="D11" s="448"/>
      <c r="E11" s="448"/>
      <c r="F11" s="448"/>
      <c r="G11" s="448"/>
      <c r="H11" s="448"/>
      <c r="I11" s="448"/>
      <c r="J11" s="448"/>
      <c r="K11" s="448"/>
      <c r="L11" s="448"/>
      <c r="M11" s="448"/>
      <c r="N11" s="448"/>
      <c r="O11" s="448"/>
      <c r="P11" s="448"/>
      <c r="Q11" s="492"/>
    </row>
    <row r="12" customHeight="1" spans="2:17">
      <c r="B12" s="447"/>
      <c r="C12" s="448"/>
      <c r="D12" s="448"/>
      <c r="E12" s="448"/>
      <c r="F12" s="448"/>
      <c r="G12" s="448"/>
      <c r="H12" s="448"/>
      <c r="I12" s="448"/>
      <c r="J12" s="448"/>
      <c r="K12" s="448"/>
      <c r="L12" s="448"/>
      <c r="M12" s="448"/>
      <c r="N12" s="448"/>
      <c r="O12" s="448"/>
      <c r="P12" s="448"/>
      <c r="Q12" s="492"/>
    </row>
    <row r="13" customHeight="1" spans="2:17">
      <c r="B13" s="447"/>
      <c r="C13" s="448"/>
      <c r="D13" s="448"/>
      <c r="E13" s="448"/>
      <c r="F13" s="448"/>
      <c r="G13" s="448"/>
      <c r="H13" s="448"/>
      <c r="I13" s="448"/>
      <c r="J13" s="448"/>
      <c r="K13" s="448"/>
      <c r="L13" s="448"/>
      <c r="M13" s="448"/>
      <c r="N13" s="448"/>
      <c r="O13" s="448"/>
      <c r="P13" s="448"/>
      <c r="Q13" s="492"/>
    </row>
    <row r="14" customHeight="1" spans="2:17">
      <c r="B14" s="447"/>
      <c r="C14" s="448"/>
      <c r="D14" s="448"/>
      <c r="E14" s="448"/>
      <c r="F14" s="448"/>
      <c r="G14" s="448"/>
      <c r="H14" s="448"/>
      <c r="I14" s="448"/>
      <c r="J14" s="448"/>
      <c r="K14" s="448"/>
      <c r="L14" s="448"/>
      <c r="M14" s="448"/>
      <c r="N14" s="448"/>
      <c r="O14" s="448"/>
      <c r="P14" s="448"/>
      <c r="Q14" s="492"/>
    </row>
    <row r="15" customHeight="1" spans="2:17">
      <c r="B15" s="447"/>
      <c r="C15" s="448"/>
      <c r="D15" s="448"/>
      <c r="E15" s="448"/>
      <c r="F15" s="448"/>
      <c r="G15" s="448"/>
      <c r="H15" s="448"/>
      <c r="I15" s="448"/>
      <c r="J15" s="448"/>
      <c r="K15" s="448"/>
      <c r="L15" s="448"/>
      <c r="M15" s="448"/>
      <c r="N15" s="448"/>
      <c r="O15" s="448"/>
      <c r="P15" s="448"/>
      <c r="Q15" s="492"/>
    </row>
    <row r="16" customHeight="1" spans="2:17">
      <c r="B16" s="447"/>
      <c r="C16" s="448"/>
      <c r="D16" s="448"/>
      <c r="E16" s="448"/>
      <c r="F16" s="448"/>
      <c r="G16" s="448"/>
      <c r="H16" s="448"/>
      <c r="I16" s="448"/>
      <c r="J16" s="448"/>
      <c r="K16" s="448"/>
      <c r="L16" s="448"/>
      <c r="M16" s="448"/>
      <c r="N16" s="448"/>
      <c r="O16" s="448"/>
      <c r="P16" s="448"/>
      <c r="Q16" s="492"/>
    </row>
    <row r="17" customHeight="1" spans="2:17">
      <c r="B17" s="447"/>
      <c r="C17" s="448"/>
      <c r="D17" s="448"/>
      <c r="E17" s="448"/>
      <c r="F17" s="448"/>
      <c r="G17" s="448"/>
      <c r="H17" s="448"/>
      <c r="I17" s="448"/>
      <c r="J17" s="448"/>
      <c r="K17" s="448"/>
      <c r="L17" s="448"/>
      <c r="M17" s="448"/>
      <c r="N17" s="448"/>
      <c r="O17" s="448"/>
      <c r="P17" s="448"/>
      <c r="Q17" s="492"/>
    </row>
    <row r="18" customHeight="1" spans="2:17">
      <c r="B18" s="447"/>
      <c r="C18" s="448"/>
      <c r="D18" s="448"/>
      <c r="E18" s="448"/>
      <c r="F18" s="448"/>
      <c r="G18" s="448"/>
      <c r="H18" s="448"/>
      <c r="I18" s="448"/>
      <c r="J18" s="448"/>
      <c r="K18" s="448"/>
      <c r="L18" s="448"/>
      <c r="M18" s="448"/>
      <c r="N18" s="448"/>
      <c r="O18" s="448"/>
      <c r="P18" s="448"/>
      <c r="Q18" s="492"/>
    </row>
    <row r="19" customHeight="1" spans="2:17">
      <c r="B19" s="447"/>
      <c r="C19" s="448"/>
      <c r="D19" s="448"/>
      <c r="E19" s="448"/>
      <c r="F19" s="448"/>
      <c r="G19" s="448"/>
      <c r="H19" s="448"/>
      <c r="I19" s="448"/>
      <c r="J19" s="448"/>
      <c r="K19" s="448"/>
      <c r="L19" s="448"/>
      <c r="M19" s="448"/>
      <c r="N19" s="448"/>
      <c r="O19" s="448"/>
      <c r="P19" s="448"/>
      <c r="Q19" s="492"/>
    </row>
    <row r="20" customHeight="1" spans="2:17">
      <c r="B20" s="447"/>
      <c r="C20" s="448"/>
      <c r="D20" s="448"/>
      <c r="E20" s="448"/>
      <c r="F20" s="448"/>
      <c r="G20" s="448"/>
      <c r="H20" s="448"/>
      <c r="I20" s="448"/>
      <c r="J20" s="448"/>
      <c r="K20" s="448"/>
      <c r="L20" s="448"/>
      <c r="M20" s="448"/>
      <c r="N20" s="448"/>
      <c r="O20" s="448"/>
      <c r="P20" s="448"/>
      <c r="Q20" s="492"/>
    </row>
    <row r="21" customHeight="1" spans="2:17">
      <c r="B21" s="447"/>
      <c r="C21" s="448"/>
      <c r="D21" s="448"/>
      <c r="E21" s="448"/>
      <c r="F21" s="448"/>
      <c r="G21" s="448"/>
      <c r="H21" s="448"/>
      <c r="I21" s="448"/>
      <c r="J21" s="448"/>
      <c r="K21" s="448"/>
      <c r="L21" s="448"/>
      <c r="M21" s="448"/>
      <c r="N21" s="448"/>
      <c r="O21" s="448"/>
      <c r="P21" s="448"/>
      <c r="Q21" s="492"/>
    </row>
    <row r="22" ht="24" customHeight="1" spans="2:17">
      <c r="B22" s="447"/>
      <c r="C22" s="507" t="s">
        <v>15</v>
      </c>
      <c r="D22" s="508"/>
      <c r="E22" s="509" t="str">
        <f>Info!M$4</f>
        <v>2017'04</v>
      </c>
      <c r="F22" s="510" t="str">
        <f>Info!N$4</f>
        <v>2017'05</v>
      </c>
      <c r="G22" s="510" t="str">
        <f>Info!O$4</f>
        <v>2017'06</v>
      </c>
      <c r="H22" s="510" t="str">
        <f>Info!P$4</f>
        <v>2017'07</v>
      </c>
      <c r="I22" s="510" t="str">
        <f>Info!Q$4</f>
        <v>2017'08</v>
      </c>
      <c r="J22" s="510" t="str">
        <f>Info!R$4</f>
        <v>2017'09</v>
      </c>
      <c r="K22" s="510"/>
      <c r="L22" s="510"/>
      <c r="M22" s="510"/>
      <c r="N22" s="510"/>
      <c r="O22" s="510"/>
      <c r="P22" s="542"/>
      <c r="Q22" s="492"/>
    </row>
    <row r="23" ht="24" customHeight="1" spans="2:17">
      <c r="B23" s="447"/>
      <c r="C23" s="511" t="s">
        <v>1685</v>
      </c>
      <c r="D23" s="512"/>
      <c r="E23" s="513">
        <f t="shared" ref="E23:J23" si="0">E54+E85</f>
        <v>5420648.06467</v>
      </c>
      <c r="F23" s="514">
        <f t="shared" si="0"/>
        <v>5535304.68</v>
      </c>
      <c r="G23" s="514">
        <f t="shared" si="0"/>
        <v>5412268.32</v>
      </c>
      <c r="H23" s="514">
        <f t="shared" si="0"/>
        <v>4791001.234</v>
      </c>
      <c r="I23" s="514">
        <f t="shared" si="0"/>
        <v>5092359.13999999</v>
      </c>
      <c r="J23" s="514">
        <f t="shared" si="0"/>
        <v>4603905.64</v>
      </c>
      <c r="K23" s="514"/>
      <c r="L23" s="514"/>
      <c r="M23" s="514"/>
      <c r="N23" s="514"/>
      <c r="O23" s="514"/>
      <c r="P23" s="543"/>
      <c r="Q23" s="492"/>
    </row>
    <row r="24" ht="24" customHeight="1" spans="2:17">
      <c r="B24" s="447"/>
      <c r="C24" s="515" t="s">
        <v>1676</v>
      </c>
      <c r="D24" s="516" t="s">
        <v>1686</v>
      </c>
      <c r="E24" s="517">
        <f ca="1" t="shared" ref="E24:J24" si="1">E55+E86</f>
        <v>364</v>
      </c>
      <c r="F24" s="518">
        <f ca="1" t="shared" si="1"/>
        <v>1667.008</v>
      </c>
      <c r="G24" s="518">
        <f ca="1" t="shared" si="1"/>
        <v>3178.084</v>
      </c>
      <c r="H24" s="518">
        <f ca="1" t="shared" si="1"/>
        <v>3360</v>
      </c>
      <c r="I24" s="518">
        <f ca="1" t="shared" si="1"/>
        <v>1955.8</v>
      </c>
      <c r="J24" s="518">
        <f ca="1" t="shared" si="1"/>
        <v>0</v>
      </c>
      <c r="K24" s="518"/>
      <c r="L24" s="518"/>
      <c r="M24" s="518"/>
      <c r="N24" s="518"/>
      <c r="O24" s="518"/>
      <c r="P24" s="544"/>
      <c r="Q24" s="492"/>
    </row>
    <row r="25" ht="24" customHeight="1" spans="2:17">
      <c r="B25" s="447"/>
      <c r="C25" s="515"/>
      <c r="D25" s="519" t="s">
        <v>1687</v>
      </c>
      <c r="E25" s="520">
        <f ca="1" t="shared" ref="E25:J25" si="2">E56+E87</f>
        <v>728</v>
      </c>
      <c r="F25" s="521">
        <f ca="1" t="shared" si="2"/>
        <v>637.7</v>
      </c>
      <c r="G25" s="521">
        <f ca="1" t="shared" si="2"/>
        <v>525</v>
      </c>
      <c r="H25" s="521">
        <f ca="1" t="shared" si="2"/>
        <v>773.472</v>
      </c>
      <c r="I25" s="521">
        <f ca="1" t="shared" si="2"/>
        <v>385</v>
      </c>
      <c r="J25" s="521">
        <f ca="1" t="shared" si="2"/>
        <v>338.394</v>
      </c>
      <c r="K25" s="521"/>
      <c r="L25" s="521"/>
      <c r="M25" s="521"/>
      <c r="N25" s="521"/>
      <c r="O25" s="521"/>
      <c r="P25" s="545"/>
      <c r="Q25" s="492"/>
    </row>
    <row r="26" ht="24" customHeight="1" spans="2:17">
      <c r="B26" s="447"/>
      <c r="C26" s="515" t="s">
        <v>1677</v>
      </c>
      <c r="D26" s="516" t="s">
        <v>1686</v>
      </c>
      <c r="E26" s="517">
        <f ca="1" t="shared" ref="E26:J26" si="3">E57+E88</f>
        <v>0</v>
      </c>
      <c r="F26" s="518">
        <f ca="1" t="shared" si="3"/>
        <v>35.22</v>
      </c>
      <c r="G26" s="518">
        <f ca="1" t="shared" si="3"/>
        <v>80.6600000000001</v>
      </c>
      <c r="H26" s="518">
        <f ca="1" t="shared" si="3"/>
        <v>42.0500000000001</v>
      </c>
      <c r="I26" s="518">
        <f ca="1" t="shared" si="3"/>
        <v>65.0400000000001</v>
      </c>
      <c r="J26" s="518">
        <f ca="1" t="shared" si="3"/>
        <v>0</v>
      </c>
      <c r="K26" s="518"/>
      <c r="L26" s="518"/>
      <c r="M26" s="518"/>
      <c r="N26" s="518"/>
      <c r="O26" s="518"/>
      <c r="P26" s="544"/>
      <c r="Q26" s="492"/>
    </row>
    <row r="27" ht="24" customHeight="1" spans="2:17">
      <c r="B27" s="447"/>
      <c r="C27" s="515"/>
      <c r="D27" s="519" t="s">
        <v>1687</v>
      </c>
      <c r="E27" s="520">
        <v>460</v>
      </c>
      <c r="F27" s="521">
        <f ca="1" t="shared" ref="E27:J27" si="4">F58+F89</f>
        <v>300</v>
      </c>
      <c r="G27" s="521">
        <f ca="1" t="shared" si="4"/>
        <v>195</v>
      </c>
      <c r="H27" s="521">
        <f ca="1" t="shared" si="4"/>
        <v>350</v>
      </c>
      <c r="I27" s="521">
        <f ca="1" t="shared" si="4"/>
        <v>215</v>
      </c>
      <c r="J27" s="521">
        <f ca="1" t="shared" si="4"/>
        <v>40</v>
      </c>
      <c r="K27" s="521"/>
      <c r="L27" s="521"/>
      <c r="M27" s="521"/>
      <c r="N27" s="521"/>
      <c r="O27" s="521"/>
      <c r="P27" s="545"/>
      <c r="Q27" s="492"/>
    </row>
    <row r="28" ht="24" customHeight="1" spans="2:17">
      <c r="B28" s="447"/>
      <c r="C28" s="515" t="s">
        <v>1678</v>
      </c>
      <c r="D28" s="516" t="s">
        <v>1686</v>
      </c>
      <c r="E28" s="517">
        <f ca="1" t="shared" ref="E28:J28" si="5">E59+E90</f>
        <v>0</v>
      </c>
      <c r="F28" s="518">
        <f ca="1" t="shared" si="5"/>
        <v>217.21</v>
      </c>
      <c r="G28" s="518">
        <f ca="1" t="shared" si="5"/>
        <v>1051.9</v>
      </c>
      <c r="H28" s="518">
        <f ca="1" t="shared" si="5"/>
        <v>499.782</v>
      </c>
      <c r="I28" s="518">
        <f ca="1" t="shared" si="5"/>
        <v>701.864000000003</v>
      </c>
      <c r="J28" s="518">
        <f ca="1" t="shared" si="5"/>
        <v>0</v>
      </c>
      <c r="K28" s="518"/>
      <c r="L28" s="518"/>
      <c r="M28" s="518"/>
      <c r="N28" s="518"/>
      <c r="O28" s="518"/>
      <c r="P28" s="544"/>
      <c r="Q28" s="492"/>
    </row>
    <row r="29" ht="24" customHeight="1" spans="2:17">
      <c r="B29" s="447"/>
      <c r="C29" s="515"/>
      <c r="D29" s="519" t="s">
        <v>1687</v>
      </c>
      <c r="E29" s="520">
        <f ca="1" t="shared" ref="E29:J29" si="6">E60+E91</f>
        <v>820.704342458</v>
      </c>
      <c r="F29" s="521">
        <f ca="1" t="shared" si="6"/>
        <v>633.852421294</v>
      </c>
      <c r="G29" s="521">
        <f ca="1" t="shared" si="6"/>
        <v>0</v>
      </c>
      <c r="H29" s="521">
        <f ca="1" t="shared" si="6"/>
        <v>149.53949684</v>
      </c>
      <c r="I29" s="521">
        <f ca="1" t="shared" si="6"/>
        <v>166.73549464</v>
      </c>
      <c r="J29" s="521">
        <f ca="1" t="shared" si="6"/>
        <v>3.447</v>
      </c>
      <c r="K29" s="521"/>
      <c r="L29" s="521"/>
      <c r="M29" s="521"/>
      <c r="N29" s="521"/>
      <c r="O29" s="521"/>
      <c r="P29" s="545"/>
      <c r="Q29" s="492"/>
    </row>
    <row r="30" ht="24" customHeight="1" spans="2:17">
      <c r="B30" s="447"/>
      <c r="C30" s="515" t="s">
        <v>1679</v>
      </c>
      <c r="D30" s="516" t="s">
        <v>1686</v>
      </c>
      <c r="E30" s="517">
        <f ca="1" t="shared" ref="E30:J30" si="7">E61+E92</f>
        <v>0</v>
      </c>
      <c r="F30" s="518">
        <f ca="1" t="shared" si="7"/>
        <v>0</v>
      </c>
      <c r="G30" s="518">
        <f ca="1" t="shared" si="7"/>
        <v>0</v>
      </c>
      <c r="H30" s="518">
        <f ca="1" t="shared" si="7"/>
        <v>0</v>
      </c>
      <c r="I30" s="518">
        <f ca="1" t="shared" si="7"/>
        <v>0</v>
      </c>
      <c r="J30" s="518">
        <f ca="1" t="shared" si="7"/>
        <v>0</v>
      </c>
      <c r="K30" s="518"/>
      <c r="L30" s="518"/>
      <c r="M30" s="518"/>
      <c r="N30" s="518"/>
      <c r="O30" s="518"/>
      <c r="P30" s="544"/>
      <c r="Q30" s="492"/>
    </row>
    <row r="31" ht="24" customHeight="1" spans="2:17">
      <c r="B31" s="447"/>
      <c r="C31" s="522"/>
      <c r="D31" s="523" t="s">
        <v>1687</v>
      </c>
      <c r="E31" s="524">
        <f ca="1" t="shared" ref="E31:J31" si="8">E62+E93</f>
        <v>0</v>
      </c>
      <c r="F31" s="525">
        <f ca="1" t="shared" si="8"/>
        <v>0</v>
      </c>
      <c r="G31" s="525">
        <f ca="1" t="shared" si="8"/>
        <v>0</v>
      </c>
      <c r="H31" s="525">
        <f ca="1" t="shared" si="8"/>
        <v>0</v>
      </c>
      <c r="I31" s="525">
        <f ca="1" t="shared" si="8"/>
        <v>0</v>
      </c>
      <c r="J31" s="525">
        <f ca="1" t="shared" si="8"/>
        <v>0</v>
      </c>
      <c r="K31" s="525"/>
      <c r="L31" s="525"/>
      <c r="M31" s="525"/>
      <c r="N31" s="525"/>
      <c r="O31" s="525"/>
      <c r="P31" s="546"/>
      <c r="Q31" s="492"/>
    </row>
    <row r="32" ht="24" customHeight="1" spans="2:17">
      <c r="B32" s="447"/>
      <c r="C32" s="526" t="s">
        <v>1688</v>
      </c>
      <c r="D32" s="527"/>
      <c r="E32" s="528">
        <f t="shared" ref="E32:J32" si="9">E63+E94</f>
        <v>0</v>
      </c>
      <c r="F32" s="529">
        <f t="shared" si="9"/>
        <v>0</v>
      </c>
      <c r="G32" s="529">
        <f t="shared" si="9"/>
        <v>0</v>
      </c>
      <c r="H32" s="529">
        <f t="shared" si="9"/>
        <v>0</v>
      </c>
      <c r="I32" s="529">
        <f t="shared" si="9"/>
        <v>0</v>
      </c>
      <c r="J32" s="529">
        <f t="shared" si="9"/>
        <v>0</v>
      </c>
      <c r="K32" s="529"/>
      <c r="L32" s="529"/>
      <c r="M32" s="529"/>
      <c r="N32" s="529"/>
      <c r="O32" s="529"/>
      <c r="P32" s="547"/>
      <c r="Q32" s="492"/>
    </row>
    <row r="33" ht="24" customHeight="1" spans="2:17">
      <c r="B33" s="447"/>
      <c r="C33" s="530" t="s">
        <v>1689</v>
      </c>
      <c r="D33" s="531"/>
      <c r="E33" s="532">
        <f t="shared" ref="E33:J33" si="10">E64+E95</f>
        <v>500</v>
      </c>
      <c r="F33" s="533">
        <f t="shared" si="10"/>
        <v>500</v>
      </c>
      <c r="G33" s="533">
        <f t="shared" si="10"/>
        <v>0</v>
      </c>
      <c r="H33" s="533">
        <f t="shared" si="10"/>
        <v>1500</v>
      </c>
      <c r="I33" s="533">
        <f t="shared" si="10"/>
        <v>0</v>
      </c>
      <c r="J33" s="533">
        <f t="shared" si="10"/>
        <v>0</v>
      </c>
      <c r="K33" s="533"/>
      <c r="L33" s="533"/>
      <c r="M33" s="533"/>
      <c r="N33" s="533"/>
      <c r="O33" s="533"/>
      <c r="P33" s="548"/>
      <c r="Q33" s="492"/>
    </row>
    <row r="34" ht="24" customHeight="1" spans="2:17">
      <c r="B34" s="447"/>
      <c r="C34" s="534" t="s">
        <v>1690</v>
      </c>
      <c r="D34" s="535"/>
      <c r="E34" s="536">
        <f ca="1" t="shared" ref="E34:J34" si="11">E65+E96</f>
        <v>2872.704342458</v>
      </c>
      <c r="F34" s="537">
        <f ca="1" t="shared" si="11"/>
        <v>3990.990421294</v>
      </c>
      <c r="G34" s="537">
        <f ca="1" t="shared" si="11"/>
        <v>5030.644</v>
      </c>
      <c r="H34" s="537">
        <f ca="1" t="shared" si="11"/>
        <v>6674.84349684</v>
      </c>
      <c r="I34" s="537">
        <f ca="1" t="shared" si="11"/>
        <v>3489.43949464</v>
      </c>
      <c r="J34" s="537">
        <f ca="1" t="shared" si="11"/>
        <v>381.841</v>
      </c>
      <c r="K34" s="537"/>
      <c r="L34" s="537"/>
      <c r="M34" s="537"/>
      <c r="N34" s="537"/>
      <c r="O34" s="537"/>
      <c r="P34" s="549"/>
      <c r="Q34" s="492"/>
    </row>
    <row r="35" ht="24" customHeight="1" spans="2:17">
      <c r="B35" s="447"/>
      <c r="C35" s="538" t="s">
        <v>1691</v>
      </c>
      <c r="D35" s="539"/>
      <c r="E35" s="540">
        <f ca="1" t="shared" ref="E35:J35" si="12">E66+E97</f>
        <v>0.00385265754124691</v>
      </c>
      <c r="F35" s="541">
        <f ca="1" t="shared" si="12"/>
        <v>0.00654898417765812</v>
      </c>
      <c r="G35" s="541">
        <f ca="1" t="shared" si="12"/>
        <v>0.0101977964821242</v>
      </c>
      <c r="H35" s="541">
        <f ca="1" t="shared" si="12"/>
        <v>0.0142210028233406</v>
      </c>
      <c r="I35" s="541" t="e">
        <f ca="1" t="shared" si="12"/>
        <v>#DIV/0!</v>
      </c>
      <c r="J35" s="541">
        <f ca="1" t="shared" si="12"/>
        <v>0.000538058460365165</v>
      </c>
      <c r="K35" s="541"/>
      <c r="L35" s="541"/>
      <c r="M35" s="541"/>
      <c r="N35" s="541"/>
      <c r="O35" s="541"/>
      <c r="P35" s="550"/>
      <c r="Q35" s="492"/>
    </row>
    <row r="36" customHeight="1" spans="2:17">
      <c r="B36" s="484"/>
      <c r="C36" s="485"/>
      <c r="D36" s="485"/>
      <c r="E36" s="485"/>
      <c r="F36" s="485"/>
      <c r="G36" s="485"/>
      <c r="H36" s="485"/>
      <c r="I36" s="485"/>
      <c r="J36" s="485"/>
      <c r="K36" s="485"/>
      <c r="L36" s="485"/>
      <c r="M36" s="485"/>
      <c r="N36" s="485"/>
      <c r="O36" s="485"/>
      <c r="P36" s="485"/>
      <c r="Q36" s="502"/>
    </row>
    <row r="37" customHeight="1" spans="2:17">
      <c r="B37" s="443"/>
      <c r="C37" s="444" t="s">
        <v>1682</v>
      </c>
      <c r="D37" s="444" t="s">
        <v>1683</v>
      </c>
      <c r="E37" s="445" t="s">
        <v>1692</v>
      </c>
      <c r="F37" s="446"/>
      <c r="G37" s="446"/>
      <c r="H37" s="446"/>
      <c r="I37" s="446"/>
      <c r="J37" s="446"/>
      <c r="K37" s="446"/>
      <c r="L37" s="446"/>
      <c r="M37" s="446"/>
      <c r="N37" s="446"/>
      <c r="O37" s="446"/>
      <c r="P37" s="446"/>
      <c r="Q37" s="491"/>
    </row>
    <row r="38" customHeight="1" spans="2:17">
      <c r="B38" s="447"/>
      <c r="C38" s="448"/>
      <c r="D38" s="448"/>
      <c r="E38" s="448"/>
      <c r="F38" s="448"/>
      <c r="G38" s="448"/>
      <c r="H38" s="448"/>
      <c r="I38" s="448"/>
      <c r="J38" s="448"/>
      <c r="K38" s="448"/>
      <c r="L38" s="448"/>
      <c r="M38" s="448"/>
      <c r="N38" s="448"/>
      <c r="O38" s="448"/>
      <c r="P38" s="448"/>
      <c r="Q38" s="492"/>
    </row>
    <row r="39" customHeight="1" spans="2:17">
      <c r="B39" s="447"/>
      <c r="C39" s="448"/>
      <c r="D39" s="448"/>
      <c r="E39" s="448"/>
      <c r="F39" s="448"/>
      <c r="G39" s="448"/>
      <c r="H39" s="448"/>
      <c r="I39" s="448"/>
      <c r="J39" s="448"/>
      <c r="K39" s="448"/>
      <c r="L39" s="448"/>
      <c r="M39" s="448"/>
      <c r="N39" s="448"/>
      <c r="O39" s="448"/>
      <c r="P39" s="448"/>
      <c r="Q39" s="492"/>
    </row>
    <row r="40" customHeight="1" spans="2:17">
      <c r="B40" s="447"/>
      <c r="C40" s="448"/>
      <c r="D40" s="448"/>
      <c r="E40" s="448"/>
      <c r="F40" s="448"/>
      <c r="G40" s="448"/>
      <c r="H40" s="448"/>
      <c r="I40" s="448"/>
      <c r="J40" s="448"/>
      <c r="K40" s="448"/>
      <c r="L40" s="448"/>
      <c r="M40" s="448"/>
      <c r="N40" s="448"/>
      <c r="O40" s="448"/>
      <c r="P40" s="448"/>
      <c r="Q40" s="492"/>
    </row>
    <row r="41" customHeight="1" spans="2:17">
      <c r="B41" s="447"/>
      <c r="C41" s="448"/>
      <c r="D41" s="448"/>
      <c r="E41" s="448"/>
      <c r="F41" s="448"/>
      <c r="G41" s="448"/>
      <c r="H41" s="448"/>
      <c r="I41" s="448"/>
      <c r="J41" s="448"/>
      <c r="K41" s="448"/>
      <c r="L41" s="448"/>
      <c r="M41" s="448"/>
      <c r="N41" s="448"/>
      <c r="O41" s="448"/>
      <c r="P41" s="448"/>
      <c r="Q41" s="492"/>
    </row>
    <row r="42" customHeight="1" spans="2:17">
      <c r="B42" s="447"/>
      <c r="C42" s="448"/>
      <c r="D42" s="448"/>
      <c r="E42" s="448"/>
      <c r="F42" s="448"/>
      <c r="G42" s="448"/>
      <c r="H42" s="448"/>
      <c r="I42" s="448"/>
      <c r="J42" s="448"/>
      <c r="K42" s="448"/>
      <c r="L42" s="448"/>
      <c r="M42" s="448"/>
      <c r="N42" s="448"/>
      <c r="O42" s="448"/>
      <c r="P42" s="448"/>
      <c r="Q42" s="492"/>
    </row>
    <row r="43" customHeight="1" spans="2:17">
      <c r="B43" s="447"/>
      <c r="C43" s="448"/>
      <c r="D43" s="448"/>
      <c r="E43" s="448"/>
      <c r="F43" s="448"/>
      <c r="G43" s="448"/>
      <c r="H43" s="448"/>
      <c r="I43" s="448"/>
      <c r="J43" s="448"/>
      <c r="K43" s="448"/>
      <c r="L43" s="448"/>
      <c r="M43" s="448"/>
      <c r="N43" s="448"/>
      <c r="O43" s="448"/>
      <c r="P43" s="448"/>
      <c r="Q43" s="492"/>
    </row>
    <row r="44" customHeight="1" spans="2:17">
      <c r="B44" s="447"/>
      <c r="C44" s="448"/>
      <c r="D44" s="448"/>
      <c r="E44" s="448"/>
      <c r="F44" s="448"/>
      <c r="G44" s="448"/>
      <c r="H44" s="448"/>
      <c r="I44" s="448"/>
      <c r="J44" s="448"/>
      <c r="K44" s="448"/>
      <c r="L44" s="448"/>
      <c r="M44" s="448"/>
      <c r="N44" s="448"/>
      <c r="O44" s="448"/>
      <c r="P44" s="448"/>
      <c r="Q44" s="492"/>
    </row>
    <row r="45" customHeight="1" spans="2:17">
      <c r="B45" s="447"/>
      <c r="C45" s="448"/>
      <c r="D45" s="448"/>
      <c r="E45" s="448"/>
      <c r="F45" s="448"/>
      <c r="G45" s="448"/>
      <c r="H45" s="448"/>
      <c r="I45" s="448"/>
      <c r="J45" s="448"/>
      <c r="K45" s="448"/>
      <c r="L45" s="448"/>
      <c r="M45" s="448"/>
      <c r="N45" s="448"/>
      <c r="O45" s="448"/>
      <c r="P45" s="448"/>
      <c r="Q45" s="492"/>
    </row>
    <row r="46" customHeight="1" spans="2:17">
      <c r="B46" s="447"/>
      <c r="C46" s="448"/>
      <c r="D46" s="448"/>
      <c r="E46" s="448"/>
      <c r="F46" s="448"/>
      <c r="G46" s="448"/>
      <c r="H46" s="448"/>
      <c r="I46" s="448"/>
      <c r="J46" s="448"/>
      <c r="K46" s="448"/>
      <c r="L46" s="448"/>
      <c r="M46" s="448"/>
      <c r="N46" s="448"/>
      <c r="O46" s="448"/>
      <c r="P46" s="448"/>
      <c r="Q46" s="492"/>
    </row>
    <row r="47" customHeight="1" spans="2:17">
      <c r="B47" s="447"/>
      <c r="C47" s="448"/>
      <c r="D47" s="448"/>
      <c r="E47" s="448"/>
      <c r="F47" s="448"/>
      <c r="G47" s="448"/>
      <c r="H47" s="448"/>
      <c r="I47" s="448"/>
      <c r="J47" s="448"/>
      <c r="K47" s="448"/>
      <c r="L47" s="448"/>
      <c r="M47" s="448"/>
      <c r="N47" s="448"/>
      <c r="O47" s="448"/>
      <c r="P47" s="448"/>
      <c r="Q47" s="492"/>
    </row>
    <row r="48" customHeight="1" spans="2:17">
      <c r="B48" s="447"/>
      <c r="C48" s="448"/>
      <c r="D48" s="448"/>
      <c r="E48" s="448"/>
      <c r="F48" s="448"/>
      <c r="G48" s="448"/>
      <c r="H48" s="448"/>
      <c r="I48" s="448"/>
      <c r="J48" s="448"/>
      <c r="K48" s="448"/>
      <c r="L48" s="448"/>
      <c r="M48" s="448"/>
      <c r="N48" s="448"/>
      <c r="O48" s="448"/>
      <c r="P48" s="448"/>
      <c r="Q48" s="492"/>
    </row>
    <row r="49" customHeight="1" spans="2:17">
      <c r="B49" s="447"/>
      <c r="C49" s="448"/>
      <c r="D49" s="448"/>
      <c r="E49" s="448"/>
      <c r="F49" s="448"/>
      <c r="G49" s="448"/>
      <c r="H49" s="448"/>
      <c r="I49" s="448"/>
      <c r="J49" s="448"/>
      <c r="K49" s="448"/>
      <c r="L49" s="448"/>
      <c r="M49" s="448"/>
      <c r="N49" s="448"/>
      <c r="O49" s="448"/>
      <c r="P49" s="448"/>
      <c r="Q49" s="492"/>
    </row>
    <row r="50" customHeight="1" spans="2:17">
      <c r="B50" s="447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48"/>
      <c r="Q50" s="492"/>
    </row>
    <row r="51" customHeight="1" spans="2:17">
      <c r="B51" s="447"/>
      <c r="C51" s="448"/>
      <c r="D51" s="448"/>
      <c r="E51" s="448"/>
      <c r="F51" s="448"/>
      <c r="G51" s="448"/>
      <c r="H51" s="448"/>
      <c r="I51" s="448"/>
      <c r="J51" s="448"/>
      <c r="K51" s="448"/>
      <c r="L51" s="448"/>
      <c r="M51" s="448"/>
      <c r="N51" s="448"/>
      <c r="O51" s="448"/>
      <c r="P51" s="448"/>
      <c r="Q51" s="492"/>
    </row>
    <row r="52" customHeight="1" spans="2:17">
      <c r="B52" s="447"/>
      <c r="C52" s="448"/>
      <c r="D52" s="448"/>
      <c r="E52" s="448"/>
      <c r="F52" s="448"/>
      <c r="G52" s="448"/>
      <c r="H52" s="448"/>
      <c r="I52" s="448"/>
      <c r="J52" s="448"/>
      <c r="K52" s="448"/>
      <c r="L52" s="448"/>
      <c r="M52" s="448"/>
      <c r="N52" s="448"/>
      <c r="O52" s="448"/>
      <c r="P52" s="448"/>
      <c r="Q52" s="492"/>
    </row>
    <row r="53" ht="24" customHeight="1" spans="2:17">
      <c r="B53" s="447"/>
      <c r="C53" s="507" t="s">
        <v>15</v>
      </c>
      <c r="D53" s="508"/>
      <c r="E53" s="509" t="str">
        <f>Info!M$4</f>
        <v>2017'04</v>
      </c>
      <c r="F53" s="510" t="str">
        <f>Info!N$4</f>
        <v>2017'05</v>
      </c>
      <c r="G53" s="510" t="str">
        <f>Info!O$4</f>
        <v>2017'06</v>
      </c>
      <c r="H53" s="510" t="str">
        <f>Info!P$4</f>
        <v>2017'07</v>
      </c>
      <c r="I53" s="510" t="str">
        <f>Info!Q$4</f>
        <v>2017'08</v>
      </c>
      <c r="J53" s="510" t="str">
        <f>Info!R$4</f>
        <v>2017'09</v>
      </c>
      <c r="K53" s="510"/>
      <c r="L53" s="510"/>
      <c r="M53" s="510"/>
      <c r="N53" s="510"/>
      <c r="O53" s="510"/>
      <c r="P53" s="542"/>
      <c r="Q53" s="492"/>
    </row>
    <row r="54" ht="24" customHeight="1" spans="2:17">
      <c r="B54" s="447"/>
      <c r="C54" s="511" t="s">
        <v>1685</v>
      </c>
      <c r="D54" s="512"/>
      <c r="E54" s="513">
        <f>'Report (2)'!D27+'Report (2)'!D59+'Report (2)'!D91+'Report (2)'!D123</f>
        <v>3489920.05</v>
      </c>
      <c r="F54" s="514">
        <f>'Report (2)'!E27+'Report (2)'!E59+'Report (2)'!E91+'Report (2)'!E123</f>
        <v>3222983.96</v>
      </c>
      <c r="G54" s="514">
        <f>'Report (2)'!F27+'Report (2)'!F59+'Report (2)'!F91+'Report (2)'!F123</f>
        <v>3077073.2</v>
      </c>
      <c r="H54" s="514">
        <f>'Report (2)'!G27+'Report (2)'!G59+'Report (2)'!G91+'Report (2)'!G123</f>
        <v>2747162.24</v>
      </c>
      <c r="I54" s="514">
        <f>'Report (2)'!H27+'Report (2)'!H59+'Report (2)'!H91+'Report (2)'!H123</f>
        <v>2765276.39</v>
      </c>
      <c r="J54" s="514">
        <f>'Report (2)'!I27+'Report (2)'!I59+'Report (2)'!I91+'Report (2)'!I123</f>
        <v>2612830.75</v>
      </c>
      <c r="K54" s="514"/>
      <c r="L54" s="514"/>
      <c r="M54" s="514"/>
      <c r="N54" s="514"/>
      <c r="O54" s="514"/>
      <c r="P54" s="543"/>
      <c r="Q54" s="492"/>
    </row>
    <row r="55" ht="24" customHeight="1" spans="2:17">
      <c r="B55" s="447"/>
      <c r="C55" s="515" t="s">
        <v>1676</v>
      </c>
      <c r="D55" s="516" t="s">
        <v>1686</v>
      </c>
      <c r="E55" s="517">
        <f ca="1">'Report (2)'!D28+'Report (2)'!D60+'Report (2)'!D92+'Report (2)'!D124</f>
        <v>0</v>
      </c>
      <c r="F55" s="518">
        <f ca="1">'Report (2)'!E28+'Report (2)'!E60+'Report (2)'!E92+'Report (2)'!E124</f>
        <v>827.008</v>
      </c>
      <c r="G55" s="518">
        <f ca="1">'Report (2)'!F28+'Report (2)'!F60+'Report (2)'!F92+'Report (2)'!F124</f>
        <v>1176.084</v>
      </c>
      <c r="H55" s="518">
        <f ca="1">'Report (2)'!G28+'Report (2)'!G60+'Report (2)'!G92+'Report (2)'!G124</f>
        <v>1120</v>
      </c>
      <c r="I55" s="518">
        <f ca="1">'Report (2)'!H28+'Report (2)'!H60+'Report (2)'!H92+'Report (2)'!H124</f>
        <v>835.800000000002</v>
      </c>
      <c r="J55" s="518">
        <f ca="1">'Report (2)'!I28+'Report (2)'!I60+'Report (2)'!I92+'Report (2)'!I124</f>
        <v>0</v>
      </c>
      <c r="K55" s="518"/>
      <c r="L55" s="518"/>
      <c r="M55" s="518"/>
      <c r="N55" s="518"/>
      <c r="O55" s="518"/>
      <c r="P55" s="544"/>
      <c r="Q55" s="492"/>
    </row>
    <row r="56" ht="24" customHeight="1" spans="2:17">
      <c r="B56" s="447"/>
      <c r="C56" s="515"/>
      <c r="D56" s="519" t="s">
        <v>1687</v>
      </c>
      <c r="E56" s="520">
        <f ca="1">'Report (2)'!D29+'Report (2)'!D61+'Report (2)'!D93+'Report (2)'!D125</f>
        <v>0</v>
      </c>
      <c r="F56" s="521">
        <f ca="1">'Report (2)'!E29+'Report (2)'!E61+'Report (2)'!E93+'Report (2)'!E125</f>
        <v>77.7</v>
      </c>
      <c r="G56" s="521">
        <f ca="1">'Report (2)'!F29+'Report (2)'!F61+'Report (2)'!F93+'Report (2)'!F125</f>
        <v>0</v>
      </c>
      <c r="H56" s="521">
        <f ca="1">'Report (2)'!G29+'Report (2)'!G61+'Report (2)'!G93+'Report (2)'!G125</f>
        <v>157.472</v>
      </c>
      <c r="I56" s="521">
        <f ca="1">'Report (2)'!H29+'Report (2)'!H61+'Report (2)'!H93+'Report (2)'!H125</f>
        <v>0</v>
      </c>
      <c r="J56" s="521">
        <f ca="1">'Report (2)'!I29+'Report (2)'!I61+'Report (2)'!I93+'Report (2)'!I125</f>
        <v>198.394</v>
      </c>
      <c r="K56" s="521"/>
      <c r="L56" s="521"/>
      <c r="M56" s="521"/>
      <c r="N56" s="521"/>
      <c r="O56" s="521"/>
      <c r="P56" s="545"/>
      <c r="Q56" s="492"/>
    </row>
    <row r="57" ht="24" customHeight="1" spans="2:17">
      <c r="B57" s="447"/>
      <c r="C57" s="515" t="s">
        <v>1677</v>
      </c>
      <c r="D57" s="516" t="s">
        <v>1686</v>
      </c>
      <c r="E57" s="517">
        <f ca="1">'Report (2)'!D30+'Report (2)'!D62+'Report (2)'!D94+'Report (2)'!D126</f>
        <v>0</v>
      </c>
      <c r="F57" s="518">
        <f ca="1">'Report (2)'!E30+'Report (2)'!E62+'Report (2)'!E94+'Report (2)'!E126</f>
        <v>35.22</v>
      </c>
      <c r="G57" s="518">
        <f ca="1">'Report (2)'!F30+'Report (2)'!F62+'Report (2)'!F94+'Report (2)'!F126</f>
        <v>80.6600000000001</v>
      </c>
      <c r="H57" s="518">
        <f ca="1">'Report (2)'!G30+'Report (2)'!G62+'Report (2)'!G94+'Report (2)'!G126</f>
        <v>42.0500000000001</v>
      </c>
      <c r="I57" s="518">
        <f ca="1">'Report (2)'!H30+'Report (2)'!H62+'Report (2)'!H94+'Report (2)'!H126</f>
        <v>65.0400000000001</v>
      </c>
      <c r="J57" s="518">
        <f ca="1">'Report (2)'!I30+'Report (2)'!I62+'Report (2)'!I94+'Report (2)'!I126</f>
        <v>0</v>
      </c>
      <c r="K57" s="518"/>
      <c r="L57" s="518"/>
      <c r="M57" s="518"/>
      <c r="N57" s="518"/>
      <c r="O57" s="518"/>
      <c r="P57" s="544"/>
      <c r="Q57" s="492"/>
    </row>
    <row r="58" ht="24" customHeight="1" spans="2:17">
      <c r="B58" s="447"/>
      <c r="C58" s="515"/>
      <c r="D58" s="519" t="s">
        <v>1687</v>
      </c>
      <c r="E58" s="520">
        <f ca="1">'Report (2)'!D31+'Report (2)'!D63+'Report (2)'!D95+'Report (2)'!D127</f>
        <v>0</v>
      </c>
      <c r="F58" s="521">
        <f ca="1">'Report (2)'!E31+'Report (2)'!E63+'Report (2)'!E95+'Report (2)'!E127</f>
        <v>0</v>
      </c>
      <c r="G58" s="521">
        <f ca="1">'Report (2)'!F31+'Report (2)'!F63+'Report (2)'!F95+'Report (2)'!F127</f>
        <v>0</v>
      </c>
      <c r="H58" s="521">
        <f ca="1">'Report (2)'!G31+'Report (2)'!G63+'Report (2)'!G95+'Report (2)'!G127</f>
        <v>0</v>
      </c>
      <c r="I58" s="521">
        <f ca="1">'Report (2)'!H31+'Report (2)'!H63+'Report (2)'!H95+'Report (2)'!H127</f>
        <v>0</v>
      </c>
      <c r="J58" s="521">
        <f ca="1">'Report (2)'!I31+'Report (2)'!I63+'Report (2)'!I95+'Report (2)'!I127</f>
        <v>0</v>
      </c>
      <c r="K58" s="521"/>
      <c r="L58" s="521"/>
      <c r="M58" s="521"/>
      <c r="N58" s="521"/>
      <c r="O58" s="521"/>
      <c r="P58" s="545"/>
      <c r="Q58" s="492"/>
    </row>
    <row r="59" ht="24" customHeight="1" spans="2:17">
      <c r="B59" s="447"/>
      <c r="C59" s="515" t="s">
        <v>1678</v>
      </c>
      <c r="D59" s="516" t="s">
        <v>1686</v>
      </c>
      <c r="E59" s="517">
        <f ca="1">'Report (2)'!D32+'Report (2)'!D64+'Report (2)'!D96+'Report (2)'!D128</f>
        <v>0</v>
      </c>
      <c r="F59" s="518">
        <f ca="1">'Report (2)'!E32+'Report (2)'!E64+'Report (2)'!E96+'Report (2)'!E128</f>
        <v>217.21</v>
      </c>
      <c r="G59" s="518">
        <f ca="1">'Report (2)'!F32+'Report (2)'!F64+'Report (2)'!F96+'Report (2)'!F128</f>
        <v>1051.9</v>
      </c>
      <c r="H59" s="518">
        <f ca="1">'Report (2)'!G32+'Report (2)'!G64+'Report (2)'!G96+'Report (2)'!G128</f>
        <v>499.782</v>
      </c>
      <c r="I59" s="518">
        <f ca="1">'Report (2)'!H32+'Report (2)'!H64+'Report (2)'!H96+'Report (2)'!H128</f>
        <v>701.864000000003</v>
      </c>
      <c r="J59" s="518">
        <f ca="1">'Report (2)'!I32+'Report (2)'!I64+'Report (2)'!I96+'Report (2)'!I128</f>
        <v>0</v>
      </c>
      <c r="K59" s="518"/>
      <c r="L59" s="518"/>
      <c r="M59" s="518"/>
      <c r="N59" s="518"/>
      <c r="O59" s="518"/>
      <c r="P59" s="544"/>
      <c r="Q59" s="492"/>
    </row>
    <row r="60" ht="24" customHeight="1" spans="2:17">
      <c r="B60" s="447"/>
      <c r="C60" s="515"/>
      <c r="D60" s="519" t="s">
        <v>1687</v>
      </c>
      <c r="E60" s="520">
        <f ca="1">'Report (2)'!D33+'Report (2)'!D65+'Report (2)'!D97+'Report (2)'!D129</f>
        <v>0</v>
      </c>
      <c r="F60" s="521">
        <f ca="1">'Report (2)'!E33+'Report (2)'!E65+'Report (2)'!E97+'Report (2)'!E129</f>
        <v>1.35</v>
      </c>
      <c r="G60" s="521">
        <f ca="1">'Report (2)'!F33+'Report (2)'!F65+'Report (2)'!F97+'Report (2)'!F129</f>
        <v>0</v>
      </c>
      <c r="H60" s="521">
        <f ca="1">'Report (2)'!G33+'Report (2)'!G65+'Report (2)'!G97+'Report (2)'!G129</f>
        <v>2.736</v>
      </c>
      <c r="I60" s="521">
        <f ca="1">'Report (2)'!H33+'Report (2)'!H65+'Report (2)'!H97+'Report (2)'!H129</f>
        <v>0</v>
      </c>
      <c r="J60" s="521">
        <f ca="1">'Report (2)'!I33+'Report (2)'!I65+'Report (2)'!I97+'Report (2)'!I129</f>
        <v>3.447</v>
      </c>
      <c r="K60" s="521"/>
      <c r="L60" s="521"/>
      <c r="M60" s="521"/>
      <c r="N60" s="521"/>
      <c r="O60" s="521"/>
      <c r="P60" s="545"/>
      <c r="Q60" s="492"/>
    </row>
    <row r="61" ht="24" customHeight="1" spans="2:17">
      <c r="B61" s="447"/>
      <c r="C61" s="515" t="s">
        <v>1679</v>
      </c>
      <c r="D61" s="516" t="s">
        <v>1686</v>
      </c>
      <c r="E61" s="517">
        <f ca="1">'Report (2)'!D34+'Report (2)'!D66+'Report (2)'!D98+'Report (2)'!D130</f>
        <v>0</v>
      </c>
      <c r="F61" s="518">
        <f ca="1">'Report (2)'!E34+'Report (2)'!E66+'Report (2)'!E98+'Report (2)'!E130</f>
        <v>0</v>
      </c>
      <c r="G61" s="518">
        <f ca="1">'Report (2)'!F34+'Report (2)'!F66+'Report (2)'!F98+'Report (2)'!F130</f>
        <v>0</v>
      </c>
      <c r="H61" s="518">
        <f ca="1">'Report (2)'!G34+'Report (2)'!G66+'Report (2)'!G98+'Report (2)'!G130</f>
        <v>0</v>
      </c>
      <c r="I61" s="518">
        <f ca="1">'Report (2)'!H34+'Report (2)'!H66+'Report (2)'!H98+'Report (2)'!H130</f>
        <v>0</v>
      </c>
      <c r="J61" s="518">
        <f ca="1">'Report (2)'!I34+'Report (2)'!I66+'Report (2)'!I98+'Report (2)'!I130</f>
        <v>0</v>
      </c>
      <c r="K61" s="518"/>
      <c r="L61" s="518"/>
      <c r="M61" s="518"/>
      <c r="N61" s="518"/>
      <c r="O61" s="518"/>
      <c r="P61" s="544"/>
      <c r="Q61" s="492"/>
    </row>
    <row r="62" ht="24" customHeight="1" spans="2:17">
      <c r="B62" s="447"/>
      <c r="C62" s="522"/>
      <c r="D62" s="523" t="s">
        <v>1687</v>
      </c>
      <c r="E62" s="524">
        <f ca="1">'Report (2)'!D35+'Report (2)'!D67+'Report (2)'!D99+'Report (2)'!D131</f>
        <v>0</v>
      </c>
      <c r="F62" s="525">
        <f ca="1">'Report (2)'!E35+'Report (2)'!E67+'Report (2)'!E99+'Report (2)'!E131</f>
        <v>0</v>
      </c>
      <c r="G62" s="525">
        <f ca="1">'Report (2)'!F35+'Report (2)'!F67+'Report (2)'!F99+'Report (2)'!F131</f>
        <v>0</v>
      </c>
      <c r="H62" s="525">
        <f ca="1">'Report (2)'!G35+'Report (2)'!G67+'Report (2)'!G99+'Report (2)'!G131</f>
        <v>0</v>
      </c>
      <c r="I62" s="525">
        <f ca="1">'Report (2)'!H35+'Report (2)'!H67+'Report (2)'!H99+'Report (2)'!H131</f>
        <v>0</v>
      </c>
      <c r="J62" s="525">
        <f ca="1">'Report (2)'!I35+'Report (2)'!I67+'Report (2)'!I99+'Report (2)'!I131</f>
        <v>0</v>
      </c>
      <c r="K62" s="525"/>
      <c r="L62" s="525"/>
      <c r="M62" s="525"/>
      <c r="N62" s="525"/>
      <c r="O62" s="525"/>
      <c r="P62" s="546"/>
      <c r="Q62" s="492"/>
    </row>
    <row r="63" ht="24" customHeight="1" spans="2:17">
      <c r="B63" s="447"/>
      <c r="C63" s="526" t="s">
        <v>1688</v>
      </c>
      <c r="D63" s="527"/>
      <c r="E63" s="528">
        <f>'Report (2)'!D36+'Report (2)'!D68+'Report (2)'!D100+'Report (2)'!D132</f>
        <v>0</v>
      </c>
      <c r="F63" s="529">
        <f>'Report (2)'!E36+'Report (2)'!E68+'Report (2)'!E100+'Report (2)'!E132</f>
        <v>0</v>
      </c>
      <c r="G63" s="529">
        <f>'Report (2)'!F36+'Report (2)'!F68+'Report (2)'!F100+'Report (2)'!F132</f>
        <v>0</v>
      </c>
      <c r="H63" s="529">
        <f>'Report (2)'!G36+'Report (2)'!G68+'Report (2)'!G100+'Report (2)'!G132</f>
        <v>0</v>
      </c>
      <c r="I63" s="529">
        <f>'Report (2)'!H36+'Report (2)'!H68+'Report (2)'!H100+'Report (2)'!H132</f>
        <v>0</v>
      </c>
      <c r="J63" s="529">
        <f>'Report (2)'!I36+'Report (2)'!I68+'Report (2)'!I100+'Report (2)'!I132</f>
        <v>0</v>
      </c>
      <c r="K63" s="529"/>
      <c r="L63" s="529"/>
      <c r="M63" s="529"/>
      <c r="N63" s="529"/>
      <c r="O63" s="529"/>
      <c r="P63" s="547"/>
      <c r="Q63" s="492"/>
    </row>
    <row r="64" ht="24" customHeight="1" spans="2:17">
      <c r="B64" s="447"/>
      <c r="C64" s="530" t="s">
        <v>1689</v>
      </c>
      <c r="D64" s="531"/>
      <c r="E64" s="532">
        <f>'Report (2)'!D37+'Report (2)'!D69+'Report (2)'!D101+'Report (2)'!D133</f>
        <v>500</v>
      </c>
      <c r="F64" s="533">
        <f>'Report (2)'!E37+'Report (2)'!E69+'Report (2)'!E101+'Report (2)'!E133</f>
        <v>0</v>
      </c>
      <c r="G64" s="533">
        <f>'Report (2)'!F37+'Report (2)'!F69+'Report (2)'!F101+'Report (2)'!F133</f>
        <v>0</v>
      </c>
      <c r="H64" s="533">
        <f>'Report (2)'!G37+'Report (2)'!G69+'Report (2)'!G101+'Report (2)'!G133</f>
        <v>1000</v>
      </c>
      <c r="I64" s="533">
        <f>'Report (2)'!H37+'Report (2)'!H69+'Report (2)'!H101+'Report (2)'!H133</f>
        <v>0</v>
      </c>
      <c r="J64" s="533">
        <f>'Report (2)'!I37+'Report (2)'!I69+'Report (2)'!I101+'Report (2)'!I133</f>
        <v>0</v>
      </c>
      <c r="K64" s="533"/>
      <c r="L64" s="533"/>
      <c r="M64" s="533"/>
      <c r="N64" s="533"/>
      <c r="O64" s="533"/>
      <c r="P64" s="548"/>
      <c r="Q64" s="492"/>
    </row>
    <row r="65" ht="24" customHeight="1" spans="2:17">
      <c r="B65" s="447"/>
      <c r="C65" s="534" t="s">
        <v>1690</v>
      </c>
      <c r="D65" s="535"/>
      <c r="E65" s="536">
        <f ca="1">'Report (2)'!D38+'Report (2)'!D70+'Report (2)'!D102+'Report (2)'!D134</f>
        <v>500</v>
      </c>
      <c r="F65" s="537">
        <f ca="1">'Report (2)'!E38+'Report (2)'!E70+'Report (2)'!E102+'Report (2)'!E134</f>
        <v>1158.488</v>
      </c>
      <c r="G65" s="537">
        <f ca="1">'Report (2)'!F38+'Report (2)'!F70+'Report (2)'!F102+'Report (2)'!F134</f>
        <v>2308.644</v>
      </c>
      <c r="H65" s="537">
        <f ca="1">'Report (2)'!G38+'Report (2)'!G70+'Report (2)'!G102+'Report (2)'!G134</f>
        <v>2822.04</v>
      </c>
      <c r="I65" s="537">
        <f ca="1">'Report (2)'!H38+'Report (2)'!H70+'Report (2)'!H102+'Report (2)'!H134</f>
        <v>1602.704</v>
      </c>
      <c r="J65" s="537">
        <f ca="1">'Report (2)'!I38+'Report (2)'!I70+'Report (2)'!I102+'Report (2)'!I134</f>
        <v>201.841</v>
      </c>
      <c r="K65" s="537"/>
      <c r="L65" s="537"/>
      <c r="M65" s="537"/>
      <c r="N65" s="537"/>
      <c r="O65" s="537"/>
      <c r="P65" s="549"/>
      <c r="Q65" s="492"/>
    </row>
    <row r="66" ht="24" customHeight="1" spans="2:17">
      <c r="B66" s="447"/>
      <c r="C66" s="538" t="s">
        <v>1691</v>
      </c>
      <c r="D66" s="539"/>
      <c r="E66" s="540">
        <f ca="1">'Report (2)'!D39+'Report (2)'!D71+'Report (2)'!D103+'Report (2)'!D135</f>
        <v>0.000262548139120226</v>
      </c>
      <c r="F66" s="541">
        <f ca="1">'Report (2)'!E39+'Report (2)'!E71+'Report (2)'!E103+'Report (2)'!E135</f>
        <v>0.00175872989134869</v>
      </c>
      <c r="G66" s="541">
        <f ca="1">'Report (2)'!F39+'Report (2)'!F71+'Report (2)'!F103+'Report (2)'!F135</f>
        <v>0.00440705145069111</v>
      </c>
      <c r="H66" s="541">
        <f ca="1">'Report (2)'!G39+'Report (2)'!G71+'Report (2)'!G103+'Report (2)'!G135</f>
        <v>0.00685095094409278</v>
      </c>
      <c r="I66" s="541">
        <f ca="1">'Report (2)'!H39+'Report (2)'!H71+'Report (2)'!H103+'Report (2)'!H135</f>
        <v>0.00285332949414204</v>
      </c>
      <c r="J66" s="541">
        <f ca="1">'Report (2)'!I39+'Report (2)'!I71+'Report (2)'!I103+'Report (2)'!I135</f>
        <v>0.000242677709363104</v>
      </c>
      <c r="K66" s="541"/>
      <c r="L66" s="541"/>
      <c r="M66" s="541"/>
      <c r="N66" s="541"/>
      <c r="O66" s="541"/>
      <c r="P66" s="550"/>
      <c r="Q66" s="492"/>
    </row>
    <row r="67" customHeight="1" spans="2:17">
      <c r="B67" s="484"/>
      <c r="C67" s="485"/>
      <c r="D67" s="485"/>
      <c r="E67" s="485"/>
      <c r="F67" s="485"/>
      <c r="G67" s="485"/>
      <c r="H67" s="485"/>
      <c r="I67" s="485"/>
      <c r="J67" s="485"/>
      <c r="K67" s="485"/>
      <c r="L67" s="485"/>
      <c r="M67" s="485"/>
      <c r="N67" s="485"/>
      <c r="O67" s="485"/>
      <c r="P67" s="485"/>
      <c r="Q67" s="502"/>
    </row>
    <row r="68" customHeight="1" spans="2:17">
      <c r="B68" s="443"/>
      <c r="C68" s="444" t="s">
        <v>1682</v>
      </c>
      <c r="D68" s="444" t="s">
        <v>1683</v>
      </c>
      <c r="E68" s="445" t="s">
        <v>1693</v>
      </c>
      <c r="F68" s="446"/>
      <c r="G68" s="446"/>
      <c r="H68" s="446"/>
      <c r="I68" s="446"/>
      <c r="J68" s="446"/>
      <c r="K68" s="446"/>
      <c r="L68" s="446"/>
      <c r="M68" s="446"/>
      <c r="N68" s="446"/>
      <c r="O68" s="446"/>
      <c r="P68" s="446"/>
      <c r="Q68" s="491"/>
    </row>
    <row r="69" customHeight="1" spans="2:17">
      <c r="B69" s="447"/>
      <c r="C69" s="448"/>
      <c r="D69" s="448"/>
      <c r="E69" s="448"/>
      <c r="F69" s="448"/>
      <c r="G69" s="448"/>
      <c r="H69" s="448"/>
      <c r="I69" s="448"/>
      <c r="J69" s="448"/>
      <c r="K69" s="448"/>
      <c r="L69" s="448"/>
      <c r="M69" s="448"/>
      <c r="N69" s="448"/>
      <c r="O69" s="448"/>
      <c r="P69" s="448"/>
      <c r="Q69" s="492"/>
    </row>
    <row r="70" customHeight="1" spans="2:17">
      <c r="B70" s="447"/>
      <c r="C70" s="448"/>
      <c r="D70" s="448"/>
      <c r="E70" s="448"/>
      <c r="F70" s="448"/>
      <c r="G70" s="448"/>
      <c r="H70" s="448"/>
      <c r="I70" s="448"/>
      <c r="J70" s="448"/>
      <c r="K70" s="448"/>
      <c r="L70" s="448"/>
      <c r="M70" s="448"/>
      <c r="N70" s="448"/>
      <c r="O70" s="448"/>
      <c r="P70" s="448"/>
      <c r="Q70" s="492"/>
    </row>
    <row r="71" customHeight="1" spans="2:17">
      <c r="B71" s="447"/>
      <c r="C71" s="448"/>
      <c r="D71" s="448"/>
      <c r="E71" s="448"/>
      <c r="F71" s="448"/>
      <c r="G71" s="448"/>
      <c r="H71" s="448"/>
      <c r="I71" s="448"/>
      <c r="J71" s="448"/>
      <c r="K71" s="448"/>
      <c r="L71" s="448"/>
      <c r="M71" s="448"/>
      <c r="N71" s="448"/>
      <c r="O71" s="448"/>
      <c r="P71" s="448"/>
      <c r="Q71" s="492"/>
    </row>
    <row r="72" customHeight="1" spans="2:17">
      <c r="B72" s="447"/>
      <c r="C72" s="448"/>
      <c r="D72" s="448"/>
      <c r="E72" s="448"/>
      <c r="F72" s="448"/>
      <c r="G72" s="448"/>
      <c r="H72" s="448"/>
      <c r="I72" s="448"/>
      <c r="J72" s="448"/>
      <c r="K72" s="448"/>
      <c r="L72" s="448"/>
      <c r="M72" s="448"/>
      <c r="N72" s="448"/>
      <c r="O72" s="448"/>
      <c r="P72" s="448"/>
      <c r="Q72" s="492"/>
    </row>
    <row r="73" customHeight="1" spans="2:17">
      <c r="B73" s="447"/>
      <c r="C73" s="448"/>
      <c r="D73" s="448"/>
      <c r="E73" s="448"/>
      <c r="F73" s="448"/>
      <c r="G73" s="448"/>
      <c r="H73" s="448"/>
      <c r="I73" s="448"/>
      <c r="J73" s="448"/>
      <c r="K73" s="448"/>
      <c r="L73" s="448"/>
      <c r="M73" s="448"/>
      <c r="N73" s="448"/>
      <c r="O73" s="448"/>
      <c r="P73" s="448"/>
      <c r="Q73" s="492"/>
    </row>
    <row r="74" customHeight="1" spans="2:17">
      <c r="B74" s="447"/>
      <c r="C74" s="448"/>
      <c r="D74" s="448"/>
      <c r="E74" s="448"/>
      <c r="F74" s="448"/>
      <c r="G74" s="448"/>
      <c r="H74" s="448"/>
      <c r="I74" s="448"/>
      <c r="J74" s="448"/>
      <c r="K74" s="448"/>
      <c r="L74" s="448"/>
      <c r="M74" s="448"/>
      <c r="N74" s="448"/>
      <c r="O74" s="448"/>
      <c r="P74" s="448"/>
      <c r="Q74" s="492"/>
    </row>
    <row r="75" customHeight="1" spans="2:17">
      <c r="B75" s="447"/>
      <c r="C75" s="448"/>
      <c r="D75" s="448"/>
      <c r="E75" s="448"/>
      <c r="F75" s="448"/>
      <c r="G75" s="448"/>
      <c r="H75" s="448"/>
      <c r="I75" s="448"/>
      <c r="J75" s="448"/>
      <c r="K75" s="448"/>
      <c r="L75" s="448"/>
      <c r="M75" s="448"/>
      <c r="N75" s="448"/>
      <c r="O75" s="448"/>
      <c r="P75" s="448"/>
      <c r="Q75" s="492"/>
    </row>
    <row r="76" customHeight="1" spans="2:17">
      <c r="B76" s="447"/>
      <c r="C76" s="448"/>
      <c r="D76" s="448"/>
      <c r="E76" s="448"/>
      <c r="F76" s="448"/>
      <c r="G76" s="448"/>
      <c r="H76" s="448"/>
      <c r="I76" s="448"/>
      <c r="J76" s="448"/>
      <c r="K76" s="448"/>
      <c r="L76" s="448"/>
      <c r="M76" s="448"/>
      <c r="N76" s="448"/>
      <c r="O76" s="448"/>
      <c r="P76" s="448"/>
      <c r="Q76" s="492"/>
    </row>
    <row r="77" customHeight="1" spans="2:17">
      <c r="B77" s="447"/>
      <c r="C77" s="448"/>
      <c r="D77" s="448"/>
      <c r="E77" s="448"/>
      <c r="F77" s="448"/>
      <c r="G77" s="448"/>
      <c r="H77" s="448"/>
      <c r="I77" s="448"/>
      <c r="J77" s="448"/>
      <c r="K77" s="448"/>
      <c r="L77" s="448"/>
      <c r="M77" s="448"/>
      <c r="N77" s="448"/>
      <c r="O77" s="448"/>
      <c r="P77" s="448"/>
      <c r="Q77" s="492"/>
    </row>
    <row r="78" customHeight="1" spans="2:17">
      <c r="B78" s="447"/>
      <c r="C78" s="448"/>
      <c r="D78" s="448"/>
      <c r="E78" s="448"/>
      <c r="F78" s="448"/>
      <c r="G78" s="448"/>
      <c r="H78" s="448"/>
      <c r="I78" s="448"/>
      <c r="J78" s="448"/>
      <c r="K78" s="448"/>
      <c r="L78" s="448"/>
      <c r="M78" s="448"/>
      <c r="N78" s="448"/>
      <c r="O78" s="448"/>
      <c r="P78" s="448"/>
      <c r="Q78" s="492"/>
    </row>
    <row r="79" customHeight="1" spans="2:17">
      <c r="B79" s="447"/>
      <c r="C79" s="448"/>
      <c r="D79" s="448"/>
      <c r="E79" s="448"/>
      <c r="F79" s="448"/>
      <c r="G79" s="448"/>
      <c r="H79" s="448"/>
      <c r="I79" s="448"/>
      <c r="J79" s="448"/>
      <c r="K79" s="448"/>
      <c r="L79" s="448"/>
      <c r="M79" s="448"/>
      <c r="N79" s="448"/>
      <c r="O79" s="448"/>
      <c r="P79" s="448"/>
      <c r="Q79" s="492"/>
    </row>
    <row r="80" customHeight="1" spans="2:17">
      <c r="B80" s="447"/>
      <c r="C80" s="448"/>
      <c r="D80" s="448"/>
      <c r="E80" s="448"/>
      <c r="F80" s="448"/>
      <c r="G80" s="448"/>
      <c r="H80" s="448"/>
      <c r="I80" s="448"/>
      <c r="J80" s="448"/>
      <c r="K80" s="448"/>
      <c r="L80" s="448"/>
      <c r="M80" s="448"/>
      <c r="N80" s="448"/>
      <c r="O80" s="448"/>
      <c r="P80" s="448"/>
      <c r="Q80" s="492"/>
    </row>
    <row r="81" customHeight="1" spans="2:17">
      <c r="B81" s="447"/>
      <c r="C81" s="448"/>
      <c r="D81" s="448"/>
      <c r="E81" s="448"/>
      <c r="F81" s="448"/>
      <c r="G81" s="448"/>
      <c r="H81" s="448"/>
      <c r="I81" s="448"/>
      <c r="J81" s="448"/>
      <c r="K81" s="448"/>
      <c r="L81" s="448"/>
      <c r="M81" s="448"/>
      <c r="N81" s="448"/>
      <c r="O81" s="448"/>
      <c r="P81" s="448"/>
      <c r="Q81" s="492"/>
    </row>
    <row r="82" customHeight="1" spans="2:17">
      <c r="B82" s="447"/>
      <c r="C82" s="448"/>
      <c r="D82" s="448"/>
      <c r="E82" s="448"/>
      <c r="F82" s="448"/>
      <c r="G82" s="448"/>
      <c r="H82" s="448"/>
      <c r="I82" s="448"/>
      <c r="J82" s="448"/>
      <c r="K82" s="448"/>
      <c r="L82" s="448"/>
      <c r="M82" s="448"/>
      <c r="N82" s="448"/>
      <c r="O82" s="448"/>
      <c r="P82" s="448"/>
      <c r="Q82" s="492"/>
    </row>
    <row r="83" customHeight="1" spans="2:17">
      <c r="B83" s="447"/>
      <c r="C83" s="448"/>
      <c r="D83" s="448"/>
      <c r="E83" s="448"/>
      <c r="F83" s="448"/>
      <c r="G83" s="448"/>
      <c r="H83" s="448"/>
      <c r="I83" s="448"/>
      <c r="J83" s="448"/>
      <c r="K83" s="448"/>
      <c r="L83" s="448"/>
      <c r="M83" s="448"/>
      <c r="N83" s="448"/>
      <c r="O83" s="448"/>
      <c r="P83" s="448"/>
      <c r="Q83" s="492"/>
    </row>
    <row r="84" ht="24" customHeight="1" spans="2:17">
      <c r="B84" s="447"/>
      <c r="C84" s="507" t="s">
        <v>15</v>
      </c>
      <c r="D84" s="508"/>
      <c r="E84" s="509" t="str">
        <f>Info!M$4</f>
        <v>2017'04</v>
      </c>
      <c r="F84" s="510" t="str">
        <f>Info!N$4</f>
        <v>2017'05</v>
      </c>
      <c r="G84" s="510" t="str">
        <f>Info!O$4</f>
        <v>2017'06</v>
      </c>
      <c r="H84" s="510" t="str">
        <f>Info!P$4</f>
        <v>2017'07</v>
      </c>
      <c r="I84" s="510" t="str">
        <f>Info!Q$4</f>
        <v>2017'08</v>
      </c>
      <c r="J84" s="510" t="str">
        <f>Info!R$4</f>
        <v>2017'09</v>
      </c>
      <c r="K84" s="510"/>
      <c r="L84" s="510"/>
      <c r="M84" s="510"/>
      <c r="N84" s="510"/>
      <c r="O84" s="510"/>
      <c r="P84" s="542"/>
      <c r="Q84" s="492"/>
    </row>
    <row r="85" ht="24" customHeight="1" spans="2:17">
      <c r="B85" s="447"/>
      <c r="C85" s="511" t="s">
        <v>1685</v>
      </c>
      <c r="D85" s="512"/>
      <c r="E85" s="513">
        <f>'Report (2)'!T27+'Report (2)'!T59+'Report (2)'!T91+'Report (2)'!T123</f>
        <v>1930728.01467</v>
      </c>
      <c r="F85" s="514">
        <f>'Report (2)'!U27+'Report (2)'!U59+'Report (2)'!U91+'Report (2)'!U123</f>
        <v>2312320.72</v>
      </c>
      <c r="G85" s="514">
        <f>'Report (2)'!V27+'Report (2)'!V59+'Report (2)'!V91+'Report (2)'!V123</f>
        <v>2335195.12</v>
      </c>
      <c r="H85" s="514">
        <f>'Report (2)'!W27+'Report (2)'!W59+'Report (2)'!W91+'Report (2)'!W123</f>
        <v>2043838.994</v>
      </c>
      <c r="I85" s="514">
        <f>'Report (2)'!X27+'Report (2)'!X59+'Report (2)'!X91+'Report (2)'!X123</f>
        <v>2327082.74999999</v>
      </c>
      <c r="J85" s="514">
        <f>'Report (2)'!Y27+'Report (2)'!Y59+'Report (2)'!Y91+'Report (2)'!Y123</f>
        <v>1991074.89</v>
      </c>
      <c r="K85" s="514"/>
      <c r="L85" s="514"/>
      <c r="M85" s="514"/>
      <c r="N85" s="514"/>
      <c r="O85" s="514"/>
      <c r="P85" s="543"/>
      <c r="Q85" s="492"/>
    </row>
    <row r="86" ht="24" customHeight="1" spans="2:17">
      <c r="B86" s="447"/>
      <c r="C86" s="515" t="s">
        <v>1676</v>
      </c>
      <c r="D86" s="516" t="s">
        <v>1686</v>
      </c>
      <c r="E86" s="517">
        <f ca="1">'Report (2)'!T28+'Report (2)'!T60+'Report (2)'!T92+'Report (2)'!T124</f>
        <v>364</v>
      </c>
      <c r="F86" s="518">
        <f ca="1">'Report (2)'!U28+'Report (2)'!U60+'Report (2)'!U92+'Report (2)'!U124</f>
        <v>840</v>
      </c>
      <c r="G86" s="518">
        <f ca="1">'Report (2)'!V28+'Report (2)'!V60+'Report (2)'!V92+'Report (2)'!V124</f>
        <v>2002</v>
      </c>
      <c r="H86" s="518">
        <f ca="1">'Report (2)'!W28+'Report (2)'!W60+'Report (2)'!W92+'Report (2)'!W124</f>
        <v>2240</v>
      </c>
      <c r="I86" s="518">
        <f ca="1">'Report (2)'!X28+'Report (2)'!X60+'Report (2)'!X92+'Report (2)'!X124</f>
        <v>1120</v>
      </c>
      <c r="J86" s="518">
        <f ca="1">'Report (2)'!Y28+'Report (2)'!Y60+'Report (2)'!Y92+'Report (2)'!Y124</f>
        <v>0</v>
      </c>
      <c r="K86" s="518"/>
      <c r="L86" s="518"/>
      <c r="M86" s="518"/>
      <c r="N86" s="518"/>
      <c r="O86" s="518"/>
      <c r="P86" s="544"/>
      <c r="Q86" s="492"/>
    </row>
    <row r="87" ht="24" customHeight="1" spans="2:17">
      <c r="B87" s="447"/>
      <c r="C87" s="515"/>
      <c r="D87" s="519" t="s">
        <v>1687</v>
      </c>
      <c r="E87" s="520">
        <f ca="1">'Report (2)'!T29+'Report (2)'!T61+'Report (2)'!T93+'Report (2)'!T125</f>
        <v>728</v>
      </c>
      <c r="F87" s="521">
        <f ca="1">'Report (2)'!U29+'Report (2)'!U61+'Report (2)'!U93+'Report (2)'!U125</f>
        <v>560</v>
      </c>
      <c r="G87" s="521">
        <f ca="1">'Report (2)'!V29+'Report (2)'!V61+'Report (2)'!V93+'Report (2)'!V125</f>
        <v>525</v>
      </c>
      <c r="H87" s="521">
        <f ca="1">'Report (2)'!W29+'Report (2)'!W61+'Report (2)'!W93+'Report (2)'!W125</f>
        <v>616</v>
      </c>
      <c r="I87" s="521">
        <f ca="1">'Report (2)'!X29+'Report (2)'!X61+'Report (2)'!X93+'Report (2)'!X125</f>
        <v>385</v>
      </c>
      <c r="J87" s="521">
        <f ca="1">'Report (2)'!Y29+'Report (2)'!Y61+'Report (2)'!Y93+'Report (2)'!Y125</f>
        <v>140</v>
      </c>
      <c r="K87" s="521"/>
      <c r="L87" s="521"/>
      <c r="M87" s="521"/>
      <c r="N87" s="521"/>
      <c r="O87" s="521"/>
      <c r="P87" s="545"/>
      <c r="Q87" s="492"/>
    </row>
    <row r="88" ht="24" customHeight="1" spans="2:17">
      <c r="B88" s="447"/>
      <c r="C88" s="515" t="s">
        <v>1677</v>
      </c>
      <c r="D88" s="516" t="s">
        <v>1686</v>
      </c>
      <c r="E88" s="517">
        <f ca="1">'Report (2)'!T30+'Report (2)'!T62+'Report (2)'!T94+'Report (2)'!T126</f>
        <v>0</v>
      </c>
      <c r="F88" s="518">
        <f ca="1">'Report (2)'!U30+'Report (2)'!U62+'Report (2)'!U94+'Report (2)'!U126</f>
        <v>0</v>
      </c>
      <c r="G88" s="518">
        <f ca="1">'Report (2)'!V30+'Report (2)'!V62+'Report (2)'!V94+'Report (2)'!V126</f>
        <v>0</v>
      </c>
      <c r="H88" s="518">
        <f ca="1">'Report (2)'!W30+'Report (2)'!W62+'Report (2)'!W94+'Report (2)'!W126</f>
        <v>0</v>
      </c>
      <c r="I88" s="518">
        <f ca="1">'Report (2)'!X30+'Report (2)'!X62+'Report (2)'!X94+'Report (2)'!X126</f>
        <v>0</v>
      </c>
      <c r="J88" s="518">
        <f ca="1">'Report (2)'!Y30+'Report (2)'!Y62+'Report (2)'!Y94+'Report (2)'!Y126</f>
        <v>0</v>
      </c>
      <c r="K88" s="518"/>
      <c r="L88" s="518"/>
      <c r="M88" s="518"/>
      <c r="N88" s="518"/>
      <c r="O88" s="518"/>
      <c r="P88" s="544"/>
      <c r="Q88" s="492"/>
    </row>
    <row r="89" ht="24" customHeight="1" spans="2:17">
      <c r="B89" s="447"/>
      <c r="C89" s="515"/>
      <c r="D89" s="519" t="s">
        <v>1687</v>
      </c>
      <c r="E89" s="520">
        <f ca="1">'Report (2)'!T31+'Report (2)'!T63+'Report (2)'!T95+'Report (2)'!T127</f>
        <v>460</v>
      </c>
      <c r="F89" s="521">
        <f ca="1">'Report (2)'!U31+'Report (2)'!U63+'Report (2)'!U95+'Report (2)'!U127</f>
        <v>300</v>
      </c>
      <c r="G89" s="521">
        <f ca="1">'Report (2)'!V31+'Report (2)'!V63+'Report (2)'!V95+'Report (2)'!V127</f>
        <v>195</v>
      </c>
      <c r="H89" s="521">
        <f ca="1">'Report (2)'!W31+'Report (2)'!W63+'Report (2)'!W95+'Report (2)'!W127</f>
        <v>350</v>
      </c>
      <c r="I89" s="521">
        <f ca="1">'Report (2)'!X31+'Report (2)'!X63+'Report (2)'!X95+'Report (2)'!X127</f>
        <v>215</v>
      </c>
      <c r="J89" s="521">
        <f ca="1">'Report (2)'!Y31+'Report (2)'!Y63+'Report (2)'!Y95+'Report (2)'!Y127</f>
        <v>40</v>
      </c>
      <c r="K89" s="521"/>
      <c r="L89" s="521"/>
      <c r="M89" s="521"/>
      <c r="N89" s="521"/>
      <c r="O89" s="521"/>
      <c r="P89" s="545"/>
      <c r="Q89" s="492"/>
    </row>
    <row r="90" ht="24" customHeight="1" spans="2:17">
      <c r="B90" s="447"/>
      <c r="C90" s="515" t="s">
        <v>1678</v>
      </c>
      <c r="D90" s="516" t="s">
        <v>1686</v>
      </c>
      <c r="E90" s="517">
        <f ca="1">'Report (2)'!T32+'Report (2)'!T64+'Report (2)'!T96+'Report (2)'!T128</f>
        <v>0</v>
      </c>
      <c r="F90" s="518">
        <f ca="1">'Report (2)'!U32+'Report (2)'!U64+'Report (2)'!U96+'Report (2)'!U128</f>
        <v>0</v>
      </c>
      <c r="G90" s="518">
        <f ca="1">'Report (2)'!V32+'Report (2)'!V64+'Report (2)'!V96+'Report (2)'!V128</f>
        <v>0</v>
      </c>
      <c r="H90" s="518">
        <f ca="1">'Report (2)'!W32+'Report (2)'!W64+'Report (2)'!W96+'Report (2)'!W128</f>
        <v>0</v>
      </c>
      <c r="I90" s="518">
        <f ca="1">'Report (2)'!X32+'Report (2)'!X64+'Report (2)'!X96+'Report (2)'!X128</f>
        <v>0</v>
      </c>
      <c r="J90" s="518">
        <f ca="1">'Report (2)'!Y32+'Report (2)'!Y64+'Report (2)'!Y96+'Report (2)'!Y128</f>
        <v>0</v>
      </c>
      <c r="K90" s="518"/>
      <c r="L90" s="518"/>
      <c r="M90" s="518"/>
      <c r="N90" s="518"/>
      <c r="O90" s="518"/>
      <c r="P90" s="544"/>
      <c r="Q90" s="492"/>
    </row>
    <row r="91" ht="24" customHeight="1" spans="2:17">
      <c r="B91" s="447"/>
      <c r="C91" s="515"/>
      <c r="D91" s="519" t="s">
        <v>1687</v>
      </c>
      <c r="E91" s="520">
        <f ca="1">'Report (2)'!T33+'Report (2)'!T65+'Report (2)'!T97+'Report (2)'!T129</f>
        <v>820.704342458</v>
      </c>
      <c r="F91" s="521">
        <f ca="1">'Report (2)'!U33+'Report (2)'!U65+'Report (2)'!U97+'Report (2)'!U129</f>
        <v>632.502421294</v>
      </c>
      <c r="G91" s="521">
        <f ca="1">'Report (2)'!V33+'Report (2)'!V65+'Report (2)'!V97+'Report (2)'!V129</f>
        <v>0</v>
      </c>
      <c r="H91" s="521">
        <f ca="1">'Report (2)'!W33+'Report (2)'!W65+'Report (2)'!W97+'Report (2)'!W129</f>
        <v>146.80349684</v>
      </c>
      <c r="I91" s="521">
        <f ca="1">'Report (2)'!X33+'Report (2)'!X65+'Report (2)'!X97+'Report (2)'!X129</f>
        <v>166.73549464</v>
      </c>
      <c r="J91" s="521">
        <f ca="1">'Report (2)'!Y33+'Report (2)'!Y65+'Report (2)'!Y97+'Report (2)'!Y129</f>
        <v>0</v>
      </c>
      <c r="K91" s="521"/>
      <c r="L91" s="521"/>
      <c r="M91" s="521"/>
      <c r="N91" s="521"/>
      <c r="O91" s="521"/>
      <c r="P91" s="545"/>
      <c r="Q91" s="492"/>
    </row>
    <row r="92" ht="24" customHeight="1" spans="2:17">
      <c r="B92" s="447"/>
      <c r="C92" s="515" t="s">
        <v>1679</v>
      </c>
      <c r="D92" s="516" t="s">
        <v>1686</v>
      </c>
      <c r="E92" s="517">
        <f ca="1">'Report (2)'!T34+'Report (2)'!T66+'Report (2)'!T98+'Report (2)'!T130</f>
        <v>0</v>
      </c>
      <c r="F92" s="518">
        <f ca="1">'Report (2)'!U34+'Report (2)'!U66+'Report (2)'!U98+'Report (2)'!U130</f>
        <v>0</v>
      </c>
      <c r="G92" s="518">
        <f ca="1">'Report (2)'!V34+'Report (2)'!V66+'Report (2)'!V98+'Report (2)'!V130</f>
        <v>0</v>
      </c>
      <c r="H92" s="518">
        <f ca="1">'Report (2)'!W34+'Report (2)'!W66+'Report (2)'!W98+'Report (2)'!W130</f>
        <v>0</v>
      </c>
      <c r="I92" s="518">
        <f ca="1">'Report (2)'!X34+'Report (2)'!X66+'Report (2)'!X98+'Report (2)'!X130</f>
        <v>0</v>
      </c>
      <c r="J92" s="518">
        <f ca="1">'Report (2)'!Y34+'Report (2)'!Y66+'Report (2)'!Y98+'Report (2)'!Y130</f>
        <v>0</v>
      </c>
      <c r="K92" s="518"/>
      <c r="L92" s="518"/>
      <c r="M92" s="518"/>
      <c r="N92" s="518"/>
      <c r="O92" s="518"/>
      <c r="P92" s="544"/>
      <c r="Q92" s="492"/>
    </row>
    <row r="93" ht="24" customHeight="1" spans="2:17">
      <c r="B93" s="447"/>
      <c r="C93" s="522"/>
      <c r="D93" s="523" t="s">
        <v>1687</v>
      </c>
      <c r="E93" s="524">
        <f ca="1">'Report (2)'!T35+'Report (2)'!T67+'Report (2)'!T99+'Report (2)'!T131</f>
        <v>0</v>
      </c>
      <c r="F93" s="525">
        <f ca="1">'Report (2)'!U35+'Report (2)'!U67+'Report (2)'!U99+'Report (2)'!U131</f>
        <v>0</v>
      </c>
      <c r="G93" s="525">
        <f ca="1">'Report (2)'!V35+'Report (2)'!V67+'Report (2)'!V99+'Report (2)'!V131</f>
        <v>0</v>
      </c>
      <c r="H93" s="525">
        <f ca="1">'Report (2)'!W35+'Report (2)'!W67+'Report (2)'!W99+'Report (2)'!W131</f>
        <v>0</v>
      </c>
      <c r="I93" s="525">
        <f ca="1">'Report (2)'!X35+'Report (2)'!X67+'Report (2)'!X99+'Report (2)'!X131</f>
        <v>0</v>
      </c>
      <c r="J93" s="525">
        <f ca="1">'Report (2)'!Y35+'Report (2)'!Y67+'Report (2)'!Y99+'Report (2)'!Y131</f>
        <v>0</v>
      </c>
      <c r="K93" s="525"/>
      <c r="L93" s="525"/>
      <c r="M93" s="525"/>
      <c r="N93" s="525"/>
      <c r="O93" s="525"/>
      <c r="P93" s="546"/>
      <c r="Q93" s="492"/>
    </row>
    <row r="94" ht="24" customHeight="1" spans="2:17">
      <c r="B94" s="447"/>
      <c r="C94" s="526" t="s">
        <v>1688</v>
      </c>
      <c r="D94" s="527"/>
      <c r="E94" s="528">
        <f>'Report (2)'!T36+'Report (2)'!T68+'Report (2)'!T100+'Report (2)'!T132</f>
        <v>0</v>
      </c>
      <c r="F94" s="529">
        <f>'Report (2)'!U36+'Report (2)'!U68+'Report (2)'!U100+'Report (2)'!U132</f>
        <v>0</v>
      </c>
      <c r="G94" s="529">
        <f>'Report (2)'!V36+'Report (2)'!V68+'Report (2)'!V100+'Report (2)'!V132</f>
        <v>0</v>
      </c>
      <c r="H94" s="529">
        <f>'Report (2)'!W36+'Report (2)'!W68+'Report (2)'!W100+'Report (2)'!W132</f>
        <v>0</v>
      </c>
      <c r="I94" s="529">
        <f>'Report (2)'!X36+'Report (2)'!X68+'Report (2)'!X100+'Report (2)'!X132</f>
        <v>0</v>
      </c>
      <c r="J94" s="529">
        <f>'Report (2)'!Y36+'Report (2)'!Y68+'Report (2)'!Y100+'Report (2)'!Y132</f>
        <v>0</v>
      </c>
      <c r="K94" s="529"/>
      <c r="L94" s="529"/>
      <c r="M94" s="529"/>
      <c r="N94" s="529"/>
      <c r="O94" s="529"/>
      <c r="P94" s="547"/>
      <c r="Q94" s="492"/>
    </row>
    <row r="95" ht="24" customHeight="1" spans="2:17">
      <c r="B95" s="447"/>
      <c r="C95" s="530" t="s">
        <v>1689</v>
      </c>
      <c r="D95" s="531"/>
      <c r="E95" s="532">
        <f>'Report (2)'!T37+'Report (2)'!T69+'Report (2)'!T101+'Report (2)'!T133</f>
        <v>0</v>
      </c>
      <c r="F95" s="533">
        <f>'Report (2)'!U37+'Report (2)'!U69+'Report (2)'!U101+'Report (2)'!U133</f>
        <v>500</v>
      </c>
      <c r="G95" s="533">
        <f>'Report (2)'!V37+'Report (2)'!V69+'Report (2)'!V101+'Report (2)'!V133</f>
        <v>0</v>
      </c>
      <c r="H95" s="533">
        <f>'Report (2)'!W37+'Report (2)'!W69+'Report (2)'!W101+'Report (2)'!W133</f>
        <v>500</v>
      </c>
      <c r="I95" s="533">
        <f>'Report (2)'!X37+'Report (2)'!X69+'Report (2)'!X101+'Report (2)'!X133</f>
        <v>0</v>
      </c>
      <c r="J95" s="533">
        <f>'Report (2)'!Y37+'Report (2)'!Y69+'Report (2)'!Y101+'Report (2)'!Y133</f>
        <v>0</v>
      </c>
      <c r="K95" s="533"/>
      <c r="L95" s="533"/>
      <c r="M95" s="533"/>
      <c r="N95" s="533"/>
      <c r="O95" s="533"/>
      <c r="P95" s="548"/>
      <c r="Q95" s="492"/>
    </row>
    <row r="96" ht="24" customHeight="1" spans="2:17">
      <c r="B96" s="447"/>
      <c r="C96" s="534" t="s">
        <v>1690</v>
      </c>
      <c r="D96" s="535"/>
      <c r="E96" s="536">
        <f ca="1">'Report (2)'!T38+'Report (2)'!T70+'Report (2)'!T102+'Report (2)'!T134</f>
        <v>2372.704342458</v>
      </c>
      <c r="F96" s="537">
        <f ca="1">'Report (2)'!U38+'Report (2)'!U70+'Report (2)'!U102+'Report (2)'!U134</f>
        <v>2832.502421294</v>
      </c>
      <c r="G96" s="537">
        <f ca="1">'Report (2)'!V38+'Report (2)'!V70+'Report (2)'!V102+'Report (2)'!V134</f>
        <v>2722</v>
      </c>
      <c r="H96" s="537">
        <f ca="1">'Report (2)'!W38+'Report (2)'!W70+'Report (2)'!W102+'Report (2)'!W134</f>
        <v>3852.80349684</v>
      </c>
      <c r="I96" s="537">
        <f ca="1">'Report (2)'!X38+'Report (2)'!X70+'Report (2)'!X102+'Report (2)'!X134</f>
        <v>1886.73549464</v>
      </c>
      <c r="J96" s="537">
        <f ca="1">'Report (2)'!Y38+'Report (2)'!Y70+'Report (2)'!Y102+'Report (2)'!Y134</f>
        <v>180</v>
      </c>
      <c r="K96" s="537"/>
      <c r="L96" s="537"/>
      <c r="M96" s="537"/>
      <c r="N96" s="537"/>
      <c r="O96" s="537"/>
      <c r="P96" s="549"/>
      <c r="Q96" s="492"/>
    </row>
    <row r="97" ht="24" customHeight="1" spans="2:17">
      <c r="B97" s="447"/>
      <c r="C97" s="538" t="s">
        <v>1691</v>
      </c>
      <c r="D97" s="539"/>
      <c r="E97" s="540">
        <f ca="1">'Report (2)'!T39+'Report (2)'!T71+'Report (2)'!T103+'Report (2)'!T135</f>
        <v>0.00359010940212668</v>
      </c>
      <c r="F97" s="541">
        <f ca="1">'Report (2)'!U39+'Report (2)'!U71+'Report (2)'!U103+'Report (2)'!U135</f>
        <v>0.00479025428630943</v>
      </c>
      <c r="G97" s="541">
        <f ca="1">'Report (2)'!V39+'Report (2)'!V71+'Report (2)'!V103+'Report (2)'!V135</f>
        <v>0.00579074503143313</v>
      </c>
      <c r="H97" s="541">
        <f ca="1">'Report (2)'!W39+'Report (2)'!W71+'Report (2)'!W103+'Report (2)'!W135</f>
        <v>0.00737005187924779</v>
      </c>
      <c r="I97" s="541" t="e">
        <f ca="1">'Report (2)'!X39+'Report (2)'!X71+'Report (2)'!X103+'Report (2)'!X135</f>
        <v>#DIV/0!</v>
      </c>
      <c r="J97" s="541">
        <f ca="1">'Report (2)'!Y39+'Report (2)'!Y71+'Report (2)'!Y103+'Report (2)'!Y135</f>
        <v>0.000295380751002061</v>
      </c>
      <c r="K97" s="541"/>
      <c r="L97" s="541"/>
      <c r="M97" s="541"/>
      <c r="N97" s="541"/>
      <c r="O97" s="541"/>
      <c r="P97" s="550"/>
      <c r="Q97" s="492"/>
    </row>
    <row r="98" customHeight="1" spans="2:17">
      <c r="B98" s="484"/>
      <c r="C98" s="485"/>
      <c r="D98" s="485"/>
      <c r="E98" s="485"/>
      <c r="F98" s="485"/>
      <c r="G98" s="485"/>
      <c r="H98" s="485"/>
      <c r="I98" s="485"/>
      <c r="J98" s="485"/>
      <c r="K98" s="485"/>
      <c r="L98" s="485"/>
      <c r="M98" s="485"/>
      <c r="N98" s="485"/>
      <c r="O98" s="485"/>
      <c r="P98" s="485"/>
      <c r="Q98" s="502"/>
    </row>
  </sheetData>
  <mergeCells count="12">
    <mergeCell ref="C24:C25"/>
    <mergeCell ref="C26:C27"/>
    <mergeCell ref="C28:C29"/>
    <mergeCell ref="C30:C31"/>
    <mergeCell ref="C55:C56"/>
    <mergeCell ref="C57:C58"/>
    <mergeCell ref="C59:C60"/>
    <mergeCell ref="C61:C62"/>
    <mergeCell ref="C86:C87"/>
    <mergeCell ref="C88:C89"/>
    <mergeCell ref="C90:C91"/>
    <mergeCell ref="C92:C93"/>
  </mergeCells>
  <printOptions horizontalCentered="1"/>
  <pageMargins left="0.196527777777778" right="0.196527777777778" top="0.393055555555556" bottom="0.236111111111111" header="0.196527777777778" footer="0.118055555555556"/>
  <pageSetup paperSize="9" scale="38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499984740745262"/>
    <pageSetUpPr fitToPage="1"/>
  </sheetPr>
  <dimension ref="A1:AG136"/>
  <sheetViews>
    <sheetView showGridLines="0" tabSelected="1" zoomScale="55" zoomScaleNormal="55" topLeftCell="A7" workbookViewId="0">
      <selection activeCell="AH20" sqref="AH20"/>
    </sheetView>
  </sheetViews>
  <sheetFormatPr defaultColWidth="9" defaultRowHeight="21" customHeight="1"/>
  <cols>
    <col min="1" max="1" width="2.85185185185185" style="84" customWidth="1"/>
    <col min="2" max="2" width="15" style="84" customWidth="1"/>
    <col min="3" max="3" width="4.71296296296296" style="84" customWidth="1"/>
    <col min="4" max="15" width="11.712962962963" style="84" customWidth="1"/>
    <col min="16" max="17" width="2.85185185185185" style="84" customWidth="1"/>
    <col min="18" max="18" width="15" style="84" customWidth="1"/>
    <col min="19" max="19" width="4.71296296296296" style="84" customWidth="1"/>
    <col min="20" max="31" width="11.712962962963" style="84" customWidth="1"/>
    <col min="32" max="32" width="2.85185185185185" style="84" customWidth="1"/>
    <col min="33" max="16384" width="9.13888888888889" style="84"/>
  </cols>
  <sheetData>
    <row r="1" customHeight="1" spans="10:33">
      <c r="J1" s="488"/>
      <c r="K1" s="488"/>
      <c r="L1" s="488"/>
      <c r="M1" s="488"/>
      <c r="N1" s="488"/>
      <c r="O1" s="488"/>
      <c r="P1" s="488"/>
      <c r="Q1" s="488"/>
      <c r="R1" s="488"/>
      <c r="S1" s="488"/>
      <c r="T1" s="488"/>
      <c r="U1" s="488"/>
      <c r="V1" s="488"/>
      <c r="W1" s="488"/>
      <c r="X1" s="488"/>
      <c r="Y1" s="488"/>
      <c r="Z1" s="503"/>
      <c r="AA1" s="503"/>
      <c r="AB1" s="503"/>
      <c r="AC1" s="503"/>
      <c r="AD1" s="503"/>
      <c r="AE1" s="503"/>
      <c r="AF1" s="448"/>
      <c r="AG1" s="448"/>
    </row>
    <row r="2" customHeight="1" spans="10:33">
      <c r="J2" s="488"/>
      <c r="K2" s="488"/>
      <c r="L2" s="488"/>
      <c r="M2" s="488"/>
      <c r="N2" s="488"/>
      <c r="O2" s="488"/>
      <c r="P2" s="488"/>
      <c r="Q2" s="488"/>
      <c r="R2" s="488"/>
      <c r="S2" s="488"/>
      <c r="T2" s="488"/>
      <c r="U2" s="488"/>
      <c r="V2" s="488"/>
      <c r="W2" s="488"/>
      <c r="X2" s="488"/>
      <c r="Y2" s="488"/>
      <c r="Z2" s="504"/>
      <c r="AA2" s="504"/>
      <c r="AB2" s="504"/>
      <c r="AC2" s="504"/>
      <c r="AD2" s="504"/>
      <c r="AE2" s="504"/>
      <c r="AF2" s="448"/>
      <c r="AG2" s="448"/>
    </row>
    <row r="3" customHeight="1" spans="10:33">
      <c r="J3" s="488"/>
      <c r="K3" s="488"/>
      <c r="L3" s="488"/>
      <c r="M3" s="488"/>
      <c r="N3" s="488"/>
      <c r="O3" s="488"/>
      <c r="P3" s="488"/>
      <c r="Q3" s="488"/>
      <c r="R3" s="488"/>
      <c r="S3" s="488"/>
      <c r="T3" s="488"/>
      <c r="U3" s="488"/>
      <c r="V3" s="488"/>
      <c r="W3" s="488"/>
      <c r="X3" s="488"/>
      <c r="Y3" s="488"/>
      <c r="Z3" s="504"/>
      <c r="AA3" s="504"/>
      <c r="AB3" s="504"/>
      <c r="AC3" s="504"/>
      <c r="AD3" s="504"/>
      <c r="AE3" s="504"/>
      <c r="AF3" s="448"/>
      <c r="AG3" s="448"/>
    </row>
    <row r="4" customHeight="1" spans="10:33">
      <c r="J4" s="488"/>
      <c r="K4" s="488"/>
      <c r="L4" s="488"/>
      <c r="M4" s="488"/>
      <c r="N4" s="488"/>
      <c r="O4" s="488"/>
      <c r="P4" s="488"/>
      <c r="Q4" s="488"/>
      <c r="R4" s="488"/>
      <c r="S4" s="488"/>
      <c r="T4" s="488"/>
      <c r="U4" s="488"/>
      <c r="V4" s="488"/>
      <c r="W4" s="488"/>
      <c r="X4" s="488"/>
      <c r="Y4" s="488"/>
      <c r="Z4" s="504"/>
      <c r="AA4" s="504"/>
      <c r="AB4" s="504"/>
      <c r="AC4" s="504"/>
      <c r="AD4" s="504"/>
      <c r="AE4" s="504"/>
      <c r="AF4" s="448"/>
      <c r="AG4" s="448"/>
    </row>
    <row r="5" customHeight="1" spans="10:33">
      <c r="J5" s="488"/>
      <c r="K5" s="488"/>
      <c r="L5" s="488"/>
      <c r="M5" s="488"/>
      <c r="N5" s="488"/>
      <c r="O5" s="488"/>
      <c r="P5" s="488"/>
      <c r="Q5" s="488"/>
      <c r="R5" s="488"/>
      <c r="S5" s="488"/>
      <c r="T5" s="488"/>
      <c r="U5" s="488"/>
      <c r="V5" s="488"/>
      <c r="W5" s="488"/>
      <c r="X5" s="488"/>
      <c r="Y5" s="488"/>
      <c r="Z5" s="504"/>
      <c r="AA5" s="504"/>
      <c r="AB5" s="504"/>
      <c r="AC5" s="504"/>
      <c r="AD5" s="504"/>
      <c r="AE5" s="504"/>
      <c r="AF5" s="448"/>
      <c r="AG5" s="448"/>
    </row>
    <row r="6" ht="18" customHeight="1" spans="10:33">
      <c r="J6" s="488"/>
      <c r="K6" s="488"/>
      <c r="L6" s="488"/>
      <c r="M6" s="488"/>
      <c r="N6" s="488"/>
      <c r="O6" s="488"/>
      <c r="P6" s="488"/>
      <c r="Q6" s="488"/>
      <c r="R6" s="488"/>
      <c r="S6" s="488"/>
      <c r="T6" s="488"/>
      <c r="U6" s="488"/>
      <c r="V6" s="488"/>
      <c r="W6" s="488"/>
      <c r="X6" s="488"/>
      <c r="Y6" s="488"/>
      <c r="Z6" s="505"/>
      <c r="AA6" s="505"/>
      <c r="AB6" s="505"/>
      <c r="AC6" s="505"/>
      <c r="AD6" s="505"/>
      <c r="AE6" s="505"/>
      <c r="AF6" s="448"/>
      <c r="AG6" s="448"/>
    </row>
    <row r="7" ht="18" customHeight="1" spans="10:33"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8"/>
      <c r="U7" s="488"/>
      <c r="V7" s="488"/>
      <c r="W7" s="488"/>
      <c r="X7" s="488"/>
      <c r="Y7" s="488"/>
      <c r="Z7" s="505"/>
      <c r="AA7" s="505"/>
      <c r="AB7" s="505"/>
      <c r="AC7" s="505"/>
      <c r="AD7" s="505"/>
      <c r="AE7" s="505"/>
      <c r="AF7" s="448"/>
      <c r="AG7" s="448"/>
    </row>
    <row r="8" ht="12" customHeight="1" spans="1:32">
      <c r="A8" s="442"/>
      <c r="B8" s="442"/>
      <c r="C8" s="442"/>
      <c r="D8" s="442"/>
      <c r="E8" s="442"/>
      <c r="F8" s="442"/>
      <c r="G8" s="442"/>
      <c r="H8" s="442"/>
      <c r="I8" s="442"/>
      <c r="J8" s="489"/>
      <c r="K8" s="489"/>
      <c r="L8" s="489"/>
      <c r="M8" s="489"/>
      <c r="N8" s="489"/>
      <c r="O8" s="489"/>
      <c r="P8" s="489"/>
      <c r="Q8" s="489"/>
      <c r="R8" s="489"/>
      <c r="S8" s="489"/>
      <c r="T8" s="489"/>
      <c r="U8" s="489"/>
      <c r="V8" s="489"/>
      <c r="W8" s="489"/>
      <c r="X8" s="489"/>
      <c r="Y8" s="489"/>
      <c r="Z8" s="506"/>
      <c r="AA8" s="506"/>
      <c r="AB8" s="506"/>
      <c r="AC8" s="506"/>
      <c r="AD8" s="506"/>
      <c r="AE8" s="506"/>
      <c r="AF8" s="442"/>
    </row>
    <row r="9" ht="12" customHeight="1" spans="10:31">
      <c r="J9" s="490"/>
      <c r="K9" s="490"/>
      <c r="L9" s="490"/>
      <c r="M9" s="490"/>
      <c r="N9" s="490"/>
      <c r="O9" s="490"/>
      <c r="P9" s="490"/>
      <c r="Q9" s="490"/>
      <c r="R9" s="490"/>
      <c r="S9" s="490"/>
      <c r="T9" s="490"/>
      <c r="U9" s="490"/>
      <c r="V9" s="490"/>
      <c r="W9" s="490"/>
      <c r="X9" s="490"/>
      <c r="Y9" s="490"/>
      <c r="Z9" s="448"/>
      <c r="AA9" s="448"/>
      <c r="AB9" s="448"/>
      <c r="AC9" s="448"/>
      <c r="AD9" s="448"/>
      <c r="AE9" s="448"/>
    </row>
    <row r="10" customHeight="1" spans="1:32">
      <c r="A10" s="443"/>
      <c r="B10" s="444" t="s">
        <v>1682</v>
      </c>
      <c r="C10" s="444" t="s">
        <v>1683</v>
      </c>
      <c r="D10" s="445" t="s">
        <v>44</v>
      </c>
      <c r="E10" s="446"/>
      <c r="F10" s="446"/>
      <c r="G10" s="446"/>
      <c r="H10" s="446"/>
      <c r="I10" s="446"/>
      <c r="J10" s="446"/>
      <c r="K10" s="446"/>
      <c r="L10" s="446"/>
      <c r="M10" s="446"/>
      <c r="N10" s="446"/>
      <c r="O10" s="446"/>
      <c r="P10" s="491"/>
      <c r="Q10" s="443"/>
      <c r="R10" s="444" t="s">
        <v>1682</v>
      </c>
      <c r="S10" s="444" t="s">
        <v>1683</v>
      </c>
      <c r="T10" s="445" t="s">
        <v>46</v>
      </c>
      <c r="U10" s="446"/>
      <c r="V10" s="446"/>
      <c r="W10" s="446"/>
      <c r="X10" s="446"/>
      <c r="Y10" s="446"/>
      <c r="Z10" s="446"/>
      <c r="AA10" s="446"/>
      <c r="AB10" s="446"/>
      <c r="AC10" s="446"/>
      <c r="AD10" s="446"/>
      <c r="AE10" s="446"/>
      <c r="AF10" s="491"/>
    </row>
    <row r="11" customHeight="1" spans="1:32">
      <c r="A11" s="447"/>
      <c r="B11" s="448"/>
      <c r="C11" s="448"/>
      <c r="D11" s="448"/>
      <c r="E11" s="448"/>
      <c r="F11" s="448"/>
      <c r="G11" s="448"/>
      <c r="H11" s="448"/>
      <c r="I11" s="448"/>
      <c r="J11" s="448"/>
      <c r="K11" s="448"/>
      <c r="L11" s="448"/>
      <c r="M11" s="448"/>
      <c r="N11" s="448"/>
      <c r="O11" s="448"/>
      <c r="P11" s="492"/>
      <c r="Q11" s="447"/>
      <c r="R11" s="448"/>
      <c r="S11" s="448"/>
      <c r="T11" s="448"/>
      <c r="U11" s="448"/>
      <c r="V11" s="448"/>
      <c r="W11" s="448"/>
      <c r="X11" s="448"/>
      <c r="Y11" s="448"/>
      <c r="Z11" s="448"/>
      <c r="AA11" s="448"/>
      <c r="AB11" s="448"/>
      <c r="AC11" s="448"/>
      <c r="AD11" s="448"/>
      <c r="AE11" s="448"/>
      <c r="AF11" s="492"/>
    </row>
    <row r="12" customHeight="1" spans="1:32">
      <c r="A12" s="447"/>
      <c r="B12" s="448"/>
      <c r="C12" s="448"/>
      <c r="D12" s="448"/>
      <c r="E12" s="448"/>
      <c r="F12" s="448"/>
      <c r="G12" s="448"/>
      <c r="H12" s="448"/>
      <c r="I12" s="448"/>
      <c r="J12" s="448"/>
      <c r="K12" s="448"/>
      <c r="L12" s="448"/>
      <c r="M12" s="448"/>
      <c r="N12" s="448"/>
      <c r="O12" s="448"/>
      <c r="P12" s="492"/>
      <c r="Q12" s="447"/>
      <c r="R12" s="448"/>
      <c r="S12" s="448"/>
      <c r="T12" s="448"/>
      <c r="U12" s="448"/>
      <c r="V12" s="448"/>
      <c r="W12" s="448"/>
      <c r="X12" s="448"/>
      <c r="Y12" s="448"/>
      <c r="Z12" s="448"/>
      <c r="AA12" s="448"/>
      <c r="AB12" s="448"/>
      <c r="AC12" s="448"/>
      <c r="AD12" s="448"/>
      <c r="AE12" s="448"/>
      <c r="AF12" s="492"/>
    </row>
    <row r="13" customHeight="1" spans="1:32">
      <c r="A13" s="447"/>
      <c r="B13" s="448"/>
      <c r="C13" s="448"/>
      <c r="D13" s="448"/>
      <c r="E13" s="448"/>
      <c r="F13" s="448"/>
      <c r="G13" s="448"/>
      <c r="H13" s="448"/>
      <c r="I13" s="448"/>
      <c r="J13" s="448"/>
      <c r="K13" s="448"/>
      <c r="L13" s="448"/>
      <c r="M13" s="448"/>
      <c r="N13" s="448"/>
      <c r="O13" s="448"/>
      <c r="P13" s="492"/>
      <c r="Q13" s="447"/>
      <c r="R13" s="448"/>
      <c r="S13" s="448"/>
      <c r="T13" s="448"/>
      <c r="U13" s="448"/>
      <c r="V13" s="448"/>
      <c r="W13" s="448"/>
      <c r="X13" s="448"/>
      <c r="Y13" s="448"/>
      <c r="Z13" s="448"/>
      <c r="AA13" s="448"/>
      <c r="AB13" s="448"/>
      <c r="AC13" s="448"/>
      <c r="AD13" s="448"/>
      <c r="AE13" s="448"/>
      <c r="AF13" s="492"/>
    </row>
    <row r="14" customHeight="1" spans="1:32">
      <c r="A14" s="447"/>
      <c r="B14" s="448"/>
      <c r="C14" s="448"/>
      <c r="D14" s="448"/>
      <c r="E14" s="448"/>
      <c r="F14" s="448"/>
      <c r="G14" s="448"/>
      <c r="H14" s="448"/>
      <c r="I14" s="448"/>
      <c r="J14" s="448"/>
      <c r="K14" s="448"/>
      <c r="L14" s="448"/>
      <c r="M14" s="448"/>
      <c r="N14" s="448"/>
      <c r="O14" s="448"/>
      <c r="P14" s="492"/>
      <c r="Q14" s="447"/>
      <c r="R14" s="448"/>
      <c r="S14" s="448"/>
      <c r="T14" s="448"/>
      <c r="U14" s="448"/>
      <c r="V14" s="448"/>
      <c r="W14" s="448"/>
      <c r="X14" s="448"/>
      <c r="Y14" s="448"/>
      <c r="Z14" s="448"/>
      <c r="AA14" s="448"/>
      <c r="AB14" s="448"/>
      <c r="AC14" s="448"/>
      <c r="AD14" s="448"/>
      <c r="AE14" s="448"/>
      <c r="AF14" s="492"/>
    </row>
    <row r="15" customHeight="1" spans="1:32">
      <c r="A15" s="447"/>
      <c r="B15" s="448"/>
      <c r="C15" s="448"/>
      <c r="D15" s="448"/>
      <c r="E15" s="448"/>
      <c r="F15" s="448"/>
      <c r="G15" s="448"/>
      <c r="H15" s="448"/>
      <c r="I15" s="448"/>
      <c r="J15" s="448"/>
      <c r="K15" s="448"/>
      <c r="L15" s="448"/>
      <c r="M15" s="448"/>
      <c r="N15" s="448"/>
      <c r="O15" s="448"/>
      <c r="P15" s="492"/>
      <c r="Q15" s="447"/>
      <c r="R15" s="448"/>
      <c r="S15" s="448"/>
      <c r="T15" s="448"/>
      <c r="U15" s="448"/>
      <c r="V15" s="448"/>
      <c r="W15" s="448"/>
      <c r="X15" s="448"/>
      <c r="Y15" s="448"/>
      <c r="Z15" s="448"/>
      <c r="AA15" s="448"/>
      <c r="AB15" s="448"/>
      <c r="AC15" s="448"/>
      <c r="AD15" s="448"/>
      <c r="AE15" s="448"/>
      <c r="AF15" s="492"/>
    </row>
    <row r="16" customHeight="1" spans="1:32">
      <c r="A16" s="447"/>
      <c r="B16" s="448"/>
      <c r="C16" s="448"/>
      <c r="D16" s="448"/>
      <c r="E16" s="448"/>
      <c r="F16" s="448"/>
      <c r="G16" s="448"/>
      <c r="H16" s="448"/>
      <c r="I16" s="448"/>
      <c r="J16" s="448"/>
      <c r="K16" s="448"/>
      <c r="L16" s="448"/>
      <c r="M16" s="448"/>
      <c r="N16" s="448"/>
      <c r="O16" s="448"/>
      <c r="P16" s="492"/>
      <c r="Q16" s="447"/>
      <c r="R16" s="448"/>
      <c r="S16" s="448"/>
      <c r="T16" s="448"/>
      <c r="U16" s="448"/>
      <c r="V16" s="448"/>
      <c r="W16" s="448"/>
      <c r="X16" s="448"/>
      <c r="Y16" s="448"/>
      <c r="Z16" s="448"/>
      <c r="AA16" s="448"/>
      <c r="AB16" s="448"/>
      <c r="AC16" s="448"/>
      <c r="AD16" s="448"/>
      <c r="AE16" s="448"/>
      <c r="AF16" s="492"/>
    </row>
    <row r="17" customHeight="1" spans="1:32">
      <c r="A17" s="447"/>
      <c r="B17" s="448"/>
      <c r="C17" s="448"/>
      <c r="D17" s="448"/>
      <c r="E17" s="448"/>
      <c r="F17" s="448"/>
      <c r="G17" s="448"/>
      <c r="H17" s="448"/>
      <c r="I17" s="448"/>
      <c r="J17" s="448"/>
      <c r="K17" s="448"/>
      <c r="L17" s="448"/>
      <c r="M17" s="448"/>
      <c r="N17" s="448"/>
      <c r="O17" s="448"/>
      <c r="P17" s="492"/>
      <c r="Q17" s="447"/>
      <c r="R17" s="448"/>
      <c r="S17" s="448"/>
      <c r="T17" s="448"/>
      <c r="U17" s="448"/>
      <c r="V17" s="448"/>
      <c r="W17" s="448"/>
      <c r="X17" s="448"/>
      <c r="Y17" s="448"/>
      <c r="Z17" s="448"/>
      <c r="AA17" s="448"/>
      <c r="AB17" s="448"/>
      <c r="AC17" s="448"/>
      <c r="AD17" s="448"/>
      <c r="AE17" s="448"/>
      <c r="AF17" s="492"/>
    </row>
    <row r="18" customHeight="1" spans="1:32">
      <c r="A18" s="447"/>
      <c r="B18" s="448"/>
      <c r="C18" s="448"/>
      <c r="D18" s="448"/>
      <c r="E18" s="448"/>
      <c r="F18" s="448"/>
      <c r="G18" s="448"/>
      <c r="H18" s="448"/>
      <c r="I18" s="448"/>
      <c r="J18" s="448"/>
      <c r="K18" s="448"/>
      <c r="L18" s="448"/>
      <c r="M18" s="448"/>
      <c r="N18" s="448"/>
      <c r="O18" s="448"/>
      <c r="P18" s="492"/>
      <c r="Q18" s="447"/>
      <c r="R18" s="448"/>
      <c r="S18" s="448"/>
      <c r="T18" s="448"/>
      <c r="U18" s="448"/>
      <c r="V18" s="448"/>
      <c r="W18" s="448"/>
      <c r="X18" s="448"/>
      <c r="Y18" s="448"/>
      <c r="Z18" s="448"/>
      <c r="AA18" s="448"/>
      <c r="AB18" s="448"/>
      <c r="AC18" s="448"/>
      <c r="AD18" s="448"/>
      <c r="AE18" s="448"/>
      <c r="AF18" s="492"/>
    </row>
    <row r="19" customHeight="1" spans="1:32">
      <c r="A19" s="447"/>
      <c r="B19" s="448"/>
      <c r="C19" s="448"/>
      <c r="D19" s="448"/>
      <c r="E19" s="448"/>
      <c r="F19" s="448"/>
      <c r="G19" s="448"/>
      <c r="H19" s="448"/>
      <c r="I19" s="448"/>
      <c r="J19" s="448"/>
      <c r="K19" s="448"/>
      <c r="L19" s="448"/>
      <c r="M19" s="448"/>
      <c r="N19" s="448"/>
      <c r="O19" s="448"/>
      <c r="P19" s="492"/>
      <c r="Q19" s="447"/>
      <c r="R19" s="448"/>
      <c r="S19" s="448"/>
      <c r="T19" s="448"/>
      <c r="U19" s="448"/>
      <c r="V19" s="448"/>
      <c r="W19" s="448"/>
      <c r="X19" s="448"/>
      <c r="Y19" s="448"/>
      <c r="Z19" s="448"/>
      <c r="AA19" s="448"/>
      <c r="AB19" s="448"/>
      <c r="AC19" s="448"/>
      <c r="AD19" s="448"/>
      <c r="AE19" s="448"/>
      <c r="AF19" s="492"/>
    </row>
    <row r="20" customHeight="1" spans="1:32">
      <c r="A20" s="447"/>
      <c r="B20" s="448"/>
      <c r="C20" s="448"/>
      <c r="D20" s="448"/>
      <c r="E20" s="448"/>
      <c r="F20" s="448"/>
      <c r="G20" s="448"/>
      <c r="H20" s="448"/>
      <c r="I20" s="448"/>
      <c r="J20" s="448"/>
      <c r="K20" s="448"/>
      <c r="L20" s="448"/>
      <c r="M20" s="448"/>
      <c r="N20" s="448"/>
      <c r="O20" s="448"/>
      <c r="P20" s="492"/>
      <c r="Q20" s="447"/>
      <c r="R20" s="448"/>
      <c r="S20" s="448"/>
      <c r="T20" s="448"/>
      <c r="U20" s="448"/>
      <c r="V20" s="448"/>
      <c r="W20" s="448"/>
      <c r="X20" s="448"/>
      <c r="Y20" s="448"/>
      <c r="Z20" s="448"/>
      <c r="AA20" s="448"/>
      <c r="AB20" s="448"/>
      <c r="AC20" s="448"/>
      <c r="AD20" s="448"/>
      <c r="AE20" s="448"/>
      <c r="AF20" s="492"/>
    </row>
    <row r="21" customHeight="1" spans="1:32">
      <c r="A21" s="447"/>
      <c r="B21" s="448"/>
      <c r="C21" s="448"/>
      <c r="D21" s="448"/>
      <c r="E21" s="448"/>
      <c r="F21" s="448"/>
      <c r="G21" s="448"/>
      <c r="H21" s="448"/>
      <c r="I21" s="448"/>
      <c r="J21" s="448"/>
      <c r="K21" s="448"/>
      <c r="L21" s="448"/>
      <c r="M21" s="448"/>
      <c r="N21" s="448"/>
      <c r="O21" s="448"/>
      <c r="P21" s="492"/>
      <c r="Q21" s="447"/>
      <c r="R21" s="448"/>
      <c r="S21" s="448"/>
      <c r="T21" s="448"/>
      <c r="U21" s="448"/>
      <c r="V21" s="448"/>
      <c r="W21" s="448"/>
      <c r="X21" s="448"/>
      <c r="Y21" s="448"/>
      <c r="Z21" s="448"/>
      <c r="AA21" s="448"/>
      <c r="AB21" s="448"/>
      <c r="AC21" s="448"/>
      <c r="AD21" s="448"/>
      <c r="AE21" s="448"/>
      <c r="AF21" s="492"/>
    </row>
    <row r="22" customHeight="1" spans="1:32">
      <c r="A22" s="447"/>
      <c r="B22" s="448"/>
      <c r="C22" s="448"/>
      <c r="D22" s="448"/>
      <c r="E22" s="448"/>
      <c r="F22" s="448"/>
      <c r="G22" s="448"/>
      <c r="H22" s="448"/>
      <c r="I22" s="448"/>
      <c r="J22" s="448"/>
      <c r="K22" s="448"/>
      <c r="L22" s="448"/>
      <c r="M22" s="448"/>
      <c r="N22" s="448"/>
      <c r="O22" s="448"/>
      <c r="P22" s="492"/>
      <c r="Q22" s="447"/>
      <c r="R22" s="448"/>
      <c r="S22" s="448"/>
      <c r="T22" s="448"/>
      <c r="U22" s="448"/>
      <c r="V22" s="448"/>
      <c r="W22" s="448"/>
      <c r="X22" s="448"/>
      <c r="Y22" s="448"/>
      <c r="Z22" s="448"/>
      <c r="AA22" s="448"/>
      <c r="AB22" s="448"/>
      <c r="AC22" s="448"/>
      <c r="AD22" s="448"/>
      <c r="AE22" s="448"/>
      <c r="AF22" s="492"/>
    </row>
    <row r="23" customHeight="1" spans="1:32">
      <c r="A23" s="447"/>
      <c r="B23" s="448"/>
      <c r="C23" s="448"/>
      <c r="D23" s="448"/>
      <c r="E23" s="448"/>
      <c r="F23" s="448"/>
      <c r="G23" s="448"/>
      <c r="H23" s="448"/>
      <c r="I23" s="448"/>
      <c r="J23" s="448"/>
      <c r="K23" s="448"/>
      <c r="L23" s="448"/>
      <c r="M23" s="448"/>
      <c r="N23" s="448"/>
      <c r="O23" s="448"/>
      <c r="P23" s="492"/>
      <c r="Q23" s="447"/>
      <c r="R23" s="448"/>
      <c r="S23" s="448"/>
      <c r="T23" s="448"/>
      <c r="U23" s="448"/>
      <c r="V23" s="448"/>
      <c r="W23" s="448"/>
      <c r="X23" s="448"/>
      <c r="Y23" s="448"/>
      <c r="Z23" s="448"/>
      <c r="AA23" s="448"/>
      <c r="AB23" s="448"/>
      <c r="AC23" s="448"/>
      <c r="AD23" s="448"/>
      <c r="AE23" s="448"/>
      <c r="AF23" s="492"/>
    </row>
    <row r="24" customHeight="1" spans="1:32">
      <c r="A24" s="447"/>
      <c r="B24" s="448"/>
      <c r="C24" s="448"/>
      <c r="D24" s="448"/>
      <c r="E24" s="448"/>
      <c r="F24" s="448"/>
      <c r="G24" s="448"/>
      <c r="H24" s="448"/>
      <c r="I24" s="448"/>
      <c r="J24" s="448"/>
      <c r="K24" s="448"/>
      <c r="L24" s="448"/>
      <c r="M24" s="448"/>
      <c r="N24" s="448"/>
      <c r="O24" s="448"/>
      <c r="P24" s="492"/>
      <c r="Q24" s="447"/>
      <c r="R24" s="448"/>
      <c r="S24" s="448"/>
      <c r="T24" s="448"/>
      <c r="U24" s="448"/>
      <c r="V24" s="448"/>
      <c r="W24" s="448"/>
      <c r="X24" s="448"/>
      <c r="Y24" s="448"/>
      <c r="Z24" s="448"/>
      <c r="AA24" s="448"/>
      <c r="AB24" s="448"/>
      <c r="AC24" s="448"/>
      <c r="AD24" s="448"/>
      <c r="AE24" s="448"/>
      <c r="AF24" s="492"/>
    </row>
    <row r="25" customHeight="1" spans="1:32">
      <c r="A25" s="447"/>
      <c r="B25" s="448"/>
      <c r="C25" s="448"/>
      <c r="D25" s="448"/>
      <c r="E25" s="448"/>
      <c r="F25" s="448"/>
      <c r="G25" s="448"/>
      <c r="H25" s="448"/>
      <c r="I25" s="448"/>
      <c r="J25" s="448"/>
      <c r="K25" s="448"/>
      <c r="L25" s="448"/>
      <c r="M25" s="448"/>
      <c r="N25" s="448"/>
      <c r="O25" s="448"/>
      <c r="P25" s="492"/>
      <c r="Q25" s="447"/>
      <c r="R25" s="448"/>
      <c r="S25" s="448"/>
      <c r="T25" s="448"/>
      <c r="U25" s="448"/>
      <c r="V25" s="448"/>
      <c r="W25" s="448"/>
      <c r="X25" s="448"/>
      <c r="Y25" s="448"/>
      <c r="Z25" s="448"/>
      <c r="AA25" s="448"/>
      <c r="AB25" s="448"/>
      <c r="AC25" s="448"/>
      <c r="AD25" s="448"/>
      <c r="AE25" s="448"/>
      <c r="AF25" s="492"/>
    </row>
    <row r="26" customHeight="1" spans="1:32">
      <c r="A26" s="447"/>
      <c r="B26" s="449" t="s">
        <v>15</v>
      </c>
      <c r="C26" s="450"/>
      <c r="D26" s="451" t="str">
        <f>Info!M$4</f>
        <v>2017'04</v>
      </c>
      <c r="E26" s="452" t="str">
        <f>Info!N$4</f>
        <v>2017'05</v>
      </c>
      <c r="F26" s="452" t="str">
        <f>Info!O$4</f>
        <v>2017'06</v>
      </c>
      <c r="G26" s="452" t="str">
        <f>Info!P$4</f>
        <v>2017'07</v>
      </c>
      <c r="H26" s="452" t="str">
        <f>Info!Q$4</f>
        <v>2017'08</v>
      </c>
      <c r="I26" s="452" t="str">
        <f>Info!R$4</f>
        <v>2017'09</v>
      </c>
      <c r="J26" s="452"/>
      <c r="K26" s="452"/>
      <c r="L26" s="452"/>
      <c r="M26" s="452"/>
      <c r="N26" s="452"/>
      <c r="O26" s="493"/>
      <c r="P26" s="492"/>
      <c r="Q26" s="447"/>
      <c r="R26" s="449" t="s">
        <v>15</v>
      </c>
      <c r="S26" s="450"/>
      <c r="T26" s="451" t="str">
        <f>Info!M$4</f>
        <v>2017'04</v>
      </c>
      <c r="U26" s="452" t="str">
        <f>Info!N$4</f>
        <v>2017'05</v>
      </c>
      <c r="V26" s="452" t="str">
        <f>Info!O$4</f>
        <v>2017'06</v>
      </c>
      <c r="W26" s="452" t="str">
        <f>Info!P$4</f>
        <v>2017'07</v>
      </c>
      <c r="X26" s="452" t="str">
        <f>Info!Q$4</f>
        <v>2017'08</v>
      </c>
      <c r="Y26" s="452" t="str">
        <f>Info!R$4</f>
        <v>2017'09</v>
      </c>
      <c r="Z26" s="452"/>
      <c r="AA26" s="452"/>
      <c r="AB26" s="452"/>
      <c r="AC26" s="452"/>
      <c r="AD26" s="452"/>
      <c r="AE26" s="493"/>
      <c r="AF26" s="492"/>
    </row>
    <row r="27" customHeight="1" spans="1:32">
      <c r="A27" s="447"/>
      <c r="B27" s="453" t="s">
        <v>1685</v>
      </c>
      <c r="C27" s="454"/>
      <c r="D27" s="455">
        <f>VLOOKUP($D$10,Table!$C$3:$P$19,MATCH('Report (2)'!D$26,Table!$3:$3,0)-2,FALSE)</f>
        <v>1904412.66</v>
      </c>
      <c r="E27" s="456">
        <f>VLOOKUP($D$10,Table!$C$3:$P$19,MATCH('Report (2)'!E$26,Table!$3:$3,0)-2,FALSE)</f>
        <v>1607829.3507</v>
      </c>
      <c r="F27" s="456">
        <f>VLOOKUP($D$10,Table!$C$3:$P$19,MATCH('Report (2)'!F$26,Table!$3:$3,0)-2,FALSE)</f>
        <v>1581336.247</v>
      </c>
      <c r="G27" s="456">
        <f>VLOOKUP($D$10,Table!$C$3:$P$19,MATCH('Report (2)'!G$26,Table!$3:$3,0)-2,FALSE)</f>
        <v>1332253.6603</v>
      </c>
      <c r="H27" s="456">
        <f>VLOOKUP($D$10,Table!$C$3:$P$19,MATCH('Report (2)'!H$26,Table!$3:$3,0)-2,FALSE)</f>
        <v>1049248.3446</v>
      </c>
      <c r="I27" s="456">
        <f>VLOOKUP($D$10,Table!$C$3:$P$19,MATCH('Report (2)'!I$26,Table!$3:$3,0)-2,FALSE)</f>
        <v>996628.5555</v>
      </c>
      <c r="J27" s="456"/>
      <c r="K27" s="456"/>
      <c r="L27" s="456"/>
      <c r="M27" s="456"/>
      <c r="N27" s="456"/>
      <c r="O27" s="494"/>
      <c r="P27" s="492"/>
      <c r="Q27" s="447"/>
      <c r="R27" s="453" t="s">
        <v>1685</v>
      </c>
      <c r="S27" s="454"/>
      <c r="T27" s="455">
        <f>VLOOKUP($T$10,Table!$C$3:$P$19,MATCH('Report (2)'!T$26,Table!$3:$3,0)-2,FALSE)</f>
        <v>976151.67</v>
      </c>
      <c r="U27" s="456">
        <f>VLOOKUP($T$10,Table!$C$3:$P$19,MATCH('Report (2)'!U$26,Table!$3:$3,0)-2,FALSE)</f>
        <v>1018373.05</v>
      </c>
      <c r="V27" s="456">
        <f>VLOOKUP($T$10,Table!$C$3:$P$19,MATCH('Report (2)'!V$26,Table!$3:$3,0)-2,FALSE)</f>
        <v>1102871.56</v>
      </c>
      <c r="W27" s="456">
        <f>VLOOKUP($T$10,Table!$C$3:$P$19,MATCH('Report (2)'!W$26,Table!$3:$3,0)-2,FALSE)</f>
        <v>1011499.01</v>
      </c>
      <c r="X27" s="456">
        <f>VLOOKUP($T$10,Table!$C$3:$P$19,MATCH('Report (2)'!X$26,Table!$3:$3,0)-2,FALSE)</f>
        <v>1049037.86999999</v>
      </c>
      <c r="Y27" s="456">
        <f>VLOOKUP($T$10,Table!$C$3:$P$19,MATCH('Report (2)'!Y$26,Table!$3:$3,0)-2,FALSE)</f>
        <v>921600.67</v>
      </c>
      <c r="Z27" s="456"/>
      <c r="AA27" s="456"/>
      <c r="AB27" s="456"/>
      <c r="AC27" s="456"/>
      <c r="AD27" s="456"/>
      <c r="AE27" s="494"/>
      <c r="AF27" s="492"/>
    </row>
    <row r="28" customHeight="1" spans="1:32">
      <c r="A28" s="447"/>
      <c r="B28" s="457" t="s">
        <v>1676</v>
      </c>
      <c r="C28" s="458" t="s">
        <v>1686</v>
      </c>
      <c r="D28" s="459">
        <f ca="1">IFERROR(GETPIVOTDATA(""&amp;$B28,'PivotTable (2)'!$B$3,"Dept",$D$10,"Month",D$26,"Source","Internal"),0)</f>
        <v>0</v>
      </c>
      <c r="E28" s="460">
        <f ca="1">IFERROR(GETPIVOTDATA(""&amp;$B28,'PivotTable (2)'!$B$3,"Dept",$D$10,"Month",E$26,"Source","Internal"),0)</f>
        <v>0</v>
      </c>
      <c r="F28" s="460">
        <f ca="1">IFERROR(GETPIVOTDATA(""&amp;$B28,'PivotTable (2)'!$B$3,"Dept",$D$10,"Month",F$26,"Source","Internal"),0)</f>
        <v>0</v>
      </c>
      <c r="G28" s="460">
        <f ca="1">IFERROR(GETPIVOTDATA(""&amp;$B28,'PivotTable (2)'!$B$3,"Dept",$D$10,"Month",G$26,"Source","Internal"),0)</f>
        <v>0</v>
      </c>
      <c r="H28" s="460">
        <f ca="1">IFERROR(GETPIVOTDATA(""&amp;$B28,'PivotTable (2)'!$B$3,"Dept",$D$10,"Month",H$26,"Source","Internal"),0)</f>
        <v>0</v>
      </c>
      <c r="I28" s="460">
        <f ca="1">IFERROR(GETPIVOTDATA(""&amp;$B28,'PivotTable (2)'!$B$3,"Dept",$D$10,"Month",I$26,"Source","Internal"),0)</f>
        <v>0</v>
      </c>
      <c r="J28" s="460"/>
      <c r="K28" s="460"/>
      <c r="L28" s="460"/>
      <c r="M28" s="460"/>
      <c r="N28" s="460"/>
      <c r="O28" s="495"/>
      <c r="P28" s="492"/>
      <c r="Q28" s="447"/>
      <c r="R28" s="457" t="s">
        <v>1676</v>
      </c>
      <c r="S28" s="458" t="s">
        <v>1686</v>
      </c>
      <c r="T28" s="459">
        <f ca="1">IFERROR(GETPIVOTDATA(""&amp;$B28,'PivotTable (2)'!$B$3,"Dept",$T$10,"Month",T$26,"Source","Internal"),0)</f>
        <v>0</v>
      </c>
      <c r="U28" s="460">
        <f ca="1">IFERROR(GETPIVOTDATA(""&amp;$B28,'PivotTable (2)'!$B$3,"Dept",$T$10,"Month",U$26,"Source","Internal"),0)</f>
        <v>0</v>
      </c>
      <c r="V28" s="460">
        <f ca="1">IFERROR(GETPIVOTDATA(""&amp;$B28,'PivotTable (2)'!$B$3,"Dept",$T$10,"Month",V$26,"Source","Internal"),0)</f>
        <v>0</v>
      </c>
      <c r="W28" s="460">
        <f ca="1">IFERROR(GETPIVOTDATA(""&amp;$B28,'PivotTable (2)'!$B$3,"Dept",$T$10,"Month",W$26,"Source","Internal"),0)</f>
        <v>0</v>
      </c>
      <c r="X28" s="460">
        <f ca="1">IFERROR(GETPIVOTDATA(""&amp;$B28,'PivotTable (2)'!$B$3,"Dept",$T$10,"Month",X$26,"Source","Internal"),0)</f>
        <v>0</v>
      </c>
      <c r="Y28" s="460">
        <f ca="1">IFERROR(GETPIVOTDATA(""&amp;$B28,'PivotTable (2)'!$B$3,"Dept",$T$10,"Month",Y$26,"Source","Internal"),0)</f>
        <v>0</v>
      </c>
      <c r="Z28" s="460"/>
      <c r="AA28" s="460"/>
      <c r="AB28" s="460"/>
      <c r="AC28" s="460"/>
      <c r="AD28" s="460"/>
      <c r="AE28" s="495"/>
      <c r="AF28" s="492"/>
    </row>
    <row r="29" customHeight="1" spans="1:32">
      <c r="A29" s="447"/>
      <c r="B29" s="457"/>
      <c r="C29" s="461" t="s">
        <v>1687</v>
      </c>
      <c r="D29" s="462">
        <f ca="1">IFERROR(GETPIVOTDATA(""&amp;$B28,'PivotTable (2)'!$B$3,"Dept",$D$10,"Month",D$26,"Source","External"),0)</f>
        <v>0</v>
      </c>
      <c r="E29" s="463">
        <f ca="1">IFERROR(GETPIVOTDATA(""&amp;$B28,'PivotTable (2)'!$B$3,"Dept",$D$10,"Month",E$26,"Source","External"),0)</f>
        <v>0</v>
      </c>
      <c r="F29" s="463">
        <f ca="1">IFERROR(GETPIVOTDATA(""&amp;$B28,'PivotTable (2)'!$B$3,"Dept",$D$10,"Month",F$26,"Source","External"),0)</f>
        <v>0</v>
      </c>
      <c r="G29" s="463">
        <f ca="1">IFERROR(GETPIVOTDATA(""&amp;$B28,'PivotTable (2)'!$B$3,"Dept",$D$10,"Month",G$26,"Source","External"),0)</f>
        <v>0</v>
      </c>
      <c r="H29" s="463">
        <f ca="1">IFERROR(GETPIVOTDATA(""&amp;$B28,'PivotTable (2)'!$B$3,"Dept",$D$10,"Month",H$26,"Source","External"),0)</f>
        <v>0</v>
      </c>
      <c r="I29" s="463">
        <f ca="1">IFERROR(GETPIVOTDATA(""&amp;$B28,'PivotTable (2)'!$B$3,"Dept",$D$10,"Month",I$26,"Source","External"),0)</f>
        <v>0</v>
      </c>
      <c r="J29" s="463"/>
      <c r="K29" s="463"/>
      <c r="L29" s="463"/>
      <c r="M29" s="463"/>
      <c r="N29" s="463"/>
      <c r="O29" s="496"/>
      <c r="P29" s="492"/>
      <c r="Q29" s="447"/>
      <c r="R29" s="457"/>
      <c r="S29" s="461" t="s">
        <v>1687</v>
      </c>
      <c r="T29" s="462">
        <f ca="1">IFERROR(GETPIVOTDATA(""&amp;$B28,'PivotTable (2)'!$B$3,"Dept",$T$10,"Month",T$26,"Source","External"),0)</f>
        <v>483</v>
      </c>
      <c r="U29" s="463">
        <f ca="1">IFERROR(GETPIVOTDATA(""&amp;$B28,'PivotTable (2)'!$B$3,"Dept",$T$10,"Month",U$26,"Source","External"),0)</f>
        <v>287</v>
      </c>
      <c r="V29" s="463">
        <f ca="1">IFERROR(GETPIVOTDATA(""&amp;$B28,'PivotTable (2)'!$B$3,"Dept",$T$10,"Month",V$26,"Source","External"),0)</f>
        <v>350</v>
      </c>
      <c r="W29" s="463">
        <f ca="1">IFERROR(GETPIVOTDATA(""&amp;$B28,'PivotTable (2)'!$B$3,"Dept",$T$10,"Month",W$26,"Source","External"),0)</f>
        <v>574</v>
      </c>
      <c r="X29" s="463">
        <f ca="1">IFERROR(GETPIVOTDATA(""&amp;$B28,'PivotTable (2)'!$B$3,"Dept",$T$10,"Month",X$26,"Source","External"),0)</f>
        <v>168</v>
      </c>
      <c r="Y29" s="463">
        <f ca="1">IFERROR(GETPIVOTDATA(""&amp;$B28,'PivotTable (2)'!$B$3,"Dept",$T$10,"Month",Y$26,"Source","External"),0)</f>
        <v>91</v>
      </c>
      <c r="Z29" s="463"/>
      <c r="AA29" s="463"/>
      <c r="AB29" s="463"/>
      <c r="AC29" s="463"/>
      <c r="AD29" s="463"/>
      <c r="AE29" s="496"/>
      <c r="AF29" s="492"/>
    </row>
    <row r="30" customHeight="1" spans="1:32">
      <c r="A30" s="447"/>
      <c r="B30" s="457" t="s">
        <v>1677</v>
      </c>
      <c r="C30" s="458" t="s">
        <v>1686</v>
      </c>
      <c r="D30" s="459">
        <f ca="1">IFERROR(GETPIVOTDATA(""&amp;$B30,'PivotTable (2)'!$B$3,"Dept",$D$10,"Month",D$26,"Source","Internal"),0)</f>
        <v>0</v>
      </c>
      <c r="E30" s="460">
        <f ca="1">IFERROR(GETPIVOTDATA(""&amp;$B30,'PivotTable (2)'!$B$3,"Dept",$D$10,"Month",E$26,"Source","Internal"),0)</f>
        <v>0</v>
      </c>
      <c r="F30" s="460">
        <f ca="1">IFERROR(GETPIVOTDATA(""&amp;$B30,'PivotTable (2)'!$B$3,"Dept",$D$10,"Month",F$26,"Source","Internal"),0)</f>
        <v>0</v>
      </c>
      <c r="G30" s="460">
        <f ca="1">IFERROR(GETPIVOTDATA(""&amp;$B30,'PivotTable (2)'!$B$3,"Dept",$D$10,"Month",G$26,"Source","Internal"),0)</f>
        <v>0</v>
      </c>
      <c r="H30" s="460">
        <f ca="1">IFERROR(GETPIVOTDATA(""&amp;$B30,'PivotTable (2)'!$B$3,"Dept",$D$10,"Month",H$26,"Source","Internal"),0)</f>
        <v>0</v>
      </c>
      <c r="I30" s="460">
        <f ca="1">IFERROR(GETPIVOTDATA(""&amp;$B30,'PivotTable (2)'!$B$3,"Dept",$D$10,"Month",I$26,"Source","Internal"),0)</f>
        <v>0</v>
      </c>
      <c r="J30" s="460"/>
      <c r="K30" s="460"/>
      <c r="L30" s="460"/>
      <c r="M30" s="460"/>
      <c r="N30" s="460"/>
      <c r="O30" s="495"/>
      <c r="P30" s="492"/>
      <c r="Q30" s="447"/>
      <c r="R30" s="457" t="s">
        <v>1677</v>
      </c>
      <c r="S30" s="458" t="s">
        <v>1686</v>
      </c>
      <c r="T30" s="459">
        <f ca="1">IFERROR(GETPIVOTDATA(""&amp;$B30,'PivotTable (2)'!$B$3,"Dept",$T$10,"Month",T$26,"Source","Internal"),0)</f>
        <v>0</v>
      </c>
      <c r="U30" s="460">
        <f ca="1">IFERROR(GETPIVOTDATA(""&amp;$B30,'PivotTable (2)'!$B$3,"Dept",$T$10,"Month",U$26,"Source","Internal"),0)</f>
        <v>0</v>
      </c>
      <c r="V30" s="460">
        <f ca="1">IFERROR(GETPIVOTDATA(""&amp;$B30,'PivotTable (2)'!$B$3,"Dept",$T$10,"Month",V$26,"Source","Internal"),0)</f>
        <v>0</v>
      </c>
      <c r="W30" s="460">
        <f ca="1">IFERROR(GETPIVOTDATA(""&amp;$B30,'PivotTable (2)'!$B$3,"Dept",$T$10,"Month",W$26,"Source","Internal"),0)</f>
        <v>0</v>
      </c>
      <c r="X30" s="460">
        <f ca="1">IFERROR(GETPIVOTDATA(""&amp;$B30,'PivotTable (2)'!$B$3,"Dept",$T$10,"Month",X$26,"Source","Internal"),0)</f>
        <v>0</v>
      </c>
      <c r="Y30" s="460">
        <f ca="1">IFERROR(GETPIVOTDATA(""&amp;$B30,'PivotTable (2)'!$B$3,"Dept",$T$10,"Month",Y$26,"Source","Internal"),0)</f>
        <v>0</v>
      </c>
      <c r="Z30" s="460"/>
      <c r="AA30" s="460"/>
      <c r="AB30" s="460"/>
      <c r="AC30" s="460"/>
      <c r="AD30" s="460"/>
      <c r="AE30" s="495"/>
      <c r="AF30" s="492"/>
    </row>
    <row r="31" customHeight="1" spans="1:32">
      <c r="A31" s="447"/>
      <c r="B31" s="457"/>
      <c r="C31" s="461" t="s">
        <v>1687</v>
      </c>
      <c r="D31" s="462">
        <f ca="1">IFERROR(GETPIVOTDATA(""&amp;$B30,'PivotTable (2)'!$B$3,"Dept",$D$10,"Month",D$26,"Source","External"),0)</f>
        <v>0</v>
      </c>
      <c r="E31" s="463">
        <f ca="1">IFERROR(GETPIVOTDATA(""&amp;$B30,'PivotTable (2)'!$B$3,"Dept",$D$10,"Month",E$26,"Source","External"),0)</f>
        <v>0</v>
      </c>
      <c r="F31" s="463">
        <f ca="1">IFERROR(GETPIVOTDATA(""&amp;$B30,'PivotTable (2)'!$B$3,"Dept",$D$10,"Month",F$26,"Source","External"),0)</f>
        <v>0</v>
      </c>
      <c r="G31" s="463">
        <f ca="1">IFERROR(GETPIVOTDATA(""&amp;$B30,'PivotTable (2)'!$B$3,"Dept",$D$10,"Month",G$26,"Source","External"),0)</f>
        <v>0</v>
      </c>
      <c r="H31" s="463">
        <f ca="1">IFERROR(GETPIVOTDATA(""&amp;$B30,'PivotTable (2)'!$B$3,"Dept",$D$10,"Month",H$26,"Source","External"),0)</f>
        <v>0</v>
      </c>
      <c r="I31" s="463">
        <f ca="1">IFERROR(GETPIVOTDATA(""&amp;$B30,'PivotTable (2)'!$B$3,"Dept",$D$10,"Month",I$26,"Source","External"),0)</f>
        <v>0</v>
      </c>
      <c r="J31" s="463"/>
      <c r="K31" s="463"/>
      <c r="L31" s="463"/>
      <c r="M31" s="463"/>
      <c r="N31" s="463"/>
      <c r="O31" s="496"/>
      <c r="P31" s="492"/>
      <c r="Q31" s="447"/>
      <c r="R31" s="457"/>
      <c r="S31" s="461" t="s">
        <v>1687</v>
      </c>
      <c r="T31" s="462">
        <f ca="1">IFERROR(GETPIVOTDATA(""&amp;$B30,'PivotTable (2)'!$B$3,"Dept",$T$10,"Month",T$26,"Source","External"),0)</f>
        <v>285</v>
      </c>
      <c r="U31" s="463">
        <f ca="1">IFERROR(GETPIVOTDATA(""&amp;$B30,'PivotTable (2)'!$B$3,"Dept",$T$10,"Month",U$26,"Source","External"),0)</f>
        <v>145</v>
      </c>
      <c r="V31" s="463">
        <f ca="1">IFERROR(GETPIVOTDATA(""&amp;$B30,'PivotTable (2)'!$B$3,"Dept",$T$10,"Month",V$26,"Source","External"),0)</f>
        <v>100</v>
      </c>
      <c r="W31" s="463">
        <f ca="1">IFERROR(GETPIVOTDATA(""&amp;$B30,'PivotTable (2)'!$B$3,"Dept",$T$10,"Month",W$26,"Source","External"),0)</f>
        <v>320</v>
      </c>
      <c r="X31" s="463">
        <f ca="1">IFERROR(GETPIVOTDATA(""&amp;$B30,'PivotTable (2)'!$B$3,"Dept",$T$10,"Month",X$26,"Source","External"),0)</f>
        <v>60</v>
      </c>
      <c r="Y31" s="463">
        <f ca="1">IFERROR(GETPIVOTDATA(""&amp;$B30,'PivotTable (2)'!$B$3,"Dept",$T$10,"Month",Y$26,"Source","External"),0)</f>
        <v>5</v>
      </c>
      <c r="Z31" s="463"/>
      <c r="AA31" s="463"/>
      <c r="AB31" s="463"/>
      <c r="AC31" s="463"/>
      <c r="AD31" s="463"/>
      <c r="AE31" s="496"/>
      <c r="AF31" s="492"/>
    </row>
    <row r="32" customHeight="1" spans="1:32">
      <c r="A32" s="447"/>
      <c r="B32" s="457" t="s">
        <v>1678</v>
      </c>
      <c r="C32" s="458" t="s">
        <v>1686</v>
      </c>
      <c r="D32" s="459">
        <f ca="1">IFERROR(GETPIVOTDATA(""&amp;$B32,'PivotTable (2)'!$B$3,"Dept",$D$10,"Month",D$26,"Source","Internal"),0)</f>
        <v>0</v>
      </c>
      <c r="E32" s="460">
        <f ca="1">IFERROR(GETPIVOTDATA(""&amp;$B32,'PivotTable (2)'!$B$3,"Dept",$D$10,"Month",E$26,"Source","Internal"),0)</f>
        <v>0</v>
      </c>
      <c r="F32" s="460">
        <f ca="1">IFERROR(GETPIVOTDATA(""&amp;$B32,'PivotTable (2)'!$B$3,"Dept",$D$10,"Month",F$26,"Source","Internal"),0)</f>
        <v>0</v>
      </c>
      <c r="G32" s="460">
        <f ca="1">IFERROR(GETPIVOTDATA(""&amp;$B32,'PivotTable (2)'!$B$3,"Dept",$D$10,"Month",G$26,"Source","Internal"),0)</f>
        <v>0</v>
      </c>
      <c r="H32" s="460">
        <f ca="1">IFERROR(GETPIVOTDATA(""&amp;$B32,'PivotTable (2)'!$B$3,"Dept",$D$10,"Month",H$26,"Source","Internal"),0)</f>
        <v>0</v>
      </c>
      <c r="I32" s="460">
        <f ca="1">IFERROR(GETPIVOTDATA(""&amp;$B32,'PivotTable (2)'!$B$3,"Dept",$D$10,"Month",I$26,"Source","Internal"),0)</f>
        <v>0</v>
      </c>
      <c r="J32" s="460"/>
      <c r="K32" s="460"/>
      <c r="L32" s="460"/>
      <c r="M32" s="460"/>
      <c r="N32" s="460"/>
      <c r="O32" s="495"/>
      <c r="P32" s="492"/>
      <c r="Q32" s="447"/>
      <c r="R32" s="457" t="s">
        <v>1678</v>
      </c>
      <c r="S32" s="458" t="s">
        <v>1686</v>
      </c>
      <c r="T32" s="459">
        <f ca="1">IFERROR(GETPIVOTDATA(""&amp;$B32,'PivotTable (2)'!$B$3,"Dept",$T$10,"Month",T$26,"Source","Internal"),0)</f>
        <v>0</v>
      </c>
      <c r="U32" s="460">
        <f ca="1">IFERROR(GETPIVOTDATA(""&amp;$B32,'PivotTable (2)'!$B$3,"Dept",$T$10,"Month",U$26,"Source","Internal"),0)</f>
        <v>0</v>
      </c>
      <c r="V32" s="460">
        <f ca="1">IFERROR(GETPIVOTDATA(""&amp;$B32,'PivotTable (2)'!$B$3,"Dept",$T$10,"Month",V$26,"Source","Internal"),0)</f>
        <v>0</v>
      </c>
      <c r="W32" s="460">
        <f ca="1">IFERROR(GETPIVOTDATA(""&amp;$B32,'PivotTable (2)'!$B$3,"Dept",$T$10,"Month",W$26,"Source","Internal"),0)</f>
        <v>0</v>
      </c>
      <c r="X32" s="460">
        <f ca="1">IFERROR(GETPIVOTDATA(""&amp;$B32,'PivotTable (2)'!$B$3,"Dept",$T$10,"Month",X$26,"Source","Internal"),0)</f>
        <v>0</v>
      </c>
      <c r="Y32" s="460">
        <f ca="1">IFERROR(GETPIVOTDATA(""&amp;$B32,'PivotTable (2)'!$B$3,"Dept",$T$10,"Month",Y$26,"Source","Internal"),0)</f>
        <v>0</v>
      </c>
      <c r="Z32" s="460"/>
      <c r="AA32" s="460"/>
      <c r="AB32" s="460"/>
      <c r="AC32" s="460"/>
      <c r="AD32" s="460"/>
      <c r="AE32" s="495"/>
      <c r="AF32" s="492"/>
    </row>
    <row r="33" customHeight="1" spans="1:32">
      <c r="A33" s="447"/>
      <c r="B33" s="457"/>
      <c r="C33" s="461" t="s">
        <v>1687</v>
      </c>
      <c r="D33" s="462">
        <f ca="1">IFERROR(GETPIVOTDATA(""&amp;$B32,'PivotTable (2)'!$B$3,"Dept",$D$10,"Month",D$26,"Source","External"),0)</f>
        <v>0</v>
      </c>
      <c r="E33" s="463">
        <f ca="1">IFERROR(GETPIVOTDATA(""&amp;$B32,'PivotTable (2)'!$B$3,"Dept",$D$10,"Month",E$26,"Source","External"),0)</f>
        <v>0</v>
      </c>
      <c r="F33" s="463">
        <f ca="1">IFERROR(GETPIVOTDATA(""&amp;$B32,'PivotTable (2)'!$B$3,"Dept",$D$10,"Month",F$26,"Source","External"),0)</f>
        <v>0</v>
      </c>
      <c r="G33" s="463">
        <f ca="1">IFERROR(GETPIVOTDATA(""&amp;$B32,'PivotTable (2)'!$B$3,"Dept",$D$10,"Month",G$26,"Source","External"),0)</f>
        <v>0</v>
      </c>
      <c r="H33" s="463">
        <f ca="1">IFERROR(GETPIVOTDATA(""&amp;$B32,'PivotTable (2)'!$B$3,"Dept",$D$10,"Month",H$26,"Source","External"),0)</f>
        <v>0</v>
      </c>
      <c r="I33" s="463">
        <f ca="1">IFERROR(GETPIVOTDATA(""&amp;$B32,'PivotTable (2)'!$B$3,"Dept",$D$10,"Month",I$26,"Source","External"),0)</f>
        <v>0</v>
      </c>
      <c r="J33" s="463"/>
      <c r="K33" s="463"/>
      <c r="L33" s="463"/>
      <c r="M33" s="463"/>
      <c r="N33" s="463"/>
      <c r="O33" s="496"/>
      <c r="P33" s="492"/>
      <c r="Q33" s="447"/>
      <c r="R33" s="457"/>
      <c r="S33" s="461" t="s">
        <v>1687</v>
      </c>
      <c r="T33" s="462">
        <f ca="1">IFERROR(GETPIVOTDATA(""&amp;$B32,'PivotTable (2)'!$B$3,"Dept",$T$10,"Month",T$26,"Source","External"),0)</f>
        <v>820.704342458</v>
      </c>
      <c r="U33" s="463">
        <f ca="1">IFERROR(GETPIVOTDATA(""&amp;$B32,'PivotTable (2)'!$B$3,"Dept",$T$10,"Month",U$26,"Source","External"),0)</f>
        <v>232.502421294</v>
      </c>
      <c r="V33" s="463">
        <f ca="1">IFERROR(GETPIVOTDATA(""&amp;$B32,'PivotTable (2)'!$B$3,"Dept",$T$10,"Month",V$26,"Source","External"),0)</f>
        <v>0</v>
      </c>
      <c r="W33" s="463">
        <f ca="1">IFERROR(GETPIVOTDATA(""&amp;$B32,'PivotTable (2)'!$B$3,"Dept",$T$10,"Month",W$26,"Source","External"),0)</f>
        <v>146.80349684</v>
      </c>
      <c r="X33" s="463">
        <f ca="1">IFERROR(GETPIVOTDATA(""&amp;$B32,'PivotTable (2)'!$B$3,"Dept",$T$10,"Month",X$26,"Source","External"),0)</f>
        <v>166.73549464</v>
      </c>
      <c r="Y33" s="463">
        <f ca="1">IFERROR(GETPIVOTDATA(""&amp;$B32,'PivotTable (2)'!$B$3,"Dept",$T$10,"Month",Y$26,"Source","External"),0)</f>
        <v>0</v>
      </c>
      <c r="Z33" s="463"/>
      <c r="AA33" s="463"/>
      <c r="AB33" s="463"/>
      <c r="AC33" s="463"/>
      <c r="AD33" s="463"/>
      <c r="AE33" s="496"/>
      <c r="AF33" s="492"/>
    </row>
    <row r="34" customHeight="1" spans="1:32">
      <c r="A34" s="447"/>
      <c r="B34" s="457" t="s">
        <v>1679</v>
      </c>
      <c r="C34" s="458" t="s">
        <v>1686</v>
      </c>
      <c r="D34" s="459">
        <f ca="1">IFERROR(GETPIVOTDATA(""&amp;$B34,'PivotTable (2)'!$B$3,"Dept",$D$10,"Month",D$26,"Source","Internal"),0)</f>
        <v>0</v>
      </c>
      <c r="E34" s="460">
        <f ca="1">IFERROR(GETPIVOTDATA(""&amp;$B34,'PivotTable (2)'!$B$3,"Dept",$D$10,"Month",E$26,"Source","Internal"),0)</f>
        <v>0</v>
      </c>
      <c r="F34" s="460">
        <f ca="1">IFERROR(GETPIVOTDATA(""&amp;$B34,'PivotTable (2)'!$B$3,"Dept",$D$10,"Month",F$26,"Source","Internal"),0)</f>
        <v>0</v>
      </c>
      <c r="G34" s="460">
        <f ca="1">IFERROR(GETPIVOTDATA(""&amp;$B34,'PivotTable (2)'!$B$3,"Dept",$D$10,"Month",G$26,"Source","Internal"),0)</f>
        <v>0</v>
      </c>
      <c r="H34" s="460">
        <f ca="1">IFERROR(GETPIVOTDATA(""&amp;$B34,'PivotTable (2)'!$B$3,"Dept",$D$10,"Month",H$26,"Source","Internal"),0)</f>
        <v>0</v>
      </c>
      <c r="I34" s="460">
        <f ca="1">IFERROR(GETPIVOTDATA(""&amp;$B34,'PivotTable (2)'!$B$3,"Dept",$D$10,"Month",I$26,"Source","Internal"),0)</f>
        <v>0</v>
      </c>
      <c r="J34" s="460"/>
      <c r="K34" s="460"/>
      <c r="L34" s="460"/>
      <c r="M34" s="460"/>
      <c r="N34" s="460"/>
      <c r="O34" s="495"/>
      <c r="P34" s="492"/>
      <c r="Q34" s="447"/>
      <c r="R34" s="457" t="s">
        <v>1679</v>
      </c>
      <c r="S34" s="458" t="s">
        <v>1686</v>
      </c>
      <c r="T34" s="459">
        <f ca="1">IFERROR(GETPIVOTDATA(""&amp;$B34,'PivotTable (2)'!$B$3,"Dept",$T$10,"Month",T$26,"Source","Internal"),0)</f>
        <v>0</v>
      </c>
      <c r="U34" s="460">
        <f ca="1">IFERROR(GETPIVOTDATA(""&amp;$B34,'PivotTable (2)'!$B$3,"Dept",$T$10,"Month",U$26,"Source","Internal"),0)</f>
        <v>0</v>
      </c>
      <c r="V34" s="460">
        <f ca="1">IFERROR(GETPIVOTDATA(""&amp;$B34,'PivotTable (2)'!$B$3,"Dept",$T$10,"Month",V$26,"Source","Internal"),0)</f>
        <v>0</v>
      </c>
      <c r="W34" s="460">
        <f ca="1">IFERROR(GETPIVOTDATA(""&amp;$B34,'PivotTable (2)'!$B$3,"Dept",$T$10,"Month",W$26,"Source","Internal"),0)</f>
        <v>0</v>
      </c>
      <c r="X34" s="460">
        <f ca="1">IFERROR(GETPIVOTDATA(""&amp;$B34,'PivotTable (2)'!$B$3,"Dept",$T$10,"Month",X$26,"Source","Internal"),0)</f>
        <v>0</v>
      </c>
      <c r="Y34" s="460">
        <f ca="1">IFERROR(GETPIVOTDATA(""&amp;$B34,'PivotTable (2)'!$B$3,"Dept",$T$10,"Month",Y$26,"Source","Internal"),0)</f>
        <v>0</v>
      </c>
      <c r="Z34" s="460"/>
      <c r="AA34" s="460"/>
      <c r="AB34" s="460"/>
      <c r="AC34" s="460"/>
      <c r="AD34" s="460"/>
      <c r="AE34" s="495"/>
      <c r="AF34" s="492"/>
    </row>
    <row r="35" customHeight="1" spans="1:32">
      <c r="A35" s="447"/>
      <c r="B35" s="464"/>
      <c r="C35" s="465" t="s">
        <v>1687</v>
      </c>
      <c r="D35" s="466">
        <f ca="1">IFERROR(GETPIVOTDATA(""&amp;$B34,'PivotTable (2)'!$B$3,"Dept",$D$10,"Month",D$26,"Source","External"),0)</f>
        <v>0</v>
      </c>
      <c r="E35" s="467">
        <f ca="1">IFERROR(GETPIVOTDATA(""&amp;$B34,'PivotTable (2)'!$B$3,"Dept",$D$10,"Month",E$26,"Source","External"),0)</f>
        <v>0</v>
      </c>
      <c r="F35" s="467">
        <f ca="1">IFERROR(GETPIVOTDATA(""&amp;$B34,'PivotTable (2)'!$B$3,"Dept",$D$10,"Month",F$26,"Source","External"),0)</f>
        <v>0</v>
      </c>
      <c r="G35" s="467">
        <f ca="1">IFERROR(GETPIVOTDATA(""&amp;$B34,'PivotTable (2)'!$B$3,"Dept",$D$10,"Month",G$26,"Source","External"),0)</f>
        <v>0</v>
      </c>
      <c r="H35" s="467">
        <f ca="1">IFERROR(GETPIVOTDATA(""&amp;$B34,'PivotTable (2)'!$B$3,"Dept",$D$10,"Month",H$26,"Source","External"),0)</f>
        <v>0</v>
      </c>
      <c r="I35" s="467">
        <f ca="1">IFERROR(GETPIVOTDATA(""&amp;$B34,'PivotTable (2)'!$B$3,"Dept",$D$10,"Month",I$26,"Source","External"),0)</f>
        <v>0</v>
      </c>
      <c r="J35" s="467"/>
      <c r="K35" s="467"/>
      <c r="L35" s="467"/>
      <c r="M35" s="467"/>
      <c r="N35" s="467"/>
      <c r="O35" s="497"/>
      <c r="P35" s="492"/>
      <c r="Q35" s="447"/>
      <c r="R35" s="464"/>
      <c r="S35" s="465" t="s">
        <v>1687</v>
      </c>
      <c r="T35" s="466">
        <f ca="1">IFERROR(GETPIVOTDATA(""&amp;$B34,'PivotTable (2)'!$B$3,"Dept",$T$10,"Month",T$26,"Source","External"),0)</f>
        <v>0</v>
      </c>
      <c r="U35" s="467">
        <f ca="1">IFERROR(GETPIVOTDATA(""&amp;$B34,'PivotTable (2)'!$B$3,"Dept",$T$10,"Month",U$26,"Source","External"),0)</f>
        <v>0</v>
      </c>
      <c r="V35" s="467">
        <f ca="1">IFERROR(GETPIVOTDATA(""&amp;$B34,'PivotTable (2)'!$B$3,"Dept",$T$10,"Month",V$26,"Source","External"),0)</f>
        <v>0</v>
      </c>
      <c r="W35" s="467">
        <f ca="1">IFERROR(GETPIVOTDATA(""&amp;$B34,'PivotTable (2)'!$B$3,"Dept",$T$10,"Month",W$26,"Source","External"),0)</f>
        <v>0</v>
      </c>
      <c r="X35" s="467">
        <f ca="1">IFERROR(GETPIVOTDATA(""&amp;$B34,'PivotTable (2)'!$B$3,"Dept",$T$10,"Month",X$26,"Source","External"),0)</f>
        <v>0</v>
      </c>
      <c r="Y35" s="467">
        <f ca="1">IFERROR(GETPIVOTDATA(""&amp;$B34,'PivotTable (2)'!$B$3,"Dept",$T$10,"Month",Y$26,"Source","External"),0)</f>
        <v>0</v>
      </c>
      <c r="Z35" s="467"/>
      <c r="AA35" s="467"/>
      <c r="AB35" s="467"/>
      <c r="AC35" s="467"/>
      <c r="AD35" s="467"/>
      <c r="AE35" s="497"/>
      <c r="AF35" s="492"/>
    </row>
    <row r="36" customHeight="1" spans="1:32">
      <c r="A36" s="447"/>
      <c r="B36" s="468" t="s">
        <v>1688</v>
      </c>
      <c r="C36" s="469"/>
      <c r="D36" s="470">
        <f>VLOOKUP($D$10&amp;"External",Table!$A$22:$P$52,MATCH('Report (2)'!D$26,Table!$22:$22,0),FALSE)</f>
        <v>0</v>
      </c>
      <c r="E36" s="471">
        <f>VLOOKUP($D$10&amp;"External",Table!$A$22:$P$52,MATCH('Report (2)'!E$26,Table!$22:$22,0),FALSE)</f>
        <v>0</v>
      </c>
      <c r="F36" s="471">
        <f>VLOOKUP($D$10&amp;"External",Table!$A$22:$P$52,MATCH('Report (2)'!F$26,Table!$22:$22,0),FALSE)</f>
        <v>0</v>
      </c>
      <c r="G36" s="471">
        <f>VLOOKUP($D$10&amp;"External",Table!$A$22:$P$52,MATCH('Report (2)'!G$26,Table!$22:$22,0),FALSE)</f>
        <v>0</v>
      </c>
      <c r="H36" s="471">
        <f>VLOOKUP($D$10&amp;"External",Table!$A$22:$P$52,MATCH('Report (2)'!H$26,Table!$22:$22,0),FALSE)</f>
        <v>0</v>
      </c>
      <c r="I36" s="471">
        <f>VLOOKUP($D$10&amp;"External",Table!$A$22:$P$52,MATCH('Report (2)'!I$26,Table!$22:$22,0),FALSE)</f>
        <v>0</v>
      </c>
      <c r="J36" s="471"/>
      <c r="K36" s="471"/>
      <c r="L36" s="471"/>
      <c r="M36" s="471"/>
      <c r="N36" s="471"/>
      <c r="O36" s="498"/>
      <c r="P36" s="492"/>
      <c r="Q36" s="447"/>
      <c r="R36" s="468" t="s">
        <v>1688</v>
      </c>
      <c r="S36" s="469"/>
      <c r="T36" s="470">
        <f>VLOOKUP($T$10&amp;"External",Table!$A$22:$P$52,MATCH('Report (2)'!T$26,Table!$22:$22,0),FALSE)</f>
        <v>0</v>
      </c>
      <c r="U36" s="471">
        <f>VLOOKUP($T$10&amp;"External",Table!$A$22:$P$52,MATCH('Report (2)'!U$26,Table!$22:$22,0),FALSE)</f>
        <v>0</v>
      </c>
      <c r="V36" s="471">
        <f>VLOOKUP($T$10&amp;"External",Table!$A$22:$P$52,MATCH('Report (2)'!V$26,Table!$22:$22,0),FALSE)</f>
        <v>0</v>
      </c>
      <c r="W36" s="471">
        <f>VLOOKUP($T$10&amp;"External",Table!$A$22:$P$52,MATCH('Report (2)'!W$26,Table!$22:$22,0),FALSE)</f>
        <v>0</v>
      </c>
      <c r="X36" s="471">
        <f>VLOOKUP($T$10&amp;"External",Table!$A$22:$P$52,MATCH('Report (2)'!X$26,Table!$22:$22,0),FALSE)</f>
        <v>0</v>
      </c>
      <c r="Y36" s="471">
        <f>VLOOKUP($T$10&amp;"External",Table!$A$22:$P$52,MATCH('Report (2)'!Y$26,Table!$22:$22,0),FALSE)</f>
        <v>0</v>
      </c>
      <c r="Z36" s="471"/>
      <c r="AA36" s="471"/>
      <c r="AB36" s="471"/>
      <c r="AC36" s="471"/>
      <c r="AD36" s="471"/>
      <c r="AE36" s="498"/>
      <c r="AF36" s="492"/>
    </row>
    <row r="37" customHeight="1" spans="1:32">
      <c r="A37" s="447"/>
      <c r="B37" s="472" t="s">
        <v>1689</v>
      </c>
      <c r="C37" s="473"/>
      <c r="D37" s="474">
        <f>VLOOKUP($D$10&amp;"External",Table!$A$55:$P$83,MATCH('Report (2)'!D$26,Table!$55:$55,0),FALSE)*500</f>
        <v>500</v>
      </c>
      <c r="E37" s="475">
        <f>VLOOKUP($D$10&amp;"External",Table!$A$55:$P$83,MATCH('Report (2)'!E$26,Table!$55:$55,0),FALSE)*500</f>
        <v>0</v>
      </c>
      <c r="F37" s="475">
        <f>VLOOKUP($D$10&amp;"External",Table!$A$55:$P$83,MATCH('Report (2)'!F$26,Table!$55:$55,0),FALSE)*500</f>
        <v>0</v>
      </c>
      <c r="G37" s="475">
        <f>VLOOKUP($D$10&amp;"External",Table!$A$55:$P$83,MATCH('Report (2)'!G$26,Table!$55:$55,0),FALSE)*500</f>
        <v>500</v>
      </c>
      <c r="H37" s="475">
        <f>VLOOKUP($D$10&amp;"External",Table!$A$55:$P$83,MATCH('Report (2)'!H$26,Table!$55:$55,0),FALSE)*500</f>
        <v>0</v>
      </c>
      <c r="I37" s="475">
        <f>VLOOKUP($D$10&amp;"External",Table!$A$55:$P$83,MATCH('Report (2)'!I$26,Table!$55:$55,0),FALSE)*500</f>
        <v>0</v>
      </c>
      <c r="J37" s="475"/>
      <c r="K37" s="475"/>
      <c r="L37" s="475"/>
      <c r="M37" s="475"/>
      <c r="N37" s="475"/>
      <c r="O37" s="499"/>
      <c r="P37" s="492"/>
      <c r="Q37" s="447"/>
      <c r="R37" s="472" t="s">
        <v>1689</v>
      </c>
      <c r="S37" s="473"/>
      <c r="T37" s="474">
        <f>VLOOKUP($T$10&amp;"External",Table!$A$55:$P$83,MATCH('Report (2)'!T$26,Table!$55:$55,0),FALSE)*500</f>
        <v>0</v>
      </c>
      <c r="U37" s="475">
        <f>VLOOKUP($T$10&amp;"External",Table!$A$55:$P$83,MATCH('Report (2)'!U$26,Table!$55:$55,0),FALSE)*500</f>
        <v>500</v>
      </c>
      <c r="V37" s="475">
        <f>VLOOKUP($T$10&amp;"External",Table!$A$55:$P$83,MATCH('Report (2)'!V$26,Table!$55:$55,0),FALSE)*500</f>
        <v>0</v>
      </c>
      <c r="W37" s="475">
        <f>VLOOKUP($T$10&amp;"External",Table!$A$55:$P$83,MATCH('Report (2)'!W$26,Table!$55:$55,0),FALSE)*500</f>
        <v>0</v>
      </c>
      <c r="X37" s="475">
        <f>VLOOKUP($T$10&amp;"External",Table!$A$55:$P$83,MATCH('Report (2)'!X$26,Table!$55:$55,0),FALSE)*500</f>
        <v>0</v>
      </c>
      <c r="Y37" s="475">
        <f>VLOOKUP($T$10&amp;"External",Table!$A$55:$P$83,MATCH('Report (2)'!Y$26,Table!$55:$55,0),FALSE)*500</f>
        <v>0</v>
      </c>
      <c r="Z37" s="475"/>
      <c r="AA37" s="475"/>
      <c r="AB37" s="475"/>
      <c r="AC37" s="475"/>
      <c r="AD37" s="475"/>
      <c r="AE37" s="499"/>
      <c r="AF37" s="492"/>
    </row>
    <row r="38" customHeight="1" spans="1:32">
      <c r="A38" s="447"/>
      <c r="B38" s="476" t="s">
        <v>1690</v>
      </c>
      <c r="C38" s="477"/>
      <c r="D38" s="478">
        <f ca="1">SUM(D28:D37)</f>
        <v>500</v>
      </c>
      <c r="E38" s="479">
        <f ca="1" t="shared" ref="E38:I38" si="0">SUM(E28:E37)</f>
        <v>0</v>
      </c>
      <c r="F38" s="479">
        <f ca="1" t="shared" si="0"/>
        <v>0</v>
      </c>
      <c r="G38" s="479">
        <f ca="1" t="shared" si="0"/>
        <v>500</v>
      </c>
      <c r="H38" s="479">
        <f ca="1" t="shared" si="0"/>
        <v>0</v>
      </c>
      <c r="I38" s="479">
        <f ca="1" t="shared" si="0"/>
        <v>0</v>
      </c>
      <c r="J38" s="479"/>
      <c r="K38" s="479"/>
      <c r="L38" s="479"/>
      <c r="M38" s="479"/>
      <c r="N38" s="479"/>
      <c r="O38" s="500"/>
      <c r="P38" s="492"/>
      <c r="Q38" s="447"/>
      <c r="R38" s="476" t="s">
        <v>1690</v>
      </c>
      <c r="S38" s="477"/>
      <c r="T38" s="478">
        <f ca="1">SUM(T28:T37)</f>
        <v>1588.704342458</v>
      </c>
      <c r="U38" s="479">
        <f ca="1" t="shared" ref="U38:Y38" si="1">SUM(U28:U37)</f>
        <v>1164.502421294</v>
      </c>
      <c r="V38" s="479">
        <f ca="1" t="shared" si="1"/>
        <v>450</v>
      </c>
      <c r="W38" s="479">
        <f ca="1" t="shared" si="1"/>
        <v>1040.80349684</v>
      </c>
      <c r="X38" s="479">
        <f ca="1" t="shared" si="1"/>
        <v>394.73549464</v>
      </c>
      <c r="Y38" s="479">
        <f ca="1" t="shared" si="1"/>
        <v>96</v>
      </c>
      <c r="Z38" s="479"/>
      <c r="AA38" s="479"/>
      <c r="AB38" s="479"/>
      <c r="AC38" s="479"/>
      <c r="AD38" s="479"/>
      <c r="AE38" s="500"/>
      <c r="AF38" s="492"/>
    </row>
    <row r="39" customHeight="1" spans="1:32">
      <c r="A39" s="447"/>
      <c r="B39" s="480" t="s">
        <v>1691</v>
      </c>
      <c r="C39" s="481"/>
      <c r="D39" s="482">
        <f ca="1">D38/D27</f>
        <v>0.000262548139120226</v>
      </c>
      <c r="E39" s="483">
        <f ca="1" t="shared" ref="E39:I39" si="2">E38/E27</f>
        <v>0</v>
      </c>
      <c r="F39" s="483">
        <f ca="1" t="shared" si="2"/>
        <v>0</v>
      </c>
      <c r="G39" s="483">
        <f ca="1" t="shared" si="2"/>
        <v>0.000375303904128444</v>
      </c>
      <c r="H39" s="483">
        <f ca="1" t="shared" si="2"/>
        <v>0</v>
      </c>
      <c r="I39" s="483">
        <f ca="1" t="shared" si="2"/>
        <v>0</v>
      </c>
      <c r="J39" s="483"/>
      <c r="K39" s="483"/>
      <c r="L39" s="483"/>
      <c r="M39" s="483"/>
      <c r="N39" s="483"/>
      <c r="O39" s="501"/>
      <c r="P39" s="492"/>
      <c r="Q39" s="447"/>
      <c r="R39" s="480" t="s">
        <v>1691</v>
      </c>
      <c r="S39" s="481"/>
      <c r="T39" s="482">
        <f ca="1">T38/T27</f>
        <v>0.00162751792706353</v>
      </c>
      <c r="U39" s="483">
        <f ca="1" t="shared" ref="U39:Y39" si="3">U38/U27</f>
        <v>0.00114349296782157</v>
      </c>
      <c r="V39" s="483">
        <f ca="1" t="shared" si="3"/>
        <v>0.000408025754150374</v>
      </c>
      <c r="W39" s="483">
        <f ca="1" t="shared" si="3"/>
        <v>0.00102897134505352</v>
      </c>
      <c r="X39" s="483">
        <f ca="1" t="shared" si="3"/>
        <v>0.000376283360142189</v>
      </c>
      <c r="Y39" s="483">
        <f ca="1" t="shared" si="3"/>
        <v>0.000104166590937917</v>
      </c>
      <c r="Z39" s="483"/>
      <c r="AA39" s="483"/>
      <c r="AB39" s="483"/>
      <c r="AC39" s="483"/>
      <c r="AD39" s="483"/>
      <c r="AE39" s="501"/>
      <c r="AF39" s="492"/>
    </row>
    <row r="40" customHeight="1" spans="1:32">
      <c r="A40" s="484"/>
      <c r="B40" s="485"/>
      <c r="C40" s="485"/>
      <c r="D40" s="485"/>
      <c r="E40" s="485"/>
      <c r="F40" s="485"/>
      <c r="G40" s="485"/>
      <c r="H40" s="485"/>
      <c r="I40" s="485"/>
      <c r="J40" s="485"/>
      <c r="K40" s="485"/>
      <c r="L40" s="485"/>
      <c r="M40" s="485"/>
      <c r="N40" s="485"/>
      <c r="O40" s="485"/>
      <c r="P40" s="502"/>
      <c r="Q40" s="484"/>
      <c r="R40" s="485"/>
      <c r="S40" s="485"/>
      <c r="T40" s="485"/>
      <c r="U40" s="485"/>
      <c r="V40" s="485"/>
      <c r="W40" s="485"/>
      <c r="X40" s="485"/>
      <c r="Y40" s="485"/>
      <c r="Z40" s="485"/>
      <c r="AA40" s="485"/>
      <c r="AB40" s="485"/>
      <c r="AC40" s="485"/>
      <c r="AD40" s="485"/>
      <c r="AE40" s="485"/>
      <c r="AF40" s="502"/>
    </row>
    <row r="41" customHeight="1" spans="1:32">
      <c r="A41" s="443"/>
      <c r="B41" s="446"/>
      <c r="C41" s="446"/>
      <c r="D41" s="446"/>
      <c r="E41" s="446"/>
      <c r="F41" s="446"/>
      <c r="G41" s="446"/>
      <c r="H41" s="446"/>
      <c r="I41" s="446"/>
      <c r="J41" s="446"/>
      <c r="K41" s="446"/>
      <c r="L41" s="446"/>
      <c r="M41" s="446"/>
      <c r="N41" s="446"/>
      <c r="O41" s="446"/>
      <c r="P41" s="491"/>
      <c r="Q41" s="443"/>
      <c r="R41" s="446"/>
      <c r="S41" s="446"/>
      <c r="T41" s="446"/>
      <c r="U41" s="446"/>
      <c r="V41" s="446"/>
      <c r="W41" s="446"/>
      <c r="X41" s="446"/>
      <c r="Y41" s="446"/>
      <c r="Z41" s="446"/>
      <c r="AA41" s="446"/>
      <c r="AB41" s="446"/>
      <c r="AC41" s="446"/>
      <c r="AD41" s="446"/>
      <c r="AE41" s="446"/>
      <c r="AF41" s="491"/>
    </row>
    <row r="42" customHeight="1" spans="1:32">
      <c r="A42" s="447"/>
      <c r="B42" s="486" t="s">
        <v>1682</v>
      </c>
      <c r="C42" s="486" t="s">
        <v>1683</v>
      </c>
      <c r="D42" s="487" t="s">
        <v>512</v>
      </c>
      <c r="E42" s="448"/>
      <c r="F42" s="448"/>
      <c r="G42" s="448"/>
      <c r="H42" s="448"/>
      <c r="I42" s="448"/>
      <c r="J42" s="448"/>
      <c r="K42" s="448"/>
      <c r="L42" s="448"/>
      <c r="M42" s="448"/>
      <c r="N42" s="448"/>
      <c r="O42" s="448"/>
      <c r="P42" s="492"/>
      <c r="Q42" s="447"/>
      <c r="R42" s="486" t="s">
        <v>1682</v>
      </c>
      <c r="S42" s="486" t="s">
        <v>1683</v>
      </c>
      <c r="T42" s="487" t="s">
        <v>147</v>
      </c>
      <c r="U42" s="448"/>
      <c r="V42" s="448"/>
      <c r="W42" s="448"/>
      <c r="X42" s="448"/>
      <c r="Y42" s="448"/>
      <c r="Z42" s="448"/>
      <c r="AA42" s="448"/>
      <c r="AB42" s="448"/>
      <c r="AC42" s="448"/>
      <c r="AD42" s="448"/>
      <c r="AE42" s="448"/>
      <c r="AF42" s="492"/>
    </row>
    <row r="43" customHeight="1" spans="1:32">
      <c r="A43" s="447"/>
      <c r="B43" s="448"/>
      <c r="C43" s="448"/>
      <c r="D43" s="448"/>
      <c r="E43" s="448"/>
      <c r="F43" s="448"/>
      <c r="G43" s="448"/>
      <c r="H43" s="448"/>
      <c r="I43" s="448"/>
      <c r="J43" s="448"/>
      <c r="K43" s="448"/>
      <c r="L43" s="448"/>
      <c r="M43" s="448"/>
      <c r="N43" s="448"/>
      <c r="O43" s="448"/>
      <c r="P43" s="492"/>
      <c r="Q43" s="447"/>
      <c r="R43" s="448"/>
      <c r="S43" s="448"/>
      <c r="T43" s="448"/>
      <c r="U43" s="448"/>
      <c r="V43" s="448"/>
      <c r="W43" s="448"/>
      <c r="X43" s="448"/>
      <c r="Y43" s="448"/>
      <c r="Z43" s="448"/>
      <c r="AA43" s="448"/>
      <c r="AB43" s="448"/>
      <c r="AC43" s="448"/>
      <c r="AD43" s="448"/>
      <c r="AE43" s="448"/>
      <c r="AF43" s="492"/>
    </row>
    <row r="44" customHeight="1" spans="1:32">
      <c r="A44" s="447"/>
      <c r="B44" s="448"/>
      <c r="C44" s="448"/>
      <c r="D44" s="448"/>
      <c r="E44" s="448"/>
      <c r="F44" s="448"/>
      <c r="G44" s="448"/>
      <c r="H44" s="448"/>
      <c r="I44" s="448"/>
      <c r="J44" s="448"/>
      <c r="K44" s="448"/>
      <c r="L44" s="448"/>
      <c r="M44" s="448"/>
      <c r="N44" s="448"/>
      <c r="O44" s="448"/>
      <c r="P44" s="492"/>
      <c r="Q44" s="447"/>
      <c r="R44" s="448"/>
      <c r="S44" s="448"/>
      <c r="T44" s="448"/>
      <c r="U44" s="448"/>
      <c r="V44" s="448"/>
      <c r="W44" s="448"/>
      <c r="X44" s="448"/>
      <c r="Y44" s="448"/>
      <c r="Z44" s="448"/>
      <c r="AA44" s="448"/>
      <c r="AB44" s="448"/>
      <c r="AC44" s="448"/>
      <c r="AD44" s="448"/>
      <c r="AE44" s="448"/>
      <c r="AF44" s="492"/>
    </row>
    <row r="45" customHeight="1" spans="1:32">
      <c r="A45" s="447"/>
      <c r="B45" s="448"/>
      <c r="C45" s="448"/>
      <c r="D45" s="448"/>
      <c r="E45" s="448"/>
      <c r="F45" s="448"/>
      <c r="G45" s="448"/>
      <c r="H45" s="448"/>
      <c r="I45" s="448"/>
      <c r="J45" s="448"/>
      <c r="K45" s="448"/>
      <c r="L45" s="448"/>
      <c r="M45" s="448"/>
      <c r="N45" s="448"/>
      <c r="O45" s="448"/>
      <c r="P45" s="492"/>
      <c r="Q45" s="447"/>
      <c r="R45" s="448"/>
      <c r="S45" s="448"/>
      <c r="T45" s="448"/>
      <c r="U45" s="448"/>
      <c r="V45" s="448"/>
      <c r="W45" s="448"/>
      <c r="X45" s="448"/>
      <c r="Y45" s="448"/>
      <c r="Z45" s="448"/>
      <c r="AA45" s="448"/>
      <c r="AB45" s="448"/>
      <c r="AC45" s="448"/>
      <c r="AD45" s="448"/>
      <c r="AE45" s="448"/>
      <c r="AF45" s="492"/>
    </row>
    <row r="46" customHeight="1" spans="1:32">
      <c r="A46" s="447"/>
      <c r="B46" s="448"/>
      <c r="C46" s="448"/>
      <c r="D46" s="448"/>
      <c r="E46" s="448"/>
      <c r="F46" s="448"/>
      <c r="G46" s="448"/>
      <c r="H46" s="448"/>
      <c r="I46" s="448"/>
      <c r="J46" s="448"/>
      <c r="K46" s="448"/>
      <c r="L46" s="448"/>
      <c r="M46" s="448"/>
      <c r="N46" s="448"/>
      <c r="O46" s="448"/>
      <c r="P46" s="492"/>
      <c r="Q46" s="447"/>
      <c r="R46" s="448"/>
      <c r="S46" s="448"/>
      <c r="T46" s="448"/>
      <c r="U46" s="448"/>
      <c r="V46" s="448"/>
      <c r="W46" s="448"/>
      <c r="X46" s="448"/>
      <c r="Y46" s="448"/>
      <c r="Z46" s="448"/>
      <c r="AA46" s="448"/>
      <c r="AB46" s="448"/>
      <c r="AC46" s="448"/>
      <c r="AD46" s="448"/>
      <c r="AE46" s="448"/>
      <c r="AF46" s="492"/>
    </row>
    <row r="47" customHeight="1" spans="1:32">
      <c r="A47" s="447"/>
      <c r="B47" s="448"/>
      <c r="C47" s="448"/>
      <c r="D47" s="448"/>
      <c r="E47" s="448"/>
      <c r="F47" s="448"/>
      <c r="G47" s="448"/>
      <c r="H47" s="448"/>
      <c r="I47" s="448"/>
      <c r="J47" s="448"/>
      <c r="K47" s="448"/>
      <c r="L47" s="448"/>
      <c r="M47" s="448"/>
      <c r="N47" s="448"/>
      <c r="O47" s="448"/>
      <c r="P47" s="492"/>
      <c r="Q47" s="447"/>
      <c r="R47" s="448"/>
      <c r="S47" s="448"/>
      <c r="T47" s="448"/>
      <c r="U47" s="448"/>
      <c r="V47" s="448"/>
      <c r="W47" s="448"/>
      <c r="X47" s="448"/>
      <c r="Y47" s="448"/>
      <c r="Z47" s="448"/>
      <c r="AA47" s="448"/>
      <c r="AB47" s="448"/>
      <c r="AC47" s="448"/>
      <c r="AD47" s="448"/>
      <c r="AE47" s="448"/>
      <c r="AF47" s="492"/>
    </row>
    <row r="48" customHeight="1" spans="1:32">
      <c r="A48" s="447"/>
      <c r="B48" s="448"/>
      <c r="C48" s="448"/>
      <c r="D48" s="448"/>
      <c r="E48" s="448"/>
      <c r="F48" s="448"/>
      <c r="G48" s="448"/>
      <c r="H48" s="448"/>
      <c r="I48" s="448"/>
      <c r="J48" s="448"/>
      <c r="K48" s="448"/>
      <c r="L48" s="448"/>
      <c r="M48" s="448"/>
      <c r="N48" s="448"/>
      <c r="O48" s="448"/>
      <c r="P48" s="492"/>
      <c r="Q48" s="447"/>
      <c r="R48" s="448"/>
      <c r="S48" s="448"/>
      <c r="T48" s="448"/>
      <c r="U48" s="448"/>
      <c r="V48" s="448"/>
      <c r="W48" s="448"/>
      <c r="X48" s="448"/>
      <c r="Y48" s="448"/>
      <c r="Z48" s="448"/>
      <c r="AA48" s="448"/>
      <c r="AB48" s="448"/>
      <c r="AC48" s="448"/>
      <c r="AD48" s="448"/>
      <c r="AE48" s="448"/>
      <c r="AF48" s="492"/>
    </row>
    <row r="49" customHeight="1" spans="1:32">
      <c r="A49" s="447"/>
      <c r="B49" s="448"/>
      <c r="C49" s="448"/>
      <c r="D49" s="448"/>
      <c r="E49" s="448"/>
      <c r="F49" s="448"/>
      <c r="G49" s="448"/>
      <c r="H49" s="448"/>
      <c r="I49" s="448"/>
      <c r="J49" s="448"/>
      <c r="K49" s="448"/>
      <c r="L49" s="448"/>
      <c r="M49" s="448"/>
      <c r="N49" s="448"/>
      <c r="O49" s="448"/>
      <c r="P49" s="492"/>
      <c r="Q49" s="447"/>
      <c r="R49" s="448"/>
      <c r="S49" s="448"/>
      <c r="T49" s="448"/>
      <c r="U49" s="448"/>
      <c r="V49" s="448"/>
      <c r="W49" s="448"/>
      <c r="X49" s="448"/>
      <c r="Y49" s="448"/>
      <c r="Z49" s="448"/>
      <c r="AA49" s="448"/>
      <c r="AB49" s="448"/>
      <c r="AC49" s="448"/>
      <c r="AD49" s="448"/>
      <c r="AE49" s="448"/>
      <c r="AF49" s="492"/>
    </row>
    <row r="50" customHeight="1" spans="1:32">
      <c r="A50" s="447"/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92"/>
      <c r="Q50" s="447"/>
      <c r="R50" s="448"/>
      <c r="S50" s="448"/>
      <c r="T50" s="448"/>
      <c r="U50" s="448"/>
      <c r="V50" s="448"/>
      <c r="W50" s="448"/>
      <c r="X50" s="448"/>
      <c r="Y50" s="448"/>
      <c r="Z50" s="448"/>
      <c r="AA50" s="448"/>
      <c r="AB50" s="448"/>
      <c r="AC50" s="448"/>
      <c r="AD50" s="448"/>
      <c r="AE50" s="448"/>
      <c r="AF50" s="492"/>
    </row>
    <row r="51" customHeight="1" spans="1:32">
      <c r="A51" s="447"/>
      <c r="B51" s="448"/>
      <c r="C51" s="448"/>
      <c r="D51" s="448"/>
      <c r="E51" s="448"/>
      <c r="F51" s="448"/>
      <c r="G51" s="448"/>
      <c r="H51" s="448"/>
      <c r="I51" s="448"/>
      <c r="J51" s="448"/>
      <c r="K51" s="448"/>
      <c r="L51" s="448"/>
      <c r="M51" s="448"/>
      <c r="N51" s="448"/>
      <c r="O51" s="448"/>
      <c r="P51" s="492"/>
      <c r="Q51" s="447"/>
      <c r="R51" s="448"/>
      <c r="S51" s="448"/>
      <c r="T51" s="448"/>
      <c r="U51" s="448"/>
      <c r="V51" s="448"/>
      <c r="W51" s="448"/>
      <c r="X51" s="448"/>
      <c r="Y51" s="448"/>
      <c r="Z51" s="448"/>
      <c r="AA51" s="448"/>
      <c r="AB51" s="448"/>
      <c r="AC51" s="448"/>
      <c r="AD51" s="448"/>
      <c r="AE51" s="448"/>
      <c r="AF51" s="492"/>
    </row>
    <row r="52" customHeight="1" spans="1:32">
      <c r="A52" s="447"/>
      <c r="B52" s="448"/>
      <c r="C52" s="448"/>
      <c r="D52" s="448"/>
      <c r="E52" s="448"/>
      <c r="F52" s="448"/>
      <c r="G52" s="448"/>
      <c r="H52" s="448"/>
      <c r="I52" s="448"/>
      <c r="J52" s="448"/>
      <c r="K52" s="448"/>
      <c r="L52" s="448"/>
      <c r="M52" s="448"/>
      <c r="N52" s="448"/>
      <c r="O52" s="448"/>
      <c r="P52" s="492"/>
      <c r="Q52" s="447"/>
      <c r="R52" s="448"/>
      <c r="S52" s="448"/>
      <c r="T52" s="448"/>
      <c r="U52" s="448"/>
      <c r="V52" s="448"/>
      <c r="W52" s="448"/>
      <c r="X52" s="448"/>
      <c r="Y52" s="448"/>
      <c r="Z52" s="448"/>
      <c r="AA52" s="448"/>
      <c r="AB52" s="448"/>
      <c r="AC52" s="448"/>
      <c r="AD52" s="448"/>
      <c r="AE52" s="448"/>
      <c r="AF52" s="492"/>
    </row>
    <row r="53" customHeight="1" spans="1:32">
      <c r="A53" s="447"/>
      <c r="B53" s="448"/>
      <c r="C53" s="448"/>
      <c r="D53" s="448"/>
      <c r="E53" s="448"/>
      <c r="F53" s="448"/>
      <c r="G53" s="448"/>
      <c r="H53" s="448"/>
      <c r="I53" s="448"/>
      <c r="J53" s="448"/>
      <c r="K53" s="448"/>
      <c r="L53" s="448"/>
      <c r="M53" s="448"/>
      <c r="N53" s="448"/>
      <c r="O53" s="448"/>
      <c r="P53" s="492"/>
      <c r="Q53" s="447"/>
      <c r="R53" s="448"/>
      <c r="S53" s="448"/>
      <c r="T53" s="448"/>
      <c r="U53" s="448"/>
      <c r="V53" s="448"/>
      <c r="W53" s="448"/>
      <c r="X53" s="448"/>
      <c r="Y53" s="448"/>
      <c r="Z53" s="448"/>
      <c r="AA53" s="448"/>
      <c r="AB53" s="448"/>
      <c r="AC53" s="448"/>
      <c r="AD53" s="448"/>
      <c r="AE53" s="448"/>
      <c r="AF53" s="492"/>
    </row>
    <row r="54" customHeight="1" spans="1:32">
      <c r="A54" s="447"/>
      <c r="B54" s="448"/>
      <c r="C54" s="448"/>
      <c r="D54" s="448"/>
      <c r="E54" s="448"/>
      <c r="F54" s="448"/>
      <c r="G54" s="448"/>
      <c r="H54" s="448"/>
      <c r="I54" s="448"/>
      <c r="J54" s="448"/>
      <c r="K54" s="448"/>
      <c r="L54" s="448"/>
      <c r="M54" s="448"/>
      <c r="N54" s="448"/>
      <c r="O54" s="448"/>
      <c r="P54" s="492"/>
      <c r="Q54" s="447"/>
      <c r="R54" s="448"/>
      <c r="S54" s="448"/>
      <c r="T54" s="448"/>
      <c r="U54" s="448"/>
      <c r="V54" s="448"/>
      <c r="W54" s="448"/>
      <c r="X54" s="448"/>
      <c r="Y54" s="448"/>
      <c r="Z54" s="448"/>
      <c r="AA54" s="448"/>
      <c r="AB54" s="448"/>
      <c r="AC54" s="448"/>
      <c r="AD54" s="448"/>
      <c r="AE54" s="448"/>
      <c r="AF54" s="492"/>
    </row>
    <row r="55" customHeight="1" spans="1:32">
      <c r="A55" s="447"/>
      <c r="B55" s="448"/>
      <c r="C55" s="448"/>
      <c r="D55" s="448"/>
      <c r="E55" s="448"/>
      <c r="F55" s="448"/>
      <c r="G55" s="448"/>
      <c r="H55" s="448"/>
      <c r="I55" s="448"/>
      <c r="J55" s="448"/>
      <c r="K55" s="448"/>
      <c r="L55" s="448"/>
      <c r="M55" s="448"/>
      <c r="N55" s="448"/>
      <c r="O55" s="448"/>
      <c r="P55" s="492"/>
      <c r="Q55" s="447"/>
      <c r="R55" s="448"/>
      <c r="S55" s="448"/>
      <c r="T55" s="448"/>
      <c r="U55" s="448"/>
      <c r="V55" s="448"/>
      <c r="W55" s="448"/>
      <c r="X55" s="448"/>
      <c r="Y55" s="448"/>
      <c r="Z55" s="448"/>
      <c r="AA55" s="448"/>
      <c r="AB55" s="448"/>
      <c r="AC55" s="448"/>
      <c r="AD55" s="448"/>
      <c r="AE55" s="448"/>
      <c r="AF55" s="492"/>
    </row>
    <row r="56" customHeight="1" spans="1:32">
      <c r="A56" s="447"/>
      <c r="B56" s="448"/>
      <c r="C56" s="448"/>
      <c r="D56" s="448"/>
      <c r="E56" s="448"/>
      <c r="F56" s="448"/>
      <c r="G56" s="448"/>
      <c r="H56" s="448"/>
      <c r="I56" s="448"/>
      <c r="J56" s="448"/>
      <c r="K56" s="448"/>
      <c r="L56" s="448"/>
      <c r="M56" s="448"/>
      <c r="N56" s="448"/>
      <c r="O56" s="448"/>
      <c r="P56" s="492"/>
      <c r="Q56" s="447"/>
      <c r="R56" s="448"/>
      <c r="S56" s="448"/>
      <c r="T56" s="448"/>
      <c r="U56" s="448"/>
      <c r="V56" s="448"/>
      <c r="W56" s="448"/>
      <c r="X56" s="448"/>
      <c r="Y56" s="448"/>
      <c r="Z56" s="448"/>
      <c r="AA56" s="448"/>
      <c r="AB56" s="448"/>
      <c r="AC56" s="448"/>
      <c r="AD56" s="448"/>
      <c r="AE56" s="448"/>
      <c r="AF56" s="492"/>
    </row>
    <row r="57" customHeight="1" spans="1:32">
      <c r="A57" s="447"/>
      <c r="B57" s="448"/>
      <c r="C57" s="448"/>
      <c r="D57" s="448"/>
      <c r="E57" s="448"/>
      <c r="F57" s="448"/>
      <c r="G57" s="448"/>
      <c r="H57" s="448"/>
      <c r="I57" s="448"/>
      <c r="J57" s="448"/>
      <c r="K57" s="448"/>
      <c r="L57" s="448"/>
      <c r="M57" s="448"/>
      <c r="N57" s="448"/>
      <c r="O57" s="448"/>
      <c r="P57" s="492"/>
      <c r="Q57" s="447"/>
      <c r="R57" s="448"/>
      <c r="S57" s="448"/>
      <c r="T57" s="448"/>
      <c r="U57" s="448"/>
      <c r="V57" s="448"/>
      <c r="W57" s="448"/>
      <c r="X57" s="448"/>
      <c r="Y57" s="448"/>
      <c r="Z57" s="448"/>
      <c r="AA57" s="448"/>
      <c r="AB57" s="448"/>
      <c r="AC57" s="448"/>
      <c r="AD57" s="448"/>
      <c r="AE57" s="448"/>
      <c r="AF57" s="492"/>
    </row>
    <row r="58" customHeight="1" spans="1:32">
      <c r="A58" s="447"/>
      <c r="B58" s="449" t="s">
        <v>15</v>
      </c>
      <c r="C58" s="450"/>
      <c r="D58" s="451" t="str">
        <f>Info!M$4</f>
        <v>2017'04</v>
      </c>
      <c r="E58" s="452" t="str">
        <f>Info!N$4</f>
        <v>2017'05</v>
      </c>
      <c r="F58" s="452" t="str">
        <f>Info!O$4</f>
        <v>2017'06</v>
      </c>
      <c r="G58" s="452" t="str">
        <f>Info!P$4</f>
        <v>2017'07</v>
      </c>
      <c r="H58" s="452" t="str">
        <f>Info!Q$4</f>
        <v>2017'08</v>
      </c>
      <c r="I58" s="452" t="str">
        <f>Info!R$4</f>
        <v>2017'09</v>
      </c>
      <c r="J58" s="452"/>
      <c r="K58" s="452"/>
      <c r="L58" s="452"/>
      <c r="M58" s="452"/>
      <c r="N58" s="452"/>
      <c r="O58" s="493"/>
      <c r="P58" s="492"/>
      <c r="Q58" s="447"/>
      <c r="R58" s="449" t="s">
        <v>15</v>
      </c>
      <c r="S58" s="450"/>
      <c r="T58" s="451" t="str">
        <f>Info!M$4</f>
        <v>2017'04</v>
      </c>
      <c r="U58" s="452" t="str">
        <f>Info!N$4</f>
        <v>2017'05</v>
      </c>
      <c r="V58" s="452" t="str">
        <f>Info!O$4</f>
        <v>2017'06</v>
      </c>
      <c r="W58" s="452" t="str">
        <f>Info!P$4</f>
        <v>2017'07</v>
      </c>
      <c r="X58" s="452" t="str">
        <f>Info!Q$4</f>
        <v>2017'08</v>
      </c>
      <c r="Y58" s="452" t="str">
        <f>Info!R$4</f>
        <v>2017'09</v>
      </c>
      <c r="Z58" s="452"/>
      <c r="AA58" s="452"/>
      <c r="AB58" s="452"/>
      <c r="AC58" s="452"/>
      <c r="AD58" s="452"/>
      <c r="AE58" s="493"/>
      <c r="AF58" s="492"/>
    </row>
    <row r="59" customHeight="1" spans="1:32">
      <c r="A59" s="447"/>
      <c r="B59" s="453" t="s">
        <v>1685</v>
      </c>
      <c r="C59" s="454"/>
      <c r="D59" s="455">
        <f>VLOOKUP($D$42,Table!$C$3:$P$19,MATCH('Report (2)'!D$26,Table!$3:$3,0)-2,FALSE)</f>
        <v>766316.88</v>
      </c>
      <c r="E59" s="456">
        <f>VLOOKUP($D$42,Table!$C$3:$P$19,MATCH('Report (2)'!E$26,Table!$3:$3,0)-2,FALSE)</f>
        <v>841717.5493</v>
      </c>
      <c r="F59" s="456">
        <f>VLOOKUP($D$42,Table!$C$3:$P$19,MATCH('Report (2)'!F$26,Table!$3:$3,0)-2,FALSE)</f>
        <v>858896.633</v>
      </c>
      <c r="G59" s="456">
        <f>VLOOKUP($D$42,Table!$C$3:$P$19,MATCH('Report (2)'!G$26,Table!$3:$3,0)-2,FALSE)</f>
        <v>836321.7697</v>
      </c>
      <c r="H59" s="456">
        <f>VLOOKUP($D$42,Table!$C$3:$P$19,MATCH('Report (2)'!H$26,Table!$3:$3,0)-2,FALSE)</f>
        <v>935024.6554</v>
      </c>
      <c r="I59" s="456">
        <f>VLOOKUP($D$42,Table!$C$3:$P$19,MATCH('Report (2)'!I$26,Table!$3:$3,0)-2,FALSE)</f>
        <v>831724.5145</v>
      </c>
      <c r="J59" s="456"/>
      <c r="K59" s="456"/>
      <c r="L59" s="456"/>
      <c r="M59" s="456"/>
      <c r="N59" s="456"/>
      <c r="O59" s="494"/>
      <c r="P59" s="492"/>
      <c r="Q59" s="447"/>
      <c r="R59" s="453" t="s">
        <v>1685</v>
      </c>
      <c r="S59" s="454"/>
      <c r="T59" s="455">
        <f>VLOOKUP($T$42,Table!$C$3:$P$19,MATCH('Report (2)'!T$26,Table!$3:$3,0)-2,FALSE)</f>
        <v>399471.82588</v>
      </c>
      <c r="U59" s="456">
        <f>VLOOKUP($T$42,Table!$C$3:$P$19,MATCH('Report (2)'!U$26,Table!$3:$3,0)-2,FALSE)</f>
        <v>457392.15</v>
      </c>
      <c r="V59" s="456">
        <f>VLOOKUP($T$42,Table!$C$3:$P$19,MATCH('Report (2)'!V$26,Table!$3:$3,0)-2,FALSE)</f>
        <v>422091.49</v>
      </c>
      <c r="W59" s="456">
        <f>VLOOKUP($T$42,Table!$C$3:$P$19,MATCH('Report (2)'!W$26,Table!$3:$3,0)-2,FALSE)</f>
        <v>443457.544</v>
      </c>
      <c r="X59" s="456">
        <f>VLOOKUP($T$42,Table!$C$3:$P$19,MATCH('Report (2)'!X$26,Table!$3:$3,0)-2,FALSE)</f>
        <v>475636.01</v>
      </c>
      <c r="Y59" s="456">
        <f>VLOOKUP($T$42,Table!$C$3:$P$19,MATCH('Report (2)'!Y$26,Table!$3:$3,0)-2,FALSE)</f>
        <v>439298.010000001</v>
      </c>
      <c r="Z59" s="456"/>
      <c r="AA59" s="456"/>
      <c r="AB59" s="456"/>
      <c r="AC59" s="456"/>
      <c r="AD59" s="456"/>
      <c r="AE59" s="494"/>
      <c r="AF59" s="492"/>
    </row>
    <row r="60" customHeight="1" spans="1:32">
      <c r="A60" s="447"/>
      <c r="B60" s="457" t="s">
        <v>1676</v>
      </c>
      <c r="C60" s="458" t="s">
        <v>1686</v>
      </c>
      <c r="D60" s="459">
        <f ca="1">IFERROR(GETPIVOTDATA(""&amp;$B60,'PivotTable (2)'!$B$3,"Dept",$D$42,"Month",D$26,"Source","Internal"),0)</f>
        <v>0</v>
      </c>
      <c r="E60" s="460">
        <f ca="1">IFERROR(GETPIVOTDATA(""&amp;$B60,'PivotTable (2)'!$B$3,"Dept",$D$42,"Month",E$26,"Source","Internal"),0)</f>
        <v>331.52</v>
      </c>
      <c r="F60" s="460">
        <f ca="1">IFERROR(GETPIVOTDATA(""&amp;$B60,'PivotTable (2)'!$B$3,"Dept",$D$42,"Month",F$26,"Source","Internal"),0)</f>
        <v>409.22</v>
      </c>
      <c r="G60" s="460">
        <f ca="1">IFERROR(GETPIVOTDATA(""&amp;$B60,'PivotTable (2)'!$B$3,"Dept",$D$42,"Month",G$26,"Source","Internal"),0)</f>
        <v>770.784</v>
      </c>
      <c r="H60" s="460">
        <f ca="1">IFERROR(GETPIVOTDATA(""&amp;$B60,'PivotTable (2)'!$B$3,"Dept",$D$42,"Month",H$26,"Source","Internal"),0)</f>
        <v>334.628</v>
      </c>
      <c r="I60" s="460">
        <f ca="1">IFERROR(GETPIVOTDATA(""&amp;$B60,'PivotTable (2)'!$B$3,"Dept",$D$42,"Month",I$26,"Source","Internal"),0)</f>
        <v>0</v>
      </c>
      <c r="J60" s="460"/>
      <c r="K60" s="460"/>
      <c r="L60" s="460"/>
      <c r="M60" s="460"/>
      <c r="N60" s="460"/>
      <c r="O60" s="495"/>
      <c r="P60" s="492"/>
      <c r="Q60" s="447"/>
      <c r="R60" s="457" t="s">
        <v>1676</v>
      </c>
      <c r="S60" s="458" t="s">
        <v>1686</v>
      </c>
      <c r="T60" s="459">
        <f ca="1">IFERROR(GETPIVOTDATA(""&amp;$B60,'PivotTable (2)'!$B$3,"Dept",$T$42,"Month",T$26,"Source","Internal"),0)</f>
        <v>364</v>
      </c>
      <c r="U60" s="460">
        <f ca="1">IFERROR(GETPIVOTDATA(""&amp;$B60,'PivotTable (2)'!$B$3,"Dept",$T$42,"Month",U$26,"Source","Internal"),0)</f>
        <v>840</v>
      </c>
      <c r="V60" s="460">
        <f ca="1">IFERROR(GETPIVOTDATA(""&amp;$B60,'PivotTable (2)'!$B$3,"Dept",$T$42,"Month",V$26,"Source","Internal"),0)</f>
        <v>2002</v>
      </c>
      <c r="W60" s="460">
        <f ca="1">IFERROR(GETPIVOTDATA(""&amp;$B60,'PivotTable (2)'!$B$3,"Dept",$T$42,"Month",W$26,"Source","Internal"),0)</f>
        <v>2240</v>
      </c>
      <c r="X60" s="460">
        <f ca="1">IFERROR(GETPIVOTDATA(""&amp;$B60,'PivotTable (2)'!$B$3,"Dept",$T$42,"Month",X$26,"Source","Internal"),0)</f>
        <v>1120</v>
      </c>
      <c r="Y60" s="460">
        <f ca="1">IFERROR(GETPIVOTDATA(""&amp;$B60,'PivotTable (2)'!$B$3,"Dept",$T$42,"Month",Y$26,"Source","Internal"),0)</f>
        <v>0</v>
      </c>
      <c r="Z60" s="460"/>
      <c r="AA60" s="460"/>
      <c r="AB60" s="460"/>
      <c r="AC60" s="460"/>
      <c r="AD60" s="460"/>
      <c r="AE60" s="495"/>
      <c r="AF60" s="492"/>
    </row>
    <row r="61" customHeight="1" spans="1:32">
      <c r="A61" s="447"/>
      <c r="B61" s="457"/>
      <c r="C61" s="461" t="s">
        <v>1687</v>
      </c>
      <c r="D61" s="462">
        <f ca="1">IFERROR(GETPIVOTDATA(""&amp;$B60,'PivotTable (2)'!$B$3,"Dept",$D$42,"Month",D$26,"Source","External"),0)</f>
        <v>0</v>
      </c>
      <c r="E61" s="463">
        <f ca="1">IFERROR(GETPIVOTDATA(""&amp;$B60,'PivotTable (2)'!$B$3,"Dept",$D$42,"Month",E$26,"Source","External"),0)</f>
        <v>77.7</v>
      </c>
      <c r="F61" s="463">
        <f ca="1">IFERROR(GETPIVOTDATA(""&amp;$B60,'PivotTable (2)'!$B$3,"Dept",$D$42,"Month",F$26,"Source","External"),0)</f>
        <v>0</v>
      </c>
      <c r="G61" s="463">
        <f ca="1">IFERROR(GETPIVOTDATA(""&amp;$B60,'PivotTable (2)'!$B$3,"Dept",$D$42,"Month",G$26,"Source","External"),0)</f>
        <v>157.472</v>
      </c>
      <c r="H61" s="463">
        <f ca="1">IFERROR(GETPIVOTDATA(""&amp;$B60,'PivotTable (2)'!$B$3,"Dept",$D$42,"Month",H$26,"Source","External"),0)</f>
        <v>0</v>
      </c>
      <c r="I61" s="463">
        <f ca="1">IFERROR(GETPIVOTDATA(""&amp;$B60,'PivotTable (2)'!$B$3,"Dept",$D$42,"Month",I$26,"Source","External"),0)</f>
        <v>198.394</v>
      </c>
      <c r="J61" s="463"/>
      <c r="K61" s="463"/>
      <c r="L61" s="463"/>
      <c r="M61" s="463"/>
      <c r="N61" s="463"/>
      <c r="O61" s="496"/>
      <c r="P61" s="492"/>
      <c r="Q61" s="447"/>
      <c r="R61" s="457"/>
      <c r="S61" s="461" t="s">
        <v>1687</v>
      </c>
      <c r="T61" s="462">
        <f ca="1">IFERROR(GETPIVOTDATA(""&amp;$B60,'PivotTable (2)'!$B$3,"Dept",$T$42,"Month",T$26,"Source","External"),0)</f>
        <v>245</v>
      </c>
      <c r="U61" s="463">
        <f ca="1">IFERROR(GETPIVOTDATA(""&amp;$B60,'PivotTable (2)'!$B$3,"Dept",$T$42,"Month",U$26,"Source","External"),0)</f>
        <v>273</v>
      </c>
      <c r="V61" s="463">
        <f ca="1">IFERROR(GETPIVOTDATA(""&amp;$B60,'PivotTable (2)'!$B$3,"Dept",$T$42,"Month",V$26,"Source","External"),0)</f>
        <v>175</v>
      </c>
      <c r="W61" s="463">
        <f ca="1">IFERROR(GETPIVOTDATA(""&amp;$B60,'PivotTable (2)'!$B$3,"Dept",$T$42,"Month",W$26,"Source","External"),0)</f>
        <v>42</v>
      </c>
      <c r="X61" s="463">
        <f ca="1">IFERROR(GETPIVOTDATA(""&amp;$B60,'PivotTable (2)'!$B$3,"Dept",$T$42,"Month",X$26,"Source","External"),0)</f>
        <v>217</v>
      </c>
      <c r="Y61" s="463">
        <f ca="1">IFERROR(GETPIVOTDATA(""&amp;$B60,'PivotTable (2)'!$B$3,"Dept",$T$42,"Month",Y$26,"Source","External"),0)</f>
        <v>49</v>
      </c>
      <c r="Z61" s="463"/>
      <c r="AA61" s="463"/>
      <c r="AB61" s="463"/>
      <c r="AC61" s="463"/>
      <c r="AD61" s="463"/>
      <c r="AE61" s="496"/>
      <c r="AF61" s="492"/>
    </row>
    <row r="62" customHeight="1" spans="1:32">
      <c r="A62" s="447"/>
      <c r="B62" s="457" t="s">
        <v>1677</v>
      </c>
      <c r="C62" s="458" t="s">
        <v>1686</v>
      </c>
      <c r="D62" s="459">
        <f ca="1">IFERROR(GETPIVOTDATA(""&amp;$B62,'PivotTable (2)'!$B$3,"Dept",$D$42,"Month",D$26,"Source","Internal"),0)</f>
        <v>0</v>
      </c>
      <c r="E62" s="460">
        <f ca="1">IFERROR(GETPIVOTDATA(""&amp;$B62,'PivotTable (2)'!$B$3,"Dept",$D$42,"Month",E$26,"Source","Internal"),0)</f>
        <v>0</v>
      </c>
      <c r="F62" s="460">
        <f ca="1">IFERROR(GETPIVOTDATA(""&amp;$B62,'PivotTable (2)'!$B$3,"Dept",$D$42,"Month",F$26,"Source","Internal"),0)</f>
        <v>0</v>
      </c>
      <c r="G62" s="460">
        <f ca="1">IFERROR(GETPIVOTDATA(""&amp;$B62,'PivotTable (2)'!$B$3,"Dept",$D$42,"Month",G$26,"Source","Internal"),0)</f>
        <v>0</v>
      </c>
      <c r="H62" s="460">
        <f ca="1">IFERROR(GETPIVOTDATA(""&amp;$B62,'PivotTable (2)'!$B$3,"Dept",$D$42,"Month",H$26,"Source","Internal"),0)</f>
        <v>0</v>
      </c>
      <c r="I62" s="460">
        <f ca="1">IFERROR(GETPIVOTDATA(""&amp;$B62,'PivotTable (2)'!$B$3,"Dept",$D$42,"Month",I$26,"Source","Internal"),0)</f>
        <v>0</v>
      </c>
      <c r="J62" s="460"/>
      <c r="K62" s="460"/>
      <c r="L62" s="460"/>
      <c r="M62" s="460"/>
      <c r="N62" s="460"/>
      <c r="O62" s="495"/>
      <c r="P62" s="492"/>
      <c r="Q62" s="447"/>
      <c r="R62" s="457" t="s">
        <v>1677</v>
      </c>
      <c r="S62" s="458" t="s">
        <v>1686</v>
      </c>
      <c r="T62" s="459">
        <f ca="1">IFERROR(GETPIVOTDATA(""&amp;$B62,'PivotTable (2)'!$B$3,"Dept",$T$42,"Month",T$26,"Source","Internal"),0)</f>
        <v>0</v>
      </c>
      <c r="U62" s="460">
        <f ca="1">IFERROR(GETPIVOTDATA(""&amp;$B62,'PivotTable (2)'!$B$3,"Dept",$T$42,"Month",U$26,"Source","Internal"),0)</f>
        <v>0</v>
      </c>
      <c r="V62" s="460">
        <f ca="1">IFERROR(GETPIVOTDATA(""&amp;$B62,'PivotTable (2)'!$B$3,"Dept",$T$42,"Month",V$26,"Source","Internal"),0)</f>
        <v>0</v>
      </c>
      <c r="W62" s="460">
        <f ca="1">IFERROR(GETPIVOTDATA(""&amp;$B62,'PivotTable (2)'!$B$3,"Dept",$T$42,"Month",W$26,"Source","Internal"),0)</f>
        <v>0</v>
      </c>
      <c r="X62" s="460">
        <f ca="1">IFERROR(GETPIVOTDATA(""&amp;$B62,'PivotTable (2)'!$B$3,"Dept",$T$42,"Month",X$26,"Source","Internal"),0)</f>
        <v>0</v>
      </c>
      <c r="Y62" s="460">
        <f ca="1">IFERROR(GETPIVOTDATA(""&amp;$B62,'PivotTable (2)'!$B$3,"Dept",$T$42,"Month",Y$26,"Source","Internal"),0)</f>
        <v>0</v>
      </c>
      <c r="Z62" s="460"/>
      <c r="AA62" s="460"/>
      <c r="AB62" s="460"/>
      <c r="AC62" s="460"/>
      <c r="AD62" s="460"/>
      <c r="AE62" s="495"/>
      <c r="AF62" s="492"/>
    </row>
    <row r="63" customHeight="1" spans="1:32">
      <c r="A63" s="447"/>
      <c r="B63" s="457"/>
      <c r="C63" s="461" t="s">
        <v>1687</v>
      </c>
      <c r="D63" s="462">
        <f ca="1">IFERROR(GETPIVOTDATA(""&amp;$B62,'PivotTable (2)'!$B$3,"Dept",$D$42,"Month",D$26,"Source","External"),0)</f>
        <v>0</v>
      </c>
      <c r="E63" s="463">
        <f ca="1">IFERROR(GETPIVOTDATA(""&amp;$B62,'PivotTable (2)'!$B$3,"Dept",$D$42,"Month",E$26,"Source","External"),0)</f>
        <v>0</v>
      </c>
      <c r="F63" s="463">
        <f ca="1">IFERROR(GETPIVOTDATA(""&amp;$B62,'PivotTable (2)'!$B$3,"Dept",$D$42,"Month",F$26,"Source","External"),0)</f>
        <v>0</v>
      </c>
      <c r="G63" s="463">
        <f ca="1">IFERROR(GETPIVOTDATA(""&amp;$B62,'PivotTable (2)'!$B$3,"Dept",$D$42,"Month",G$26,"Source","External"),0)</f>
        <v>0</v>
      </c>
      <c r="H63" s="463">
        <f ca="1">IFERROR(GETPIVOTDATA(""&amp;$B62,'PivotTable (2)'!$B$3,"Dept",$D$42,"Month",H$26,"Source","External"),0)</f>
        <v>0</v>
      </c>
      <c r="I63" s="463">
        <f ca="1">IFERROR(GETPIVOTDATA(""&amp;$B62,'PivotTable (2)'!$B$3,"Dept",$D$42,"Month",I$26,"Source","External"),0)</f>
        <v>0</v>
      </c>
      <c r="J63" s="463"/>
      <c r="K63" s="463"/>
      <c r="L63" s="463"/>
      <c r="M63" s="463"/>
      <c r="N63" s="463"/>
      <c r="O63" s="496"/>
      <c r="P63" s="492"/>
      <c r="Q63" s="447"/>
      <c r="R63" s="457"/>
      <c r="S63" s="461" t="s">
        <v>1687</v>
      </c>
      <c r="T63" s="462">
        <f ca="1">IFERROR(GETPIVOTDATA(""&amp;$B62,'PivotTable (2)'!$B$3,"Dept",$T$42,"Month",T$26,"Source","External"),0)</f>
        <v>175</v>
      </c>
      <c r="U63" s="463">
        <f ca="1">IFERROR(GETPIVOTDATA(""&amp;$B62,'PivotTable (2)'!$B$3,"Dept",$T$42,"Month",U$26,"Source","External"),0)</f>
        <v>155</v>
      </c>
      <c r="V63" s="463">
        <f ca="1">IFERROR(GETPIVOTDATA(""&amp;$B62,'PivotTable (2)'!$B$3,"Dept",$T$42,"Month",V$26,"Source","External"),0)</f>
        <v>95</v>
      </c>
      <c r="W63" s="463">
        <f ca="1">IFERROR(GETPIVOTDATA(""&amp;$B62,'PivotTable (2)'!$B$3,"Dept",$T$42,"Month",W$26,"Source","External"),0)</f>
        <v>30</v>
      </c>
      <c r="X63" s="463">
        <f ca="1">IFERROR(GETPIVOTDATA(""&amp;$B62,'PivotTable (2)'!$B$3,"Dept",$T$42,"Month",X$26,"Source","External"),0)</f>
        <v>155</v>
      </c>
      <c r="Y63" s="463">
        <f ca="1">IFERROR(GETPIVOTDATA(""&amp;$B62,'PivotTable (2)'!$B$3,"Dept",$T$42,"Month",Y$26,"Source","External"),0)</f>
        <v>35</v>
      </c>
      <c r="Z63" s="463"/>
      <c r="AA63" s="463"/>
      <c r="AB63" s="463"/>
      <c r="AC63" s="463"/>
      <c r="AD63" s="463"/>
      <c r="AE63" s="496"/>
      <c r="AF63" s="492"/>
    </row>
    <row r="64" customHeight="1" spans="1:32">
      <c r="A64" s="447"/>
      <c r="B64" s="457" t="s">
        <v>1678</v>
      </c>
      <c r="C64" s="458" t="s">
        <v>1686</v>
      </c>
      <c r="D64" s="459">
        <f ca="1">IFERROR(GETPIVOTDATA(""&amp;$B64,'PivotTable (2)'!$B$3,"Dept",$D$42,"Month",D$26,"Source","Internal"),0)</f>
        <v>0</v>
      </c>
      <c r="E64" s="460">
        <f ca="1">IFERROR(GETPIVOTDATA(""&amp;$B64,'PivotTable (2)'!$B$3,"Dept",$D$42,"Month",E$26,"Source","Internal"),0)</f>
        <v>5.76</v>
      </c>
      <c r="F64" s="460">
        <f ca="1">IFERROR(GETPIVOTDATA(""&amp;$B64,'PivotTable (2)'!$B$3,"Dept",$D$42,"Month",F$26,"Source","Internal"),0)</f>
        <v>7.11</v>
      </c>
      <c r="G64" s="460">
        <f ca="1">IFERROR(GETPIVOTDATA(""&amp;$B64,'PivotTable (2)'!$B$3,"Dept",$D$42,"Month",G$26,"Source","Internal"),0)</f>
        <v>13.392</v>
      </c>
      <c r="H64" s="460">
        <f ca="1">IFERROR(GETPIVOTDATA(""&amp;$B64,'PivotTable (2)'!$B$3,"Dept",$D$42,"Month",H$26,"Source","Internal"),0)</f>
        <v>5.814</v>
      </c>
      <c r="I64" s="460">
        <f ca="1">IFERROR(GETPIVOTDATA(""&amp;$B64,'PivotTable (2)'!$B$3,"Dept",$D$42,"Month",I$26,"Source","Internal"),0)</f>
        <v>0</v>
      </c>
      <c r="J64" s="460"/>
      <c r="K64" s="460"/>
      <c r="L64" s="460"/>
      <c r="M64" s="460"/>
      <c r="N64" s="460"/>
      <c r="O64" s="495"/>
      <c r="P64" s="492"/>
      <c r="Q64" s="447"/>
      <c r="R64" s="457" t="s">
        <v>1678</v>
      </c>
      <c r="S64" s="458" t="s">
        <v>1686</v>
      </c>
      <c r="T64" s="459">
        <f ca="1">IFERROR(GETPIVOTDATA(""&amp;$B64,'PivotTable (2)'!$B$3,"Dept",$T$42,"Month",T$26,"Source","Internal"),0)</f>
        <v>0</v>
      </c>
      <c r="U64" s="460">
        <f ca="1">IFERROR(GETPIVOTDATA(""&amp;$B64,'PivotTable (2)'!$B$3,"Dept",$T$42,"Month",U$26,"Source","Internal"),0)</f>
        <v>0</v>
      </c>
      <c r="V64" s="460">
        <f ca="1">IFERROR(GETPIVOTDATA(""&amp;$B64,'PivotTable (2)'!$B$3,"Dept",$T$42,"Month",V$26,"Source","Internal"),0)</f>
        <v>0</v>
      </c>
      <c r="W64" s="460">
        <f ca="1">IFERROR(GETPIVOTDATA(""&amp;$B64,'PivotTable (2)'!$B$3,"Dept",$T$42,"Month",W$26,"Source","Internal"),0)</f>
        <v>0</v>
      </c>
      <c r="X64" s="460">
        <f ca="1">IFERROR(GETPIVOTDATA(""&amp;$B64,'PivotTable (2)'!$B$3,"Dept",$T$42,"Month",X$26,"Source","Internal"),0)</f>
        <v>0</v>
      </c>
      <c r="Y64" s="460">
        <f ca="1">IFERROR(GETPIVOTDATA(""&amp;$B64,'PivotTable (2)'!$B$3,"Dept",$T$42,"Month",Y$26,"Source","Internal"),0)</f>
        <v>0</v>
      </c>
      <c r="Z64" s="460"/>
      <c r="AA64" s="460"/>
      <c r="AB64" s="460"/>
      <c r="AC64" s="460"/>
      <c r="AD64" s="460"/>
      <c r="AE64" s="495"/>
      <c r="AF64" s="492"/>
    </row>
    <row r="65" customHeight="1" spans="1:32">
      <c r="A65" s="447"/>
      <c r="B65" s="457"/>
      <c r="C65" s="461" t="s">
        <v>1687</v>
      </c>
      <c r="D65" s="462">
        <f ca="1">IFERROR(GETPIVOTDATA(""&amp;$B64,'PivotTable (2)'!$B$3,"Dept",$D$42,"Month",D$26,"Source","External"),0)</f>
        <v>0</v>
      </c>
      <c r="E65" s="463">
        <f ca="1">IFERROR(GETPIVOTDATA(""&amp;$B64,'PivotTable (2)'!$B$3,"Dept",$D$42,"Month",E$26,"Source","External"),0)</f>
        <v>1.35</v>
      </c>
      <c r="F65" s="463">
        <f ca="1">IFERROR(GETPIVOTDATA(""&amp;$B64,'PivotTable (2)'!$B$3,"Dept",$D$42,"Month",F$26,"Source","External"),0)</f>
        <v>0</v>
      </c>
      <c r="G65" s="463">
        <f ca="1">IFERROR(GETPIVOTDATA(""&amp;$B64,'PivotTable (2)'!$B$3,"Dept",$D$42,"Month",G$26,"Source","External"),0)</f>
        <v>2.736</v>
      </c>
      <c r="H65" s="463">
        <f ca="1">IFERROR(GETPIVOTDATA(""&amp;$B64,'PivotTable (2)'!$B$3,"Dept",$D$42,"Month",H$26,"Source","External"),0)</f>
        <v>0</v>
      </c>
      <c r="I65" s="463">
        <f ca="1">IFERROR(GETPIVOTDATA(""&amp;$B64,'PivotTable (2)'!$B$3,"Dept",$D$42,"Month",I$26,"Source","External"),0)</f>
        <v>3.447</v>
      </c>
      <c r="J65" s="463"/>
      <c r="K65" s="463"/>
      <c r="L65" s="463"/>
      <c r="M65" s="463"/>
      <c r="N65" s="463"/>
      <c r="O65" s="496"/>
      <c r="P65" s="492"/>
      <c r="Q65" s="447"/>
      <c r="R65" s="457"/>
      <c r="S65" s="461" t="s">
        <v>1687</v>
      </c>
      <c r="T65" s="462">
        <f ca="1">IFERROR(GETPIVOTDATA(""&amp;$B64,'PivotTable (2)'!$B$3,"Dept",$T$42,"Month",T$26,"Source","External"),0)</f>
        <v>0</v>
      </c>
      <c r="U65" s="463">
        <f ca="1">IFERROR(GETPIVOTDATA(""&amp;$B64,'PivotTable (2)'!$B$3,"Dept",$T$42,"Month",U$26,"Source","External"),0)</f>
        <v>400</v>
      </c>
      <c r="V65" s="463">
        <f ca="1">IFERROR(GETPIVOTDATA(""&amp;$B64,'PivotTable (2)'!$B$3,"Dept",$T$42,"Month",V$26,"Source","External"),0)</f>
        <v>0</v>
      </c>
      <c r="W65" s="463">
        <f ca="1">IFERROR(GETPIVOTDATA(""&amp;$B64,'PivotTable (2)'!$B$3,"Dept",$T$42,"Month",W$26,"Source","External"),0)</f>
        <v>0</v>
      </c>
      <c r="X65" s="463">
        <f ca="1">IFERROR(GETPIVOTDATA(""&amp;$B64,'PivotTable (2)'!$B$3,"Dept",$T$42,"Month",X$26,"Source","External"),0)</f>
        <v>0</v>
      </c>
      <c r="Y65" s="463">
        <f ca="1">IFERROR(GETPIVOTDATA(""&amp;$B64,'PivotTable (2)'!$B$3,"Dept",$T$42,"Month",Y$26,"Source","External"),0)</f>
        <v>0</v>
      </c>
      <c r="Z65" s="463"/>
      <c r="AA65" s="463"/>
      <c r="AB65" s="463"/>
      <c r="AC65" s="463"/>
      <c r="AD65" s="463"/>
      <c r="AE65" s="496"/>
      <c r="AF65" s="492"/>
    </row>
    <row r="66" customHeight="1" spans="1:32">
      <c r="A66" s="447"/>
      <c r="B66" s="457" t="s">
        <v>1679</v>
      </c>
      <c r="C66" s="458" t="s">
        <v>1686</v>
      </c>
      <c r="D66" s="459">
        <f ca="1">IFERROR(GETPIVOTDATA(""&amp;$B66,'PivotTable (2)'!$B$3,"Dept",$D$42,"Month",D$26,"Source","Internal"),0)</f>
        <v>0</v>
      </c>
      <c r="E66" s="460">
        <f ca="1">IFERROR(GETPIVOTDATA(""&amp;$B66,'PivotTable (2)'!$B$3,"Dept",$D$42,"Month",E$26,"Source","Internal"),0)</f>
        <v>0</v>
      </c>
      <c r="F66" s="460">
        <f ca="1">IFERROR(GETPIVOTDATA(""&amp;$B66,'PivotTable (2)'!$B$3,"Dept",$D$42,"Month",F$26,"Source","Internal"),0)</f>
        <v>0</v>
      </c>
      <c r="G66" s="460">
        <f ca="1">IFERROR(GETPIVOTDATA(""&amp;$B66,'PivotTable (2)'!$B$3,"Dept",$D$42,"Month",G$26,"Source","Internal"),0)</f>
        <v>0</v>
      </c>
      <c r="H66" s="460">
        <f ca="1">IFERROR(GETPIVOTDATA(""&amp;$B66,'PivotTable (2)'!$B$3,"Dept",$D$42,"Month",H$26,"Source","Internal"),0)</f>
        <v>0</v>
      </c>
      <c r="I66" s="460">
        <f ca="1">IFERROR(GETPIVOTDATA(""&amp;$B66,'PivotTable (2)'!$B$3,"Dept",$D$42,"Month",I$26,"Source","Internal"),0)</f>
        <v>0</v>
      </c>
      <c r="J66" s="460"/>
      <c r="K66" s="460"/>
      <c r="L66" s="460"/>
      <c r="M66" s="460"/>
      <c r="N66" s="460"/>
      <c r="O66" s="495"/>
      <c r="P66" s="492"/>
      <c r="Q66" s="447"/>
      <c r="R66" s="457" t="s">
        <v>1679</v>
      </c>
      <c r="S66" s="458" t="s">
        <v>1686</v>
      </c>
      <c r="T66" s="459">
        <f ca="1">IFERROR(GETPIVOTDATA(""&amp;$B66,'PivotTable (2)'!$B$3,"Dept",$T$42,"Month",T$26,"Source","Internal"),0)</f>
        <v>0</v>
      </c>
      <c r="U66" s="460">
        <f ca="1">IFERROR(GETPIVOTDATA(""&amp;$B66,'PivotTable (2)'!$B$3,"Dept",$T$42,"Month",U$26,"Source","Internal"),0)</f>
        <v>0</v>
      </c>
      <c r="V66" s="460">
        <f ca="1">IFERROR(GETPIVOTDATA(""&amp;$B66,'PivotTable (2)'!$B$3,"Dept",$T$42,"Month",V$26,"Source","Internal"),0)</f>
        <v>0</v>
      </c>
      <c r="W66" s="460">
        <f ca="1">IFERROR(GETPIVOTDATA(""&amp;$B66,'PivotTable (2)'!$B$3,"Dept",$T$42,"Month",W$26,"Source","Internal"),0)</f>
        <v>0</v>
      </c>
      <c r="X66" s="460">
        <f ca="1">IFERROR(GETPIVOTDATA(""&amp;$B66,'PivotTable (2)'!$B$3,"Dept",$T$42,"Month",X$26,"Source","Internal"),0)</f>
        <v>0</v>
      </c>
      <c r="Y66" s="460">
        <f ca="1">IFERROR(GETPIVOTDATA(""&amp;$B66,'PivotTable (2)'!$B$3,"Dept",$T$42,"Month",Y$26,"Source","Internal"),0)</f>
        <v>0</v>
      </c>
      <c r="Z66" s="460"/>
      <c r="AA66" s="460"/>
      <c r="AB66" s="460"/>
      <c r="AC66" s="460"/>
      <c r="AD66" s="460"/>
      <c r="AE66" s="495"/>
      <c r="AF66" s="492"/>
    </row>
    <row r="67" customHeight="1" spans="1:32">
      <c r="A67" s="447"/>
      <c r="B67" s="464"/>
      <c r="C67" s="465" t="s">
        <v>1687</v>
      </c>
      <c r="D67" s="466">
        <f ca="1">IFERROR(GETPIVOTDATA(""&amp;$B66,'PivotTable (2)'!$B$3,"Dept",$D$42,"Month",D$26,"Source","External"),0)</f>
        <v>0</v>
      </c>
      <c r="E67" s="467">
        <f ca="1">IFERROR(GETPIVOTDATA(""&amp;$B66,'PivotTable (2)'!$B$3,"Dept",$D$42,"Month",E$26,"Source","External"),0)</f>
        <v>0</v>
      </c>
      <c r="F67" s="467">
        <f ca="1">IFERROR(GETPIVOTDATA(""&amp;$B66,'PivotTable (2)'!$B$3,"Dept",$D$42,"Month",F$26,"Source","External"),0)</f>
        <v>0</v>
      </c>
      <c r="G67" s="467">
        <f ca="1">IFERROR(GETPIVOTDATA(""&amp;$B66,'PivotTable (2)'!$B$3,"Dept",$D$42,"Month",G$26,"Source","External"),0)</f>
        <v>0</v>
      </c>
      <c r="H67" s="467">
        <f ca="1">IFERROR(GETPIVOTDATA(""&amp;$B66,'PivotTable (2)'!$B$3,"Dept",$D$42,"Month",H$26,"Source","External"),0)</f>
        <v>0</v>
      </c>
      <c r="I67" s="467">
        <f ca="1">IFERROR(GETPIVOTDATA(""&amp;$B66,'PivotTable (2)'!$B$3,"Dept",$D$42,"Month",I$26,"Source","External"),0)</f>
        <v>0</v>
      </c>
      <c r="J67" s="467"/>
      <c r="K67" s="467"/>
      <c r="L67" s="467"/>
      <c r="M67" s="467"/>
      <c r="N67" s="467"/>
      <c r="O67" s="497"/>
      <c r="P67" s="492"/>
      <c r="Q67" s="447"/>
      <c r="R67" s="464"/>
      <c r="S67" s="465" t="s">
        <v>1687</v>
      </c>
      <c r="T67" s="466">
        <f ca="1">IFERROR(GETPIVOTDATA(""&amp;$B66,'PivotTable (2)'!$B$3,"Dept",$T$42,"Month",T$26,"Source","External"),0)</f>
        <v>0</v>
      </c>
      <c r="U67" s="467">
        <f ca="1">IFERROR(GETPIVOTDATA(""&amp;$B66,'PivotTable (2)'!$B$3,"Dept",$T$42,"Month",U$26,"Source","External"),0)</f>
        <v>0</v>
      </c>
      <c r="V67" s="467">
        <f ca="1">IFERROR(GETPIVOTDATA(""&amp;$B66,'PivotTable (2)'!$B$3,"Dept",$T$42,"Month",V$26,"Source","External"),0)</f>
        <v>0</v>
      </c>
      <c r="W67" s="467">
        <f ca="1">IFERROR(GETPIVOTDATA(""&amp;$B66,'PivotTable (2)'!$B$3,"Dept",$T$42,"Month",W$26,"Source","External"),0)</f>
        <v>0</v>
      </c>
      <c r="X67" s="467">
        <f ca="1">IFERROR(GETPIVOTDATA(""&amp;$B66,'PivotTable (2)'!$B$3,"Dept",$T$42,"Month",X$26,"Source","External"),0)</f>
        <v>0</v>
      </c>
      <c r="Y67" s="467">
        <f ca="1">IFERROR(GETPIVOTDATA(""&amp;$B66,'PivotTable (2)'!$B$3,"Dept",$T$42,"Month",Y$26,"Source","External"),0)</f>
        <v>0</v>
      </c>
      <c r="Z67" s="467"/>
      <c r="AA67" s="467"/>
      <c r="AB67" s="467"/>
      <c r="AC67" s="467"/>
      <c r="AD67" s="467"/>
      <c r="AE67" s="497"/>
      <c r="AF67" s="492"/>
    </row>
    <row r="68" customHeight="1" spans="1:32">
      <c r="A68" s="447"/>
      <c r="B68" s="468" t="s">
        <v>1688</v>
      </c>
      <c r="C68" s="469"/>
      <c r="D68" s="470">
        <f>VLOOKUP($D$42&amp;"External",Table!$A$22:$P$52,MATCH('Report (2)'!D$26,Table!$22:$22,0),FALSE)</f>
        <v>0</v>
      </c>
      <c r="E68" s="471">
        <f>VLOOKUP($D$42&amp;"External",Table!$A$22:$P$52,MATCH('Report (2)'!E$26,Table!$22:$22,0),FALSE)</f>
        <v>0</v>
      </c>
      <c r="F68" s="471">
        <f>VLOOKUP($D$42&amp;"External",Table!$A$22:$P$52,MATCH('Report (2)'!F$26,Table!$22:$22,0),FALSE)</f>
        <v>0</v>
      </c>
      <c r="G68" s="471">
        <f>VLOOKUP($D$42&amp;"External",Table!$A$22:$P$52,MATCH('Report (2)'!G$26,Table!$22:$22,0),FALSE)</f>
        <v>0</v>
      </c>
      <c r="H68" s="471">
        <f>VLOOKUP($D$42&amp;"External",Table!$A$22:$P$52,MATCH('Report (2)'!H$26,Table!$22:$22,0),FALSE)</f>
        <v>0</v>
      </c>
      <c r="I68" s="471">
        <f>VLOOKUP($D$42&amp;"External",Table!$A$22:$P$52,MATCH('Report (2)'!I$26,Table!$22:$22,0),FALSE)</f>
        <v>0</v>
      </c>
      <c r="J68" s="471"/>
      <c r="K68" s="471"/>
      <c r="L68" s="471"/>
      <c r="M68" s="471"/>
      <c r="N68" s="471"/>
      <c r="O68" s="498"/>
      <c r="P68" s="492"/>
      <c r="Q68" s="447"/>
      <c r="R68" s="468" t="s">
        <v>1688</v>
      </c>
      <c r="S68" s="469"/>
      <c r="T68" s="470">
        <f>VLOOKUP($T$42&amp;"External",Table!$A$22:$P$52,MATCH('Report (2)'!T$26,Table!$22:$22,0),FALSE)</f>
        <v>0</v>
      </c>
      <c r="U68" s="471">
        <f>VLOOKUP($T$42&amp;"External",Table!$A$22:$P$52,MATCH('Report (2)'!U$26,Table!$22:$22,0),FALSE)</f>
        <v>0</v>
      </c>
      <c r="V68" s="471">
        <f>VLOOKUP($T$42&amp;"External",Table!$A$22:$P$52,MATCH('Report (2)'!V$26,Table!$22:$22,0),FALSE)</f>
        <v>0</v>
      </c>
      <c r="W68" s="471">
        <f>VLOOKUP($T$42&amp;"External",Table!$A$22:$P$52,MATCH('Report (2)'!W$26,Table!$22:$22,0),FALSE)</f>
        <v>0</v>
      </c>
      <c r="X68" s="471">
        <f>VLOOKUP($T$42&amp;"External",Table!$A$22:$P$52,MATCH('Report (2)'!X$26,Table!$22:$22,0),FALSE)</f>
        <v>0</v>
      </c>
      <c r="Y68" s="471">
        <f>VLOOKUP($T$42&amp;"External",Table!$A$22:$P$52,MATCH('Report (2)'!Y$26,Table!$22:$22,0),FALSE)</f>
        <v>0</v>
      </c>
      <c r="Z68" s="471"/>
      <c r="AA68" s="471"/>
      <c r="AB68" s="471"/>
      <c r="AC68" s="471"/>
      <c r="AD68" s="471"/>
      <c r="AE68" s="498"/>
      <c r="AF68" s="492"/>
    </row>
    <row r="69" customHeight="1" spans="1:32">
      <c r="A69" s="447"/>
      <c r="B69" s="472" t="s">
        <v>1689</v>
      </c>
      <c r="C69" s="473"/>
      <c r="D69" s="474">
        <f>VLOOKUP($D$42&amp;"External",Table!$A$55:$P$83,MATCH('Report (2)'!D$26,Table!$55:$55,0),FALSE)*500</f>
        <v>0</v>
      </c>
      <c r="E69" s="475">
        <f>VLOOKUP($D$42&amp;"External",Table!$A$55:$P$83,MATCH('Report (2)'!E$26,Table!$55:$55,0),FALSE)*500</f>
        <v>0</v>
      </c>
      <c r="F69" s="475">
        <f>VLOOKUP($D$42&amp;"External",Table!$A$55:$P$83,MATCH('Report (2)'!F$26,Table!$55:$55,0),FALSE)*500</f>
        <v>0</v>
      </c>
      <c r="G69" s="475">
        <f>VLOOKUP($D$42&amp;"External",Table!$A$55:$P$83,MATCH('Report (2)'!G$26,Table!$55:$55,0),FALSE)*500</f>
        <v>0</v>
      </c>
      <c r="H69" s="475">
        <f>VLOOKUP($D$42&amp;"External",Table!$A$55:$P$83,MATCH('Report (2)'!H$26,Table!$55:$55,0),FALSE)*500</f>
        <v>0</v>
      </c>
      <c r="I69" s="475">
        <f>VLOOKUP($D$42&amp;"External",Table!$A$55:$P$83,MATCH('Report (2)'!I$26,Table!$55:$55,0),FALSE)*500</f>
        <v>0</v>
      </c>
      <c r="J69" s="475"/>
      <c r="K69" s="475"/>
      <c r="L69" s="475"/>
      <c r="M69" s="475"/>
      <c r="N69" s="475"/>
      <c r="O69" s="499"/>
      <c r="P69" s="492"/>
      <c r="Q69" s="447"/>
      <c r="R69" s="472" t="s">
        <v>1689</v>
      </c>
      <c r="S69" s="473"/>
      <c r="T69" s="474">
        <f>VLOOKUP($T$42&amp;"External",Table!$A$55:$P$83,MATCH('Report (2)'!T$26,Table!$55:$55,0),FALSE)*500</f>
        <v>0</v>
      </c>
      <c r="U69" s="475">
        <f>VLOOKUP($T$42&amp;"External",Table!$A$55:$P$83,MATCH('Report (2)'!U$26,Table!$55:$55,0),FALSE)*500</f>
        <v>0</v>
      </c>
      <c r="V69" s="475">
        <f>VLOOKUP($T$42&amp;"External",Table!$A$55:$P$83,MATCH('Report (2)'!V$26,Table!$55:$55,0),FALSE)*500</f>
        <v>0</v>
      </c>
      <c r="W69" s="475">
        <f>VLOOKUP($T$42&amp;"External",Table!$A$55:$P$83,MATCH('Report (2)'!W$26,Table!$55:$55,0),FALSE)*500</f>
        <v>500</v>
      </c>
      <c r="X69" s="475">
        <f>VLOOKUP($T$42&amp;"External",Table!$A$55:$P$83,MATCH('Report (2)'!X$26,Table!$55:$55,0),FALSE)*500</f>
        <v>0</v>
      </c>
      <c r="Y69" s="475">
        <f>VLOOKUP($T$42&amp;"External",Table!$A$55:$P$83,MATCH('Report (2)'!Y$26,Table!$55:$55,0),FALSE)*500</f>
        <v>0</v>
      </c>
      <c r="Z69" s="475"/>
      <c r="AA69" s="475"/>
      <c r="AB69" s="475"/>
      <c r="AC69" s="475"/>
      <c r="AD69" s="475"/>
      <c r="AE69" s="499"/>
      <c r="AF69" s="492"/>
    </row>
    <row r="70" customHeight="1" spans="1:32">
      <c r="A70" s="447"/>
      <c r="B70" s="476" t="s">
        <v>1690</v>
      </c>
      <c r="C70" s="477"/>
      <c r="D70" s="478">
        <f ca="1">SUM(D60:D69)</f>
        <v>0</v>
      </c>
      <c r="E70" s="479">
        <f ca="1" t="shared" ref="E70:I70" si="4">SUM(E60:E69)</f>
        <v>416.33</v>
      </c>
      <c r="F70" s="479">
        <f ca="1" t="shared" si="4"/>
        <v>416.33</v>
      </c>
      <c r="G70" s="479">
        <f ca="1" t="shared" si="4"/>
        <v>944.384</v>
      </c>
      <c r="H70" s="479">
        <f ca="1" t="shared" si="4"/>
        <v>340.442</v>
      </c>
      <c r="I70" s="479">
        <f ca="1" t="shared" si="4"/>
        <v>201.841</v>
      </c>
      <c r="J70" s="479"/>
      <c r="K70" s="479"/>
      <c r="L70" s="479"/>
      <c r="M70" s="479"/>
      <c r="N70" s="479"/>
      <c r="O70" s="500"/>
      <c r="P70" s="492"/>
      <c r="Q70" s="447"/>
      <c r="R70" s="476" t="s">
        <v>1690</v>
      </c>
      <c r="S70" s="477"/>
      <c r="T70" s="478">
        <f ca="1">SUM(T60:T69)</f>
        <v>784</v>
      </c>
      <c r="U70" s="479">
        <f ca="1" t="shared" ref="U70:Y70" si="5">SUM(U60:U69)</f>
        <v>1668</v>
      </c>
      <c r="V70" s="479">
        <f ca="1" t="shared" si="5"/>
        <v>2272</v>
      </c>
      <c r="W70" s="479">
        <f ca="1" t="shared" si="5"/>
        <v>2812</v>
      </c>
      <c r="X70" s="479">
        <f ca="1" t="shared" si="5"/>
        <v>1492</v>
      </c>
      <c r="Y70" s="479">
        <f ca="1" t="shared" si="5"/>
        <v>84</v>
      </c>
      <c r="Z70" s="479"/>
      <c r="AA70" s="479"/>
      <c r="AB70" s="479"/>
      <c r="AC70" s="479"/>
      <c r="AD70" s="479"/>
      <c r="AE70" s="500"/>
      <c r="AF70" s="492"/>
    </row>
    <row r="71" customHeight="1" spans="1:32">
      <c r="A71" s="447"/>
      <c r="B71" s="480" t="s">
        <v>1691</v>
      </c>
      <c r="C71" s="481"/>
      <c r="D71" s="482">
        <f ca="1">D70/D59</f>
        <v>0</v>
      </c>
      <c r="E71" s="483">
        <f ca="1" t="shared" ref="E71:I71" si="6">E70/E59</f>
        <v>0.000494619602913393</v>
      </c>
      <c r="F71" s="483">
        <f ca="1" t="shared" si="6"/>
        <v>0.000484726547996609</v>
      </c>
      <c r="G71" s="483">
        <f ca="1" t="shared" si="6"/>
        <v>0.00112921130863156</v>
      </c>
      <c r="H71" s="483">
        <f ca="1" t="shared" si="6"/>
        <v>0.000364099489819721</v>
      </c>
      <c r="I71" s="483">
        <f ca="1" t="shared" si="6"/>
        <v>0.000242677709363104</v>
      </c>
      <c r="J71" s="483"/>
      <c r="K71" s="483"/>
      <c r="L71" s="483"/>
      <c r="M71" s="483"/>
      <c r="N71" s="483"/>
      <c r="O71" s="501"/>
      <c r="P71" s="492"/>
      <c r="Q71" s="447"/>
      <c r="R71" s="480" t="s">
        <v>1691</v>
      </c>
      <c r="S71" s="481"/>
      <c r="T71" s="482">
        <f ca="1">T70/T59</f>
        <v>0.00196259147506315</v>
      </c>
      <c r="U71" s="483">
        <f ca="1" t="shared" ref="U71:Y71" si="7">U70/U59</f>
        <v>0.00364676131848787</v>
      </c>
      <c r="V71" s="483">
        <f ca="1" t="shared" si="7"/>
        <v>0.00538271927728275</v>
      </c>
      <c r="W71" s="483">
        <f ca="1" t="shared" si="7"/>
        <v>0.00634108053419427</v>
      </c>
      <c r="X71" s="483">
        <f ca="1" t="shared" si="7"/>
        <v>0.00313685248515982</v>
      </c>
      <c r="Y71" s="483">
        <f ca="1" t="shared" si="7"/>
        <v>0.000191214160064144</v>
      </c>
      <c r="Z71" s="483"/>
      <c r="AA71" s="483"/>
      <c r="AB71" s="483"/>
      <c r="AC71" s="483"/>
      <c r="AD71" s="483"/>
      <c r="AE71" s="501"/>
      <c r="AF71" s="492"/>
    </row>
    <row r="72" customHeight="1" spans="1:32">
      <c r="A72" s="484"/>
      <c r="B72" s="485"/>
      <c r="C72" s="485"/>
      <c r="D72" s="485"/>
      <c r="E72" s="485"/>
      <c r="F72" s="485"/>
      <c r="G72" s="485"/>
      <c r="H72" s="485"/>
      <c r="I72" s="485"/>
      <c r="J72" s="485"/>
      <c r="K72" s="485"/>
      <c r="L72" s="485"/>
      <c r="M72" s="485"/>
      <c r="N72" s="485"/>
      <c r="O72" s="485"/>
      <c r="P72" s="502"/>
      <c r="Q72" s="484"/>
      <c r="R72" s="485"/>
      <c r="S72" s="485"/>
      <c r="T72" s="485"/>
      <c r="U72" s="485"/>
      <c r="V72" s="485"/>
      <c r="W72" s="485"/>
      <c r="X72" s="485"/>
      <c r="Y72" s="485"/>
      <c r="Z72" s="485"/>
      <c r="AA72" s="485"/>
      <c r="AB72" s="485"/>
      <c r="AC72" s="485"/>
      <c r="AD72" s="485"/>
      <c r="AE72" s="485"/>
      <c r="AF72" s="502"/>
    </row>
    <row r="73" customHeight="1" spans="1:32">
      <c r="A73" s="443"/>
      <c r="B73" s="446"/>
      <c r="C73" s="446"/>
      <c r="D73" s="446"/>
      <c r="E73" s="446"/>
      <c r="F73" s="446"/>
      <c r="G73" s="446"/>
      <c r="H73" s="446"/>
      <c r="I73" s="446"/>
      <c r="J73" s="446"/>
      <c r="K73" s="446"/>
      <c r="L73" s="446"/>
      <c r="M73" s="446"/>
      <c r="N73" s="446"/>
      <c r="O73" s="446"/>
      <c r="P73" s="491"/>
      <c r="Q73" s="443"/>
      <c r="R73" s="446"/>
      <c r="S73" s="446"/>
      <c r="T73" s="446"/>
      <c r="U73" s="446"/>
      <c r="V73" s="446"/>
      <c r="W73" s="446"/>
      <c r="X73" s="446"/>
      <c r="Y73" s="446"/>
      <c r="Z73" s="446"/>
      <c r="AA73" s="446"/>
      <c r="AB73" s="446"/>
      <c r="AC73" s="446"/>
      <c r="AD73" s="446"/>
      <c r="AE73" s="446"/>
      <c r="AF73" s="491"/>
    </row>
    <row r="74" customHeight="1" spans="1:32">
      <c r="A74" s="447"/>
      <c r="B74" s="486" t="s">
        <v>1682</v>
      </c>
      <c r="C74" s="486" t="s">
        <v>1683</v>
      </c>
      <c r="D74" s="487" t="s">
        <v>492</v>
      </c>
      <c r="E74" s="448"/>
      <c r="F74" s="448"/>
      <c r="G74" s="448"/>
      <c r="H74" s="448"/>
      <c r="I74" s="448"/>
      <c r="J74" s="448"/>
      <c r="K74" s="448"/>
      <c r="L74" s="448"/>
      <c r="M74" s="448"/>
      <c r="N74" s="448"/>
      <c r="O74" s="448"/>
      <c r="P74" s="492"/>
      <c r="Q74" s="447"/>
      <c r="R74" s="486" t="s">
        <v>1682</v>
      </c>
      <c r="S74" s="486" t="s">
        <v>1683</v>
      </c>
      <c r="T74" s="487" t="s">
        <v>45</v>
      </c>
      <c r="U74" s="448"/>
      <c r="V74" s="448"/>
      <c r="W74" s="448"/>
      <c r="X74" s="448"/>
      <c r="Y74" s="448"/>
      <c r="Z74" s="448"/>
      <c r="AA74" s="448"/>
      <c r="AB74" s="448"/>
      <c r="AC74" s="448"/>
      <c r="AD74" s="448"/>
      <c r="AE74" s="448"/>
      <c r="AF74" s="492"/>
    </row>
    <row r="75" customHeight="1" spans="1:32">
      <c r="A75" s="447"/>
      <c r="B75" s="448"/>
      <c r="C75" s="448"/>
      <c r="D75" s="448"/>
      <c r="E75" s="448"/>
      <c r="F75" s="448"/>
      <c r="G75" s="448"/>
      <c r="H75" s="448"/>
      <c r="I75" s="448"/>
      <c r="J75" s="448"/>
      <c r="K75" s="448"/>
      <c r="L75" s="448"/>
      <c r="M75" s="448"/>
      <c r="N75" s="448"/>
      <c r="O75" s="448"/>
      <c r="P75" s="492"/>
      <c r="Q75" s="447"/>
      <c r="R75" s="448"/>
      <c r="S75" s="448"/>
      <c r="T75" s="448"/>
      <c r="U75" s="448"/>
      <c r="V75" s="448"/>
      <c r="W75" s="448"/>
      <c r="X75" s="448"/>
      <c r="Y75" s="448"/>
      <c r="Z75" s="448"/>
      <c r="AA75" s="448"/>
      <c r="AB75" s="448"/>
      <c r="AC75" s="448"/>
      <c r="AD75" s="448"/>
      <c r="AE75" s="448"/>
      <c r="AF75" s="492"/>
    </row>
    <row r="76" customHeight="1" spans="1:32">
      <c r="A76" s="447"/>
      <c r="B76" s="448"/>
      <c r="C76" s="448"/>
      <c r="D76" s="448"/>
      <c r="E76" s="448"/>
      <c r="F76" s="448"/>
      <c r="G76" s="448"/>
      <c r="H76" s="448"/>
      <c r="I76" s="448"/>
      <c r="J76" s="448"/>
      <c r="K76" s="448"/>
      <c r="L76" s="448"/>
      <c r="M76" s="448"/>
      <c r="N76" s="448"/>
      <c r="O76" s="448"/>
      <c r="P76" s="492"/>
      <c r="Q76" s="447"/>
      <c r="R76" s="448"/>
      <c r="S76" s="448"/>
      <c r="T76" s="448"/>
      <c r="U76" s="448"/>
      <c r="V76" s="448"/>
      <c r="W76" s="448"/>
      <c r="X76" s="448"/>
      <c r="Y76" s="448"/>
      <c r="Z76" s="448"/>
      <c r="AA76" s="448"/>
      <c r="AB76" s="448"/>
      <c r="AC76" s="448"/>
      <c r="AD76" s="448"/>
      <c r="AE76" s="448"/>
      <c r="AF76" s="492"/>
    </row>
    <row r="77" customHeight="1" spans="1:32">
      <c r="A77" s="447"/>
      <c r="B77" s="448"/>
      <c r="C77" s="448"/>
      <c r="D77" s="448"/>
      <c r="E77" s="448"/>
      <c r="F77" s="448"/>
      <c r="G77" s="448"/>
      <c r="H77" s="448"/>
      <c r="I77" s="448"/>
      <c r="J77" s="448"/>
      <c r="K77" s="448"/>
      <c r="L77" s="448"/>
      <c r="M77" s="448"/>
      <c r="N77" s="448"/>
      <c r="O77" s="448"/>
      <c r="P77" s="492"/>
      <c r="Q77" s="447"/>
      <c r="R77" s="448"/>
      <c r="S77" s="448"/>
      <c r="T77" s="448"/>
      <c r="U77" s="448"/>
      <c r="V77" s="448"/>
      <c r="W77" s="448"/>
      <c r="X77" s="448"/>
      <c r="Y77" s="448"/>
      <c r="Z77" s="448"/>
      <c r="AA77" s="448"/>
      <c r="AB77" s="448"/>
      <c r="AC77" s="448"/>
      <c r="AD77" s="448"/>
      <c r="AE77" s="448"/>
      <c r="AF77" s="492"/>
    </row>
    <row r="78" customHeight="1" spans="1:32">
      <c r="A78" s="447"/>
      <c r="B78" s="448"/>
      <c r="C78" s="448"/>
      <c r="D78" s="448"/>
      <c r="E78" s="448"/>
      <c r="F78" s="448"/>
      <c r="G78" s="448"/>
      <c r="H78" s="448"/>
      <c r="I78" s="448"/>
      <c r="J78" s="448"/>
      <c r="K78" s="448"/>
      <c r="L78" s="448"/>
      <c r="M78" s="448"/>
      <c r="N78" s="448"/>
      <c r="O78" s="448"/>
      <c r="P78" s="492"/>
      <c r="Q78" s="447"/>
      <c r="R78" s="448"/>
      <c r="S78" s="448"/>
      <c r="T78" s="448"/>
      <c r="U78" s="448"/>
      <c r="V78" s="448"/>
      <c r="W78" s="448"/>
      <c r="X78" s="448"/>
      <c r="Y78" s="448"/>
      <c r="Z78" s="448"/>
      <c r="AA78" s="448"/>
      <c r="AB78" s="448"/>
      <c r="AC78" s="448"/>
      <c r="AD78" s="448"/>
      <c r="AE78" s="448"/>
      <c r="AF78" s="492"/>
    </row>
    <row r="79" customHeight="1" spans="1:32">
      <c r="A79" s="447"/>
      <c r="B79" s="448"/>
      <c r="C79" s="448"/>
      <c r="D79" s="448"/>
      <c r="E79" s="448"/>
      <c r="F79" s="448"/>
      <c r="G79" s="448"/>
      <c r="H79" s="448"/>
      <c r="I79" s="448"/>
      <c r="J79" s="448"/>
      <c r="K79" s="448"/>
      <c r="L79" s="448"/>
      <c r="M79" s="448"/>
      <c r="N79" s="448"/>
      <c r="O79" s="448"/>
      <c r="P79" s="492"/>
      <c r="Q79" s="447"/>
      <c r="R79" s="448"/>
      <c r="S79" s="448"/>
      <c r="T79" s="448"/>
      <c r="U79" s="448"/>
      <c r="V79" s="448"/>
      <c r="W79" s="448"/>
      <c r="X79" s="448"/>
      <c r="Y79" s="448"/>
      <c r="Z79" s="448"/>
      <c r="AA79" s="448"/>
      <c r="AB79" s="448"/>
      <c r="AC79" s="448"/>
      <c r="AD79" s="448"/>
      <c r="AE79" s="448"/>
      <c r="AF79" s="492"/>
    </row>
    <row r="80" customHeight="1" spans="1:32">
      <c r="A80" s="447"/>
      <c r="B80" s="448"/>
      <c r="C80" s="448"/>
      <c r="D80" s="448"/>
      <c r="E80" s="448"/>
      <c r="F80" s="448"/>
      <c r="G80" s="448"/>
      <c r="H80" s="448"/>
      <c r="I80" s="448"/>
      <c r="J80" s="448"/>
      <c r="K80" s="448"/>
      <c r="L80" s="448"/>
      <c r="M80" s="448"/>
      <c r="N80" s="448"/>
      <c r="O80" s="448"/>
      <c r="P80" s="492"/>
      <c r="Q80" s="447"/>
      <c r="R80" s="448"/>
      <c r="S80" s="448"/>
      <c r="T80" s="448"/>
      <c r="U80" s="448"/>
      <c r="V80" s="448"/>
      <c r="W80" s="448"/>
      <c r="X80" s="448"/>
      <c r="Y80" s="448"/>
      <c r="Z80" s="448"/>
      <c r="AA80" s="448"/>
      <c r="AB80" s="448"/>
      <c r="AC80" s="448"/>
      <c r="AD80" s="448"/>
      <c r="AE80" s="448"/>
      <c r="AF80" s="492"/>
    </row>
    <row r="81" customHeight="1" spans="1:32">
      <c r="A81" s="447"/>
      <c r="B81" s="448"/>
      <c r="C81" s="448"/>
      <c r="D81" s="448"/>
      <c r="E81" s="448"/>
      <c r="F81" s="448"/>
      <c r="G81" s="448"/>
      <c r="H81" s="448"/>
      <c r="I81" s="448"/>
      <c r="J81" s="448"/>
      <c r="K81" s="448"/>
      <c r="L81" s="448"/>
      <c r="M81" s="448"/>
      <c r="N81" s="448"/>
      <c r="O81" s="448"/>
      <c r="P81" s="492"/>
      <c r="Q81" s="447"/>
      <c r="R81" s="448"/>
      <c r="S81" s="448"/>
      <c r="T81" s="448"/>
      <c r="U81" s="448"/>
      <c r="V81" s="448"/>
      <c r="W81" s="448"/>
      <c r="X81" s="448"/>
      <c r="Y81" s="448"/>
      <c r="Z81" s="448"/>
      <c r="AA81" s="448"/>
      <c r="AB81" s="448"/>
      <c r="AC81" s="448"/>
      <c r="AD81" s="448"/>
      <c r="AE81" s="448"/>
      <c r="AF81" s="492"/>
    </row>
    <row r="82" customHeight="1" spans="1:32">
      <c r="A82" s="447"/>
      <c r="B82" s="448"/>
      <c r="C82" s="448"/>
      <c r="D82" s="448"/>
      <c r="E82" s="448"/>
      <c r="F82" s="448"/>
      <c r="G82" s="448"/>
      <c r="H82" s="448"/>
      <c r="I82" s="448"/>
      <c r="J82" s="448"/>
      <c r="K82" s="448"/>
      <c r="L82" s="448"/>
      <c r="M82" s="448"/>
      <c r="N82" s="448"/>
      <c r="O82" s="448"/>
      <c r="P82" s="492"/>
      <c r="Q82" s="447"/>
      <c r="R82" s="448"/>
      <c r="S82" s="448"/>
      <c r="T82" s="448"/>
      <c r="U82" s="448"/>
      <c r="V82" s="448"/>
      <c r="W82" s="448"/>
      <c r="X82" s="448"/>
      <c r="Y82" s="448"/>
      <c r="Z82" s="448"/>
      <c r="AA82" s="448"/>
      <c r="AB82" s="448"/>
      <c r="AC82" s="448"/>
      <c r="AD82" s="448"/>
      <c r="AE82" s="448"/>
      <c r="AF82" s="492"/>
    </row>
    <row r="83" customHeight="1" spans="1:32">
      <c r="A83" s="447"/>
      <c r="B83" s="448"/>
      <c r="C83" s="448"/>
      <c r="D83" s="448"/>
      <c r="E83" s="448"/>
      <c r="F83" s="448"/>
      <c r="G83" s="448"/>
      <c r="H83" s="448"/>
      <c r="I83" s="448"/>
      <c r="J83" s="448"/>
      <c r="K83" s="448"/>
      <c r="L83" s="448"/>
      <c r="M83" s="448"/>
      <c r="N83" s="448"/>
      <c r="O83" s="448"/>
      <c r="P83" s="492"/>
      <c r="Q83" s="447"/>
      <c r="R83" s="448"/>
      <c r="S83" s="448"/>
      <c r="T83" s="448"/>
      <c r="U83" s="448"/>
      <c r="V83" s="448"/>
      <c r="W83" s="448"/>
      <c r="X83" s="448"/>
      <c r="Y83" s="448"/>
      <c r="Z83" s="448"/>
      <c r="AA83" s="448"/>
      <c r="AB83" s="448"/>
      <c r="AC83" s="448"/>
      <c r="AD83" s="448"/>
      <c r="AE83" s="448"/>
      <c r="AF83" s="492"/>
    </row>
    <row r="84" customHeight="1" spans="1:32">
      <c r="A84" s="447"/>
      <c r="B84" s="448"/>
      <c r="C84" s="448"/>
      <c r="D84" s="448"/>
      <c r="E84" s="448"/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92"/>
      <c r="Q84" s="447"/>
      <c r="R84" s="448"/>
      <c r="S84" s="448"/>
      <c r="T84" s="448"/>
      <c r="U84" s="448"/>
      <c r="V84" s="448"/>
      <c r="W84" s="448"/>
      <c r="X84" s="448"/>
      <c r="Y84" s="448"/>
      <c r="Z84" s="448"/>
      <c r="AA84" s="448"/>
      <c r="AB84" s="448"/>
      <c r="AC84" s="448"/>
      <c r="AD84" s="448"/>
      <c r="AE84" s="448"/>
      <c r="AF84" s="492"/>
    </row>
    <row r="85" customHeight="1" spans="1:32">
      <c r="A85" s="447"/>
      <c r="B85" s="448"/>
      <c r="C85" s="448"/>
      <c r="D85" s="448"/>
      <c r="E85" s="448"/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92"/>
      <c r="Q85" s="447"/>
      <c r="R85" s="448"/>
      <c r="S85" s="448"/>
      <c r="T85" s="448"/>
      <c r="U85" s="448"/>
      <c r="V85" s="448"/>
      <c r="W85" s="448"/>
      <c r="X85" s="448"/>
      <c r="Y85" s="448"/>
      <c r="Z85" s="448"/>
      <c r="AA85" s="448"/>
      <c r="AB85" s="448"/>
      <c r="AC85" s="448"/>
      <c r="AD85" s="448"/>
      <c r="AE85" s="448"/>
      <c r="AF85" s="492"/>
    </row>
    <row r="86" customHeight="1" spans="1:32">
      <c r="A86" s="447"/>
      <c r="B86" s="448"/>
      <c r="C86" s="448"/>
      <c r="D86" s="448"/>
      <c r="E86" s="448"/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92"/>
      <c r="Q86" s="447"/>
      <c r="R86" s="448"/>
      <c r="S86" s="448"/>
      <c r="T86" s="448"/>
      <c r="U86" s="448"/>
      <c r="V86" s="448"/>
      <c r="W86" s="448"/>
      <c r="X86" s="448"/>
      <c r="Y86" s="448"/>
      <c r="Z86" s="448"/>
      <c r="AA86" s="448"/>
      <c r="AB86" s="448"/>
      <c r="AC86" s="448"/>
      <c r="AD86" s="448"/>
      <c r="AE86" s="448"/>
      <c r="AF86" s="492"/>
    </row>
    <row r="87" customHeight="1" spans="1:32">
      <c r="A87" s="447"/>
      <c r="B87" s="448"/>
      <c r="C87" s="448"/>
      <c r="D87" s="448"/>
      <c r="E87" s="448"/>
      <c r="F87" s="448"/>
      <c r="G87" s="448"/>
      <c r="H87" s="448"/>
      <c r="I87" s="448"/>
      <c r="J87" s="448"/>
      <c r="K87" s="448"/>
      <c r="L87" s="448"/>
      <c r="M87" s="448"/>
      <c r="N87" s="448"/>
      <c r="O87" s="448"/>
      <c r="P87" s="492"/>
      <c r="Q87" s="447"/>
      <c r="R87" s="448"/>
      <c r="S87" s="448"/>
      <c r="T87" s="448"/>
      <c r="U87" s="448"/>
      <c r="V87" s="448"/>
      <c r="W87" s="448"/>
      <c r="X87" s="448"/>
      <c r="Y87" s="448"/>
      <c r="Z87" s="448"/>
      <c r="AA87" s="448"/>
      <c r="AB87" s="448"/>
      <c r="AC87" s="448"/>
      <c r="AD87" s="448"/>
      <c r="AE87" s="448"/>
      <c r="AF87" s="492"/>
    </row>
    <row r="88" customHeight="1" spans="1:32">
      <c r="A88" s="447"/>
      <c r="B88" s="448"/>
      <c r="C88" s="448"/>
      <c r="D88" s="448"/>
      <c r="E88" s="448"/>
      <c r="F88" s="448"/>
      <c r="G88" s="448"/>
      <c r="H88" s="448"/>
      <c r="I88" s="448"/>
      <c r="J88" s="448"/>
      <c r="K88" s="448"/>
      <c r="L88" s="448"/>
      <c r="M88" s="448"/>
      <c r="N88" s="448"/>
      <c r="O88" s="448"/>
      <c r="P88" s="492"/>
      <c r="Q88" s="447"/>
      <c r="R88" s="448"/>
      <c r="S88" s="448"/>
      <c r="T88" s="448"/>
      <c r="U88" s="448"/>
      <c r="V88" s="448"/>
      <c r="W88" s="448"/>
      <c r="X88" s="448"/>
      <c r="Y88" s="448"/>
      <c r="Z88" s="448"/>
      <c r="AA88" s="448"/>
      <c r="AB88" s="448"/>
      <c r="AC88" s="448"/>
      <c r="AD88" s="448"/>
      <c r="AE88" s="448"/>
      <c r="AF88" s="492"/>
    </row>
    <row r="89" customHeight="1" spans="1:32">
      <c r="A89" s="447"/>
      <c r="B89" s="448"/>
      <c r="C89" s="448"/>
      <c r="D89" s="448"/>
      <c r="E89" s="448"/>
      <c r="F89" s="448"/>
      <c r="G89" s="448"/>
      <c r="H89" s="448"/>
      <c r="I89" s="448"/>
      <c r="J89" s="448"/>
      <c r="K89" s="448"/>
      <c r="L89" s="448"/>
      <c r="M89" s="448"/>
      <c r="N89" s="448"/>
      <c r="O89" s="448"/>
      <c r="P89" s="492"/>
      <c r="Q89" s="447"/>
      <c r="R89" s="448"/>
      <c r="S89" s="448"/>
      <c r="T89" s="448"/>
      <c r="U89" s="448"/>
      <c r="V89" s="448"/>
      <c r="W89" s="448"/>
      <c r="X89" s="448"/>
      <c r="Y89" s="448"/>
      <c r="Z89" s="448"/>
      <c r="AA89" s="448"/>
      <c r="AB89" s="448"/>
      <c r="AC89" s="448"/>
      <c r="AD89" s="448"/>
      <c r="AE89" s="448"/>
      <c r="AF89" s="492"/>
    </row>
    <row r="90" customHeight="1" spans="1:32">
      <c r="A90" s="447"/>
      <c r="B90" s="449" t="s">
        <v>15</v>
      </c>
      <c r="C90" s="450"/>
      <c r="D90" s="451" t="str">
        <f>Info!M$4</f>
        <v>2017'04</v>
      </c>
      <c r="E90" s="452" t="str">
        <f>Info!N$4</f>
        <v>2017'05</v>
      </c>
      <c r="F90" s="452" t="str">
        <f>Info!O$4</f>
        <v>2017'06</v>
      </c>
      <c r="G90" s="452" t="str">
        <f>Info!P$4</f>
        <v>2017'07</v>
      </c>
      <c r="H90" s="452" t="str">
        <f>Info!Q$4</f>
        <v>2017'08</v>
      </c>
      <c r="I90" s="452" t="str">
        <f>Info!R$4</f>
        <v>2017'09</v>
      </c>
      <c r="J90" s="452"/>
      <c r="K90" s="452"/>
      <c r="L90" s="452"/>
      <c r="M90" s="452"/>
      <c r="N90" s="452"/>
      <c r="O90" s="493"/>
      <c r="P90" s="492"/>
      <c r="Q90" s="447"/>
      <c r="R90" s="449" t="s">
        <v>15</v>
      </c>
      <c r="S90" s="450"/>
      <c r="T90" s="451" t="str">
        <f>Info!M$4</f>
        <v>2017'04</v>
      </c>
      <c r="U90" s="452" t="str">
        <f>Info!N$4</f>
        <v>2017'05</v>
      </c>
      <c r="V90" s="452" t="str">
        <f>Info!O$4</f>
        <v>2017'06</v>
      </c>
      <c r="W90" s="452" t="str">
        <f>Info!P$4</f>
        <v>2017'07</v>
      </c>
      <c r="X90" s="452" t="str">
        <f>Info!Q$4</f>
        <v>2017'08</v>
      </c>
      <c r="Y90" s="452" t="str">
        <f>Info!R$4</f>
        <v>2017'09</v>
      </c>
      <c r="Z90" s="452"/>
      <c r="AA90" s="452"/>
      <c r="AB90" s="452"/>
      <c r="AC90" s="452"/>
      <c r="AD90" s="452"/>
      <c r="AE90" s="493"/>
      <c r="AF90" s="492"/>
    </row>
    <row r="91" customHeight="1" spans="1:32">
      <c r="A91" s="447"/>
      <c r="B91" s="453" t="s">
        <v>1685</v>
      </c>
      <c r="C91" s="454"/>
      <c r="D91" s="455">
        <f>VLOOKUP($D$74,Table!$C$3:$P$19,MATCH('Report (2)'!D$26,Table!$3:$3,0)-2,FALSE)</f>
        <v>573995.12</v>
      </c>
      <c r="E91" s="456">
        <f>VLOOKUP($D$74,Table!$C$3:$P$19,MATCH('Report (2)'!E$26,Table!$3:$3,0)-2,FALSE)</f>
        <v>587099.09</v>
      </c>
      <c r="F91" s="456">
        <f>VLOOKUP($D$74,Table!$C$3:$P$19,MATCH('Report (2)'!F$26,Table!$3:$3,0)-2,FALSE)</f>
        <v>482447.03</v>
      </c>
      <c r="G91" s="456">
        <f>VLOOKUP($D$74,Table!$C$3:$P$19,MATCH('Report (2)'!G$26,Table!$3:$3,0)-2,FALSE)</f>
        <v>426561.28</v>
      </c>
      <c r="H91" s="456">
        <f>VLOOKUP($D$74,Table!$C$3:$P$19,MATCH('Report (2)'!H$26,Table!$3:$3,0)-2,FALSE)</f>
        <v>507089.34</v>
      </c>
      <c r="I91" s="456">
        <f>VLOOKUP($D$74,Table!$C$3:$P$19,MATCH('Report (2)'!I$26,Table!$3:$3,0)-2,FALSE)</f>
        <v>626049.7</v>
      </c>
      <c r="J91" s="456"/>
      <c r="K91" s="456"/>
      <c r="L91" s="456"/>
      <c r="M91" s="456"/>
      <c r="N91" s="456"/>
      <c r="O91" s="494"/>
      <c r="P91" s="492"/>
      <c r="Q91" s="447"/>
      <c r="R91" s="453" t="s">
        <v>1685</v>
      </c>
      <c r="S91" s="454"/>
      <c r="T91" s="455">
        <f>VLOOKUP($T$74,Table!$C$3:$P$19,MATCH('Report (2)'!T$26,Table!$3:$3,0)-2,FALSE)</f>
        <v>477966.21</v>
      </c>
      <c r="U91" s="456">
        <f>VLOOKUP($T$74,Table!$C$3:$P$19,MATCH('Report (2)'!U$26,Table!$3:$3,0)-2,FALSE)</f>
        <v>748130.9</v>
      </c>
      <c r="V91" s="456">
        <f>VLOOKUP($T$74,Table!$C$3:$P$19,MATCH('Report (2)'!V$26,Table!$3:$3,0)-2,FALSE)</f>
        <v>730415.89</v>
      </c>
      <c r="W91" s="456">
        <f>VLOOKUP($T$74,Table!$C$3:$P$19,MATCH('Report (2)'!W$26,Table!$3:$3,0)-2,FALSE)</f>
        <v>559857.23</v>
      </c>
      <c r="X91" s="456">
        <f>VLOOKUP($T$74,Table!$C$3:$P$19,MATCH('Report (2)'!X$26,Table!$3:$3,0)-2,FALSE)</f>
        <v>802408.87</v>
      </c>
      <c r="Y91" s="456">
        <f>VLOOKUP($T$74,Table!$C$3:$P$19,MATCH('Report (2)'!Y$26,Table!$3:$3,0)-2,FALSE)</f>
        <v>627477.199999999</v>
      </c>
      <c r="Z91" s="456"/>
      <c r="AA91" s="456"/>
      <c r="AB91" s="456"/>
      <c r="AC91" s="456"/>
      <c r="AD91" s="456"/>
      <c r="AE91" s="494"/>
      <c r="AF91" s="492"/>
    </row>
    <row r="92" customHeight="1" spans="1:32">
      <c r="A92" s="447"/>
      <c r="B92" s="457" t="s">
        <v>1676</v>
      </c>
      <c r="C92" s="458" t="s">
        <v>1686</v>
      </c>
      <c r="D92" s="459">
        <f ca="1">IFERROR(GETPIVOTDATA(""&amp;$B92,'PivotTable (2)'!$B$3,"Dept",$D$74,"Month",D$26,"Source","Internal"),0)</f>
        <v>0</v>
      </c>
      <c r="E92" s="460">
        <f ca="1">IFERROR(GETPIVOTDATA(""&amp;$B92,'PivotTable (2)'!$B$3,"Dept",$D$74,"Month",E$26,"Source","Internal"),0)</f>
        <v>495.488</v>
      </c>
      <c r="F92" s="460">
        <f ca="1">IFERROR(GETPIVOTDATA(""&amp;$B92,'PivotTable (2)'!$B$3,"Dept",$D$74,"Month",F$26,"Source","Internal"),0)</f>
        <v>766.864000000001</v>
      </c>
      <c r="G92" s="460">
        <f ca="1">IFERROR(GETPIVOTDATA(""&amp;$B92,'PivotTable (2)'!$B$3,"Dept",$D$74,"Month",G$26,"Source","Internal"),0)</f>
        <v>349.216</v>
      </c>
      <c r="H92" s="460">
        <f ca="1">IFERROR(GETPIVOTDATA(""&amp;$B92,'PivotTable (2)'!$B$3,"Dept",$D$74,"Month",H$26,"Source","Internal"),0)</f>
        <v>501.172000000002</v>
      </c>
      <c r="I92" s="460">
        <f ca="1">IFERROR(GETPIVOTDATA(""&amp;$B92,'PivotTable (2)'!$B$3,"Dept",$D$74,"Month",I$26,"Source","Internal"),0)</f>
        <v>0</v>
      </c>
      <c r="J92" s="460"/>
      <c r="K92" s="460"/>
      <c r="L92" s="460"/>
      <c r="M92" s="460"/>
      <c r="N92" s="460"/>
      <c r="O92" s="495"/>
      <c r="P92" s="492"/>
      <c r="Q92" s="447"/>
      <c r="R92" s="457" t="s">
        <v>1676</v>
      </c>
      <c r="S92" s="458" t="s">
        <v>1686</v>
      </c>
      <c r="T92" s="459">
        <f ca="1">IFERROR(GETPIVOTDATA(""&amp;$B92,'PivotTable (2)'!$B$3,"Dept",$T$74,"Month",T$26,"Source","Internal"),0)</f>
        <v>0</v>
      </c>
      <c r="U92" s="460">
        <f ca="1">IFERROR(GETPIVOTDATA(""&amp;$B92,'PivotTable (2)'!$B$3,"Dept",$T$74,"Month",U$26,"Source","Internal"),0)</f>
        <v>0</v>
      </c>
      <c r="V92" s="460">
        <f ca="1">IFERROR(GETPIVOTDATA(""&amp;$B92,'PivotTable (2)'!$B$3,"Dept",$T$74,"Month",V$26,"Source","Internal"),0)</f>
        <v>0</v>
      </c>
      <c r="W92" s="460">
        <f ca="1">IFERROR(GETPIVOTDATA(""&amp;$B92,'PivotTable (2)'!$B$3,"Dept",$T$74,"Month",W$26,"Source","Internal"),0)</f>
        <v>0</v>
      </c>
      <c r="X92" s="460">
        <f ca="1">IFERROR(GETPIVOTDATA(""&amp;$B92,'PivotTable (2)'!$B$3,"Dept",$T$74,"Month",X$26,"Source","Internal"),0)</f>
        <v>0</v>
      </c>
      <c r="Y92" s="460">
        <f ca="1">IFERROR(GETPIVOTDATA(""&amp;$B92,'PivotTable (2)'!$B$3,"Dept",$T$74,"Month",Y$26,"Source","Internal"),0)</f>
        <v>0</v>
      </c>
      <c r="Z92" s="460"/>
      <c r="AA92" s="460"/>
      <c r="AB92" s="460"/>
      <c r="AC92" s="460"/>
      <c r="AD92" s="460"/>
      <c r="AE92" s="495"/>
      <c r="AF92" s="492"/>
    </row>
    <row r="93" customHeight="1" spans="1:32">
      <c r="A93" s="447"/>
      <c r="B93" s="457"/>
      <c r="C93" s="461" t="s">
        <v>1687</v>
      </c>
      <c r="D93" s="462">
        <f ca="1">IFERROR(GETPIVOTDATA(""&amp;$B92,'PivotTable (2)'!$B$3,"Dept",$D$74,"Month",D$26,"Source","External"),0)</f>
        <v>0</v>
      </c>
      <c r="E93" s="463">
        <f ca="1">IFERROR(GETPIVOTDATA(""&amp;$B92,'PivotTable (2)'!$B$3,"Dept",$D$74,"Month",E$26,"Source","External"),0)</f>
        <v>0</v>
      </c>
      <c r="F93" s="463">
        <f ca="1">IFERROR(GETPIVOTDATA(""&amp;$B92,'PivotTable (2)'!$B$3,"Dept",$D$74,"Month",F$26,"Source","External"),0)</f>
        <v>0</v>
      </c>
      <c r="G93" s="463">
        <f ca="1">IFERROR(GETPIVOTDATA(""&amp;$B92,'PivotTable (2)'!$B$3,"Dept",$D$74,"Month",G$26,"Source","External"),0)</f>
        <v>0</v>
      </c>
      <c r="H93" s="463">
        <f ca="1">IFERROR(GETPIVOTDATA(""&amp;$B92,'PivotTable (2)'!$B$3,"Dept",$D$74,"Month",H$26,"Source","External"),0)</f>
        <v>0</v>
      </c>
      <c r="I93" s="463">
        <f ca="1">IFERROR(GETPIVOTDATA(""&amp;$B92,'PivotTable (2)'!$B$3,"Dept",$D$74,"Month",I$26,"Source","External"),0)</f>
        <v>0</v>
      </c>
      <c r="J93" s="463"/>
      <c r="K93" s="463"/>
      <c r="L93" s="463"/>
      <c r="M93" s="463"/>
      <c r="N93" s="463"/>
      <c r="O93" s="496"/>
      <c r="P93" s="492"/>
      <c r="Q93" s="447"/>
      <c r="R93" s="457"/>
      <c r="S93" s="461" t="s">
        <v>1687</v>
      </c>
      <c r="T93" s="462">
        <f ca="1">IFERROR(GETPIVOTDATA(""&amp;$B92,'PivotTable (2)'!$B$3,"Dept",$T$74,"Month",T$26,"Source","External"),0)</f>
        <v>0</v>
      </c>
      <c r="U93" s="463">
        <f ca="1">IFERROR(GETPIVOTDATA(""&amp;$B92,'PivotTable (2)'!$B$3,"Dept",$T$74,"Month",U$26,"Source","External"),0)</f>
        <v>0</v>
      </c>
      <c r="V93" s="463">
        <f ca="1">IFERROR(GETPIVOTDATA(""&amp;$B92,'PivotTable (2)'!$B$3,"Dept",$T$74,"Month",V$26,"Source","External"),0)</f>
        <v>0</v>
      </c>
      <c r="W93" s="463">
        <f ca="1">IFERROR(GETPIVOTDATA(""&amp;$B92,'PivotTable (2)'!$B$3,"Dept",$T$74,"Month",W$26,"Source","External"),0)</f>
        <v>0</v>
      </c>
      <c r="X93" s="463">
        <f ca="1">IFERROR(GETPIVOTDATA(""&amp;$B92,'PivotTable (2)'!$B$3,"Dept",$T$74,"Month",X$26,"Source","External"),0)</f>
        <v>0</v>
      </c>
      <c r="Y93" s="463">
        <f ca="1">IFERROR(GETPIVOTDATA(""&amp;$B92,'PivotTable (2)'!$B$3,"Dept",$T$74,"Month",Y$26,"Source","External"),0)</f>
        <v>0</v>
      </c>
      <c r="Z93" s="463"/>
      <c r="AA93" s="463"/>
      <c r="AB93" s="463"/>
      <c r="AC93" s="463"/>
      <c r="AD93" s="463"/>
      <c r="AE93" s="496"/>
      <c r="AF93" s="492"/>
    </row>
    <row r="94" customHeight="1" spans="1:32">
      <c r="A94" s="447"/>
      <c r="B94" s="457" t="s">
        <v>1677</v>
      </c>
      <c r="C94" s="458" t="s">
        <v>1686</v>
      </c>
      <c r="D94" s="459">
        <f ca="1">IFERROR(GETPIVOTDATA(""&amp;$B94,'PivotTable (2)'!$B$3,"Dept",$D$74,"Month",D$26,"Source","Internal"),0)</f>
        <v>0</v>
      </c>
      <c r="E94" s="460">
        <f ca="1">IFERROR(GETPIVOTDATA(""&amp;$B94,'PivotTable (2)'!$B$3,"Dept",$D$74,"Month",E$26,"Source","Internal"),0)</f>
        <v>35.22</v>
      </c>
      <c r="F94" s="460">
        <f ca="1">IFERROR(GETPIVOTDATA(""&amp;$B94,'PivotTable (2)'!$B$3,"Dept",$D$74,"Month",F$26,"Source","Internal"),0)</f>
        <v>80.6600000000001</v>
      </c>
      <c r="G94" s="460">
        <f ca="1">IFERROR(GETPIVOTDATA(""&amp;$B94,'PivotTable (2)'!$B$3,"Dept",$D$74,"Month",G$26,"Source","Internal"),0)</f>
        <v>42.0500000000001</v>
      </c>
      <c r="H94" s="460">
        <f ca="1">IFERROR(GETPIVOTDATA(""&amp;$B94,'PivotTable (2)'!$B$3,"Dept",$D$74,"Month",H$26,"Source","Internal"),0)</f>
        <v>65.0400000000001</v>
      </c>
      <c r="I94" s="460">
        <f ca="1">IFERROR(GETPIVOTDATA(""&amp;$B94,'PivotTable (2)'!$B$3,"Dept",$D$74,"Month",I$26,"Source","Internal"),0)</f>
        <v>0</v>
      </c>
      <c r="J94" s="460"/>
      <c r="K94" s="460"/>
      <c r="L94" s="460"/>
      <c r="M94" s="460"/>
      <c r="N94" s="460"/>
      <c r="O94" s="495"/>
      <c r="P94" s="492"/>
      <c r="Q94" s="447"/>
      <c r="R94" s="457" t="s">
        <v>1677</v>
      </c>
      <c r="S94" s="458" t="s">
        <v>1686</v>
      </c>
      <c r="T94" s="459">
        <f ca="1">IFERROR(GETPIVOTDATA(""&amp;$B94,'PivotTable (2)'!$B$3,"Dept",$T$74,"Month",T$26,"Source","Internal"),0)</f>
        <v>0</v>
      </c>
      <c r="U94" s="460">
        <f ca="1">IFERROR(GETPIVOTDATA(""&amp;$B94,'PivotTable (2)'!$B$3,"Dept",$T$74,"Month",U$26,"Source","Internal"),0)</f>
        <v>0</v>
      </c>
      <c r="V94" s="460">
        <f ca="1">IFERROR(GETPIVOTDATA(""&amp;$B94,'PivotTable (2)'!$B$3,"Dept",$T$74,"Month",V$26,"Source","Internal"),0)</f>
        <v>0</v>
      </c>
      <c r="W94" s="460">
        <f ca="1">IFERROR(GETPIVOTDATA(""&amp;$B94,'PivotTable (2)'!$B$3,"Dept",$T$74,"Month",W$26,"Source","Internal"),0)</f>
        <v>0</v>
      </c>
      <c r="X94" s="460">
        <f ca="1">IFERROR(GETPIVOTDATA(""&amp;$B94,'PivotTable (2)'!$B$3,"Dept",$T$74,"Month",X$26,"Source","Internal"),0)</f>
        <v>0</v>
      </c>
      <c r="Y94" s="460">
        <f ca="1">IFERROR(GETPIVOTDATA(""&amp;$B94,'PivotTable (2)'!$B$3,"Dept",$T$74,"Month",Y$26,"Source","Internal"),0)</f>
        <v>0</v>
      </c>
      <c r="Z94" s="460"/>
      <c r="AA94" s="460"/>
      <c r="AB94" s="460"/>
      <c r="AC94" s="460"/>
      <c r="AD94" s="460"/>
      <c r="AE94" s="495"/>
      <c r="AF94" s="492"/>
    </row>
    <row r="95" customHeight="1" spans="1:32">
      <c r="A95" s="447"/>
      <c r="B95" s="457"/>
      <c r="C95" s="461" t="s">
        <v>1687</v>
      </c>
      <c r="D95" s="462">
        <f ca="1">IFERROR(GETPIVOTDATA(""&amp;$B94,'PivotTable (2)'!$B$3,"Dept",$D$74,"Month",D$26,"Source","External"),0)</f>
        <v>0</v>
      </c>
      <c r="E95" s="463">
        <f ca="1">IFERROR(GETPIVOTDATA(""&amp;$B94,'PivotTable (2)'!$B$3,"Dept",$D$74,"Month",E$26,"Source","External"),0)</f>
        <v>0</v>
      </c>
      <c r="F95" s="463">
        <f ca="1">IFERROR(GETPIVOTDATA(""&amp;$B94,'PivotTable (2)'!$B$3,"Dept",$D$74,"Month",F$26,"Source","External"),0)</f>
        <v>0</v>
      </c>
      <c r="G95" s="463">
        <f ca="1">IFERROR(GETPIVOTDATA(""&amp;$B94,'PivotTable (2)'!$B$3,"Dept",$D$74,"Month",G$26,"Source","External"),0)</f>
        <v>0</v>
      </c>
      <c r="H95" s="463">
        <f ca="1">IFERROR(GETPIVOTDATA(""&amp;$B94,'PivotTable (2)'!$B$3,"Dept",$D$74,"Month",H$26,"Source","External"),0)</f>
        <v>0</v>
      </c>
      <c r="I95" s="463">
        <f ca="1">IFERROR(GETPIVOTDATA(""&amp;$B94,'PivotTable (2)'!$B$3,"Dept",$D$74,"Month",I$26,"Source","External"),0)</f>
        <v>0</v>
      </c>
      <c r="J95" s="463"/>
      <c r="K95" s="463"/>
      <c r="L95" s="463"/>
      <c r="M95" s="463"/>
      <c r="N95" s="463"/>
      <c r="O95" s="496"/>
      <c r="P95" s="492"/>
      <c r="Q95" s="447"/>
      <c r="R95" s="457"/>
      <c r="S95" s="461" t="s">
        <v>1687</v>
      </c>
      <c r="T95" s="462">
        <f ca="1">IFERROR(GETPIVOTDATA(""&amp;$B94,'PivotTable (2)'!$B$3,"Dept",$T$74,"Month",T$26,"Source","External"),0)</f>
        <v>0</v>
      </c>
      <c r="U95" s="463">
        <f ca="1">IFERROR(GETPIVOTDATA(""&amp;$B94,'PivotTable (2)'!$B$3,"Dept",$T$74,"Month",U$26,"Source","External"),0)</f>
        <v>0</v>
      </c>
      <c r="V95" s="463">
        <f ca="1">IFERROR(GETPIVOTDATA(""&amp;$B94,'PivotTable (2)'!$B$3,"Dept",$T$74,"Month",V$26,"Source","External"),0)</f>
        <v>0</v>
      </c>
      <c r="W95" s="463">
        <f ca="1">IFERROR(GETPIVOTDATA(""&amp;$B94,'PivotTable (2)'!$B$3,"Dept",$T$74,"Month",W$26,"Source","External"),0)</f>
        <v>0</v>
      </c>
      <c r="X95" s="463">
        <f ca="1">IFERROR(GETPIVOTDATA(""&amp;$B94,'PivotTable (2)'!$B$3,"Dept",$T$74,"Month",X$26,"Source","External"),0)</f>
        <v>0</v>
      </c>
      <c r="Y95" s="463">
        <f ca="1">IFERROR(GETPIVOTDATA(""&amp;$B94,'PivotTable (2)'!$B$3,"Dept",$T$74,"Month",Y$26,"Source","External"),0)</f>
        <v>0</v>
      </c>
      <c r="Z95" s="463"/>
      <c r="AA95" s="463"/>
      <c r="AB95" s="463"/>
      <c r="AC95" s="463"/>
      <c r="AD95" s="463"/>
      <c r="AE95" s="496"/>
      <c r="AF95" s="492"/>
    </row>
    <row r="96" customHeight="1" spans="1:32">
      <c r="A96" s="447"/>
      <c r="B96" s="457" t="s">
        <v>1678</v>
      </c>
      <c r="C96" s="458" t="s">
        <v>1686</v>
      </c>
      <c r="D96" s="459">
        <f ca="1">IFERROR(GETPIVOTDATA(""&amp;$B96,'PivotTable (2)'!$B$3,"Dept",$D$74,"Month",D$26,"Source","Internal"),0)</f>
        <v>0</v>
      </c>
      <c r="E96" s="460">
        <f ca="1">IFERROR(GETPIVOTDATA(""&amp;$B96,'PivotTable (2)'!$B$3,"Dept",$D$74,"Month",E$26,"Source","Internal"),0)</f>
        <v>211.45</v>
      </c>
      <c r="F96" s="460">
        <f ca="1">IFERROR(GETPIVOTDATA(""&amp;$B96,'PivotTable (2)'!$B$3,"Dept",$D$74,"Month",F$26,"Source","Internal"),0)</f>
        <v>1044.79</v>
      </c>
      <c r="G96" s="460">
        <f ca="1">IFERROR(GETPIVOTDATA(""&amp;$B96,'PivotTable (2)'!$B$3,"Dept",$D$74,"Month",G$26,"Source","Internal"),0)</f>
        <v>486.39</v>
      </c>
      <c r="H96" s="460">
        <f ca="1">IFERROR(GETPIVOTDATA(""&amp;$B96,'PivotTable (2)'!$B$3,"Dept",$D$74,"Month",H$26,"Source","Internal"),0)</f>
        <v>696.050000000003</v>
      </c>
      <c r="I96" s="460">
        <f ca="1">IFERROR(GETPIVOTDATA(""&amp;$B96,'PivotTable (2)'!$B$3,"Dept",$D$74,"Month",I$26,"Source","Internal"),0)</f>
        <v>0</v>
      </c>
      <c r="J96" s="460"/>
      <c r="K96" s="460"/>
      <c r="L96" s="460"/>
      <c r="M96" s="460"/>
      <c r="N96" s="460"/>
      <c r="O96" s="495"/>
      <c r="P96" s="492"/>
      <c r="Q96" s="447"/>
      <c r="R96" s="457" t="s">
        <v>1678</v>
      </c>
      <c r="S96" s="458" t="s">
        <v>1686</v>
      </c>
      <c r="T96" s="459">
        <f ca="1">IFERROR(GETPIVOTDATA(""&amp;$B96,'PivotTable (2)'!$B$3,"Dept",$T$74,"Month",T$26,"Source","Internal"),0)</f>
        <v>0</v>
      </c>
      <c r="U96" s="460">
        <f ca="1">IFERROR(GETPIVOTDATA(""&amp;$B96,'PivotTable (2)'!$B$3,"Dept",$T$74,"Month",U$26,"Source","Internal"),0)</f>
        <v>0</v>
      </c>
      <c r="V96" s="460">
        <f ca="1">IFERROR(GETPIVOTDATA(""&amp;$B96,'PivotTable (2)'!$B$3,"Dept",$T$74,"Month",V$26,"Source","Internal"),0)</f>
        <v>0</v>
      </c>
      <c r="W96" s="460">
        <f ca="1">IFERROR(GETPIVOTDATA(""&amp;$B96,'PivotTable (2)'!$B$3,"Dept",$T$74,"Month",W$26,"Source","Internal"),0)</f>
        <v>0</v>
      </c>
      <c r="X96" s="460">
        <f ca="1">IFERROR(GETPIVOTDATA(""&amp;$B96,'PivotTable (2)'!$B$3,"Dept",$T$74,"Month",X$26,"Source","Internal"),0)</f>
        <v>0</v>
      </c>
      <c r="Y96" s="460">
        <f ca="1">IFERROR(GETPIVOTDATA(""&amp;$B96,'PivotTable (2)'!$B$3,"Dept",$T$74,"Month",Y$26,"Source","Internal"),0)</f>
        <v>0</v>
      </c>
      <c r="Z96" s="460"/>
      <c r="AA96" s="460"/>
      <c r="AB96" s="460"/>
      <c r="AC96" s="460"/>
      <c r="AD96" s="460"/>
      <c r="AE96" s="495"/>
      <c r="AF96" s="492"/>
    </row>
    <row r="97" customHeight="1" spans="1:32">
      <c r="A97" s="447"/>
      <c r="B97" s="457"/>
      <c r="C97" s="461" t="s">
        <v>1687</v>
      </c>
      <c r="D97" s="462">
        <f ca="1">IFERROR(GETPIVOTDATA(""&amp;$B96,'PivotTable (2)'!$B$3,"Dept",$D$74,"Month",D$26,"Source","External"),0)</f>
        <v>0</v>
      </c>
      <c r="E97" s="463">
        <f ca="1">IFERROR(GETPIVOTDATA(""&amp;$B96,'PivotTable (2)'!$B$3,"Dept",$D$74,"Month",E$26,"Source","External"),0)</f>
        <v>0</v>
      </c>
      <c r="F97" s="463">
        <f ca="1">IFERROR(GETPIVOTDATA(""&amp;$B96,'PivotTable (2)'!$B$3,"Dept",$D$74,"Month",F$26,"Source","External"),0)</f>
        <v>0</v>
      </c>
      <c r="G97" s="463">
        <f ca="1">IFERROR(GETPIVOTDATA(""&amp;$B96,'PivotTable (2)'!$B$3,"Dept",$D$74,"Month",G$26,"Source","External"),0)</f>
        <v>0</v>
      </c>
      <c r="H97" s="463">
        <f ca="1">IFERROR(GETPIVOTDATA(""&amp;$B96,'PivotTable (2)'!$B$3,"Dept",$D$74,"Month",H$26,"Source","External"),0)</f>
        <v>0</v>
      </c>
      <c r="I97" s="463">
        <f ca="1">IFERROR(GETPIVOTDATA(""&amp;$B96,'PivotTable (2)'!$B$3,"Dept",$D$74,"Month",I$26,"Source","External"),0)</f>
        <v>0</v>
      </c>
      <c r="J97" s="463"/>
      <c r="K97" s="463"/>
      <c r="L97" s="463"/>
      <c r="M97" s="463"/>
      <c r="N97" s="463"/>
      <c r="O97" s="496"/>
      <c r="P97" s="492"/>
      <c r="Q97" s="447"/>
      <c r="R97" s="457"/>
      <c r="S97" s="461" t="s">
        <v>1687</v>
      </c>
      <c r="T97" s="462">
        <f ca="1">IFERROR(GETPIVOTDATA(""&amp;$B96,'PivotTable (2)'!$B$3,"Dept",$T$74,"Month",T$26,"Source","External"),0)</f>
        <v>0</v>
      </c>
      <c r="U97" s="463">
        <f ca="1">IFERROR(GETPIVOTDATA(""&amp;$B96,'PivotTable (2)'!$B$3,"Dept",$T$74,"Month",U$26,"Source","External"),0)</f>
        <v>0</v>
      </c>
      <c r="V97" s="463">
        <f ca="1">IFERROR(GETPIVOTDATA(""&amp;$B96,'PivotTable (2)'!$B$3,"Dept",$T$74,"Month",V$26,"Source","External"),0)</f>
        <v>0</v>
      </c>
      <c r="W97" s="463">
        <f ca="1">IFERROR(GETPIVOTDATA(""&amp;$B96,'PivotTable (2)'!$B$3,"Dept",$T$74,"Month",W$26,"Source","External"),0)</f>
        <v>0</v>
      </c>
      <c r="X97" s="463">
        <f ca="1">IFERROR(GETPIVOTDATA(""&amp;$B96,'PivotTable (2)'!$B$3,"Dept",$T$74,"Month",X$26,"Source","External"),0)</f>
        <v>0</v>
      </c>
      <c r="Y97" s="463">
        <f ca="1">IFERROR(GETPIVOTDATA(""&amp;$B96,'PivotTable (2)'!$B$3,"Dept",$T$74,"Month",Y$26,"Source","External"),0)</f>
        <v>0</v>
      </c>
      <c r="Z97" s="463"/>
      <c r="AA97" s="463"/>
      <c r="AB97" s="463"/>
      <c r="AC97" s="463"/>
      <c r="AD97" s="463"/>
      <c r="AE97" s="496"/>
      <c r="AF97" s="492"/>
    </row>
    <row r="98" customHeight="1" spans="1:32">
      <c r="A98" s="447"/>
      <c r="B98" s="457" t="s">
        <v>1679</v>
      </c>
      <c r="C98" s="458" t="s">
        <v>1686</v>
      </c>
      <c r="D98" s="459">
        <f ca="1">IFERROR(GETPIVOTDATA(""&amp;$B98,'PivotTable (2)'!$B$3,"Dept",$D$74,"Month",D$26,"Source","Internal"),0)</f>
        <v>0</v>
      </c>
      <c r="E98" s="460">
        <f ca="1">IFERROR(GETPIVOTDATA(""&amp;$B98,'PivotTable (2)'!$B$3,"Dept",$D$74,"Month",E$26,"Source","Internal"),0)</f>
        <v>0</v>
      </c>
      <c r="F98" s="460">
        <f ca="1">IFERROR(GETPIVOTDATA(""&amp;$B98,'PivotTable (2)'!$B$3,"Dept",$D$74,"Month",F$26,"Source","Internal"),0)</f>
        <v>0</v>
      </c>
      <c r="G98" s="460">
        <f ca="1">IFERROR(GETPIVOTDATA(""&amp;$B98,'PivotTable (2)'!$B$3,"Dept",$D$74,"Month",G$26,"Source","Internal"),0)</f>
        <v>0</v>
      </c>
      <c r="H98" s="460">
        <f ca="1">IFERROR(GETPIVOTDATA(""&amp;$B98,'PivotTable (2)'!$B$3,"Dept",$D$74,"Month",H$26,"Source","Internal"),0)</f>
        <v>0</v>
      </c>
      <c r="I98" s="460">
        <f ca="1">IFERROR(GETPIVOTDATA(""&amp;$B98,'PivotTable (2)'!$B$3,"Dept",$D$74,"Month",I$26,"Source","Internal"),0)</f>
        <v>0</v>
      </c>
      <c r="J98" s="460"/>
      <c r="K98" s="460"/>
      <c r="L98" s="460"/>
      <c r="M98" s="460"/>
      <c r="N98" s="460"/>
      <c r="O98" s="495"/>
      <c r="P98" s="492"/>
      <c r="Q98" s="447"/>
      <c r="R98" s="457" t="s">
        <v>1679</v>
      </c>
      <c r="S98" s="458" t="s">
        <v>1686</v>
      </c>
      <c r="T98" s="459">
        <f ca="1">IFERROR(GETPIVOTDATA(""&amp;$B98,'PivotTable (2)'!$B$3,"Dept",$T$74,"Month",T$26,"Source","Internal"),0)</f>
        <v>0</v>
      </c>
      <c r="U98" s="460">
        <f ca="1">IFERROR(GETPIVOTDATA(""&amp;$B98,'PivotTable (2)'!$B$3,"Dept",$T$74,"Month",U$26,"Source","Internal"),0)</f>
        <v>0</v>
      </c>
      <c r="V98" s="460">
        <f ca="1">IFERROR(GETPIVOTDATA(""&amp;$B98,'PivotTable (2)'!$B$3,"Dept",$T$74,"Month",V$26,"Source","Internal"),0)</f>
        <v>0</v>
      </c>
      <c r="W98" s="460">
        <f ca="1">IFERROR(GETPIVOTDATA(""&amp;$B98,'PivotTable (2)'!$B$3,"Dept",$T$74,"Month",W$26,"Source","Internal"),0)</f>
        <v>0</v>
      </c>
      <c r="X98" s="460">
        <f ca="1">IFERROR(GETPIVOTDATA(""&amp;$B98,'PivotTable (2)'!$B$3,"Dept",$T$74,"Month",X$26,"Source","Internal"),0)</f>
        <v>0</v>
      </c>
      <c r="Y98" s="460">
        <f ca="1">IFERROR(GETPIVOTDATA(""&amp;$B98,'PivotTable (2)'!$B$3,"Dept",$T$74,"Month",Y$26,"Source","Internal"),0)</f>
        <v>0</v>
      </c>
      <c r="Z98" s="460"/>
      <c r="AA98" s="460"/>
      <c r="AB98" s="460"/>
      <c r="AC98" s="460"/>
      <c r="AD98" s="460"/>
      <c r="AE98" s="495"/>
      <c r="AF98" s="492"/>
    </row>
    <row r="99" customHeight="1" spans="1:32">
      <c r="A99" s="447"/>
      <c r="B99" s="464"/>
      <c r="C99" s="465" t="s">
        <v>1687</v>
      </c>
      <c r="D99" s="466">
        <f ca="1">IFERROR(GETPIVOTDATA(""&amp;$B98,'PivotTable (2)'!$B$3,"Dept",$D$74,"Month",D$26,"Source","External"),0)</f>
        <v>0</v>
      </c>
      <c r="E99" s="467">
        <f ca="1">IFERROR(GETPIVOTDATA(""&amp;$B98,'PivotTable (2)'!$B$3,"Dept",$D$74,"Month",E$26,"Source","External"),0)</f>
        <v>0</v>
      </c>
      <c r="F99" s="467">
        <f ca="1">IFERROR(GETPIVOTDATA(""&amp;$B98,'PivotTable (2)'!$B$3,"Dept",$D$74,"Month",F$26,"Source","External"),0)</f>
        <v>0</v>
      </c>
      <c r="G99" s="467">
        <f ca="1">IFERROR(GETPIVOTDATA(""&amp;$B98,'PivotTable (2)'!$B$3,"Dept",$D$74,"Month",G$26,"Source","External"),0)</f>
        <v>0</v>
      </c>
      <c r="H99" s="467">
        <f ca="1">IFERROR(GETPIVOTDATA(""&amp;$B98,'PivotTable (2)'!$B$3,"Dept",$D$74,"Month",H$26,"Source","External"),0)</f>
        <v>0</v>
      </c>
      <c r="I99" s="467">
        <f ca="1">IFERROR(GETPIVOTDATA(""&amp;$B98,'PivotTable (2)'!$B$3,"Dept",$D$74,"Month",I$26,"Source","External"),0)</f>
        <v>0</v>
      </c>
      <c r="J99" s="467"/>
      <c r="K99" s="467"/>
      <c r="L99" s="467"/>
      <c r="M99" s="467"/>
      <c r="N99" s="467"/>
      <c r="O99" s="497"/>
      <c r="P99" s="492"/>
      <c r="Q99" s="447"/>
      <c r="R99" s="464"/>
      <c r="S99" s="465" t="s">
        <v>1687</v>
      </c>
      <c r="T99" s="466">
        <f ca="1">IFERROR(GETPIVOTDATA(""&amp;$B98,'PivotTable (2)'!$B$3,"Dept",$T$74,"Month",T$26,"Source","External"),0)</f>
        <v>0</v>
      </c>
      <c r="U99" s="467">
        <f ca="1">IFERROR(GETPIVOTDATA(""&amp;$B98,'PivotTable (2)'!$B$3,"Dept",$T$74,"Month",U$26,"Source","External"),0)</f>
        <v>0</v>
      </c>
      <c r="V99" s="467">
        <f ca="1">IFERROR(GETPIVOTDATA(""&amp;$B98,'PivotTable (2)'!$B$3,"Dept",$T$74,"Month",V$26,"Source","External"),0)</f>
        <v>0</v>
      </c>
      <c r="W99" s="467">
        <f ca="1">IFERROR(GETPIVOTDATA(""&amp;$B98,'PivotTable (2)'!$B$3,"Dept",$T$74,"Month",W$26,"Source","External"),0)</f>
        <v>0</v>
      </c>
      <c r="X99" s="467">
        <f ca="1">IFERROR(GETPIVOTDATA(""&amp;$B98,'PivotTable (2)'!$B$3,"Dept",$T$74,"Month",X$26,"Source","External"),0)</f>
        <v>0</v>
      </c>
      <c r="Y99" s="467">
        <f ca="1">IFERROR(GETPIVOTDATA(""&amp;$B98,'PivotTable (2)'!$B$3,"Dept",$T$74,"Month",Y$26,"Source","External"),0)</f>
        <v>0</v>
      </c>
      <c r="Z99" s="467"/>
      <c r="AA99" s="467"/>
      <c r="AB99" s="467"/>
      <c r="AC99" s="467"/>
      <c r="AD99" s="467"/>
      <c r="AE99" s="497"/>
      <c r="AF99" s="492"/>
    </row>
    <row r="100" customHeight="1" spans="1:32">
      <c r="A100" s="447"/>
      <c r="B100" s="468" t="s">
        <v>1688</v>
      </c>
      <c r="C100" s="469"/>
      <c r="D100" s="470">
        <f>VLOOKUP($D$74&amp;"External",Table!$A$22:$P$52,MATCH('Report (2)'!D$26,Table!$22:$22,0),FALSE)</f>
        <v>0</v>
      </c>
      <c r="E100" s="471">
        <f>VLOOKUP($D$74&amp;"External",Table!$A$22:$P$52,MATCH('Report (2)'!E$26,Table!$22:$22,0),FALSE)</f>
        <v>0</v>
      </c>
      <c r="F100" s="471">
        <f>VLOOKUP($D$74&amp;"External",Table!$A$22:$P$52,MATCH('Report (2)'!F$26,Table!$22:$22,0),FALSE)</f>
        <v>0</v>
      </c>
      <c r="G100" s="471">
        <f>VLOOKUP($D$74&amp;"External",Table!$A$22:$P$52,MATCH('Report (2)'!G$26,Table!$22:$22,0),FALSE)</f>
        <v>0</v>
      </c>
      <c r="H100" s="471">
        <f>VLOOKUP($D$74&amp;"External",Table!$A$22:$P$52,MATCH('Report (2)'!H$26,Table!$22:$22,0),FALSE)</f>
        <v>0</v>
      </c>
      <c r="I100" s="471">
        <f>VLOOKUP($D$74&amp;"External",Table!$A$22:$P$52,MATCH('Report (2)'!I$26,Table!$22:$22,0),FALSE)</f>
        <v>0</v>
      </c>
      <c r="J100" s="471"/>
      <c r="K100" s="471"/>
      <c r="L100" s="471"/>
      <c r="M100" s="471"/>
      <c r="N100" s="471"/>
      <c r="O100" s="498"/>
      <c r="P100" s="492"/>
      <c r="Q100" s="447"/>
      <c r="R100" s="468" t="s">
        <v>1688</v>
      </c>
      <c r="S100" s="469"/>
      <c r="T100" s="470">
        <f>VLOOKUP($T$74&amp;"External",Table!$A$22:$P$52,MATCH('Report (2)'!T$26,Table!$22:$22,0),FALSE)</f>
        <v>0</v>
      </c>
      <c r="U100" s="471">
        <f>VLOOKUP($T$74&amp;"External",Table!$A$22:$P$52,MATCH('Report (2)'!U$26,Table!$22:$22,0),FALSE)</f>
        <v>0</v>
      </c>
      <c r="V100" s="471">
        <f>VLOOKUP($T$74&amp;"External",Table!$A$22:$P$52,MATCH('Report (2)'!V$26,Table!$22:$22,0),FALSE)</f>
        <v>0</v>
      </c>
      <c r="W100" s="471">
        <f>VLOOKUP($T$74&amp;"External",Table!$A$22:$P$52,MATCH('Report (2)'!W$26,Table!$22:$22,0),FALSE)</f>
        <v>0</v>
      </c>
      <c r="X100" s="471">
        <f>VLOOKUP($T$74&amp;"External",Table!$A$22:$P$52,MATCH('Report (2)'!X$26,Table!$22:$22,0),FALSE)</f>
        <v>0</v>
      </c>
      <c r="Y100" s="471">
        <f>VLOOKUP($T$74&amp;"External",Table!$A$22:$P$52,MATCH('Report (2)'!Y$26,Table!$22:$22,0),FALSE)</f>
        <v>0</v>
      </c>
      <c r="Z100" s="471"/>
      <c r="AA100" s="471"/>
      <c r="AB100" s="471"/>
      <c r="AC100" s="471"/>
      <c r="AD100" s="471"/>
      <c r="AE100" s="498"/>
      <c r="AF100" s="492"/>
    </row>
    <row r="101" customHeight="1" spans="1:32">
      <c r="A101" s="447"/>
      <c r="B101" s="472" t="s">
        <v>1689</v>
      </c>
      <c r="C101" s="473"/>
      <c r="D101" s="474">
        <f>VLOOKUP($D$74&amp;"External",Table!$A$55:$P$83,MATCH('Report (2)'!D$26,Table!$55:$55,0),FALSE)*500</f>
        <v>0</v>
      </c>
      <c r="E101" s="475">
        <f>VLOOKUP($D$74&amp;"External",Table!$A$55:$P$83,MATCH('Report (2)'!E$26,Table!$55:$55,0),FALSE)*500</f>
        <v>0</v>
      </c>
      <c r="F101" s="475">
        <f>VLOOKUP($D$74&amp;"External",Table!$A$55:$P$83,MATCH('Report (2)'!F$26,Table!$55:$55,0),FALSE)*500</f>
        <v>0</v>
      </c>
      <c r="G101" s="475">
        <f>VLOOKUP($D$74&amp;"External",Table!$A$55:$P$83,MATCH('Report (2)'!G$26,Table!$55:$55,0),FALSE)*500</f>
        <v>0</v>
      </c>
      <c r="H101" s="475">
        <f>VLOOKUP($D$74&amp;"External",Table!$A$55:$P$83,MATCH('Report (2)'!H$26,Table!$55:$55,0),FALSE)*500</f>
        <v>0</v>
      </c>
      <c r="I101" s="475">
        <f>VLOOKUP($D$74&amp;"External",Table!$A$55:$P$83,MATCH('Report (2)'!I$26,Table!$55:$55,0),FALSE)*500</f>
        <v>0</v>
      </c>
      <c r="J101" s="475"/>
      <c r="K101" s="475"/>
      <c r="L101" s="475"/>
      <c r="M101" s="475"/>
      <c r="N101" s="475"/>
      <c r="O101" s="499"/>
      <c r="P101" s="492"/>
      <c r="Q101" s="447"/>
      <c r="R101" s="472" t="s">
        <v>1689</v>
      </c>
      <c r="S101" s="473"/>
      <c r="T101" s="474">
        <f>VLOOKUP($T$74&amp;"External",Table!$A$55:$P$83,MATCH('Report (2)'!T$26,Table!$55:$55,0),FALSE)*500</f>
        <v>0</v>
      </c>
      <c r="U101" s="475">
        <f>VLOOKUP($T$74&amp;"External",Table!$A$55:$P$83,MATCH('Report (2)'!U$26,Table!$55:$55,0),FALSE)*500</f>
        <v>0</v>
      </c>
      <c r="V101" s="475">
        <f>VLOOKUP($T$74&amp;"External",Table!$A$55:$P$83,MATCH('Report (2)'!V$26,Table!$55:$55,0),FALSE)*500</f>
        <v>0</v>
      </c>
      <c r="W101" s="475">
        <f>VLOOKUP($T$74&amp;"External",Table!$A$55:$P$83,MATCH('Report (2)'!W$26,Table!$55:$55,0),FALSE)*500</f>
        <v>0</v>
      </c>
      <c r="X101" s="475">
        <f>VLOOKUP($T$74&amp;"External",Table!$A$55:$P$83,MATCH('Report (2)'!X$26,Table!$55:$55,0),FALSE)*500</f>
        <v>0</v>
      </c>
      <c r="Y101" s="475">
        <f>VLOOKUP($T$74&amp;"External",Table!$A$55:$P$83,MATCH('Report (2)'!Y$26,Table!$55:$55,0),FALSE)*500</f>
        <v>0</v>
      </c>
      <c r="Z101" s="475"/>
      <c r="AA101" s="475"/>
      <c r="AB101" s="475"/>
      <c r="AC101" s="475"/>
      <c r="AD101" s="475"/>
      <c r="AE101" s="499"/>
      <c r="AF101" s="492"/>
    </row>
    <row r="102" customHeight="1" spans="1:32">
      <c r="A102" s="447"/>
      <c r="B102" s="476" t="s">
        <v>1690</v>
      </c>
      <c r="C102" s="477"/>
      <c r="D102" s="478">
        <f ca="1">SUM(D92:D101)</f>
        <v>0</v>
      </c>
      <c r="E102" s="479">
        <f ca="1" t="shared" ref="E102:I102" si="8">SUM(E92:E101)</f>
        <v>742.158</v>
      </c>
      <c r="F102" s="479">
        <f ca="1" t="shared" si="8"/>
        <v>1892.314</v>
      </c>
      <c r="G102" s="479">
        <f ca="1" t="shared" si="8"/>
        <v>877.656</v>
      </c>
      <c r="H102" s="479">
        <f ca="1" t="shared" si="8"/>
        <v>1262.262</v>
      </c>
      <c r="I102" s="479">
        <f ca="1" t="shared" si="8"/>
        <v>0</v>
      </c>
      <c r="J102" s="479"/>
      <c r="K102" s="479"/>
      <c r="L102" s="479"/>
      <c r="M102" s="479"/>
      <c r="N102" s="479"/>
      <c r="O102" s="500"/>
      <c r="P102" s="492"/>
      <c r="Q102" s="447"/>
      <c r="R102" s="476" t="s">
        <v>1690</v>
      </c>
      <c r="S102" s="477"/>
      <c r="T102" s="478">
        <f ca="1">SUM(T92:T101)</f>
        <v>0</v>
      </c>
      <c r="U102" s="479">
        <f ca="1" t="shared" ref="U102:Y102" si="9">SUM(U92:U101)</f>
        <v>0</v>
      </c>
      <c r="V102" s="479">
        <f ca="1" t="shared" si="9"/>
        <v>0</v>
      </c>
      <c r="W102" s="479">
        <f ca="1" t="shared" si="9"/>
        <v>0</v>
      </c>
      <c r="X102" s="479">
        <f ca="1" t="shared" si="9"/>
        <v>0</v>
      </c>
      <c r="Y102" s="479">
        <f ca="1" t="shared" si="9"/>
        <v>0</v>
      </c>
      <c r="Z102" s="479"/>
      <c r="AA102" s="479"/>
      <c r="AB102" s="479"/>
      <c r="AC102" s="479"/>
      <c r="AD102" s="479"/>
      <c r="AE102" s="500"/>
      <c r="AF102" s="492"/>
    </row>
    <row r="103" customHeight="1" spans="1:32">
      <c r="A103" s="447"/>
      <c r="B103" s="480" t="s">
        <v>1691</v>
      </c>
      <c r="C103" s="481"/>
      <c r="D103" s="482">
        <f ca="1">D102/D91</f>
        <v>0</v>
      </c>
      <c r="E103" s="483">
        <f ca="1" t="shared" ref="E103:I103" si="10">E102/E91</f>
        <v>0.0012641102884353</v>
      </c>
      <c r="F103" s="483">
        <f ca="1" t="shared" si="10"/>
        <v>0.0039223249026945</v>
      </c>
      <c r="G103" s="483">
        <f ca="1" t="shared" si="10"/>
        <v>0.00205751445607065</v>
      </c>
      <c r="H103" s="483">
        <f ca="1" t="shared" si="10"/>
        <v>0.00248923000432232</v>
      </c>
      <c r="I103" s="483">
        <f ca="1" t="shared" si="10"/>
        <v>0</v>
      </c>
      <c r="J103" s="483"/>
      <c r="K103" s="483"/>
      <c r="L103" s="483"/>
      <c r="M103" s="483"/>
      <c r="N103" s="483"/>
      <c r="O103" s="501"/>
      <c r="P103" s="492"/>
      <c r="Q103" s="447"/>
      <c r="R103" s="480" t="s">
        <v>1691</v>
      </c>
      <c r="S103" s="481"/>
      <c r="T103" s="482">
        <f ca="1">T102/T91</f>
        <v>0</v>
      </c>
      <c r="U103" s="483">
        <f ca="1" t="shared" ref="U103:Y103" si="11">U102/U91</f>
        <v>0</v>
      </c>
      <c r="V103" s="483">
        <f ca="1" t="shared" si="11"/>
        <v>0</v>
      </c>
      <c r="W103" s="483">
        <f ca="1" t="shared" si="11"/>
        <v>0</v>
      </c>
      <c r="X103" s="483">
        <f ca="1" t="shared" si="11"/>
        <v>0</v>
      </c>
      <c r="Y103" s="483">
        <f ca="1" t="shared" si="11"/>
        <v>0</v>
      </c>
      <c r="Z103" s="483"/>
      <c r="AA103" s="483"/>
      <c r="AB103" s="483"/>
      <c r="AC103" s="483"/>
      <c r="AD103" s="483"/>
      <c r="AE103" s="501"/>
      <c r="AF103" s="492"/>
    </row>
    <row r="104" customHeight="1" spans="1:32">
      <c r="A104" s="484"/>
      <c r="B104" s="485"/>
      <c r="C104" s="485"/>
      <c r="D104" s="485"/>
      <c r="E104" s="485"/>
      <c r="F104" s="485"/>
      <c r="G104" s="485"/>
      <c r="H104" s="485"/>
      <c r="I104" s="485"/>
      <c r="J104" s="485"/>
      <c r="K104" s="485"/>
      <c r="L104" s="485"/>
      <c r="M104" s="485"/>
      <c r="N104" s="485"/>
      <c r="O104" s="485"/>
      <c r="P104" s="502"/>
      <c r="Q104" s="484"/>
      <c r="R104" s="485"/>
      <c r="S104" s="485"/>
      <c r="T104" s="485"/>
      <c r="U104" s="485"/>
      <c r="V104" s="485"/>
      <c r="W104" s="485"/>
      <c r="X104" s="485"/>
      <c r="Y104" s="485"/>
      <c r="Z104" s="485"/>
      <c r="AA104" s="485"/>
      <c r="AB104" s="485"/>
      <c r="AC104" s="485"/>
      <c r="AD104" s="485"/>
      <c r="AE104" s="485"/>
      <c r="AF104" s="502"/>
    </row>
    <row r="105" customHeight="1" spans="1:32">
      <c r="A105" s="443"/>
      <c r="B105" s="446"/>
      <c r="C105" s="446"/>
      <c r="D105" s="446"/>
      <c r="E105" s="446"/>
      <c r="F105" s="446"/>
      <c r="G105" s="446"/>
      <c r="H105" s="446"/>
      <c r="I105" s="446"/>
      <c r="J105" s="446"/>
      <c r="K105" s="446"/>
      <c r="L105" s="446"/>
      <c r="M105" s="446"/>
      <c r="N105" s="446"/>
      <c r="O105" s="446"/>
      <c r="P105" s="491"/>
      <c r="Q105" s="443"/>
      <c r="R105" s="446"/>
      <c r="S105" s="446"/>
      <c r="T105" s="446"/>
      <c r="U105" s="446"/>
      <c r="V105" s="446"/>
      <c r="W105" s="446"/>
      <c r="X105" s="446"/>
      <c r="Y105" s="446"/>
      <c r="Z105" s="446"/>
      <c r="AA105" s="446"/>
      <c r="AB105" s="446"/>
      <c r="AC105" s="446"/>
      <c r="AD105" s="446"/>
      <c r="AE105" s="446"/>
      <c r="AF105" s="491"/>
    </row>
    <row r="106" customHeight="1" spans="1:32">
      <c r="A106" s="447"/>
      <c r="B106" s="486" t="s">
        <v>1682</v>
      </c>
      <c r="C106" s="486" t="s">
        <v>1683</v>
      </c>
      <c r="D106" s="487" t="s">
        <v>1694</v>
      </c>
      <c r="E106" s="448"/>
      <c r="F106" s="448"/>
      <c r="G106" s="448"/>
      <c r="H106" s="448"/>
      <c r="I106" s="448"/>
      <c r="J106" s="448"/>
      <c r="K106" s="448"/>
      <c r="L106" s="448"/>
      <c r="M106" s="448"/>
      <c r="N106" s="448"/>
      <c r="O106" s="448"/>
      <c r="P106" s="492"/>
      <c r="Q106" s="447"/>
      <c r="R106" s="486" t="s">
        <v>1682</v>
      </c>
      <c r="S106" s="486" t="s">
        <v>1683</v>
      </c>
      <c r="T106" s="487" t="s">
        <v>42</v>
      </c>
      <c r="U106" s="448"/>
      <c r="V106" s="448"/>
      <c r="W106" s="448"/>
      <c r="X106" s="448"/>
      <c r="Y106" s="448"/>
      <c r="Z106" s="448"/>
      <c r="AA106" s="448"/>
      <c r="AB106" s="448"/>
      <c r="AC106" s="448"/>
      <c r="AD106" s="448"/>
      <c r="AE106" s="448"/>
      <c r="AF106" s="492"/>
    </row>
    <row r="107" customHeight="1" spans="1:32">
      <c r="A107" s="447"/>
      <c r="B107" s="448"/>
      <c r="C107" s="448"/>
      <c r="D107" s="448"/>
      <c r="E107" s="448"/>
      <c r="F107" s="448"/>
      <c r="G107" s="448"/>
      <c r="H107" s="448"/>
      <c r="I107" s="448"/>
      <c r="J107" s="448"/>
      <c r="K107" s="448"/>
      <c r="L107" s="448"/>
      <c r="M107" s="448"/>
      <c r="N107" s="448"/>
      <c r="O107" s="448"/>
      <c r="P107" s="492"/>
      <c r="Q107" s="447"/>
      <c r="R107" s="448"/>
      <c r="S107" s="448"/>
      <c r="T107" s="448"/>
      <c r="U107" s="448"/>
      <c r="V107" s="448"/>
      <c r="W107" s="448"/>
      <c r="X107" s="448"/>
      <c r="Y107" s="448"/>
      <c r="Z107" s="448"/>
      <c r="AA107" s="448"/>
      <c r="AB107" s="448"/>
      <c r="AC107" s="448"/>
      <c r="AD107" s="448"/>
      <c r="AE107" s="448"/>
      <c r="AF107" s="492"/>
    </row>
    <row r="108" customHeight="1" spans="1:32">
      <c r="A108" s="447"/>
      <c r="B108" s="448"/>
      <c r="C108" s="448"/>
      <c r="D108" s="448"/>
      <c r="E108" s="448"/>
      <c r="F108" s="448"/>
      <c r="G108" s="448"/>
      <c r="H108" s="448"/>
      <c r="I108" s="448"/>
      <c r="J108" s="448"/>
      <c r="K108" s="448"/>
      <c r="L108" s="448"/>
      <c r="M108" s="448"/>
      <c r="N108" s="448"/>
      <c r="O108" s="448"/>
      <c r="P108" s="492"/>
      <c r="Q108" s="447"/>
      <c r="R108" s="448"/>
      <c r="S108" s="448"/>
      <c r="T108" s="448"/>
      <c r="U108" s="448"/>
      <c r="V108" s="448"/>
      <c r="W108" s="448"/>
      <c r="X108" s="448"/>
      <c r="Y108" s="448"/>
      <c r="Z108" s="448"/>
      <c r="AA108" s="448"/>
      <c r="AB108" s="448"/>
      <c r="AC108" s="448"/>
      <c r="AD108" s="448"/>
      <c r="AE108" s="448"/>
      <c r="AF108" s="492"/>
    </row>
    <row r="109" customHeight="1" spans="1:32">
      <c r="A109" s="447"/>
      <c r="B109" s="448"/>
      <c r="C109" s="448"/>
      <c r="D109" s="448"/>
      <c r="E109" s="448"/>
      <c r="F109" s="448"/>
      <c r="G109" s="448"/>
      <c r="H109" s="448"/>
      <c r="I109" s="448"/>
      <c r="J109" s="448"/>
      <c r="K109" s="448"/>
      <c r="L109" s="448"/>
      <c r="M109" s="448"/>
      <c r="N109" s="448"/>
      <c r="O109" s="448"/>
      <c r="P109" s="492"/>
      <c r="Q109" s="447"/>
      <c r="R109" s="448"/>
      <c r="S109" s="448"/>
      <c r="T109" s="448"/>
      <c r="U109" s="448"/>
      <c r="V109" s="448"/>
      <c r="W109" s="448"/>
      <c r="X109" s="448"/>
      <c r="Y109" s="448"/>
      <c r="Z109" s="448"/>
      <c r="AA109" s="448"/>
      <c r="AB109" s="448"/>
      <c r="AC109" s="448"/>
      <c r="AD109" s="448"/>
      <c r="AE109" s="448"/>
      <c r="AF109" s="492"/>
    </row>
    <row r="110" customHeight="1" spans="1:32">
      <c r="A110" s="447"/>
      <c r="B110" s="448"/>
      <c r="C110" s="448"/>
      <c r="D110" s="448"/>
      <c r="E110" s="448"/>
      <c r="F110" s="448"/>
      <c r="G110" s="448"/>
      <c r="H110" s="448"/>
      <c r="I110" s="448"/>
      <c r="J110" s="448"/>
      <c r="K110" s="448"/>
      <c r="L110" s="448"/>
      <c r="M110" s="448"/>
      <c r="N110" s="448"/>
      <c r="O110" s="448"/>
      <c r="P110" s="492"/>
      <c r="Q110" s="447"/>
      <c r="R110" s="448"/>
      <c r="S110" s="448"/>
      <c r="T110" s="448"/>
      <c r="U110" s="448"/>
      <c r="V110" s="448"/>
      <c r="W110" s="448"/>
      <c r="X110" s="448"/>
      <c r="Y110" s="448"/>
      <c r="Z110" s="448"/>
      <c r="AA110" s="448"/>
      <c r="AB110" s="448"/>
      <c r="AC110" s="448"/>
      <c r="AD110" s="448"/>
      <c r="AE110" s="448"/>
      <c r="AF110" s="492"/>
    </row>
    <row r="111" customHeight="1" spans="1:32">
      <c r="A111" s="447"/>
      <c r="B111" s="448"/>
      <c r="C111" s="448"/>
      <c r="D111" s="448"/>
      <c r="E111" s="448"/>
      <c r="F111" s="448"/>
      <c r="G111" s="448"/>
      <c r="H111" s="448"/>
      <c r="I111" s="448"/>
      <c r="J111" s="448"/>
      <c r="K111" s="448"/>
      <c r="L111" s="448"/>
      <c r="M111" s="448"/>
      <c r="N111" s="448"/>
      <c r="O111" s="448"/>
      <c r="P111" s="492"/>
      <c r="Q111" s="447"/>
      <c r="R111" s="448"/>
      <c r="S111" s="448"/>
      <c r="T111" s="448"/>
      <c r="U111" s="448"/>
      <c r="V111" s="448"/>
      <c r="W111" s="448"/>
      <c r="X111" s="448"/>
      <c r="Y111" s="448"/>
      <c r="Z111" s="448"/>
      <c r="AA111" s="448"/>
      <c r="AB111" s="448"/>
      <c r="AC111" s="448"/>
      <c r="AD111" s="448"/>
      <c r="AE111" s="448"/>
      <c r="AF111" s="492"/>
    </row>
    <row r="112" customHeight="1" spans="1:32">
      <c r="A112" s="447"/>
      <c r="B112" s="448"/>
      <c r="C112" s="448"/>
      <c r="D112" s="448"/>
      <c r="E112" s="448"/>
      <c r="F112" s="448"/>
      <c r="G112" s="448"/>
      <c r="H112" s="448"/>
      <c r="I112" s="448"/>
      <c r="J112" s="448"/>
      <c r="K112" s="448"/>
      <c r="L112" s="448"/>
      <c r="M112" s="448"/>
      <c r="N112" s="448"/>
      <c r="O112" s="448"/>
      <c r="P112" s="492"/>
      <c r="Q112" s="447"/>
      <c r="R112" s="448"/>
      <c r="S112" s="448"/>
      <c r="T112" s="448"/>
      <c r="U112" s="448"/>
      <c r="V112" s="448"/>
      <c r="W112" s="448"/>
      <c r="X112" s="448"/>
      <c r="Y112" s="448"/>
      <c r="Z112" s="448"/>
      <c r="AA112" s="448"/>
      <c r="AB112" s="448"/>
      <c r="AC112" s="448"/>
      <c r="AD112" s="448"/>
      <c r="AE112" s="448"/>
      <c r="AF112" s="492"/>
    </row>
    <row r="113" customHeight="1" spans="1:32">
      <c r="A113" s="447"/>
      <c r="B113" s="448"/>
      <c r="C113" s="448"/>
      <c r="D113" s="448"/>
      <c r="E113" s="448"/>
      <c r="F113" s="448"/>
      <c r="G113" s="448"/>
      <c r="H113" s="448"/>
      <c r="I113" s="448"/>
      <c r="J113" s="448"/>
      <c r="K113" s="448"/>
      <c r="L113" s="448"/>
      <c r="M113" s="448"/>
      <c r="N113" s="448"/>
      <c r="O113" s="448"/>
      <c r="P113" s="492"/>
      <c r="Q113" s="447"/>
      <c r="R113" s="448"/>
      <c r="S113" s="448"/>
      <c r="T113" s="448"/>
      <c r="U113" s="448"/>
      <c r="V113" s="448"/>
      <c r="W113" s="448"/>
      <c r="X113" s="448"/>
      <c r="Y113" s="448"/>
      <c r="Z113" s="448"/>
      <c r="AA113" s="448"/>
      <c r="AB113" s="448"/>
      <c r="AC113" s="448"/>
      <c r="AD113" s="448"/>
      <c r="AE113" s="448"/>
      <c r="AF113" s="492"/>
    </row>
    <row r="114" customHeight="1" spans="1:32">
      <c r="A114" s="447"/>
      <c r="B114" s="448"/>
      <c r="C114" s="448"/>
      <c r="D114" s="448"/>
      <c r="E114" s="448"/>
      <c r="F114" s="448"/>
      <c r="G114" s="448"/>
      <c r="H114" s="448"/>
      <c r="I114" s="448"/>
      <c r="J114" s="448"/>
      <c r="K114" s="448"/>
      <c r="L114" s="448"/>
      <c r="M114" s="448"/>
      <c r="N114" s="448"/>
      <c r="O114" s="448"/>
      <c r="P114" s="492"/>
      <c r="Q114" s="447"/>
      <c r="R114" s="448"/>
      <c r="S114" s="448"/>
      <c r="T114" s="448"/>
      <c r="U114" s="448"/>
      <c r="V114" s="448"/>
      <c r="W114" s="448"/>
      <c r="X114" s="448"/>
      <c r="Y114" s="448"/>
      <c r="Z114" s="448"/>
      <c r="AA114" s="448"/>
      <c r="AB114" s="448"/>
      <c r="AC114" s="448"/>
      <c r="AD114" s="448"/>
      <c r="AE114" s="448"/>
      <c r="AF114" s="492"/>
    </row>
    <row r="115" customHeight="1" spans="1:32">
      <c r="A115" s="447"/>
      <c r="B115" s="448"/>
      <c r="C115" s="448"/>
      <c r="D115" s="448"/>
      <c r="E115" s="448"/>
      <c r="F115" s="448"/>
      <c r="G115" s="448"/>
      <c r="H115" s="448"/>
      <c r="I115" s="448"/>
      <c r="J115" s="448"/>
      <c r="K115" s="448"/>
      <c r="L115" s="448"/>
      <c r="M115" s="448"/>
      <c r="N115" s="448"/>
      <c r="O115" s="448"/>
      <c r="P115" s="492"/>
      <c r="Q115" s="447"/>
      <c r="R115" s="448"/>
      <c r="S115" s="448"/>
      <c r="T115" s="448"/>
      <c r="U115" s="448"/>
      <c r="V115" s="448"/>
      <c r="W115" s="448"/>
      <c r="X115" s="448"/>
      <c r="Y115" s="448"/>
      <c r="Z115" s="448"/>
      <c r="AA115" s="448"/>
      <c r="AB115" s="448"/>
      <c r="AC115" s="448"/>
      <c r="AD115" s="448"/>
      <c r="AE115" s="448"/>
      <c r="AF115" s="492"/>
    </row>
    <row r="116" customHeight="1" spans="1:32">
      <c r="A116" s="447"/>
      <c r="B116" s="448"/>
      <c r="C116" s="448"/>
      <c r="D116" s="448"/>
      <c r="E116" s="448"/>
      <c r="F116" s="448"/>
      <c r="G116" s="448"/>
      <c r="H116" s="448"/>
      <c r="I116" s="448"/>
      <c r="J116" s="448"/>
      <c r="K116" s="448"/>
      <c r="L116" s="448"/>
      <c r="M116" s="448"/>
      <c r="N116" s="448"/>
      <c r="O116" s="448"/>
      <c r="P116" s="492"/>
      <c r="Q116" s="447"/>
      <c r="R116" s="448"/>
      <c r="S116" s="448"/>
      <c r="T116" s="448"/>
      <c r="U116" s="448"/>
      <c r="V116" s="448"/>
      <c r="W116" s="448"/>
      <c r="X116" s="448"/>
      <c r="Y116" s="448"/>
      <c r="Z116" s="448"/>
      <c r="AA116" s="448"/>
      <c r="AB116" s="448"/>
      <c r="AC116" s="448"/>
      <c r="AD116" s="448"/>
      <c r="AE116" s="448"/>
      <c r="AF116" s="492"/>
    </row>
    <row r="117" customHeight="1" spans="1:32">
      <c r="A117" s="447"/>
      <c r="B117" s="448"/>
      <c r="C117" s="448"/>
      <c r="D117" s="448"/>
      <c r="E117" s="448"/>
      <c r="F117" s="448"/>
      <c r="G117" s="448"/>
      <c r="H117" s="448"/>
      <c r="I117" s="448"/>
      <c r="J117" s="448"/>
      <c r="K117" s="448"/>
      <c r="L117" s="448"/>
      <c r="M117" s="448"/>
      <c r="N117" s="448"/>
      <c r="O117" s="448"/>
      <c r="P117" s="492"/>
      <c r="Q117" s="447"/>
      <c r="R117" s="448"/>
      <c r="S117" s="448"/>
      <c r="T117" s="448"/>
      <c r="U117" s="448"/>
      <c r="V117" s="448"/>
      <c r="W117" s="448"/>
      <c r="X117" s="448"/>
      <c r="Y117" s="448"/>
      <c r="Z117" s="448"/>
      <c r="AA117" s="448"/>
      <c r="AB117" s="448"/>
      <c r="AC117" s="448"/>
      <c r="AD117" s="448"/>
      <c r="AE117" s="448"/>
      <c r="AF117" s="492"/>
    </row>
    <row r="118" customHeight="1" spans="1:32">
      <c r="A118" s="447"/>
      <c r="B118" s="448"/>
      <c r="C118" s="448"/>
      <c r="D118" s="448"/>
      <c r="E118" s="448"/>
      <c r="F118" s="448"/>
      <c r="G118" s="448"/>
      <c r="H118" s="448"/>
      <c r="I118" s="448"/>
      <c r="J118" s="448"/>
      <c r="K118" s="448"/>
      <c r="L118" s="448"/>
      <c r="M118" s="448"/>
      <c r="N118" s="448"/>
      <c r="O118" s="448"/>
      <c r="P118" s="492"/>
      <c r="Q118" s="447"/>
      <c r="R118" s="448"/>
      <c r="S118" s="448"/>
      <c r="T118" s="448"/>
      <c r="U118" s="448"/>
      <c r="V118" s="448"/>
      <c r="W118" s="448"/>
      <c r="X118" s="448"/>
      <c r="Y118" s="448"/>
      <c r="Z118" s="448"/>
      <c r="AA118" s="448"/>
      <c r="AB118" s="448"/>
      <c r="AC118" s="448"/>
      <c r="AD118" s="448"/>
      <c r="AE118" s="448"/>
      <c r="AF118" s="492"/>
    </row>
    <row r="119" customHeight="1" spans="1:32">
      <c r="A119" s="447"/>
      <c r="B119" s="448"/>
      <c r="C119" s="448"/>
      <c r="D119" s="448"/>
      <c r="E119" s="448"/>
      <c r="F119" s="448"/>
      <c r="G119" s="448"/>
      <c r="H119" s="448"/>
      <c r="I119" s="448"/>
      <c r="J119" s="448"/>
      <c r="K119" s="448"/>
      <c r="L119" s="448"/>
      <c r="M119" s="448"/>
      <c r="N119" s="448"/>
      <c r="O119" s="448"/>
      <c r="P119" s="492"/>
      <c r="Q119" s="447"/>
      <c r="R119" s="448"/>
      <c r="S119" s="448"/>
      <c r="T119" s="448"/>
      <c r="U119" s="448"/>
      <c r="V119" s="448"/>
      <c r="W119" s="448"/>
      <c r="X119" s="448"/>
      <c r="Y119" s="448"/>
      <c r="Z119" s="448"/>
      <c r="AA119" s="448"/>
      <c r="AB119" s="448"/>
      <c r="AC119" s="448"/>
      <c r="AD119" s="448"/>
      <c r="AE119" s="448"/>
      <c r="AF119" s="492"/>
    </row>
    <row r="120" customHeight="1" spans="1:32">
      <c r="A120" s="447"/>
      <c r="B120" s="448"/>
      <c r="C120" s="448"/>
      <c r="D120" s="448"/>
      <c r="E120" s="448"/>
      <c r="F120" s="448"/>
      <c r="G120" s="448"/>
      <c r="H120" s="448"/>
      <c r="I120" s="448"/>
      <c r="J120" s="448"/>
      <c r="K120" s="448"/>
      <c r="L120" s="448"/>
      <c r="M120" s="448"/>
      <c r="N120" s="448"/>
      <c r="O120" s="448"/>
      <c r="P120" s="492"/>
      <c r="Q120" s="447"/>
      <c r="R120" s="448"/>
      <c r="S120" s="448"/>
      <c r="T120" s="448"/>
      <c r="U120" s="448"/>
      <c r="V120" s="448"/>
      <c r="W120" s="448"/>
      <c r="X120" s="448"/>
      <c r="Y120" s="448"/>
      <c r="Z120" s="448"/>
      <c r="AA120" s="448"/>
      <c r="AB120" s="448"/>
      <c r="AC120" s="448"/>
      <c r="AD120" s="448"/>
      <c r="AE120" s="448"/>
      <c r="AF120" s="492"/>
    </row>
    <row r="121" customHeight="1" spans="1:32">
      <c r="A121" s="447"/>
      <c r="B121" s="448"/>
      <c r="C121" s="448"/>
      <c r="D121" s="448"/>
      <c r="E121" s="448"/>
      <c r="F121" s="448"/>
      <c r="G121" s="448"/>
      <c r="H121" s="448"/>
      <c r="I121" s="448"/>
      <c r="J121" s="448"/>
      <c r="K121" s="448"/>
      <c r="L121" s="448"/>
      <c r="M121" s="448"/>
      <c r="N121" s="448"/>
      <c r="O121" s="448"/>
      <c r="P121" s="492"/>
      <c r="Q121" s="447"/>
      <c r="R121" s="448"/>
      <c r="S121" s="448"/>
      <c r="T121" s="448"/>
      <c r="U121" s="448"/>
      <c r="V121" s="448"/>
      <c r="W121" s="448"/>
      <c r="X121" s="448"/>
      <c r="Y121" s="448"/>
      <c r="Z121" s="448"/>
      <c r="AA121" s="448"/>
      <c r="AB121" s="448"/>
      <c r="AC121" s="448"/>
      <c r="AD121" s="448"/>
      <c r="AE121" s="448"/>
      <c r="AF121" s="492"/>
    </row>
    <row r="122" customHeight="1" spans="1:32">
      <c r="A122" s="447"/>
      <c r="B122" s="449" t="s">
        <v>15</v>
      </c>
      <c r="C122" s="450"/>
      <c r="D122" s="451" t="str">
        <f>Info!M$4</f>
        <v>2017'04</v>
      </c>
      <c r="E122" s="452" t="str">
        <f>Info!N$4</f>
        <v>2017'05</v>
      </c>
      <c r="F122" s="452" t="str">
        <f>Info!O$4</f>
        <v>2017'06</v>
      </c>
      <c r="G122" s="452" t="str">
        <f>Info!P$4</f>
        <v>2017'07</v>
      </c>
      <c r="H122" s="452" t="str">
        <f>Info!Q$4</f>
        <v>2017'08</v>
      </c>
      <c r="I122" s="452" t="str">
        <f>Info!R$4</f>
        <v>2017'09</v>
      </c>
      <c r="J122" s="452"/>
      <c r="K122" s="452"/>
      <c r="L122" s="452"/>
      <c r="M122" s="452"/>
      <c r="N122" s="452"/>
      <c r="O122" s="493"/>
      <c r="P122" s="492"/>
      <c r="Q122" s="447"/>
      <c r="R122" s="449" t="s">
        <v>15</v>
      </c>
      <c r="S122" s="450"/>
      <c r="T122" s="451" t="str">
        <f>Info!M$4</f>
        <v>2017'04</v>
      </c>
      <c r="U122" s="452" t="str">
        <f>Info!N$4</f>
        <v>2017'05</v>
      </c>
      <c r="V122" s="452" t="str">
        <f>Info!O$4</f>
        <v>2017'06</v>
      </c>
      <c r="W122" s="452" t="str">
        <f>Info!P$4</f>
        <v>2017'07</v>
      </c>
      <c r="X122" s="452" t="str">
        <f>Info!Q$4</f>
        <v>2017'08</v>
      </c>
      <c r="Y122" s="452" t="str">
        <f>Info!R$4</f>
        <v>2017'09</v>
      </c>
      <c r="Z122" s="452"/>
      <c r="AA122" s="452"/>
      <c r="AB122" s="452"/>
      <c r="AC122" s="452"/>
      <c r="AD122" s="452"/>
      <c r="AE122" s="493"/>
      <c r="AF122" s="492"/>
    </row>
    <row r="123" customHeight="1" spans="1:32">
      <c r="A123" s="447"/>
      <c r="B123" s="453" t="s">
        <v>1685</v>
      </c>
      <c r="C123" s="454"/>
      <c r="D123" s="455">
        <f>VLOOKUP($D$106,Table!$C$3:$P$19,MATCH('Report (2)'!D$26,Table!$3:$3,0)-2,FALSE)</f>
        <v>245195.39</v>
      </c>
      <c r="E123" s="456">
        <f>VLOOKUP($D$106,Table!$C$3:$P$19,MATCH('Report (2)'!E$26,Table!$3:$3,0)-2,FALSE)</f>
        <v>186337.97</v>
      </c>
      <c r="F123" s="456">
        <f>VLOOKUP($D$106,Table!$C$3:$P$19,MATCH('Report (2)'!F$26,Table!$3:$3,0)-2,FALSE)</f>
        <v>154393.29</v>
      </c>
      <c r="G123" s="456">
        <f>VLOOKUP($D$106,Table!$C$3:$P$19,MATCH('Report (2)'!G$26,Table!$3:$3,0)-2,FALSE)</f>
        <v>152025.53</v>
      </c>
      <c r="H123" s="456">
        <f>VLOOKUP($D$106,Table!$C$3:$P$19,MATCH('Report (2)'!H$26,Table!$3:$3,0)-2,FALSE)</f>
        <v>273914.05</v>
      </c>
      <c r="I123" s="456">
        <f>VLOOKUP($D$106,Table!$C$3:$P$19,MATCH('Report (2)'!I$26,Table!$3:$3,0)-2,FALSE)</f>
        <v>158427.98</v>
      </c>
      <c r="J123" s="456"/>
      <c r="K123" s="456"/>
      <c r="L123" s="456"/>
      <c r="M123" s="456"/>
      <c r="N123" s="456"/>
      <c r="O123" s="494"/>
      <c r="P123" s="492"/>
      <c r="Q123" s="447"/>
      <c r="R123" s="453" t="s">
        <v>1685</v>
      </c>
      <c r="S123" s="454"/>
      <c r="T123" s="455">
        <f>VLOOKUP($T$106,Table!$C$3:$P$19,MATCH('Report (2)'!T$26,Table!$3:$3,0)-2,FALSE)</f>
        <v>77138.30879</v>
      </c>
      <c r="U123" s="456">
        <f>VLOOKUP($T$106,Table!$C$3:$P$19,MATCH('Report (2)'!U$26,Table!$3:$3,0)-2,FALSE)</f>
        <v>88424.62</v>
      </c>
      <c r="V123" s="456">
        <f>VLOOKUP($T$106,Table!$C$3:$P$19,MATCH('Report (2)'!V$26,Table!$3:$3,0)-2,FALSE)</f>
        <v>79816.18</v>
      </c>
      <c r="W123" s="456">
        <f>VLOOKUP($T$106,Table!$C$3:$P$19,MATCH('Report (2)'!W$26,Table!$3:$3,0)-2,FALSE)</f>
        <v>29025.21</v>
      </c>
      <c r="X123" s="456">
        <f>VLOOKUP($T$106,Table!$C$3:$P$19,MATCH('Report (2)'!X$26,Table!$3:$3,0)-2,FALSE)</f>
        <v>0</v>
      </c>
      <c r="Y123" s="456">
        <f>VLOOKUP($T$106,Table!$C$3:$P$19,MATCH('Report (2)'!Y$26,Table!$3:$3,0)-2,FALSE)</f>
        <v>2699.01</v>
      </c>
      <c r="Z123" s="456"/>
      <c r="AA123" s="456"/>
      <c r="AB123" s="456"/>
      <c r="AC123" s="456"/>
      <c r="AD123" s="456"/>
      <c r="AE123" s="494"/>
      <c r="AF123" s="492"/>
    </row>
    <row r="124" customHeight="1" spans="1:32">
      <c r="A124" s="447"/>
      <c r="B124" s="457" t="s">
        <v>1676</v>
      </c>
      <c r="C124" s="458" t="s">
        <v>1686</v>
      </c>
      <c r="D124" s="459">
        <f ca="1">IFERROR(GETPIVOTDATA(""&amp;$B124,'PivotTable (2)'!$B$3,"Dept",$D$106,"Month",D$26,"Source","Internal"),0)</f>
        <v>0</v>
      </c>
      <c r="E124" s="460">
        <f ca="1">IFERROR(GETPIVOTDATA(""&amp;$B124,'PivotTable (2)'!$B$3,"Dept",$D$106,"Month",E$26,"Source","Internal"),0)</f>
        <v>0</v>
      </c>
      <c r="F124" s="460">
        <f ca="1">IFERROR(GETPIVOTDATA(""&amp;$B124,'PivotTable (2)'!$B$3,"Dept",$D$106,"Month",F$26,"Source","Internal"),0)</f>
        <v>0</v>
      </c>
      <c r="G124" s="460">
        <f ca="1">IFERROR(GETPIVOTDATA(""&amp;$B124,'PivotTable (2)'!$B$3,"Dept",$D$106,"Month",G$26,"Source","Internal"),0)</f>
        <v>0</v>
      </c>
      <c r="H124" s="460">
        <f ca="1">IFERROR(GETPIVOTDATA(""&amp;$B124,'PivotTable (2)'!$B$3,"Dept",$D$106,"Month",H$26,"Source","Internal"),0)</f>
        <v>0</v>
      </c>
      <c r="I124" s="460">
        <f ca="1">IFERROR(GETPIVOTDATA(""&amp;$B124,'PivotTable (2)'!$B$3,"Dept",$D$106,"Month",I$26,"Source","Internal"),0)</f>
        <v>0</v>
      </c>
      <c r="J124" s="460"/>
      <c r="K124" s="460"/>
      <c r="L124" s="460"/>
      <c r="M124" s="460"/>
      <c r="N124" s="460"/>
      <c r="O124" s="495"/>
      <c r="P124" s="492"/>
      <c r="Q124" s="447"/>
      <c r="R124" s="457" t="s">
        <v>1676</v>
      </c>
      <c r="S124" s="458" t="s">
        <v>1686</v>
      </c>
      <c r="T124" s="459">
        <f ca="1">IFERROR(GETPIVOTDATA(""&amp;$B124,'PivotTable (2)'!$B$3,"Dept",$T$106,"Month",T$26,"Source","Internal"),0)</f>
        <v>0</v>
      </c>
      <c r="U124" s="460">
        <f ca="1">IFERROR(GETPIVOTDATA(""&amp;$B124,'PivotTable (2)'!$B$3,"Dept",$T$106,"Month",U$26,"Source","Internal"),0)</f>
        <v>0</v>
      </c>
      <c r="V124" s="460">
        <f ca="1">IFERROR(GETPIVOTDATA(""&amp;$B124,'PivotTable (2)'!$B$3,"Dept",$T$106,"Month",V$26,"Source","Internal"),0)</f>
        <v>0</v>
      </c>
      <c r="W124" s="460">
        <f ca="1">IFERROR(GETPIVOTDATA(""&amp;$B124,'PivotTable (2)'!$B$3,"Dept",$T$106,"Month",W$26,"Source","Internal"),0)</f>
        <v>0</v>
      </c>
      <c r="X124" s="460">
        <f ca="1">IFERROR(GETPIVOTDATA(""&amp;$B124,'PivotTable (2)'!$B$3,"Dept",$T$106,"Month",X$26,"Source","Internal"),0)</f>
        <v>0</v>
      </c>
      <c r="Y124" s="460">
        <f ca="1">IFERROR(GETPIVOTDATA(""&amp;$B124,'PivotTable (2)'!$B$3,"Dept",$T$106,"Month",Y$26,"Source","Internal"),0)</f>
        <v>0</v>
      </c>
      <c r="Z124" s="460"/>
      <c r="AA124" s="460"/>
      <c r="AB124" s="460"/>
      <c r="AC124" s="460"/>
      <c r="AD124" s="460"/>
      <c r="AE124" s="495"/>
      <c r="AF124" s="492"/>
    </row>
    <row r="125" customHeight="1" spans="1:32">
      <c r="A125" s="447"/>
      <c r="B125" s="457"/>
      <c r="C125" s="461" t="s">
        <v>1687</v>
      </c>
      <c r="D125" s="462">
        <f ca="1">IFERROR(GETPIVOTDATA(""&amp;$B124,'PivotTable (2)'!$B$3,"Dept",$D$106,"Month",D$26,"Source","External"),0)</f>
        <v>0</v>
      </c>
      <c r="E125" s="463">
        <f ca="1">IFERROR(GETPIVOTDATA(""&amp;$B124,'PivotTable (2)'!$B$3,"Dept",$D$106,"Month",E$26,"Source","External"),0)</f>
        <v>0</v>
      </c>
      <c r="F125" s="463">
        <f ca="1">IFERROR(GETPIVOTDATA(""&amp;$B124,'PivotTable (2)'!$B$3,"Dept",$D$106,"Month",F$26,"Source","External"),0)</f>
        <v>0</v>
      </c>
      <c r="G125" s="463">
        <f ca="1">IFERROR(GETPIVOTDATA(""&amp;$B124,'PivotTable (2)'!$B$3,"Dept",$D$106,"Month",G$26,"Source","External"),0)</f>
        <v>0</v>
      </c>
      <c r="H125" s="463">
        <f ca="1">IFERROR(GETPIVOTDATA(""&amp;$B124,'PivotTable (2)'!$B$3,"Dept",$D$106,"Month",H$26,"Source","External"),0)</f>
        <v>0</v>
      </c>
      <c r="I125" s="463">
        <f ca="1">IFERROR(GETPIVOTDATA(""&amp;$B124,'PivotTable (2)'!$B$3,"Dept",$D$106,"Month",I$26,"Source","External"),0)</f>
        <v>0</v>
      </c>
      <c r="J125" s="463"/>
      <c r="K125" s="463"/>
      <c r="L125" s="463"/>
      <c r="M125" s="463"/>
      <c r="N125" s="463"/>
      <c r="O125" s="496"/>
      <c r="P125" s="492"/>
      <c r="Q125" s="447"/>
      <c r="R125" s="457"/>
      <c r="S125" s="461" t="s">
        <v>1687</v>
      </c>
      <c r="T125" s="462">
        <f ca="1">IFERROR(GETPIVOTDATA(""&amp;$B124,'PivotTable (2)'!$B$3,"Dept",$T$106,"Month",T$26,"Source","External"),0)</f>
        <v>0</v>
      </c>
      <c r="U125" s="463">
        <f ca="1">IFERROR(GETPIVOTDATA(""&amp;$B124,'PivotTable (2)'!$B$3,"Dept",$T$106,"Month",U$26,"Source","External"),0)</f>
        <v>0</v>
      </c>
      <c r="V125" s="463">
        <f ca="1">IFERROR(GETPIVOTDATA(""&amp;$B124,'PivotTable (2)'!$B$3,"Dept",$T$106,"Month",V$26,"Source","External"),0)</f>
        <v>0</v>
      </c>
      <c r="W125" s="463">
        <f ca="1">IFERROR(GETPIVOTDATA(""&amp;$B124,'PivotTable (2)'!$B$3,"Dept",$T$106,"Month",W$26,"Source","External"),0)</f>
        <v>0</v>
      </c>
      <c r="X125" s="463">
        <f ca="1">IFERROR(GETPIVOTDATA(""&amp;$B124,'PivotTable (2)'!$B$3,"Dept",$T$106,"Month",X$26,"Source","External"),0)</f>
        <v>0</v>
      </c>
      <c r="Y125" s="463">
        <f ca="1">IFERROR(GETPIVOTDATA(""&amp;$B124,'PivotTable (2)'!$B$3,"Dept",$T$106,"Month",Y$26,"Source","External"),0)</f>
        <v>0</v>
      </c>
      <c r="Z125" s="463"/>
      <c r="AA125" s="463"/>
      <c r="AB125" s="463"/>
      <c r="AC125" s="463"/>
      <c r="AD125" s="463"/>
      <c r="AE125" s="496"/>
      <c r="AF125" s="492"/>
    </row>
    <row r="126" customHeight="1" spans="1:32">
      <c r="A126" s="447"/>
      <c r="B126" s="457" t="s">
        <v>1677</v>
      </c>
      <c r="C126" s="458" t="s">
        <v>1686</v>
      </c>
      <c r="D126" s="459">
        <f ca="1">IFERROR(GETPIVOTDATA(""&amp;$B126,'PivotTable (2)'!$B$3,"Dept",$D$106,"Month",D$26,"Source","Internal"),0)</f>
        <v>0</v>
      </c>
      <c r="E126" s="460">
        <f ca="1">IFERROR(GETPIVOTDATA(""&amp;$B126,'PivotTable (2)'!$B$3,"Dept",$D$106,"Month",E$26,"Source","Internal"),0)</f>
        <v>0</v>
      </c>
      <c r="F126" s="460">
        <f ca="1">IFERROR(GETPIVOTDATA(""&amp;$B126,'PivotTable (2)'!$B$3,"Dept",$D$106,"Month",F$26,"Source","Internal"),0)</f>
        <v>0</v>
      </c>
      <c r="G126" s="460">
        <f ca="1">IFERROR(GETPIVOTDATA(""&amp;$B126,'PivotTable (2)'!$B$3,"Dept",$D$106,"Month",G$26,"Source","Internal"),0)</f>
        <v>0</v>
      </c>
      <c r="H126" s="460">
        <f ca="1">IFERROR(GETPIVOTDATA(""&amp;$B126,'PivotTable (2)'!$B$3,"Dept",$D$106,"Month",H$26,"Source","Internal"),0)</f>
        <v>0</v>
      </c>
      <c r="I126" s="460">
        <f ca="1">IFERROR(GETPIVOTDATA(""&amp;$B126,'PivotTable (2)'!$B$3,"Dept",$D$106,"Month",I$26,"Source","Internal"),0)</f>
        <v>0</v>
      </c>
      <c r="J126" s="460"/>
      <c r="K126" s="460"/>
      <c r="L126" s="460"/>
      <c r="M126" s="460"/>
      <c r="N126" s="460"/>
      <c r="O126" s="495"/>
      <c r="P126" s="492"/>
      <c r="Q126" s="447"/>
      <c r="R126" s="457" t="s">
        <v>1677</v>
      </c>
      <c r="S126" s="458" t="s">
        <v>1686</v>
      </c>
      <c r="T126" s="459">
        <f ca="1">IFERROR(GETPIVOTDATA(""&amp;$B126,'PivotTable (2)'!$B$3,"Dept",$T$106,"Month",T$26,"Source","Internal"),0)</f>
        <v>0</v>
      </c>
      <c r="U126" s="460">
        <f ca="1">IFERROR(GETPIVOTDATA(""&amp;$B126,'PivotTable (2)'!$B$3,"Dept",$T$106,"Month",U$26,"Source","Internal"),0)</f>
        <v>0</v>
      </c>
      <c r="V126" s="460">
        <f ca="1">IFERROR(GETPIVOTDATA(""&amp;$B126,'PivotTable (2)'!$B$3,"Dept",$T$106,"Month",V$26,"Source","Internal"),0)</f>
        <v>0</v>
      </c>
      <c r="W126" s="460">
        <f ca="1">IFERROR(GETPIVOTDATA(""&amp;$B126,'PivotTable (2)'!$B$3,"Dept",$T$106,"Month",W$26,"Source","Internal"),0)</f>
        <v>0</v>
      </c>
      <c r="X126" s="460">
        <f ca="1">IFERROR(GETPIVOTDATA(""&amp;$B126,'PivotTable (2)'!$B$3,"Dept",$T$106,"Month",X$26,"Source","Internal"),0)</f>
        <v>0</v>
      </c>
      <c r="Y126" s="460">
        <f ca="1">IFERROR(GETPIVOTDATA(""&amp;$B126,'PivotTable (2)'!$B$3,"Dept",$T$106,"Month",Y$26,"Source","Internal"),0)</f>
        <v>0</v>
      </c>
      <c r="Z126" s="460"/>
      <c r="AA126" s="460"/>
      <c r="AB126" s="460"/>
      <c r="AC126" s="460"/>
      <c r="AD126" s="460"/>
      <c r="AE126" s="495"/>
      <c r="AF126" s="492"/>
    </row>
    <row r="127" customHeight="1" spans="1:32">
      <c r="A127" s="447"/>
      <c r="B127" s="457"/>
      <c r="C127" s="461" t="s">
        <v>1687</v>
      </c>
      <c r="D127" s="462">
        <f ca="1">IFERROR(GETPIVOTDATA(""&amp;$B126,'PivotTable (2)'!$B$3,"Dept",$D$106,"Month",D$26,"Source","External"),0)</f>
        <v>0</v>
      </c>
      <c r="E127" s="463">
        <f ca="1">IFERROR(GETPIVOTDATA(""&amp;$B126,'PivotTable (2)'!$B$3,"Dept",$D$106,"Month",E$26,"Source","External"),0)</f>
        <v>0</v>
      </c>
      <c r="F127" s="463">
        <f ca="1">IFERROR(GETPIVOTDATA(""&amp;$B126,'PivotTable (2)'!$B$3,"Dept",$D$106,"Month",F$26,"Source","External"),0)</f>
        <v>0</v>
      </c>
      <c r="G127" s="463">
        <f ca="1">IFERROR(GETPIVOTDATA(""&amp;$B126,'PivotTable (2)'!$B$3,"Dept",$D$106,"Month",G$26,"Source","External"),0)</f>
        <v>0</v>
      </c>
      <c r="H127" s="463">
        <f ca="1">IFERROR(GETPIVOTDATA(""&amp;$B126,'PivotTable (2)'!$B$3,"Dept",$D$106,"Month",H$26,"Source","External"),0)</f>
        <v>0</v>
      </c>
      <c r="I127" s="463">
        <f ca="1">IFERROR(GETPIVOTDATA(""&amp;$B126,'PivotTable (2)'!$B$3,"Dept",$D$106,"Month",I$26,"Source","External"),0)</f>
        <v>0</v>
      </c>
      <c r="J127" s="463"/>
      <c r="K127" s="463"/>
      <c r="L127" s="463"/>
      <c r="M127" s="463"/>
      <c r="N127" s="463"/>
      <c r="O127" s="496"/>
      <c r="P127" s="492"/>
      <c r="Q127" s="447"/>
      <c r="R127" s="457"/>
      <c r="S127" s="461" t="s">
        <v>1687</v>
      </c>
      <c r="T127" s="462">
        <f ca="1">IFERROR(GETPIVOTDATA(""&amp;$B126,'PivotTable (2)'!$B$3,"Dept",$T$106,"Month",T$26,"Source","External"),0)</f>
        <v>0</v>
      </c>
      <c r="U127" s="463">
        <f ca="1">IFERROR(GETPIVOTDATA(""&amp;$B126,'PivotTable (2)'!$B$3,"Dept",$T$106,"Month",U$26,"Source","External"),0)</f>
        <v>0</v>
      </c>
      <c r="V127" s="463">
        <f ca="1">IFERROR(GETPIVOTDATA(""&amp;$B126,'PivotTable (2)'!$B$3,"Dept",$T$106,"Month",V$26,"Source","External"),0)</f>
        <v>0</v>
      </c>
      <c r="W127" s="463">
        <f ca="1">IFERROR(GETPIVOTDATA(""&amp;$B126,'PivotTable (2)'!$B$3,"Dept",$T$106,"Month",W$26,"Source","External"),0)</f>
        <v>0</v>
      </c>
      <c r="X127" s="463">
        <f ca="1">IFERROR(GETPIVOTDATA(""&amp;$B126,'PivotTable (2)'!$B$3,"Dept",$T$106,"Month",X$26,"Source","External"),0)</f>
        <v>0</v>
      </c>
      <c r="Y127" s="463">
        <f ca="1">IFERROR(GETPIVOTDATA(""&amp;$B126,'PivotTable (2)'!$B$3,"Dept",$T$106,"Month",Y$26,"Source","External"),0)</f>
        <v>0</v>
      </c>
      <c r="Z127" s="463"/>
      <c r="AA127" s="463"/>
      <c r="AB127" s="463"/>
      <c r="AC127" s="463"/>
      <c r="AD127" s="463"/>
      <c r="AE127" s="496"/>
      <c r="AF127" s="492"/>
    </row>
    <row r="128" customHeight="1" spans="1:32">
      <c r="A128" s="447"/>
      <c r="B128" s="457" t="s">
        <v>1678</v>
      </c>
      <c r="C128" s="458" t="s">
        <v>1686</v>
      </c>
      <c r="D128" s="459">
        <f ca="1">IFERROR(GETPIVOTDATA(""&amp;$B128,'PivotTable (2)'!$B$3,"Dept",$D$106,"Month",D$26,"Source","Internal"),0)</f>
        <v>0</v>
      </c>
      <c r="E128" s="460">
        <f ca="1">IFERROR(GETPIVOTDATA(""&amp;$B128,'PivotTable (2)'!$B$3,"Dept",$D$106,"Month",E$26,"Source","Internal"),0)</f>
        <v>0</v>
      </c>
      <c r="F128" s="460">
        <f ca="1">IFERROR(GETPIVOTDATA(""&amp;$B128,'PivotTable (2)'!$B$3,"Dept",$D$106,"Month",F$26,"Source","Internal"),0)</f>
        <v>0</v>
      </c>
      <c r="G128" s="460">
        <f ca="1">IFERROR(GETPIVOTDATA(""&amp;$B128,'PivotTable (2)'!$B$3,"Dept",$D$106,"Month",G$26,"Source","Internal"),0)</f>
        <v>0</v>
      </c>
      <c r="H128" s="460">
        <f ca="1">IFERROR(GETPIVOTDATA(""&amp;$B128,'PivotTable (2)'!$B$3,"Dept",$D$106,"Month",H$26,"Source","Internal"),0)</f>
        <v>0</v>
      </c>
      <c r="I128" s="460">
        <f ca="1">IFERROR(GETPIVOTDATA(""&amp;$B128,'PivotTable (2)'!$B$3,"Dept",$D$106,"Month",I$26,"Source","Internal"),0)</f>
        <v>0</v>
      </c>
      <c r="J128" s="460"/>
      <c r="K128" s="460"/>
      <c r="L128" s="460"/>
      <c r="M128" s="460"/>
      <c r="N128" s="460"/>
      <c r="O128" s="495"/>
      <c r="P128" s="492"/>
      <c r="Q128" s="447"/>
      <c r="R128" s="457" t="s">
        <v>1678</v>
      </c>
      <c r="S128" s="458" t="s">
        <v>1686</v>
      </c>
      <c r="T128" s="459">
        <f ca="1">IFERROR(GETPIVOTDATA(""&amp;$B128,'PivotTable (2)'!$B$3,"Dept",$T$106,"Month",T$26,"Source","Internal"),0)</f>
        <v>0</v>
      </c>
      <c r="U128" s="460">
        <f ca="1">IFERROR(GETPIVOTDATA(""&amp;$B128,'PivotTable (2)'!$B$3,"Dept",$T$106,"Month",U$26,"Source","Internal"),0)</f>
        <v>0</v>
      </c>
      <c r="V128" s="460">
        <f ca="1">IFERROR(GETPIVOTDATA(""&amp;$B128,'PivotTable (2)'!$B$3,"Dept",$T$106,"Month",V$26,"Source","Internal"),0)</f>
        <v>0</v>
      </c>
      <c r="W128" s="460">
        <f ca="1">IFERROR(GETPIVOTDATA(""&amp;$B128,'PivotTable (2)'!$B$3,"Dept",$T$106,"Month",W$26,"Source","Internal"),0)</f>
        <v>0</v>
      </c>
      <c r="X128" s="460">
        <f ca="1">IFERROR(GETPIVOTDATA(""&amp;$B128,'PivotTable (2)'!$B$3,"Dept",$T$106,"Month",X$26,"Source","Internal"),0)</f>
        <v>0</v>
      </c>
      <c r="Y128" s="460">
        <f ca="1">IFERROR(GETPIVOTDATA(""&amp;$B128,'PivotTable (2)'!$B$3,"Dept",$T$106,"Month",Y$26,"Source","Internal"),0)</f>
        <v>0</v>
      </c>
      <c r="Z128" s="460"/>
      <c r="AA128" s="460"/>
      <c r="AB128" s="460"/>
      <c r="AC128" s="460"/>
      <c r="AD128" s="460"/>
      <c r="AE128" s="495"/>
      <c r="AF128" s="492"/>
    </row>
    <row r="129" customHeight="1" spans="1:32">
      <c r="A129" s="447"/>
      <c r="B129" s="457"/>
      <c r="C129" s="461" t="s">
        <v>1687</v>
      </c>
      <c r="D129" s="462">
        <f ca="1">IFERROR(GETPIVOTDATA(""&amp;$B128,'PivotTable (2)'!$B$3,"Dept",$D$106,"Month",D$26,"Source","External"),0)</f>
        <v>0</v>
      </c>
      <c r="E129" s="463">
        <f ca="1">IFERROR(GETPIVOTDATA(""&amp;$B128,'PivotTable (2)'!$B$3,"Dept",$D$106,"Month",E$26,"Source","External"),0)</f>
        <v>0</v>
      </c>
      <c r="F129" s="463">
        <f ca="1">IFERROR(GETPIVOTDATA(""&amp;$B128,'PivotTable (2)'!$B$3,"Dept",$D$106,"Month",F$26,"Source","External"),0)</f>
        <v>0</v>
      </c>
      <c r="G129" s="463">
        <f ca="1">IFERROR(GETPIVOTDATA(""&amp;$B128,'PivotTable (2)'!$B$3,"Dept",$D$106,"Month",G$26,"Source","External"),0)</f>
        <v>0</v>
      </c>
      <c r="H129" s="463">
        <f ca="1">IFERROR(GETPIVOTDATA(""&amp;$B128,'PivotTable (2)'!$B$3,"Dept",$D$106,"Month",H$26,"Source","External"),0)</f>
        <v>0</v>
      </c>
      <c r="I129" s="463">
        <f ca="1">IFERROR(GETPIVOTDATA(""&amp;$B128,'PivotTable (2)'!$B$3,"Dept",$D$106,"Month",I$26,"Source","External"),0)</f>
        <v>0</v>
      </c>
      <c r="J129" s="463"/>
      <c r="K129" s="463"/>
      <c r="L129" s="463"/>
      <c r="M129" s="463"/>
      <c r="N129" s="463"/>
      <c r="O129" s="496"/>
      <c r="P129" s="492"/>
      <c r="Q129" s="447"/>
      <c r="R129" s="457"/>
      <c r="S129" s="461" t="s">
        <v>1687</v>
      </c>
      <c r="T129" s="462">
        <f ca="1">IFERROR(GETPIVOTDATA(""&amp;$B128,'PivotTable (2)'!$B$3,"Dept",$T$106,"Month",T$26,"Source","External"),0)</f>
        <v>0</v>
      </c>
      <c r="U129" s="463">
        <f ca="1">IFERROR(GETPIVOTDATA(""&amp;$B128,'PivotTable (2)'!$B$3,"Dept",$T$106,"Month",U$26,"Source","External"),0)</f>
        <v>0</v>
      </c>
      <c r="V129" s="463">
        <f ca="1">IFERROR(GETPIVOTDATA(""&amp;$B128,'PivotTable (2)'!$B$3,"Dept",$T$106,"Month",V$26,"Source","External"),0)</f>
        <v>0</v>
      </c>
      <c r="W129" s="463">
        <f ca="1">IFERROR(GETPIVOTDATA(""&amp;$B128,'PivotTable (2)'!$B$3,"Dept",$T$106,"Month",W$26,"Source","External"),0)</f>
        <v>0</v>
      </c>
      <c r="X129" s="463">
        <f ca="1">IFERROR(GETPIVOTDATA(""&amp;$B128,'PivotTable (2)'!$B$3,"Dept",$T$106,"Month",X$26,"Source","External"),0)</f>
        <v>0</v>
      </c>
      <c r="Y129" s="463">
        <f ca="1">IFERROR(GETPIVOTDATA(""&amp;$B128,'PivotTable (2)'!$B$3,"Dept",$T$106,"Month",Y$26,"Source","External"),0)</f>
        <v>0</v>
      </c>
      <c r="Z129" s="463"/>
      <c r="AA129" s="463"/>
      <c r="AB129" s="463"/>
      <c r="AC129" s="463"/>
      <c r="AD129" s="463"/>
      <c r="AE129" s="496"/>
      <c r="AF129" s="492"/>
    </row>
    <row r="130" customHeight="1" spans="1:32">
      <c r="A130" s="447"/>
      <c r="B130" s="457" t="s">
        <v>1679</v>
      </c>
      <c r="C130" s="458" t="s">
        <v>1686</v>
      </c>
      <c r="D130" s="459">
        <f ca="1">IFERROR(GETPIVOTDATA(""&amp;$B130,'PivotTable (2)'!$B$3,"Dept",$D$106,"Month",D$26,"Source","Internal"),0)</f>
        <v>0</v>
      </c>
      <c r="E130" s="460">
        <f ca="1">IFERROR(GETPIVOTDATA(""&amp;$B130,'PivotTable (2)'!$B$3,"Dept",$D$106,"Month",E$26,"Source","Internal"),0)</f>
        <v>0</v>
      </c>
      <c r="F130" s="460">
        <f ca="1">IFERROR(GETPIVOTDATA(""&amp;$B130,'PivotTable (2)'!$B$3,"Dept",$D$106,"Month",F$26,"Source","Internal"),0)</f>
        <v>0</v>
      </c>
      <c r="G130" s="460">
        <f ca="1">IFERROR(GETPIVOTDATA(""&amp;$B130,'PivotTable (2)'!$B$3,"Dept",$D$106,"Month",G$26,"Source","Internal"),0)</f>
        <v>0</v>
      </c>
      <c r="H130" s="460">
        <f ca="1">IFERROR(GETPIVOTDATA(""&amp;$B130,'PivotTable (2)'!$B$3,"Dept",$D$106,"Month",H$26,"Source","Internal"),0)</f>
        <v>0</v>
      </c>
      <c r="I130" s="460">
        <f ca="1">IFERROR(GETPIVOTDATA(""&amp;$B130,'PivotTable (2)'!$B$3,"Dept",$D$106,"Month",I$26,"Source","Internal"),0)</f>
        <v>0</v>
      </c>
      <c r="J130" s="460"/>
      <c r="K130" s="460"/>
      <c r="L130" s="460"/>
      <c r="M130" s="460"/>
      <c r="N130" s="460"/>
      <c r="O130" s="495"/>
      <c r="P130" s="492"/>
      <c r="Q130" s="447"/>
      <c r="R130" s="457" t="s">
        <v>1679</v>
      </c>
      <c r="S130" s="458" t="s">
        <v>1686</v>
      </c>
      <c r="T130" s="459">
        <f ca="1">IFERROR(GETPIVOTDATA(""&amp;$B130,'PivotTable (2)'!$B$3,"Dept",$T$106,"Month",T$26,"Source","Internal"),0)</f>
        <v>0</v>
      </c>
      <c r="U130" s="460">
        <f ca="1">IFERROR(GETPIVOTDATA(""&amp;$B130,'PivotTable (2)'!$B$3,"Dept",$T$106,"Month",U$26,"Source","Internal"),0)</f>
        <v>0</v>
      </c>
      <c r="V130" s="460">
        <f ca="1">IFERROR(GETPIVOTDATA(""&amp;$B130,'PivotTable (2)'!$B$3,"Dept",$T$106,"Month",V$26,"Source","Internal"),0)</f>
        <v>0</v>
      </c>
      <c r="W130" s="460">
        <f ca="1">IFERROR(GETPIVOTDATA(""&amp;$B130,'PivotTable (2)'!$B$3,"Dept",$T$106,"Month",W$26,"Source","Internal"),0)</f>
        <v>0</v>
      </c>
      <c r="X130" s="460">
        <f ca="1">IFERROR(GETPIVOTDATA(""&amp;$B130,'PivotTable (2)'!$B$3,"Dept",$T$106,"Month",X$26,"Source","Internal"),0)</f>
        <v>0</v>
      </c>
      <c r="Y130" s="460">
        <f ca="1">IFERROR(GETPIVOTDATA(""&amp;$B130,'PivotTable (2)'!$B$3,"Dept",$T$106,"Month",Y$26,"Source","Internal"),0)</f>
        <v>0</v>
      </c>
      <c r="Z130" s="460"/>
      <c r="AA130" s="460"/>
      <c r="AB130" s="460"/>
      <c r="AC130" s="460"/>
      <c r="AD130" s="460"/>
      <c r="AE130" s="495"/>
      <c r="AF130" s="492"/>
    </row>
    <row r="131" customHeight="1" spans="1:32">
      <c r="A131" s="447"/>
      <c r="B131" s="464"/>
      <c r="C131" s="465" t="s">
        <v>1687</v>
      </c>
      <c r="D131" s="466">
        <f ca="1">IFERROR(GETPIVOTDATA(""&amp;$B130,'PivotTable (2)'!$B$3,"Dept",$D$106,"Month",D$26,"Source","External"),0)</f>
        <v>0</v>
      </c>
      <c r="E131" s="467">
        <f ca="1">IFERROR(GETPIVOTDATA(""&amp;$B130,'PivotTable (2)'!$B$3,"Dept",$D$106,"Month",E$26,"Source","External"),0)</f>
        <v>0</v>
      </c>
      <c r="F131" s="467">
        <f ca="1">IFERROR(GETPIVOTDATA(""&amp;$B130,'PivotTable (2)'!$B$3,"Dept",$D$106,"Month",F$26,"Source","External"),0)</f>
        <v>0</v>
      </c>
      <c r="G131" s="467">
        <f ca="1">IFERROR(GETPIVOTDATA(""&amp;$B130,'PivotTable (2)'!$B$3,"Dept",$D$106,"Month",G$26,"Source","External"),0)</f>
        <v>0</v>
      </c>
      <c r="H131" s="467">
        <f ca="1">IFERROR(GETPIVOTDATA(""&amp;$B130,'PivotTable (2)'!$B$3,"Dept",$D$106,"Month",H$26,"Source","External"),0)</f>
        <v>0</v>
      </c>
      <c r="I131" s="467">
        <f ca="1">IFERROR(GETPIVOTDATA(""&amp;$B130,'PivotTable (2)'!$B$3,"Dept",$D$106,"Month",I$26,"Source","External"),0)</f>
        <v>0</v>
      </c>
      <c r="J131" s="467"/>
      <c r="K131" s="467"/>
      <c r="L131" s="467"/>
      <c r="M131" s="467"/>
      <c r="N131" s="467"/>
      <c r="O131" s="497"/>
      <c r="P131" s="492"/>
      <c r="Q131" s="447"/>
      <c r="R131" s="464"/>
      <c r="S131" s="465" t="s">
        <v>1687</v>
      </c>
      <c r="T131" s="466">
        <f ca="1">IFERROR(GETPIVOTDATA(""&amp;$B130,'PivotTable (2)'!$B$3,"Dept",$T$106,"Month",T$26,"Source","External"),0)</f>
        <v>0</v>
      </c>
      <c r="U131" s="467">
        <f ca="1">IFERROR(GETPIVOTDATA(""&amp;$B130,'PivotTable (2)'!$B$3,"Dept",$T$106,"Month",U$26,"Source","External"),0)</f>
        <v>0</v>
      </c>
      <c r="V131" s="467">
        <f ca="1">IFERROR(GETPIVOTDATA(""&amp;$B130,'PivotTable (2)'!$B$3,"Dept",$T$106,"Month",V$26,"Source","External"),0)</f>
        <v>0</v>
      </c>
      <c r="W131" s="467">
        <f ca="1">IFERROR(GETPIVOTDATA(""&amp;$B130,'PivotTable (2)'!$B$3,"Dept",$T$106,"Month",W$26,"Source","External"),0)</f>
        <v>0</v>
      </c>
      <c r="X131" s="467">
        <f ca="1">IFERROR(GETPIVOTDATA(""&amp;$B130,'PivotTable (2)'!$B$3,"Dept",$T$106,"Month",X$26,"Source","External"),0)</f>
        <v>0</v>
      </c>
      <c r="Y131" s="467">
        <f ca="1">IFERROR(GETPIVOTDATA(""&amp;$B130,'PivotTable (2)'!$B$3,"Dept",$T$106,"Month",Y$26,"Source","External"),0)</f>
        <v>0</v>
      </c>
      <c r="Z131" s="467"/>
      <c r="AA131" s="467"/>
      <c r="AB131" s="467"/>
      <c r="AC131" s="467"/>
      <c r="AD131" s="467"/>
      <c r="AE131" s="497"/>
      <c r="AF131" s="492"/>
    </row>
    <row r="132" customHeight="1" spans="1:32">
      <c r="A132" s="447"/>
      <c r="B132" s="468" t="s">
        <v>1688</v>
      </c>
      <c r="C132" s="469"/>
      <c r="D132" s="470">
        <f>VLOOKUP($D$106&amp;"External",Table!$A$22:$P$52,MATCH('Report (2)'!D$26,Table!$22:$22,0),FALSE)</f>
        <v>0</v>
      </c>
      <c r="E132" s="471">
        <f>VLOOKUP($D$106&amp;"External",Table!$A$22:$P$52,MATCH('Report (2)'!E$26,Table!$22:$22,0),FALSE)</f>
        <v>0</v>
      </c>
      <c r="F132" s="471">
        <f>VLOOKUP($D$106&amp;"External",Table!$A$22:$P$52,MATCH('Report (2)'!F$26,Table!$22:$22,0),FALSE)</f>
        <v>0</v>
      </c>
      <c r="G132" s="471">
        <f>VLOOKUP($D$106&amp;"External",Table!$A$22:$P$52,MATCH('Report (2)'!G$26,Table!$22:$22,0),FALSE)</f>
        <v>0</v>
      </c>
      <c r="H132" s="471">
        <f>VLOOKUP($D$106&amp;"External",Table!$A$22:$P$52,MATCH('Report (2)'!H$26,Table!$22:$22,0),FALSE)</f>
        <v>0</v>
      </c>
      <c r="I132" s="471">
        <f>VLOOKUP($D$106&amp;"External",Table!$A$22:$P$52,MATCH('Report (2)'!I$26,Table!$22:$22,0),FALSE)</f>
        <v>0</v>
      </c>
      <c r="J132" s="471"/>
      <c r="K132" s="471"/>
      <c r="L132" s="471"/>
      <c r="M132" s="471"/>
      <c r="N132" s="471"/>
      <c r="O132" s="498"/>
      <c r="P132" s="492"/>
      <c r="Q132" s="447"/>
      <c r="R132" s="468" t="s">
        <v>1688</v>
      </c>
      <c r="S132" s="469"/>
      <c r="T132" s="470">
        <f>VLOOKUP($T$106&amp;"External",Table!$A$22:$P$52,MATCH('Report (2)'!T$26,Table!$22:$22,0),FALSE)</f>
        <v>0</v>
      </c>
      <c r="U132" s="471">
        <f>VLOOKUP($T$106&amp;"External",Table!$A$22:$P$52,MATCH('Report (2)'!U$26,Table!$22:$22,0),FALSE)</f>
        <v>0</v>
      </c>
      <c r="V132" s="471">
        <f>VLOOKUP($T$106&amp;"External",Table!$A$22:$P$52,MATCH('Report (2)'!V$26,Table!$22:$22,0),FALSE)</f>
        <v>0</v>
      </c>
      <c r="W132" s="471">
        <f>VLOOKUP($T$106&amp;"External",Table!$A$22:$P$52,MATCH('Report (2)'!W$26,Table!$22:$22,0),FALSE)</f>
        <v>0</v>
      </c>
      <c r="X132" s="471">
        <f>VLOOKUP($T$106&amp;"External",Table!$A$22:$P$52,MATCH('Report (2)'!X$26,Table!$22:$22,0),FALSE)</f>
        <v>0</v>
      </c>
      <c r="Y132" s="471">
        <f>VLOOKUP($T$106&amp;"External",Table!$A$22:$P$52,MATCH('Report (2)'!Y$26,Table!$22:$22,0),FALSE)</f>
        <v>0</v>
      </c>
      <c r="Z132" s="471"/>
      <c r="AA132" s="471"/>
      <c r="AB132" s="471"/>
      <c r="AC132" s="471"/>
      <c r="AD132" s="471"/>
      <c r="AE132" s="498"/>
      <c r="AF132" s="492"/>
    </row>
    <row r="133" customHeight="1" spans="1:32">
      <c r="A133" s="447"/>
      <c r="B133" s="472" t="s">
        <v>1689</v>
      </c>
      <c r="C133" s="473"/>
      <c r="D133" s="474">
        <f>VLOOKUP($D$106&amp;"External",Table!$A$55:$P$83,MATCH('Report (2)'!D$26,Table!$55:$55,0),FALSE)*500</f>
        <v>0</v>
      </c>
      <c r="E133" s="475">
        <f>VLOOKUP($D$106&amp;"External",Table!$A$55:$P$83,MATCH('Report (2)'!E$26,Table!$55:$55,0),FALSE)*500</f>
        <v>0</v>
      </c>
      <c r="F133" s="475">
        <f>VLOOKUP($D$106&amp;"External",Table!$A$55:$P$83,MATCH('Report (2)'!F$26,Table!$55:$55,0),FALSE)*500</f>
        <v>0</v>
      </c>
      <c r="G133" s="475">
        <f>VLOOKUP($D$106&amp;"External",Table!$A$55:$P$83,MATCH('Report (2)'!G$26,Table!$55:$55,0),FALSE)*500</f>
        <v>500</v>
      </c>
      <c r="H133" s="475">
        <f>VLOOKUP($D$106&amp;"External",Table!$A$55:$P$83,MATCH('Report (2)'!H$26,Table!$55:$55,0),FALSE)*500</f>
        <v>0</v>
      </c>
      <c r="I133" s="475">
        <f>VLOOKUP($D$106&amp;"External",Table!$A$55:$P$83,MATCH('Report (2)'!I$26,Table!$55:$55,0),FALSE)*500</f>
        <v>0</v>
      </c>
      <c r="J133" s="475"/>
      <c r="K133" s="475"/>
      <c r="L133" s="475"/>
      <c r="M133" s="475"/>
      <c r="N133" s="475"/>
      <c r="O133" s="499"/>
      <c r="P133" s="492"/>
      <c r="Q133" s="447"/>
      <c r="R133" s="472" t="s">
        <v>1689</v>
      </c>
      <c r="S133" s="473"/>
      <c r="T133" s="474">
        <f>VLOOKUP($T$106&amp;"External",Table!$A$55:$P$83,MATCH('Report (2)'!T$26,Table!$55:$55,0),FALSE)*500</f>
        <v>0</v>
      </c>
      <c r="U133" s="475">
        <f>VLOOKUP($T$106&amp;"External",Table!$A$55:$P$83,MATCH('Report (2)'!U$26,Table!$55:$55,0),FALSE)*500</f>
        <v>0</v>
      </c>
      <c r="V133" s="475">
        <f>VLOOKUP($T$106&amp;"External",Table!$A$55:$P$83,MATCH('Report (2)'!V$26,Table!$55:$55,0),FALSE)*500</f>
        <v>0</v>
      </c>
      <c r="W133" s="475">
        <f>VLOOKUP($T$106&amp;"External",Table!$A$55:$P$83,MATCH('Report (2)'!W$26,Table!$55:$55,0),FALSE)*500</f>
        <v>0</v>
      </c>
      <c r="X133" s="475">
        <f>VLOOKUP($T$106&amp;"External",Table!$A$55:$P$83,MATCH('Report (2)'!X$26,Table!$55:$55,0),FALSE)*500</f>
        <v>0</v>
      </c>
      <c r="Y133" s="475">
        <f>VLOOKUP($T$106&amp;"External",Table!$A$55:$P$83,MATCH('Report (2)'!Y$26,Table!$55:$55,0),FALSE)*500</f>
        <v>0</v>
      </c>
      <c r="Z133" s="475"/>
      <c r="AA133" s="475"/>
      <c r="AB133" s="475"/>
      <c r="AC133" s="475"/>
      <c r="AD133" s="475"/>
      <c r="AE133" s="499"/>
      <c r="AF133" s="492"/>
    </row>
    <row r="134" customHeight="1" spans="1:32">
      <c r="A134" s="447"/>
      <c r="B134" s="476" t="s">
        <v>1690</v>
      </c>
      <c r="C134" s="477"/>
      <c r="D134" s="478">
        <f ca="1">SUM(D124:D133)</f>
        <v>0</v>
      </c>
      <c r="E134" s="479">
        <f ca="1" t="shared" ref="E134:I134" si="12">SUM(E124:E133)</f>
        <v>0</v>
      </c>
      <c r="F134" s="479">
        <f ca="1" t="shared" si="12"/>
        <v>0</v>
      </c>
      <c r="G134" s="479">
        <f ca="1" t="shared" si="12"/>
        <v>500</v>
      </c>
      <c r="H134" s="479">
        <f ca="1" t="shared" si="12"/>
        <v>0</v>
      </c>
      <c r="I134" s="479">
        <f ca="1" t="shared" si="12"/>
        <v>0</v>
      </c>
      <c r="J134" s="479"/>
      <c r="K134" s="479"/>
      <c r="L134" s="479"/>
      <c r="M134" s="479"/>
      <c r="N134" s="479"/>
      <c r="O134" s="500"/>
      <c r="P134" s="492"/>
      <c r="Q134" s="447"/>
      <c r="R134" s="476" t="s">
        <v>1690</v>
      </c>
      <c r="S134" s="477"/>
      <c r="T134" s="478">
        <f ca="1">SUM(T124:T133)</f>
        <v>0</v>
      </c>
      <c r="U134" s="479">
        <f ca="1" t="shared" ref="U134:Y134" si="13">SUM(U124:U133)</f>
        <v>0</v>
      </c>
      <c r="V134" s="479">
        <f ca="1" t="shared" si="13"/>
        <v>0</v>
      </c>
      <c r="W134" s="479">
        <f ca="1" t="shared" si="13"/>
        <v>0</v>
      </c>
      <c r="X134" s="479">
        <f ca="1" t="shared" si="13"/>
        <v>0</v>
      </c>
      <c r="Y134" s="479">
        <f ca="1" t="shared" si="13"/>
        <v>0</v>
      </c>
      <c r="Z134" s="479"/>
      <c r="AA134" s="479"/>
      <c r="AB134" s="479"/>
      <c r="AC134" s="479"/>
      <c r="AD134" s="479"/>
      <c r="AE134" s="500"/>
      <c r="AF134" s="492"/>
    </row>
    <row r="135" customHeight="1" spans="1:32">
      <c r="A135" s="447"/>
      <c r="B135" s="480" t="s">
        <v>1691</v>
      </c>
      <c r="C135" s="481"/>
      <c r="D135" s="482">
        <f ca="1">D134/D123</f>
        <v>0</v>
      </c>
      <c r="E135" s="483">
        <f ca="1" t="shared" ref="E135:I135" si="14">E134/E123</f>
        <v>0</v>
      </c>
      <c r="F135" s="483">
        <f ca="1" t="shared" si="14"/>
        <v>0</v>
      </c>
      <c r="G135" s="483">
        <f ca="1" t="shared" si="14"/>
        <v>0.00328892127526212</v>
      </c>
      <c r="H135" s="483">
        <f ca="1" t="shared" si="14"/>
        <v>0</v>
      </c>
      <c r="I135" s="483">
        <f ca="1" t="shared" si="14"/>
        <v>0</v>
      </c>
      <c r="J135" s="483"/>
      <c r="K135" s="483"/>
      <c r="L135" s="483"/>
      <c r="M135" s="483"/>
      <c r="N135" s="483"/>
      <c r="O135" s="501"/>
      <c r="P135" s="492"/>
      <c r="Q135" s="447"/>
      <c r="R135" s="480" t="s">
        <v>1691</v>
      </c>
      <c r="S135" s="481"/>
      <c r="T135" s="482">
        <f ca="1">T134/T123</f>
        <v>0</v>
      </c>
      <c r="U135" s="483">
        <f ca="1" t="shared" ref="U135:Y135" si="15">U134/U123</f>
        <v>0</v>
      </c>
      <c r="V135" s="483">
        <f ca="1" t="shared" si="15"/>
        <v>0</v>
      </c>
      <c r="W135" s="483">
        <f ca="1" t="shared" si="15"/>
        <v>0</v>
      </c>
      <c r="X135" s="483" t="e">
        <f ca="1" t="shared" si="15"/>
        <v>#DIV/0!</v>
      </c>
      <c r="Y135" s="483">
        <f ca="1" t="shared" si="15"/>
        <v>0</v>
      </c>
      <c r="Z135" s="483"/>
      <c r="AA135" s="483"/>
      <c r="AB135" s="483"/>
      <c r="AC135" s="483"/>
      <c r="AD135" s="483"/>
      <c r="AE135" s="501"/>
      <c r="AF135" s="492"/>
    </row>
    <row r="136" customHeight="1" spans="1:32">
      <c r="A136" s="484"/>
      <c r="B136" s="485"/>
      <c r="C136" s="485"/>
      <c r="D136" s="485"/>
      <c r="E136" s="485"/>
      <c r="F136" s="485"/>
      <c r="G136" s="485"/>
      <c r="H136" s="485"/>
      <c r="I136" s="485"/>
      <c r="J136" s="485"/>
      <c r="K136" s="485"/>
      <c r="L136" s="485"/>
      <c r="M136" s="485"/>
      <c r="N136" s="485"/>
      <c r="O136" s="485"/>
      <c r="P136" s="502"/>
      <c r="Q136" s="484"/>
      <c r="R136" s="485"/>
      <c r="S136" s="485"/>
      <c r="T136" s="485"/>
      <c r="U136" s="485"/>
      <c r="V136" s="485"/>
      <c r="W136" s="485"/>
      <c r="X136" s="485"/>
      <c r="Y136" s="485"/>
      <c r="Z136" s="485"/>
      <c r="AA136" s="485"/>
      <c r="AB136" s="485"/>
      <c r="AC136" s="485"/>
      <c r="AD136" s="485"/>
      <c r="AE136" s="485"/>
      <c r="AF136" s="502"/>
    </row>
  </sheetData>
  <mergeCells count="32">
    <mergeCell ref="B28:B29"/>
    <mergeCell ref="B30:B31"/>
    <mergeCell ref="B32:B33"/>
    <mergeCell ref="B34:B35"/>
    <mergeCell ref="B60:B61"/>
    <mergeCell ref="B62:B63"/>
    <mergeCell ref="B64:B65"/>
    <mergeCell ref="B66:B67"/>
    <mergeCell ref="B92:B93"/>
    <mergeCell ref="B94:B95"/>
    <mergeCell ref="B96:B97"/>
    <mergeCell ref="B98:B99"/>
    <mergeCell ref="B124:B125"/>
    <mergeCell ref="B126:B127"/>
    <mergeCell ref="B128:B129"/>
    <mergeCell ref="B130:B131"/>
    <mergeCell ref="R28:R29"/>
    <mergeCell ref="R30:R31"/>
    <mergeCell ref="R32:R33"/>
    <mergeCell ref="R34:R35"/>
    <mergeCell ref="R60:R61"/>
    <mergeCell ref="R62:R63"/>
    <mergeCell ref="R64:R65"/>
    <mergeCell ref="R66:R67"/>
    <mergeCell ref="R92:R93"/>
    <mergeCell ref="R94:R95"/>
    <mergeCell ref="R96:R97"/>
    <mergeCell ref="R98:R99"/>
    <mergeCell ref="R124:R125"/>
    <mergeCell ref="R126:R127"/>
    <mergeCell ref="R128:R129"/>
    <mergeCell ref="R130:R131"/>
  </mergeCells>
  <dataValidations count="1">
    <dataValidation type="list" allowBlank="1" showInputMessage="1" showErrorMessage="1" sqref="D10 T10 D42 T42 D74 T74 D106 T106">
      <formula1>Info!$H$4:$H$11</formula1>
    </dataValidation>
  </dataValidations>
  <printOptions horizontalCentered="1"/>
  <pageMargins left="0.196527777777778" right="0.196527777777778" top="0.393055555555556" bottom="0.239583333333333" header="0.196527777777778" footer="0.119444444444444"/>
  <pageSetup paperSize="8" scale="41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981688894314"/>
  </sheetPr>
  <dimension ref="B1:HJ62"/>
  <sheetViews>
    <sheetView showGridLines="0" workbookViewId="0">
      <pane xSplit="2" ySplit="3" topLeftCell="DD4" activePane="bottomRight" state="frozen"/>
      <selection/>
      <selection pane="topRight"/>
      <selection pane="bottomLeft"/>
      <selection pane="bottomRight" activeCell="DX12" sqref="DX12"/>
    </sheetView>
  </sheetViews>
  <sheetFormatPr defaultColWidth="11.287037037037" defaultRowHeight="17.25" customHeight="1"/>
  <cols>
    <col min="1" max="1" width="2.71296296296296" style="357" customWidth="1"/>
    <col min="2" max="2" width="32.4259259259259" style="357" customWidth="1"/>
    <col min="3" max="4" width="11.287037037037" style="358" hidden="1" customWidth="1" outlineLevel="1"/>
    <col min="5" max="5" width="11.287037037037" style="359" hidden="1" customWidth="1" outlineLevel="1"/>
    <col min="6" max="7" width="11.287037037037" style="358" hidden="1" customWidth="1" outlineLevel="1"/>
    <col min="8" max="8" width="11.287037037037" style="359" hidden="1" customWidth="1" outlineLevel="1"/>
    <col min="9" max="10" width="11.287037037037" style="358" hidden="1" customWidth="1" outlineLevel="1"/>
    <col min="11" max="11" width="11.287037037037" style="359" hidden="1" customWidth="1" outlineLevel="1"/>
    <col min="12" max="13" width="11.287037037037" style="358" hidden="1" customWidth="1" outlineLevel="1"/>
    <col min="14" max="14" width="11.287037037037" style="359" hidden="1" customWidth="1" outlineLevel="1"/>
    <col min="15" max="16" width="11.287037037037" style="358" hidden="1" customWidth="1" outlineLevel="1"/>
    <col min="17" max="17" width="11.287037037037" style="359" hidden="1" customWidth="1" outlineLevel="1"/>
    <col min="18" max="18" width="14" style="360" customWidth="1" collapsed="1"/>
    <col min="19" max="19" width="14" style="360" customWidth="1"/>
    <col min="20" max="20" width="12.287037037037" style="361" customWidth="1"/>
    <col min="21" max="22" width="11.287037037037" style="358" hidden="1" customWidth="1" outlineLevel="1"/>
    <col min="23" max="23" width="11.287037037037" style="359" hidden="1" customWidth="1" outlineLevel="1"/>
    <col min="24" max="25" width="11.287037037037" style="358" hidden="1" customWidth="1" outlineLevel="1"/>
    <col min="26" max="35" width="11.287037037037" style="359" hidden="1" customWidth="1" outlineLevel="1"/>
    <col min="36" max="36" width="11.287037037037" style="362" collapsed="1"/>
    <col min="37" max="37" width="11.287037037037" style="362"/>
    <col min="38" max="38" width="12.287037037037" style="362" customWidth="1"/>
    <col min="39" max="40" width="11.287037037037" style="358" hidden="1" customWidth="1" outlineLevel="1"/>
    <col min="41" max="41" width="11.287037037037" style="359" hidden="1" customWidth="1" outlineLevel="1"/>
    <col min="42" max="43" width="11.287037037037" style="358" hidden="1" customWidth="1" outlineLevel="1"/>
    <col min="44" max="53" width="11.287037037037" style="359" hidden="1" customWidth="1" outlineLevel="1"/>
    <col min="54" max="54" width="11.287037037037" style="362" collapsed="1"/>
    <col min="55" max="55" width="11.287037037037" style="362"/>
    <col min="56" max="56" width="12.287037037037" style="362" customWidth="1"/>
    <col min="57" max="58" width="11.287037037037" style="358" hidden="1" customWidth="1" outlineLevel="1"/>
    <col min="59" max="59" width="11.287037037037" style="359" hidden="1" customWidth="1" outlineLevel="1"/>
    <col min="60" max="61" width="11.287037037037" style="358" hidden="1" customWidth="1" outlineLevel="1"/>
    <col min="62" max="71" width="11.287037037037" style="359" hidden="1" customWidth="1" outlineLevel="1"/>
    <col min="72" max="72" width="11.287037037037" style="362" collapsed="1"/>
    <col min="73" max="73" width="11.287037037037" style="362"/>
    <col min="74" max="74" width="12" style="362" customWidth="1"/>
    <col min="75" max="76" width="11.287037037037" style="358" hidden="1" customWidth="1" outlineLevel="1"/>
    <col min="77" max="77" width="11.287037037037" style="359" hidden="1" customWidth="1" outlineLevel="1"/>
    <col min="78" max="79" width="11.287037037037" style="358" hidden="1" customWidth="1" outlineLevel="1"/>
    <col min="80" max="89" width="11.287037037037" style="359" hidden="1" customWidth="1" outlineLevel="1"/>
    <col min="90" max="90" width="11.287037037037" style="362" collapsed="1"/>
    <col min="91" max="92" width="11.287037037037" style="362"/>
    <col min="93" max="94" width="11.287037037037" style="358" hidden="1" customWidth="1" outlineLevel="1"/>
    <col min="95" max="95" width="11.287037037037" style="359" hidden="1" customWidth="1" outlineLevel="1"/>
    <col min="96" max="97" width="11.287037037037" style="358" hidden="1" customWidth="1" outlineLevel="1"/>
    <col min="98" max="107" width="11.287037037037" style="359" hidden="1" customWidth="1" outlineLevel="1"/>
    <col min="108" max="108" width="11.287037037037" style="362" collapsed="1"/>
    <col min="109" max="110" width="11.287037037037" style="362"/>
    <col min="111" max="112" width="11.287037037037" style="358" hidden="1" customWidth="1" outlineLevel="1"/>
    <col min="113" max="113" width="11.287037037037" style="359" hidden="1" customWidth="1" outlineLevel="1"/>
    <col min="114" max="115" width="11.287037037037" style="358" hidden="1" customWidth="1" outlineLevel="1"/>
    <col min="116" max="125" width="11.287037037037" style="359" hidden="1" customWidth="1" outlineLevel="1"/>
    <col min="126" max="126" width="11.287037037037" style="362" collapsed="1"/>
    <col min="127" max="128" width="11.287037037037" style="362"/>
    <col min="129" max="130" width="11.287037037037" style="358" hidden="1" customWidth="1" outlineLevel="1"/>
    <col min="131" max="131" width="11.287037037037" style="359" hidden="1" customWidth="1" outlineLevel="1"/>
    <col min="132" max="133" width="11.287037037037" style="358" hidden="1" customWidth="1" outlineLevel="1"/>
    <col min="134" max="143" width="11.287037037037" style="359" hidden="1" customWidth="1" outlineLevel="1"/>
    <col min="144" max="144" width="11.287037037037" style="362" collapsed="1"/>
    <col min="145" max="146" width="11.287037037037" style="362"/>
    <col min="147" max="148" width="11.287037037037" style="358" hidden="1" customWidth="1" outlineLevel="1"/>
    <col min="149" max="149" width="11.287037037037" style="359" hidden="1" customWidth="1" outlineLevel="1"/>
    <col min="150" max="151" width="11.287037037037" style="358" hidden="1" customWidth="1" outlineLevel="1"/>
    <col min="152" max="161" width="11.287037037037" style="359" hidden="1" customWidth="1" outlineLevel="1"/>
    <col min="162" max="162" width="11.287037037037" style="362" collapsed="1"/>
    <col min="163" max="164" width="11.287037037037" style="362"/>
    <col min="165" max="166" width="11.287037037037" style="358" hidden="1" customWidth="1" outlineLevel="1"/>
    <col min="167" max="167" width="11.287037037037" style="359" hidden="1" customWidth="1" outlineLevel="1"/>
    <col min="168" max="169" width="11.287037037037" style="358" hidden="1" customWidth="1" outlineLevel="1"/>
    <col min="170" max="179" width="11.287037037037" style="359" hidden="1" customWidth="1" outlineLevel="1"/>
    <col min="180" max="180" width="11.287037037037" style="362" collapsed="1"/>
    <col min="181" max="182" width="11.287037037037" style="362"/>
    <col min="183" max="184" width="11.287037037037" style="358" hidden="1" customWidth="1" outlineLevel="1"/>
    <col min="185" max="185" width="11.287037037037" style="359" hidden="1" customWidth="1" outlineLevel="1"/>
    <col min="186" max="187" width="11.287037037037" style="358" hidden="1" customWidth="1" outlineLevel="1"/>
    <col min="188" max="197" width="11.287037037037" style="359" hidden="1" customWidth="1" outlineLevel="1"/>
    <col min="198" max="198" width="11.287037037037" style="362" collapsed="1"/>
    <col min="199" max="200" width="11.287037037037" style="362"/>
    <col min="201" max="202" width="11.287037037037" style="358" hidden="1" customWidth="1" outlineLevel="1"/>
    <col min="203" max="203" width="11.287037037037" style="359" hidden="1" customWidth="1" outlineLevel="1"/>
    <col min="204" max="205" width="11.287037037037" style="358" hidden="1" customWidth="1" outlineLevel="1"/>
    <col min="206" max="215" width="11.287037037037" style="359" hidden="1" customWidth="1" outlineLevel="1"/>
    <col min="216" max="216" width="11.287037037037" style="362" collapsed="1"/>
    <col min="217" max="16384" width="11.287037037037" style="362"/>
  </cols>
  <sheetData>
    <row r="1" customHeight="1" spans="2:217">
      <c r="B1" s="363" t="s">
        <v>1695</v>
      </c>
      <c r="AA1" s="358"/>
      <c r="AB1" s="358"/>
      <c r="AD1" s="358"/>
      <c r="AE1" s="358"/>
      <c r="AG1" s="358"/>
      <c r="AH1" s="358"/>
      <c r="AJ1" s="360"/>
      <c r="AK1" s="360"/>
      <c r="AS1" s="358"/>
      <c r="AT1" s="358"/>
      <c r="AV1" s="358"/>
      <c r="AW1" s="358"/>
      <c r="AY1" s="358"/>
      <c r="AZ1" s="358"/>
      <c r="BB1" s="360"/>
      <c r="BC1" s="360"/>
      <c r="BK1" s="358"/>
      <c r="BL1" s="358"/>
      <c r="BN1" s="358"/>
      <c r="BO1" s="358"/>
      <c r="BQ1" s="358"/>
      <c r="BR1" s="358"/>
      <c r="BT1" s="360"/>
      <c r="BU1" s="360"/>
      <c r="CC1" s="358"/>
      <c r="CD1" s="358"/>
      <c r="CF1" s="358"/>
      <c r="CG1" s="358"/>
      <c r="CI1" s="358"/>
      <c r="CJ1" s="358"/>
      <c r="CL1" s="360"/>
      <c r="CM1" s="360"/>
      <c r="CU1" s="358"/>
      <c r="CV1" s="358"/>
      <c r="CX1" s="358"/>
      <c r="CY1" s="358"/>
      <c r="DA1" s="358"/>
      <c r="DB1" s="358"/>
      <c r="DD1" s="360"/>
      <c r="DE1" s="360"/>
      <c r="DM1" s="358"/>
      <c r="DN1" s="358"/>
      <c r="DP1" s="358"/>
      <c r="DQ1" s="358"/>
      <c r="DS1" s="358"/>
      <c r="DT1" s="358"/>
      <c r="DV1" s="360"/>
      <c r="DW1" s="360"/>
      <c r="EE1" s="358"/>
      <c r="EF1" s="358"/>
      <c r="EH1" s="358"/>
      <c r="EI1" s="358"/>
      <c r="EK1" s="358"/>
      <c r="EL1" s="358"/>
      <c r="EN1" s="360"/>
      <c r="EO1" s="360"/>
      <c r="EW1" s="358"/>
      <c r="EX1" s="358"/>
      <c r="EZ1" s="358"/>
      <c r="FA1" s="358"/>
      <c r="FC1" s="358"/>
      <c r="FD1" s="358"/>
      <c r="FF1" s="360"/>
      <c r="FG1" s="360"/>
      <c r="FO1" s="358"/>
      <c r="FP1" s="358"/>
      <c r="FR1" s="358"/>
      <c r="FS1" s="358"/>
      <c r="FU1" s="358"/>
      <c r="FV1" s="358"/>
      <c r="FX1" s="360"/>
      <c r="FY1" s="360"/>
      <c r="GG1" s="358"/>
      <c r="GH1" s="358"/>
      <c r="GJ1" s="358"/>
      <c r="GK1" s="358"/>
      <c r="GM1" s="358"/>
      <c r="GN1" s="358"/>
      <c r="GP1" s="360"/>
      <c r="GQ1" s="360"/>
      <c r="GY1" s="358"/>
      <c r="GZ1" s="358"/>
      <c r="HB1" s="358"/>
      <c r="HC1" s="358"/>
      <c r="HE1" s="358"/>
      <c r="HF1" s="358"/>
      <c r="HH1" s="360"/>
      <c r="HI1" s="360"/>
    </row>
    <row r="2" customHeight="1" spans="3:218">
      <c r="C2" s="364" t="s">
        <v>1696</v>
      </c>
      <c r="D2" s="365"/>
      <c r="E2" s="366"/>
      <c r="F2" s="367" t="s">
        <v>1697</v>
      </c>
      <c r="G2" s="365"/>
      <c r="H2" s="366"/>
      <c r="I2" s="367" t="s">
        <v>1698</v>
      </c>
      <c r="J2" s="365"/>
      <c r="K2" s="366"/>
      <c r="L2" s="367" t="s">
        <v>1699</v>
      </c>
      <c r="M2" s="365"/>
      <c r="N2" s="366"/>
      <c r="O2" s="367" t="s">
        <v>1700</v>
      </c>
      <c r="P2" s="365"/>
      <c r="Q2" s="365"/>
      <c r="R2" s="579" t="s">
        <v>326</v>
      </c>
      <c r="S2" s="404"/>
      <c r="T2" s="405"/>
      <c r="U2" s="365" t="s">
        <v>1701</v>
      </c>
      <c r="V2" s="365"/>
      <c r="W2" s="366"/>
      <c r="X2" s="367" t="s">
        <v>1702</v>
      </c>
      <c r="Y2" s="365"/>
      <c r="Z2" s="366"/>
      <c r="AA2" s="367" t="s">
        <v>1703</v>
      </c>
      <c r="AB2" s="365"/>
      <c r="AC2" s="366"/>
      <c r="AD2" s="367" t="s">
        <v>1704</v>
      </c>
      <c r="AE2" s="365"/>
      <c r="AF2" s="366"/>
      <c r="AG2" s="367" t="s">
        <v>1705</v>
      </c>
      <c r="AH2" s="365"/>
      <c r="AI2" s="365"/>
      <c r="AJ2" s="579" t="s">
        <v>474</v>
      </c>
      <c r="AK2" s="404"/>
      <c r="AL2" s="405"/>
      <c r="AM2" s="364" t="s">
        <v>1706</v>
      </c>
      <c r="AN2" s="365"/>
      <c r="AO2" s="366"/>
      <c r="AP2" s="367" t="s">
        <v>1707</v>
      </c>
      <c r="AQ2" s="365"/>
      <c r="AR2" s="366"/>
      <c r="AS2" s="367" t="s">
        <v>1708</v>
      </c>
      <c r="AT2" s="365"/>
      <c r="AU2" s="366"/>
      <c r="AV2" s="367" t="s">
        <v>1709</v>
      </c>
      <c r="AW2" s="365"/>
      <c r="AX2" s="366"/>
      <c r="AY2" s="367" t="s">
        <v>1710</v>
      </c>
      <c r="AZ2" s="365"/>
      <c r="BA2" s="365"/>
      <c r="BB2" s="579" t="s">
        <v>742</v>
      </c>
      <c r="BC2" s="404"/>
      <c r="BD2" s="405"/>
      <c r="BE2" s="364" t="s">
        <v>1711</v>
      </c>
      <c r="BF2" s="365"/>
      <c r="BG2" s="366"/>
      <c r="BH2" s="367" t="s">
        <v>1712</v>
      </c>
      <c r="BI2" s="365"/>
      <c r="BJ2" s="366"/>
      <c r="BK2" s="367" t="s">
        <v>1713</v>
      </c>
      <c r="BL2" s="365"/>
      <c r="BM2" s="366"/>
      <c r="BN2" s="367" t="s">
        <v>1714</v>
      </c>
      <c r="BO2" s="365"/>
      <c r="BP2" s="366"/>
      <c r="BQ2" s="367" t="s">
        <v>1715</v>
      </c>
      <c r="BR2" s="365"/>
      <c r="BS2" s="365"/>
      <c r="BT2" s="579" t="s">
        <v>1062</v>
      </c>
      <c r="BU2" s="404"/>
      <c r="BV2" s="405"/>
      <c r="BW2" s="364" t="s">
        <v>1716</v>
      </c>
      <c r="BX2" s="365"/>
      <c r="BY2" s="366"/>
      <c r="BZ2" s="367" t="s">
        <v>1717</v>
      </c>
      <c r="CA2" s="365"/>
      <c r="CB2" s="366"/>
      <c r="CC2" s="367" t="s">
        <v>1718</v>
      </c>
      <c r="CD2" s="365"/>
      <c r="CE2" s="366"/>
      <c r="CF2" s="367" t="s">
        <v>1719</v>
      </c>
      <c r="CG2" s="365"/>
      <c r="CH2" s="366"/>
      <c r="CI2" s="367" t="s">
        <v>1720</v>
      </c>
      <c r="CJ2" s="365"/>
      <c r="CK2" s="441"/>
      <c r="CL2" s="579" t="s">
        <v>1289</v>
      </c>
      <c r="CM2" s="404"/>
      <c r="CN2" s="405"/>
      <c r="CO2" s="364" t="s">
        <v>1721</v>
      </c>
      <c r="CP2" s="365"/>
      <c r="CQ2" s="366"/>
      <c r="CR2" s="367" t="s">
        <v>1722</v>
      </c>
      <c r="CS2" s="365"/>
      <c r="CT2" s="366"/>
      <c r="CU2" s="367" t="s">
        <v>1723</v>
      </c>
      <c r="CV2" s="365"/>
      <c r="CW2" s="366"/>
      <c r="CX2" s="367" t="s">
        <v>1724</v>
      </c>
      <c r="CY2" s="365"/>
      <c r="CZ2" s="366"/>
      <c r="DA2" s="367" t="s">
        <v>1725</v>
      </c>
      <c r="DB2" s="365"/>
      <c r="DC2" s="441"/>
      <c r="DD2" s="579" t="s">
        <v>1590</v>
      </c>
      <c r="DE2" s="404"/>
      <c r="DF2" s="405"/>
      <c r="DG2" s="364" t="s">
        <v>1726</v>
      </c>
      <c r="DH2" s="365"/>
      <c r="DI2" s="366"/>
      <c r="DJ2" s="367" t="s">
        <v>1727</v>
      </c>
      <c r="DK2" s="365"/>
      <c r="DL2" s="366"/>
      <c r="DM2" s="367" t="s">
        <v>1728</v>
      </c>
      <c r="DN2" s="365"/>
      <c r="DO2" s="366"/>
      <c r="DP2" s="367" t="s">
        <v>1729</v>
      </c>
      <c r="DQ2" s="365"/>
      <c r="DR2" s="366"/>
      <c r="DS2" s="367" t="s">
        <v>1730</v>
      </c>
      <c r="DT2" s="365"/>
      <c r="DU2" s="441"/>
      <c r="DV2" s="579" t="s">
        <v>1731</v>
      </c>
      <c r="DW2" s="404"/>
      <c r="DX2" s="405"/>
      <c r="DY2" s="364" t="s">
        <v>1732</v>
      </c>
      <c r="DZ2" s="365"/>
      <c r="EA2" s="366"/>
      <c r="EB2" s="367" t="s">
        <v>1733</v>
      </c>
      <c r="EC2" s="365"/>
      <c r="ED2" s="366"/>
      <c r="EE2" s="367" t="s">
        <v>1734</v>
      </c>
      <c r="EF2" s="365"/>
      <c r="EG2" s="366"/>
      <c r="EH2" s="367" t="s">
        <v>1735</v>
      </c>
      <c r="EI2" s="365"/>
      <c r="EJ2" s="366"/>
      <c r="EK2" s="367" t="s">
        <v>1736</v>
      </c>
      <c r="EL2" s="365"/>
      <c r="EM2" s="365"/>
      <c r="EN2" s="579" t="s">
        <v>1737</v>
      </c>
      <c r="EO2" s="404"/>
      <c r="EP2" s="405"/>
      <c r="EQ2" s="364" t="s">
        <v>1738</v>
      </c>
      <c r="ER2" s="365"/>
      <c r="ES2" s="366"/>
      <c r="ET2" s="367" t="s">
        <v>1739</v>
      </c>
      <c r="EU2" s="365"/>
      <c r="EV2" s="366"/>
      <c r="EW2" s="367" t="s">
        <v>1740</v>
      </c>
      <c r="EX2" s="365"/>
      <c r="EY2" s="366"/>
      <c r="EZ2" s="367" t="s">
        <v>1741</v>
      </c>
      <c r="FA2" s="365"/>
      <c r="FB2" s="366"/>
      <c r="FC2" s="367" t="s">
        <v>1742</v>
      </c>
      <c r="FD2" s="365"/>
      <c r="FE2" s="365"/>
      <c r="FF2" s="579" t="s">
        <v>1743</v>
      </c>
      <c r="FG2" s="404"/>
      <c r="FH2" s="405"/>
      <c r="FI2" s="364" t="s">
        <v>1744</v>
      </c>
      <c r="FJ2" s="365"/>
      <c r="FK2" s="366"/>
      <c r="FL2" s="367" t="s">
        <v>1745</v>
      </c>
      <c r="FM2" s="365"/>
      <c r="FN2" s="366"/>
      <c r="FO2" s="367" t="s">
        <v>1746</v>
      </c>
      <c r="FP2" s="365"/>
      <c r="FQ2" s="366"/>
      <c r="FR2" s="367" t="s">
        <v>1747</v>
      </c>
      <c r="FS2" s="365"/>
      <c r="FT2" s="366"/>
      <c r="FU2" s="367" t="s">
        <v>1748</v>
      </c>
      <c r="FV2" s="365"/>
      <c r="FW2" s="365"/>
      <c r="FX2" s="579" t="s">
        <v>1749</v>
      </c>
      <c r="FY2" s="404"/>
      <c r="FZ2" s="405"/>
      <c r="GA2" s="364" t="s">
        <v>1750</v>
      </c>
      <c r="GB2" s="365"/>
      <c r="GC2" s="366"/>
      <c r="GD2" s="367" t="s">
        <v>1751</v>
      </c>
      <c r="GE2" s="365"/>
      <c r="GF2" s="366"/>
      <c r="GG2" s="367" t="s">
        <v>1752</v>
      </c>
      <c r="GH2" s="365"/>
      <c r="GI2" s="366"/>
      <c r="GJ2" s="367" t="s">
        <v>1753</v>
      </c>
      <c r="GK2" s="365"/>
      <c r="GL2" s="366"/>
      <c r="GM2" s="367" t="s">
        <v>1754</v>
      </c>
      <c r="GN2" s="365"/>
      <c r="GO2" s="365"/>
      <c r="GP2" s="579" t="s">
        <v>1755</v>
      </c>
      <c r="GQ2" s="404"/>
      <c r="GR2" s="405"/>
      <c r="GS2" s="364" t="s">
        <v>1756</v>
      </c>
      <c r="GT2" s="365"/>
      <c r="GU2" s="366"/>
      <c r="GV2" s="367" t="s">
        <v>1757</v>
      </c>
      <c r="GW2" s="365"/>
      <c r="GX2" s="366"/>
      <c r="GY2" s="367" t="s">
        <v>1758</v>
      </c>
      <c r="GZ2" s="365"/>
      <c r="HA2" s="366"/>
      <c r="HB2" s="367" t="s">
        <v>1759</v>
      </c>
      <c r="HC2" s="365"/>
      <c r="HD2" s="366"/>
      <c r="HE2" s="367" t="s">
        <v>1760</v>
      </c>
      <c r="HF2" s="365"/>
      <c r="HG2" s="365"/>
      <c r="HH2" s="579" t="s">
        <v>1761</v>
      </c>
      <c r="HI2" s="404"/>
      <c r="HJ2" s="405"/>
    </row>
    <row r="3" customHeight="1" spans="2:218">
      <c r="B3" s="368" t="s">
        <v>1762</v>
      </c>
      <c r="C3" s="369" t="s">
        <v>1763</v>
      </c>
      <c r="D3" s="370" t="s">
        <v>1764</v>
      </c>
      <c r="E3" s="371" t="s">
        <v>1765</v>
      </c>
      <c r="F3" s="372" t="s">
        <v>1763</v>
      </c>
      <c r="G3" s="370" t="s">
        <v>1764</v>
      </c>
      <c r="H3" s="371" t="s">
        <v>1765</v>
      </c>
      <c r="I3" s="372" t="s">
        <v>1763</v>
      </c>
      <c r="J3" s="370" t="s">
        <v>1764</v>
      </c>
      <c r="K3" s="371" t="s">
        <v>1765</v>
      </c>
      <c r="L3" s="372" t="s">
        <v>1763</v>
      </c>
      <c r="M3" s="370" t="s">
        <v>1764</v>
      </c>
      <c r="N3" s="371" t="s">
        <v>1765</v>
      </c>
      <c r="O3" s="372" t="s">
        <v>1763</v>
      </c>
      <c r="P3" s="370" t="s">
        <v>1764</v>
      </c>
      <c r="Q3" s="406" t="s">
        <v>1765</v>
      </c>
      <c r="R3" s="407" t="s">
        <v>1763</v>
      </c>
      <c r="S3" s="408" t="s">
        <v>1764</v>
      </c>
      <c r="T3" s="409" t="s">
        <v>1765</v>
      </c>
      <c r="U3" s="410" t="s">
        <v>1763</v>
      </c>
      <c r="V3" s="370" t="s">
        <v>1764</v>
      </c>
      <c r="W3" s="371" t="s">
        <v>1765</v>
      </c>
      <c r="X3" s="372" t="s">
        <v>1763</v>
      </c>
      <c r="Y3" s="370" t="s">
        <v>1764</v>
      </c>
      <c r="Z3" s="371" t="s">
        <v>1765</v>
      </c>
      <c r="AA3" s="372" t="s">
        <v>1763</v>
      </c>
      <c r="AB3" s="370" t="s">
        <v>1764</v>
      </c>
      <c r="AC3" s="371" t="s">
        <v>1765</v>
      </c>
      <c r="AD3" s="372" t="s">
        <v>1763</v>
      </c>
      <c r="AE3" s="370" t="s">
        <v>1764</v>
      </c>
      <c r="AF3" s="371" t="s">
        <v>1765</v>
      </c>
      <c r="AG3" s="372" t="s">
        <v>1763</v>
      </c>
      <c r="AH3" s="370" t="s">
        <v>1764</v>
      </c>
      <c r="AI3" s="406" t="s">
        <v>1765</v>
      </c>
      <c r="AJ3" s="407" t="s">
        <v>1763</v>
      </c>
      <c r="AK3" s="408" t="s">
        <v>1764</v>
      </c>
      <c r="AL3" s="409" t="s">
        <v>1765</v>
      </c>
      <c r="AM3" s="369" t="s">
        <v>1763</v>
      </c>
      <c r="AN3" s="370" t="s">
        <v>1764</v>
      </c>
      <c r="AO3" s="371" t="s">
        <v>1765</v>
      </c>
      <c r="AP3" s="372" t="s">
        <v>1763</v>
      </c>
      <c r="AQ3" s="370" t="s">
        <v>1764</v>
      </c>
      <c r="AR3" s="371" t="s">
        <v>1765</v>
      </c>
      <c r="AS3" s="372" t="s">
        <v>1763</v>
      </c>
      <c r="AT3" s="370" t="s">
        <v>1764</v>
      </c>
      <c r="AU3" s="371" t="s">
        <v>1765</v>
      </c>
      <c r="AV3" s="372" t="s">
        <v>1763</v>
      </c>
      <c r="AW3" s="370" t="s">
        <v>1764</v>
      </c>
      <c r="AX3" s="371" t="s">
        <v>1765</v>
      </c>
      <c r="AY3" s="372" t="s">
        <v>1763</v>
      </c>
      <c r="AZ3" s="370" t="s">
        <v>1764</v>
      </c>
      <c r="BA3" s="406" t="s">
        <v>1765</v>
      </c>
      <c r="BB3" s="407" t="s">
        <v>1763</v>
      </c>
      <c r="BC3" s="408" t="s">
        <v>1764</v>
      </c>
      <c r="BD3" s="409" t="s">
        <v>1765</v>
      </c>
      <c r="BE3" s="369" t="s">
        <v>1763</v>
      </c>
      <c r="BF3" s="370" t="s">
        <v>1764</v>
      </c>
      <c r="BG3" s="371" t="s">
        <v>1765</v>
      </c>
      <c r="BH3" s="372" t="s">
        <v>1763</v>
      </c>
      <c r="BI3" s="370" t="s">
        <v>1764</v>
      </c>
      <c r="BJ3" s="371" t="s">
        <v>1765</v>
      </c>
      <c r="BK3" s="372" t="s">
        <v>1763</v>
      </c>
      <c r="BL3" s="370" t="s">
        <v>1764</v>
      </c>
      <c r="BM3" s="371" t="s">
        <v>1765</v>
      </c>
      <c r="BN3" s="372" t="s">
        <v>1763</v>
      </c>
      <c r="BO3" s="370" t="s">
        <v>1764</v>
      </c>
      <c r="BP3" s="371" t="s">
        <v>1765</v>
      </c>
      <c r="BQ3" s="372" t="s">
        <v>1763</v>
      </c>
      <c r="BR3" s="370" t="s">
        <v>1764</v>
      </c>
      <c r="BS3" s="406" t="s">
        <v>1765</v>
      </c>
      <c r="BT3" s="407" t="s">
        <v>1763</v>
      </c>
      <c r="BU3" s="408" t="s">
        <v>1764</v>
      </c>
      <c r="BV3" s="409" t="s">
        <v>1765</v>
      </c>
      <c r="BW3" s="369" t="s">
        <v>1763</v>
      </c>
      <c r="BX3" s="370" t="s">
        <v>1764</v>
      </c>
      <c r="BY3" s="371" t="s">
        <v>1765</v>
      </c>
      <c r="BZ3" s="372" t="s">
        <v>1763</v>
      </c>
      <c r="CA3" s="370" t="s">
        <v>1764</v>
      </c>
      <c r="CB3" s="371" t="s">
        <v>1765</v>
      </c>
      <c r="CC3" s="372" t="s">
        <v>1763</v>
      </c>
      <c r="CD3" s="370" t="s">
        <v>1764</v>
      </c>
      <c r="CE3" s="371" t="s">
        <v>1765</v>
      </c>
      <c r="CF3" s="372" t="s">
        <v>1763</v>
      </c>
      <c r="CG3" s="370" t="s">
        <v>1764</v>
      </c>
      <c r="CH3" s="371" t="s">
        <v>1765</v>
      </c>
      <c r="CI3" s="372" t="s">
        <v>1763</v>
      </c>
      <c r="CJ3" s="370" t="s">
        <v>1764</v>
      </c>
      <c r="CK3" s="406" t="s">
        <v>1765</v>
      </c>
      <c r="CL3" s="407" t="s">
        <v>1763</v>
      </c>
      <c r="CM3" s="408" t="s">
        <v>1764</v>
      </c>
      <c r="CN3" s="409" t="s">
        <v>1765</v>
      </c>
      <c r="CO3" s="369" t="s">
        <v>1763</v>
      </c>
      <c r="CP3" s="370" t="s">
        <v>1764</v>
      </c>
      <c r="CQ3" s="371" t="s">
        <v>1765</v>
      </c>
      <c r="CR3" s="372" t="s">
        <v>1763</v>
      </c>
      <c r="CS3" s="370" t="s">
        <v>1764</v>
      </c>
      <c r="CT3" s="371" t="s">
        <v>1765</v>
      </c>
      <c r="CU3" s="372" t="s">
        <v>1763</v>
      </c>
      <c r="CV3" s="370" t="s">
        <v>1764</v>
      </c>
      <c r="CW3" s="371" t="s">
        <v>1765</v>
      </c>
      <c r="CX3" s="372" t="s">
        <v>1763</v>
      </c>
      <c r="CY3" s="370" t="s">
        <v>1764</v>
      </c>
      <c r="CZ3" s="371" t="s">
        <v>1765</v>
      </c>
      <c r="DA3" s="372" t="s">
        <v>1763</v>
      </c>
      <c r="DB3" s="370" t="s">
        <v>1764</v>
      </c>
      <c r="DC3" s="406" t="s">
        <v>1765</v>
      </c>
      <c r="DD3" s="407" t="s">
        <v>1763</v>
      </c>
      <c r="DE3" s="408" t="s">
        <v>1764</v>
      </c>
      <c r="DF3" s="409" t="s">
        <v>1765</v>
      </c>
      <c r="DG3" s="369" t="s">
        <v>1763</v>
      </c>
      <c r="DH3" s="370" t="s">
        <v>1764</v>
      </c>
      <c r="DI3" s="371" t="s">
        <v>1765</v>
      </c>
      <c r="DJ3" s="372" t="s">
        <v>1763</v>
      </c>
      <c r="DK3" s="370" t="s">
        <v>1764</v>
      </c>
      <c r="DL3" s="371" t="s">
        <v>1765</v>
      </c>
      <c r="DM3" s="372" t="s">
        <v>1763</v>
      </c>
      <c r="DN3" s="370" t="s">
        <v>1764</v>
      </c>
      <c r="DO3" s="371" t="s">
        <v>1765</v>
      </c>
      <c r="DP3" s="372" t="s">
        <v>1763</v>
      </c>
      <c r="DQ3" s="370" t="s">
        <v>1764</v>
      </c>
      <c r="DR3" s="371" t="s">
        <v>1765</v>
      </c>
      <c r="DS3" s="372" t="s">
        <v>1763</v>
      </c>
      <c r="DT3" s="370" t="s">
        <v>1764</v>
      </c>
      <c r="DU3" s="406" t="s">
        <v>1765</v>
      </c>
      <c r="DV3" s="407" t="s">
        <v>1763</v>
      </c>
      <c r="DW3" s="408" t="s">
        <v>1764</v>
      </c>
      <c r="DX3" s="409" t="s">
        <v>1765</v>
      </c>
      <c r="DY3" s="369" t="s">
        <v>1763</v>
      </c>
      <c r="DZ3" s="370" t="s">
        <v>1764</v>
      </c>
      <c r="EA3" s="371" t="s">
        <v>1765</v>
      </c>
      <c r="EB3" s="372" t="s">
        <v>1763</v>
      </c>
      <c r="EC3" s="370" t="s">
        <v>1764</v>
      </c>
      <c r="ED3" s="371" t="s">
        <v>1765</v>
      </c>
      <c r="EE3" s="372" t="s">
        <v>1763</v>
      </c>
      <c r="EF3" s="370" t="s">
        <v>1764</v>
      </c>
      <c r="EG3" s="371" t="s">
        <v>1765</v>
      </c>
      <c r="EH3" s="372" t="s">
        <v>1763</v>
      </c>
      <c r="EI3" s="370" t="s">
        <v>1764</v>
      </c>
      <c r="EJ3" s="371" t="s">
        <v>1765</v>
      </c>
      <c r="EK3" s="372" t="s">
        <v>1763</v>
      </c>
      <c r="EL3" s="370" t="s">
        <v>1764</v>
      </c>
      <c r="EM3" s="406" t="s">
        <v>1765</v>
      </c>
      <c r="EN3" s="407" t="s">
        <v>1763</v>
      </c>
      <c r="EO3" s="408" t="s">
        <v>1764</v>
      </c>
      <c r="EP3" s="409" t="s">
        <v>1765</v>
      </c>
      <c r="EQ3" s="369" t="s">
        <v>1763</v>
      </c>
      <c r="ER3" s="370" t="s">
        <v>1764</v>
      </c>
      <c r="ES3" s="371" t="s">
        <v>1765</v>
      </c>
      <c r="ET3" s="372" t="s">
        <v>1763</v>
      </c>
      <c r="EU3" s="370" t="s">
        <v>1764</v>
      </c>
      <c r="EV3" s="371" t="s">
        <v>1765</v>
      </c>
      <c r="EW3" s="372" t="s">
        <v>1763</v>
      </c>
      <c r="EX3" s="370" t="s">
        <v>1764</v>
      </c>
      <c r="EY3" s="371" t="s">
        <v>1765</v>
      </c>
      <c r="EZ3" s="372" t="s">
        <v>1763</v>
      </c>
      <c r="FA3" s="370" t="s">
        <v>1764</v>
      </c>
      <c r="FB3" s="371" t="s">
        <v>1765</v>
      </c>
      <c r="FC3" s="372" t="s">
        <v>1763</v>
      </c>
      <c r="FD3" s="370" t="s">
        <v>1764</v>
      </c>
      <c r="FE3" s="406" t="s">
        <v>1765</v>
      </c>
      <c r="FF3" s="407" t="s">
        <v>1763</v>
      </c>
      <c r="FG3" s="408" t="s">
        <v>1764</v>
      </c>
      <c r="FH3" s="409" t="s">
        <v>1765</v>
      </c>
      <c r="FI3" s="369" t="s">
        <v>1763</v>
      </c>
      <c r="FJ3" s="370" t="s">
        <v>1764</v>
      </c>
      <c r="FK3" s="371" t="s">
        <v>1765</v>
      </c>
      <c r="FL3" s="372" t="s">
        <v>1763</v>
      </c>
      <c r="FM3" s="370" t="s">
        <v>1764</v>
      </c>
      <c r="FN3" s="371" t="s">
        <v>1765</v>
      </c>
      <c r="FO3" s="372" t="s">
        <v>1763</v>
      </c>
      <c r="FP3" s="370" t="s">
        <v>1764</v>
      </c>
      <c r="FQ3" s="371" t="s">
        <v>1765</v>
      </c>
      <c r="FR3" s="372" t="s">
        <v>1763</v>
      </c>
      <c r="FS3" s="370" t="s">
        <v>1764</v>
      </c>
      <c r="FT3" s="371" t="s">
        <v>1765</v>
      </c>
      <c r="FU3" s="372" t="s">
        <v>1763</v>
      </c>
      <c r="FV3" s="370" t="s">
        <v>1764</v>
      </c>
      <c r="FW3" s="406" t="s">
        <v>1765</v>
      </c>
      <c r="FX3" s="407" t="s">
        <v>1763</v>
      </c>
      <c r="FY3" s="408" t="s">
        <v>1764</v>
      </c>
      <c r="FZ3" s="409" t="s">
        <v>1765</v>
      </c>
      <c r="GA3" s="369" t="s">
        <v>1763</v>
      </c>
      <c r="GB3" s="370" t="s">
        <v>1764</v>
      </c>
      <c r="GC3" s="371" t="s">
        <v>1765</v>
      </c>
      <c r="GD3" s="372" t="s">
        <v>1763</v>
      </c>
      <c r="GE3" s="370" t="s">
        <v>1764</v>
      </c>
      <c r="GF3" s="371" t="s">
        <v>1765</v>
      </c>
      <c r="GG3" s="372" t="s">
        <v>1763</v>
      </c>
      <c r="GH3" s="370" t="s">
        <v>1764</v>
      </c>
      <c r="GI3" s="371" t="s">
        <v>1765</v>
      </c>
      <c r="GJ3" s="372" t="s">
        <v>1763</v>
      </c>
      <c r="GK3" s="370" t="s">
        <v>1764</v>
      </c>
      <c r="GL3" s="371" t="s">
        <v>1765</v>
      </c>
      <c r="GM3" s="372" t="s">
        <v>1763</v>
      </c>
      <c r="GN3" s="370" t="s">
        <v>1764</v>
      </c>
      <c r="GO3" s="406" t="s">
        <v>1765</v>
      </c>
      <c r="GP3" s="407" t="s">
        <v>1763</v>
      </c>
      <c r="GQ3" s="408" t="s">
        <v>1764</v>
      </c>
      <c r="GR3" s="409" t="s">
        <v>1765</v>
      </c>
      <c r="GS3" s="369" t="s">
        <v>1763</v>
      </c>
      <c r="GT3" s="370" t="s">
        <v>1764</v>
      </c>
      <c r="GU3" s="371" t="s">
        <v>1765</v>
      </c>
      <c r="GV3" s="372" t="s">
        <v>1763</v>
      </c>
      <c r="GW3" s="370" t="s">
        <v>1764</v>
      </c>
      <c r="GX3" s="371" t="s">
        <v>1765</v>
      </c>
      <c r="GY3" s="372" t="s">
        <v>1763</v>
      </c>
      <c r="GZ3" s="370" t="s">
        <v>1764</v>
      </c>
      <c r="HA3" s="371" t="s">
        <v>1765</v>
      </c>
      <c r="HB3" s="372" t="s">
        <v>1763</v>
      </c>
      <c r="HC3" s="370" t="s">
        <v>1764</v>
      </c>
      <c r="HD3" s="371" t="s">
        <v>1765</v>
      </c>
      <c r="HE3" s="372" t="s">
        <v>1763</v>
      </c>
      <c r="HF3" s="370" t="s">
        <v>1764</v>
      </c>
      <c r="HG3" s="406" t="s">
        <v>1765</v>
      </c>
      <c r="HH3" s="407" t="s">
        <v>1763</v>
      </c>
      <c r="HI3" s="408" t="s">
        <v>1764</v>
      </c>
      <c r="HJ3" s="409" t="s">
        <v>1765</v>
      </c>
    </row>
    <row r="4" ht="6" customHeight="1" spans="2:218">
      <c r="B4" s="373"/>
      <c r="C4" s="374"/>
      <c r="D4" s="375"/>
      <c r="E4" s="376"/>
      <c r="F4" s="377"/>
      <c r="G4" s="375"/>
      <c r="H4" s="376"/>
      <c r="I4" s="377"/>
      <c r="J4" s="375"/>
      <c r="K4" s="376"/>
      <c r="L4" s="377"/>
      <c r="M4" s="375"/>
      <c r="N4" s="376"/>
      <c r="O4" s="377"/>
      <c r="P4" s="375"/>
      <c r="Q4" s="411"/>
      <c r="R4" s="412"/>
      <c r="S4" s="375"/>
      <c r="T4" s="413"/>
      <c r="U4" s="414"/>
      <c r="V4" s="375"/>
      <c r="W4" s="376"/>
      <c r="X4" s="377"/>
      <c r="Y4" s="375"/>
      <c r="Z4" s="376"/>
      <c r="AA4" s="377"/>
      <c r="AB4" s="375"/>
      <c r="AC4" s="376"/>
      <c r="AD4" s="377"/>
      <c r="AE4" s="375"/>
      <c r="AF4" s="376"/>
      <c r="AG4" s="377"/>
      <c r="AH4" s="375"/>
      <c r="AI4" s="411"/>
      <c r="AJ4" s="412"/>
      <c r="AK4" s="375"/>
      <c r="AL4" s="413"/>
      <c r="AM4" s="374"/>
      <c r="AN4" s="375"/>
      <c r="AO4" s="376"/>
      <c r="AP4" s="377"/>
      <c r="AQ4" s="375"/>
      <c r="AR4" s="376"/>
      <c r="AS4" s="377"/>
      <c r="AT4" s="375"/>
      <c r="AU4" s="376"/>
      <c r="AV4" s="377"/>
      <c r="AW4" s="375"/>
      <c r="AX4" s="376"/>
      <c r="AY4" s="377"/>
      <c r="AZ4" s="375"/>
      <c r="BA4" s="411"/>
      <c r="BB4" s="412"/>
      <c r="BC4" s="375"/>
      <c r="BD4" s="413"/>
      <c r="BE4" s="374"/>
      <c r="BF4" s="375"/>
      <c r="BG4" s="376"/>
      <c r="BH4" s="377"/>
      <c r="BI4" s="375"/>
      <c r="BJ4" s="376"/>
      <c r="BK4" s="377"/>
      <c r="BL4" s="375"/>
      <c r="BM4" s="376"/>
      <c r="BN4" s="377"/>
      <c r="BO4" s="375"/>
      <c r="BP4" s="376"/>
      <c r="BQ4" s="377"/>
      <c r="BR4" s="375"/>
      <c r="BS4" s="411"/>
      <c r="BT4" s="412"/>
      <c r="BU4" s="375"/>
      <c r="BV4" s="413"/>
      <c r="BW4" s="374"/>
      <c r="BX4" s="375"/>
      <c r="BY4" s="376"/>
      <c r="BZ4" s="377"/>
      <c r="CA4" s="375"/>
      <c r="CB4" s="376"/>
      <c r="CC4" s="377"/>
      <c r="CD4" s="375"/>
      <c r="CE4" s="376"/>
      <c r="CF4" s="377"/>
      <c r="CG4" s="375"/>
      <c r="CH4" s="376"/>
      <c r="CI4" s="377"/>
      <c r="CJ4" s="375"/>
      <c r="CK4" s="411"/>
      <c r="CL4" s="412"/>
      <c r="CM4" s="375"/>
      <c r="CN4" s="413"/>
      <c r="CO4" s="374"/>
      <c r="CP4" s="375"/>
      <c r="CQ4" s="376"/>
      <c r="CR4" s="377"/>
      <c r="CS4" s="375"/>
      <c r="CT4" s="376"/>
      <c r="CU4" s="377"/>
      <c r="CV4" s="375"/>
      <c r="CW4" s="376"/>
      <c r="CX4" s="377"/>
      <c r="CY4" s="375"/>
      <c r="CZ4" s="376"/>
      <c r="DA4" s="377"/>
      <c r="DB4" s="375"/>
      <c r="DC4" s="411"/>
      <c r="DD4" s="412"/>
      <c r="DE4" s="375"/>
      <c r="DF4" s="413"/>
      <c r="DG4" s="374"/>
      <c r="DH4" s="375"/>
      <c r="DI4" s="376"/>
      <c r="DJ4" s="377"/>
      <c r="DK4" s="375"/>
      <c r="DL4" s="376"/>
      <c r="DM4" s="377"/>
      <c r="DN4" s="375"/>
      <c r="DO4" s="376"/>
      <c r="DP4" s="377"/>
      <c r="DQ4" s="375"/>
      <c r="DR4" s="376"/>
      <c r="DS4" s="377"/>
      <c r="DT4" s="375"/>
      <c r="DU4" s="411"/>
      <c r="DV4" s="412"/>
      <c r="DW4" s="375"/>
      <c r="DX4" s="413"/>
      <c r="DY4" s="374"/>
      <c r="DZ4" s="375"/>
      <c r="EA4" s="376"/>
      <c r="EB4" s="377"/>
      <c r="EC4" s="375"/>
      <c r="ED4" s="376"/>
      <c r="EE4" s="377"/>
      <c r="EF4" s="375"/>
      <c r="EG4" s="376"/>
      <c r="EH4" s="377"/>
      <c r="EI4" s="375"/>
      <c r="EJ4" s="376"/>
      <c r="EK4" s="377"/>
      <c r="EL4" s="375"/>
      <c r="EM4" s="411"/>
      <c r="EN4" s="412"/>
      <c r="EO4" s="375"/>
      <c r="EP4" s="413"/>
      <c r="EQ4" s="374"/>
      <c r="ER4" s="375"/>
      <c r="ES4" s="376"/>
      <c r="ET4" s="377"/>
      <c r="EU4" s="375"/>
      <c r="EV4" s="376"/>
      <c r="EW4" s="377"/>
      <c r="EX4" s="375"/>
      <c r="EY4" s="376"/>
      <c r="EZ4" s="377"/>
      <c r="FA4" s="375"/>
      <c r="FB4" s="376"/>
      <c r="FC4" s="377"/>
      <c r="FD4" s="375"/>
      <c r="FE4" s="411"/>
      <c r="FF4" s="412"/>
      <c r="FG4" s="375"/>
      <c r="FH4" s="413"/>
      <c r="FI4" s="374"/>
      <c r="FJ4" s="375"/>
      <c r="FK4" s="376"/>
      <c r="FL4" s="377"/>
      <c r="FM4" s="375"/>
      <c r="FN4" s="376"/>
      <c r="FO4" s="377"/>
      <c r="FP4" s="375"/>
      <c r="FQ4" s="376"/>
      <c r="FR4" s="377"/>
      <c r="FS4" s="375"/>
      <c r="FT4" s="376"/>
      <c r="FU4" s="377"/>
      <c r="FV4" s="375"/>
      <c r="FW4" s="411"/>
      <c r="FX4" s="412"/>
      <c r="FY4" s="375"/>
      <c r="FZ4" s="413"/>
      <c r="GA4" s="374"/>
      <c r="GB4" s="375"/>
      <c r="GC4" s="376"/>
      <c r="GD4" s="377"/>
      <c r="GE4" s="375"/>
      <c r="GF4" s="376"/>
      <c r="GG4" s="377"/>
      <c r="GH4" s="375"/>
      <c r="GI4" s="376"/>
      <c r="GJ4" s="377"/>
      <c r="GK4" s="375"/>
      <c r="GL4" s="376"/>
      <c r="GM4" s="377"/>
      <c r="GN4" s="375"/>
      <c r="GO4" s="411"/>
      <c r="GP4" s="412"/>
      <c r="GQ4" s="375"/>
      <c r="GR4" s="413"/>
      <c r="GS4" s="374"/>
      <c r="GT4" s="375"/>
      <c r="GU4" s="376"/>
      <c r="GV4" s="377"/>
      <c r="GW4" s="375"/>
      <c r="GX4" s="376"/>
      <c r="GY4" s="377"/>
      <c r="GZ4" s="375"/>
      <c r="HA4" s="376"/>
      <c r="HB4" s="377"/>
      <c r="HC4" s="375"/>
      <c r="HD4" s="376"/>
      <c r="HE4" s="377"/>
      <c r="HF4" s="375"/>
      <c r="HG4" s="411"/>
      <c r="HH4" s="412"/>
      <c r="HI4" s="375"/>
      <c r="HJ4" s="413"/>
    </row>
    <row r="5" customHeight="1" spans="2:218">
      <c r="B5" s="378" t="s">
        <v>1766</v>
      </c>
      <c r="C5" s="379"/>
      <c r="D5" s="380"/>
      <c r="E5" s="381"/>
      <c r="F5" s="382"/>
      <c r="G5" s="380"/>
      <c r="H5" s="381"/>
      <c r="I5" s="382">
        <v>132059.4</v>
      </c>
      <c r="J5" s="380">
        <v>132059.4</v>
      </c>
      <c r="K5" s="381">
        <v>3880575</v>
      </c>
      <c r="L5" s="382">
        <v>234229.94</v>
      </c>
      <c r="M5" s="380">
        <v>234229.94</v>
      </c>
      <c r="N5" s="381">
        <v>6374427</v>
      </c>
      <c r="O5" s="382">
        <v>329132.2</v>
      </c>
      <c r="P5" s="380">
        <v>329132.2</v>
      </c>
      <c r="Q5" s="415">
        <v>10075002</v>
      </c>
      <c r="R5" s="416">
        <f>MAX(O5,L5,I5,F5,C5)</f>
        <v>329132.2</v>
      </c>
      <c r="S5" s="417">
        <f t="shared" ref="S5:S62" si="0">MAX(P5,M5,J5,G5,D5)</f>
        <v>329132.2</v>
      </c>
      <c r="T5" s="418">
        <f t="shared" ref="T5:T62" si="1">MAX(Q5,N5,K5,H5,E5)</f>
        <v>10075002</v>
      </c>
      <c r="U5" s="419">
        <v>910.08</v>
      </c>
      <c r="V5" s="380">
        <v>910.08</v>
      </c>
      <c r="W5" s="381">
        <v>36000</v>
      </c>
      <c r="X5" s="382">
        <v>81335.03</v>
      </c>
      <c r="Y5" s="380">
        <v>81335.03</v>
      </c>
      <c r="Z5" s="381">
        <v>3575682</v>
      </c>
      <c r="AA5" s="382">
        <v>191933.05</v>
      </c>
      <c r="AB5" s="380">
        <v>191933.05</v>
      </c>
      <c r="AC5" s="381">
        <v>6814952</v>
      </c>
      <c r="AD5" s="382">
        <v>271428.13</v>
      </c>
      <c r="AE5" s="380">
        <v>271428.13</v>
      </c>
      <c r="AF5" s="381">
        <v>9860288</v>
      </c>
      <c r="AG5" s="382">
        <v>376755.87</v>
      </c>
      <c r="AH5" s="380">
        <v>376755.87</v>
      </c>
      <c r="AI5" s="415">
        <v>12477737</v>
      </c>
      <c r="AJ5" s="416">
        <f>MAX(AG5,AD5,AA5,X5,U5)</f>
        <v>376755.87</v>
      </c>
      <c r="AK5" s="417">
        <f t="shared" ref="AK5:AK8" si="2">MAX(AH5,AE5,AB5,Y5,V5)</f>
        <v>376755.87</v>
      </c>
      <c r="AL5" s="418">
        <f t="shared" ref="AL5:AL8" si="3">MAX(AI5,AF5,AC5,Z5,W5)</f>
        <v>12477737</v>
      </c>
      <c r="AM5" s="379">
        <v>69993.74</v>
      </c>
      <c r="AN5" s="380">
        <v>69993.74</v>
      </c>
      <c r="AO5" s="381">
        <v>2829790</v>
      </c>
      <c r="AP5" s="382">
        <v>138393.98</v>
      </c>
      <c r="AQ5" s="380">
        <v>138393.98</v>
      </c>
      <c r="AR5" s="381">
        <v>5055882</v>
      </c>
      <c r="AS5" s="382">
        <v>239791.58</v>
      </c>
      <c r="AT5" s="380">
        <v>239791.58</v>
      </c>
      <c r="AU5" s="381">
        <v>7608682</v>
      </c>
      <c r="AV5" s="382">
        <v>338939.63</v>
      </c>
      <c r="AW5" s="380">
        <v>338939.63</v>
      </c>
      <c r="AX5" s="381">
        <v>10320205</v>
      </c>
      <c r="AY5" s="382"/>
      <c r="AZ5" s="380"/>
      <c r="BA5" s="415"/>
      <c r="BB5" s="416">
        <f>MAX(AY5,AV5,AS5,AP5,AM5)</f>
        <v>338939.63</v>
      </c>
      <c r="BC5" s="417">
        <f t="shared" ref="BC5:BC8" si="4">MAX(AZ5,AW5,AT5,AQ5,AN5)</f>
        <v>338939.63</v>
      </c>
      <c r="BD5" s="418">
        <f t="shared" ref="BD5:BD8" si="5">MAX(BA5,AX5,AU5,AR5,AO5)</f>
        <v>10320205</v>
      </c>
      <c r="BE5" s="379">
        <v>81336.98</v>
      </c>
      <c r="BF5" s="380">
        <v>81336.98</v>
      </c>
      <c r="BG5" s="381">
        <v>2306725</v>
      </c>
      <c r="BH5" s="382">
        <v>161903.42</v>
      </c>
      <c r="BI5" s="380">
        <v>161903.42</v>
      </c>
      <c r="BJ5" s="381">
        <v>5013468</v>
      </c>
      <c r="BK5" s="382">
        <v>246300.8</v>
      </c>
      <c r="BL5" s="380">
        <v>246300.8</v>
      </c>
      <c r="BM5" s="381">
        <v>7674359</v>
      </c>
      <c r="BN5" s="382">
        <v>310972.89</v>
      </c>
      <c r="BO5" s="380">
        <v>310972.89</v>
      </c>
      <c r="BP5" s="381">
        <v>10169676</v>
      </c>
      <c r="BQ5" s="382">
        <v>365861.41</v>
      </c>
      <c r="BR5" s="380">
        <v>365861.41</v>
      </c>
      <c r="BS5" s="415">
        <v>11339840</v>
      </c>
      <c r="BT5" s="416">
        <f>MAX(BQ5,BN5,BK5,BH5,BE5)</f>
        <v>365861.41</v>
      </c>
      <c r="BU5" s="417">
        <f t="shared" ref="BU5:BU8" si="6">MAX(BR5,BO5,BL5,BI5,BF5)</f>
        <v>365861.41</v>
      </c>
      <c r="BV5" s="418">
        <f t="shared" ref="BV5:BV8" si="7">MAX(BS5,BP5,BM5,BJ5,BG5)</f>
        <v>11339840</v>
      </c>
      <c r="BW5" s="379">
        <v>23233.95</v>
      </c>
      <c r="BX5" s="380">
        <v>23233.95</v>
      </c>
      <c r="BY5" s="381">
        <v>659921</v>
      </c>
      <c r="BZ5" s="382">
        <v>72732.71</v>
      </c>
      <c r="CA5" s="380">
        <v>72732.71</v>
      </c>
      <c r="CB5" s="381">
        <v>2595961</v>
      </c>
      <c r="CC5" s="382">
        <v>143801.64</v>
      </c>
      <c r="CD5" s="380">
        <v>143801.64</v>
      </c>
      <c r="CE5" s="381">
        <v>4523029</v>
      </c>
      <c r="CF5" s="382">
        <v>278465.57</v>
      </c>
      <c r="CG5" s="380">
        <v>278465.57</v>
      </c>
      <c r="CH5" s="381">
        <v>9108025</v>
      </c>
      <c r="CI5" s="382">
        <v>393635.47</v>
      </c>
      <c r="CJ5" s="380">
        <v>393635.47</v>
      </c>
      <c r="CK5" s="415">
        <v>11778644</v>
      </c>
      <c r="CL5" s="416">
        <f>MAX(CI5,CF5,CC5,BZ5,BW5)</f>
        <v>393635.47</v>
      </c>
      <c r="CM5" s="417">
        <f t="shared" ref="CM5:CM8" si="8">MAX(CJ5,CG5,CD5,CA5,BX5)</f>
        <v>393635.47</v>
      </c>
      <c r="CN5" s="418">
        <f t="shared" ref="CN5:CN8" si="9">MAX(CK5,CH5,CE5,CB5,BY5)</f>
        <v>11778644</v>
      </c>
      <c r="CO5" s="379">
        <v>38440.04</v>
      </c>
      <c r="CP5" s="380">
        <v>38440.04</v>
      </c>
      <c r="CQ5" s="381">
        <v>1223559</v>
      </c>
      <c r="CR5" s="382">
        <v>111798.76</v>
      </c>
      <c r="CS5" s="380">
        <v>111798.76</v>
      </c>
      <c r="CT5" s="381">
        <v>3501421</v>
      </c>
      <c r="CU5" s="382">
        <v>251243.07</v>
      </c>
      <c r="CV5" s="380">
        <v>251243.07</v>
      </c>
      <c r="CW5" s="381">
        <v>7246680</v>
      </c>
      <c r="CX5" s="382">
        <v>364761.090000001</v>
      </c>
      <c r="CY5" s="380">
        <v>364761.090000001</v>
      </c>
      <c r="CZ5" s="381">
        <v>10305048</v>
      </c>
      <c r="DA5" s="382">
        <v>371961.090000001</v>
      </c>
      <c r="DB5" s="380">
        <v>371961.090000001</v>
      </c>
      <c r="DC5" s="415">
        <v>10605048</v>
      </c>
      <c r="DD5" s="416">
        <f>MAX(DA5,CX5,CU5,CR5,CO5)</f>
        <v>371961.090000001</v>
      </c>
      <c r="DE5" s="417">
        <f t="shared" ref="DE5:DE8" si="10">MAX(DB5,CY5,CV5,CS5,CP5)</f>
        <v>371961.090000001</v>
      </c>
      <c r="DF5" s="418">
        <f t="shared" ref="DF5:DF8" si="11">MAX(DC5,CZ5,CW5,CT5,CQ5)</f>
        <v>10605048</v>
      </c>
      <c r="DG5" s="379"/>
      <c r="DH5" s="380"/>
      <c r="DI5" s="381"/>
      <c r="DJ5" s="382"/>
      <c r="DK5" s="380"/>
      <c r="DL5" s="381"/>
      <c r="DM5" s="382"/>
      <c r="DN5" s="380"/>
      <c r="DO5" s="381"/>
      <c r="DP5" s="382"/>
      <c r="DQ5" s="380"/>
      <c r="DR5" s="381"/>
      <c r="DS5" s="382"/>
      <c r="DT5" s="380"/>
      <c r="DU5" s="415"/>
      <c r="DV5" s="416">
        <f>MAX(DS5,DP5,DM5,DJ5,DG5)</f>
        <v>0</v>
      </c>
      <c r="DW5" s="417">
        <f t="shared" ref="DW5:DW8" si="12">MAX(DT5,DQ5,DN5,DK5,DH5)</f>
        <v>0</v>
      </c>
      <c r="DX5" s="418">
        <f t="shared" ref="DX5:DX8" si="13">MAX(DU5,DR5,DO5,DL5,DI5)</f>
        <v>0</v>
      </c>
      <c r="DY5" s="379"/>
      <c r="DZ5" s="380"/>
      <c r="EA5" s="381"/>
      <c r="EB5" s="382"/>
      <c r="EC5" s="380"/>
      <c r="ED5" s="381"/>
      <c r="EE5" s="382"/>
      <c r="EF5" s="380"/>
      <c r="EG5" s="381"/>
      <c r="EH5" s="382"/>
      <c r="EI5" s="380"/>
      <c r="EJ5" s="381"/>
      <c r="EK5" s="382"/>
      <c r="EL5" s="380"/>
      <c r="EM5" s="415"/>
      <c r="EN5" s="416">
        <f>MAX(EK5,EH5,EE5,EB5,DY5)</f>
        <v>0</v>
      </c>
      <c r="EO5" s="417">
        <f t="shared" ref="EO5:EO8" si="14">MAX(EL5,EI5,EF5,EC5,DZ5)</f>
        <v>0</v>
      </c>
      <c r="EP5" s="418">
        <f t="shared" ref="EP5:EP8" si="15">MAX(EM5,EJ5,EG5,ED5,EA5)</f>
        <v>0</v>
      </c>
      <c r="EQ5" s="379"/>
      <c r="ER5" s="380"/>
      <c r="ES5" s="381"/>
      <c r="ET5" s="382"/>
      <c r="EU5" s="380"/>
      <c r="EV5" s="381"/>
      <c r="EW5" s="382"/>
      <c r="EX5" s="380"/>
      <c r="EY5" s="381"/>
      <c r="EZ5" s="382"/>
      <c r="FA5" s="380"/>
      <c r="FB5" s="381"/>
      <c r="FC5" s="382"/>
      <c r="FD5" s="380"/>
      <c r="FE5" s="415"/>
      <c r="FF5" s="416">
        <f>MAX(FC5,EZ5,EW5,ET5,EQ5)</f>
        <v>0</v>
      </c>
      <c r="FG5" s="417">
        <f t="shared" ref="FG5:FG8" si="16">MAX(FD5,FA5,EX5,EU5,ER5)</f>
        <v>0</v>
      </c>
      <c r="FH5" s="418">
        <f t="shared" ref="FH5:FH8" si="17">MAX(FE5,FB5,EY5,EV5,ES5)</f>
        <v>0</v>
      </c>
      <c r="FI5" s="379"/>
      <c r="FJ5" s="380"/>
      <c r="FK5" s="381"/>
      <c r="FL5" s="382"/>
      <c r="FM5" s="380"/>
      <c r="FN5" s="381"/>
      <c r="FO5" s="382"/>
      <c r="FP5" s="380"/>
      <c r="FQ5" s="381"/>
      <c r="FR5" s="382"/>
      <c r="FS5" s="380"/>
      <c r="FT5" s="381"/>
      <c r="FU5" s="382"/>
      <c r="FV5" s="380"/>
      <c r="FW5" s="415"/>
      <c r="FX5" s="416">
        <f>MAX(FU5,FR5,FO5,FL5,FI5)</f>
        <v>0</v>
      </c>
      <c r="FY5" s="417">
        <f t="shared" ref="FY5:FY8" si="18">MAX(FV5,FS5,FP5,FM5,FJ5)</f>
        <v>0</v>
      </c>
      <c r="FZ5" s="418">
        <f t="shared" ref="FZ5:FZ8" si="19">MAX(FW5,FT5,FQ5,FN5,FK5)</f>
        <v>0</v>
      </c>
      <c r="GA5" s="379"/>
      <c r="GB5" s="380"/>
      <c r="GC5" s="381"/>
      <c r="GD5" s="382"/>
      <c r="GE5" s="380"/>
      <c r="GF5" s="381"/>
      <c r="GG5" s="382"/>
      <c r="GH5" s="380"/>
      <c r="GI5" s="381"/>
      <c r="GJ5" s="382"/>
      <c r="GK5" s="380"/>
      <c r="GL5" s="381"/>
      <c r="GM5" s="382"/>
      <c r="GN5" s="380"/>
      <c r="GO5" s="415"/>
      <c r="GP5" s="416">
        <f>MAX(GM5,GJ5,GG5,GD5,GA5)</f>
        <v>0</v>
      </c>
      <c r="GQ5" s="417">
        <f t="shared" ref="GQ5:GQ8" si="20">MAX(GN5,GK5,GH5,GE5,GB5)</f>
        <v>0</v>
      </c>
      <c r="GR5" s="418">
        <f t="shared" ref="GR5:GR8" si="21">MAX(GO5,GL5,GI5,GF5,GC5)</f>
        <v>0</v>
      </c>
      <c r="GS5" s="379"/>
      <c r="GT5" s="380"/>
      <c r="GU5" s="381"/>
      <c r="GV5" s="382"/>
      <c r="GW5" s="380"/>
      <c r="GX5" s="381"/>
      <c r="GY5" s="382"/>
      <c r="GZ5" s="380"/>
      <c r="HA5" s="381"/>
      <c r="HB5" s="382"/>
      <c r="HC5" s="380"/>
      <c r="HD5" s="381"/>
      <c r="HE5" s="382"/>
      <c r="HF5" s="380"/>
      <c r="HG5" s="415"/>
      <c r="HH5" s="416">
        <f>MAX(HE5,HB5,GY5,GV5,GS5)</f>
        <v>0</v>
      </c>
      <c r="HI5" s="417">
        <f t="shared" ref="HI5:HI8" si="22">MAX(HF5,HC5,GZ5,GW5,GT5)</f>
        <v>0</v>
      </c>
      <c r="HJ5" s="418">
        <f t="shared" ref="HJ5:HJ8" si="23">MAX(HG5,HD5,HA5,GX5,GU5)</f>
        <v>0</v>
      </c>
    </row>
    <row r="6" customHeight="1" spans="2:218">
      <c r="B6" s="378" t="s">
        <v>1767</v>
      </c>
      <c r="C6" s="379"/>
      <c r="D6" s="380"/>
      <c r="E6" s="381"/>
      <c r="F6" s="382"/>
      <c r="G6" s="380"/>
      <c r="H6" s="381"/>
      <c r="I6" s="382">
        <v>53991.59</v>
      </c>
      <c r="J6" s="380">
        <v>6999.899</v>
      </c>
      <c r="K6" s="381">
        <v>987165</v>
      </c>
      <c r="L6" s="382">
        <v>101699.45</v>
      </c>
      <c r="M6" s="380">
        <v>11458.407</v>
      </c>
      <c r="N6" s="381">
        <v>6491959</v>
      </c>
      <c r="O6" s="382">
        <v>188081.76</v>
      </c>
      <c r="P6" s="380">
        <v>29684.37588</v>
      </c>
      <c r="Q6" s="415">
        <v>8417582</v>
      </c>
      <c r="R6" s="416">
        <f t="shared" ref="R6:R62" si="24">MAX(O6,L6,I6,F6,C6)</f>
        <v>188081.76</v>
      </c>
      <c r="S6" s="417">
        <f t="shared" si="0"/>
        <v>29684.37588</v>
      </c>
      <c r="T6" s="418">
        <f t="shared" si="1"/>
        <v>8417582</v>
      </c>
      <c r="U6" s="419">
        <v>16537.46</v>
      </c>
      <c r="V6" s="380">
        <v>8245.6</v>
      </c>
      <c r="W6" s="381">
        <v>335633</v>
      </c>
      <c r="X6" s="382">
        <v>41201.69</v>
      </c>
      <c r="Y6" s="380">
        <v>6932.84</v>
      </c>
      <c r="Z6" s="381">
        <v>817154</v>
      </c>
      <c r="AA6" s="382">
        <v>97161.67</v>
      </c>
      <c r="AB6" s="380">
        <v>23989.04</v>
      </c>
      <c r="AC6" s="381">
        <v>4162928</v>
      </c>
      <c r="AD6" s="382">
        <v>170195.98</v>
      </c>
      <c r="AE6" s="380">
        <v>36060.48</v>
      </c>
      <c r="AF6" s="381">
        <v>7930601</v>
      </c>
      <c r="AG6" s="382">
        <v>211445.52</v>
      </c>
      <c r="AH6" s="380">
        <v>36003.58</v>
      </c>
      <c r="AI6" s="415">
        <v>8979874</v>
      </c>
      <c r="AJ6" s="416">
        <f t="shared" ref="AJ6:AJ8" si="25">MAX(AG6,AD6,AA6,X6,U6)</f>
        <v>211445.52</v>
      </c>
      <c r="AK6" s="417">
        <f t="shared" si="2"/>
        <v>36060.48</v>
      </c>
      <c r="AL6" s="418">
        <f t="shared" si="3"/>
        <v>8979874</v>
      </c>
      <c r="AM6" s="379">
        <v>58605.51</v>
      </c>
      <c r="AN6" s="380">
        <v>10049.347</v>
      </c>
      <c r="AO6" s="381">
        <v>3707703</v>
      </c>
      <c r="AP6" s="382">
        <v>99548.84</v>
      </c>
      <c r="AQ6" s="380">
        <v>17628.51</v>
      </c>
      <c r="AR6" s="381">
        <v>4565358</v>
      </c>
      <c r="AS6" s="382">
        <v>176359.16</v>
      </c>
      <c r="AT6" s="380">
        <v>29058.3647</v>
      </c>
      <c r="AU6" s="381">
        <v>9392395</v>
      </c>
      <c r="AV6" s="382">
        <v>200114.35</v>
      </c>
      <c r="AW6" s="380">
        <v>37195.61</v>
      </c>
      <c r="AX6" s="381">
        <v>10100658</v>
      </c>
      <c r="AY6" s="382"/>
      <c r="AZ6" s="380"/>
      <c r="BA6" s="415"/>
      <c r="BB6" s="416">
        <f t="shared" ref="BB6:BB8" si="26">MAX(AY6,AV6,AS6,AP6,AM6)</f>
        <v>200114.35</v>
      </c>
      <c r="BC6" s="417">
        <f t="shared" si="4"/>
        <v>37195.61</v>
      </c>
      <c r="BD6" s="418">
        <f t="shared" si="5"/>
        <v>10100658</v>
      </c>
      <c r="BE6" s="379">
        <v>35205.76</v>
      </c>
      <c r="BF6" s="380">
        <v>6174.9283097502</v>
      </c>
      <c r="BG6" s="381">
        <v>2879561</v>
      </c>
      <c r="BH6" s="382">
        <v>125806.32</v>
      </c>
      <c r="BI6" s="380">
        <v>15480.16</v>
      </c>
      <c r="BJ6" s="381">
        <v>3814164</v>
      </c>
      <c r="BK6" s="382">
        <v>158448.21</v>
      </c>
      <c r="BL6" s="380">
        <v>23739.06</v>
      </c>
      <c r="BM6" s="381">
        <v>7111651</v>
      </c>
      <c r="BN6" s="382">
        <v>189577.66</v>
      </c>
      <c r="BO6" s="380">
        <v>31331.02</v>
      </c>
      <c r="BP6" s="381">
        <v>8160889</v>
      </c>
      <c r="BQ6" s="382">
        <v>196997.13</v>
      </c>
      <c r="BR6" s="380">
        <v>32447.384</v>
      </c>
      <c r="BS6" s="415">
        <v>8397127</v>
      </c>
      <c r="BT6" s="416">
        <f t="shared" ref="BT6:BT8" si="27">MAX(BQ6,BN6,BK6,BH6,BE6)</f>
        <v>196997.13</v>
      </c>
      <c r="BU6" s="417">
        <f t="shared" si="6"/>
        <v>32447.384</v>
      </c>
      <c r="BV6" s="418">
        <f t="shared" si="7"/>
        <v>8397127</v>
      </c>
      <c r="BW6" s="379">
        <v>24825.7</v>
      </c>
      <c r="BX6" s="380">
        <v>3983.84</v>
      </c>
      <c r="BY6" s="381">
        <v>506366</v>
      </c>
      <c r="BZ6" s="382">
        <v>58405.72</v>
      </c>
      <c r="CA6" s="380">
        <v>11085.72</v>
      </c>
      <c r="CB6" s="381">
        <v>3237478</v>
      </c>
      <c r="CC6" s="382">
        <v>95762.7999999999</v>
      </c>
      <c r="CD6" s="380">
        <v>17279.14</v>
      </c>
      <c r="CE6" s="381">
        <v>4004787</v>
      </c>
      <c r="CF6" s="382">
        <v>176159.15</v>
      </c>
      <c r="CG6" s="380">
        <v>32222.82</v>
      </c>
      <c r="CH6" s="381">
        <v>8484545</v>
      </c>
      <c r="CI6" s="382">
        <v>250611.6</v>
      </c>
      <c r="CJ6" s="380">
        <v>42129.45</v>
      </c>
      <c r="CK6" s="415">
        <v>12478216</v>
      </c>
      <c r="CL6" s="416">
        <f t="shared" ref="CL6:CL8" si="28">MAX(CI6,CF6,CC6,BZ6,BW6)</f>
        <v>250611.6</v>
      </c>
      <c r="CM6" s="417">
        <f t="shared" si="8"/>
        <v>42129.45</v>
      </c>
      <c r="CN6" s="418">
        <f t="shared" si="9"/>
        <v>12478216</v>
      </c>
      <c r="CO6" s="379">
        <v>26524.85</v>
      </c>
      <c r="CP6" s="380">
        <v>4325.97</v>
      </c>
      <c r="CQ6" s="381">
        <v>538302</v>
      </c>
      <c r="CR6" s="382">
        <v>89589.95</v>
      </c>
      <c r="CS6" s="380">
        <v>12896.34</v>
      </c>
      <c r="CT6" s="381">
        <v>4403528</v>
      </c>
      <c r="CU6" s="382">
        <v>144144.92</v>
      </c>
      <c r="CV6" s="380">
        <v>19464.94</v>
      </c>
      <c r="CW6" s="381">
        <v>5583352</v>
      </c>
      <c r="CX6" s="382">
        <v>202106.86</v>
      </c>
      <c r="CY6" s="380">
        <v>26674.12</v>
      </c>
      <c r="CZ6" s="381">
        <v>9298543</v>
      </c>
      <c r="DA6" s="382">
        <v>214093.94</v>
      </c>
      <c r="DB6" s="380">
        <v>28733.67</v>
      </c>
      <c r="DC6" s="415">
        <v>9538217</v>
      </c>
      <c r="DD6" s="416">
        <f t="shared" ref="DD6:DD8" si="29">MAX(DA6,CX6,CU6,CR6,CO6)</f>
        <v>214093.94</v>
      </c>
      <c r="DE6" s="417">
        <f t="shared" si="10"/>
        <v>28733.67</v>
      </c>
      <c r="DF6" s="418">
        <f t="shared" si="11"/>
        <v>9538217</v>
      </c>
      <c r="DG6" s="379"/>
      <c r="DH6" s="380"/>
      <c r="DI6" s="381"/>
      <c r="DJ6" s="382"/>
      <c r="DK6" s="380"/>
      <c r="DL6" s="381"/>
      <c r="DM6" s="382"/>
      <c r="DN6" s="380"/>
      <c r="DO6" s="381"/>
      <c r="DP6" s="382"/>
      <c r="DQ6" s="380"/>
      <c r="DR6" s="381"/>
      <c r="DS6" s="382"/>
      <c r="DT6" s="380"/>
      <c r="DU6" s="415"/>
      <c r="DV6" s="416">
        <f t="shared" ref="DV6:DV8" si="30">MAX(DS6,DP6,DM6,DJ6,DG6)</f>
        <v>0</v>
      </c>
      <c r="DW6" s="417">
        <f t="shared" si="12"/>
        <v>0</v>
      </c>
      <c r="DX6" s="418">
        <f t="shared" si="13"/>
        <v>0</v>
      </c>
      <c r="DY6" s="379"/>
      <c r="DZ6" s="380"/>
      <c r="EA6" s="381"/>
      <c r="EB6" s="382"/>
      <c r="EC6" s="380"/>
      <c r="ED6" s="381"/>
      <c r="EE6" s="382"/>
      <c r="EF6" s="380"/>
      <c r="EG6" s="381"/>
      <c r="EH6" s="382"/>
      <c r="EI6" s="380"/>
      <c r="EJ6" s="381"/>
      <c r="EK6" s="382"/>
      <c r="EL6" s="380"/>
      <c r="EM6" s="415"/>
      <c r="EN6" s="416">
        <f t="shared" ref="EN6:EN8" si="31">MAX(EK6,EH6,EE6,EB6,DY6)</f>
        <v>0</v>
      </c>
      <c r="EO6" s="417">
        <f t="shared" si="14"/>
        <v>0</v>
      </c>
      <c r="EP6" s="418">
        <f t="shared" si="15"/>
        <v>0</v>
      </c>
      <c r="EQ6" s="379"/>
      <c r="ER6" s="380"/>
      <c r="ES6" s="381"/>
      <c r="ET6" s="382"/>
      <c r="EU6" s="380"/>
      <c r="EV6" s="381"/>
      <c r="EW6" s="382"/>
      <c r="EX6" s="380"/>
      <c r="EY6" s="381"/>
      <c r="EZ6" s="382"/>
      <c r="FA6" s="380"/>
      <c r="FB6" s="381"/>
      <c r="FC6" s="382"/>
      <c r="FD6" s="380"/>
      <c r="FE6" s="415"/>
      <c r="FF6" s="416">
        <f t="shared" ref="FF6:FF8" si="32">MAX(FC6,EZ6,EW6,ET6,EQ6)</f>
        <v>0</v>
      </c>
      <c r="FG6" s="417">
        <f t="shared" si="16"/>
        <v>0</v>
      </c>
      <c r="FH6" s="418">
        <f t="shared" si="17"/>
        <v>0</v>
      </c>
      <c r="FI6" s="379"/>
      <c r="FJ6" s="380"/>
      <c r="FK6" s="381"/>
      <c r="FL6" s="382"/>
      <c r="FM6" s="380"/>
      <c r="FN6" s="381"/>
      <c r="FO6" s="382"/>
      <c r="FP6" s="380"/>
      <c r="FQ6" s="381"/>
      <c r="FR6" s="382"/>
      <c r="FS6" s="380"/>
      <c r="FT6" s="381"/>
      <c r="FU6" s="382"/>
      <c r="FV6" s="380"/>
      <c r="FW6" s="415"/>
      <c r="FX6" s="416">
        <f t="shared" ref="FX6:FX8" si="33">MAX(FU6,FR6,FO6,FL6,FI6)</f>
        <v>0</v>
      </c>
      <c r="FY6" s="417">
        <f t="shared" si="18"/>
        <v>0</v>
      </c>
      <c r="FZ6" s="418">
        <f t="shared" si="19"/>
        <v>0</v>
      </c>
      <c r="GA6" s="379"/>
      <c r="GB6" s="380"/>
      <c r="GC6" s="381"/>
      <c r="GD6" s="382"/>
      <c r="GE6" s="380"/>
      <c r="GF6" s="381"/>
      <c r="GG6" s="382"/>
      <c r="GH6" s="380"/>
      <c r="GI6" s="381"/>
      <c r="GJ6" s="382"/>
      <c r="GK6" s="380"/>
      <c r="GL6" s="381"/>
      <c r="GM6" s="382"/>
      <c r="GN6" s="380"/>
      <c r="GO6" s="415"/>
      <c r="GP6" s="416">
        <f t="shared" ref="GP6:GP8" si="34">MAX(GM6,GJ6,GG6,GD6,GA6)</f>
        <v>0</v>
      </c>
      <c r="GQ6" s="417">
        <f t="shared" si="20"/>
        <v>0</v>
      </c>
      <c r="GR6" s="418">
        <f t="shared" si="21"/>
        <v>0</v>
      </c>
      <c r="GS6" s="379"/>
      <c r="GT6" s="380"/>
      <c r="GU6" s="381"/>
      <c r="GV6" s="382"/>
      <c r="GW6" s="380"/>
      <c r="GX6" s="381"/>
      <c r="GY6" s="382"/>
      <c r="GZ6" s="380"/>
      <c r="HA6" s="381"/>
      <c r="HB6" s="382"/>
      <c r="HC6" s="380"/>
      <c r="HD6" s="381"/>
      <c r="HE6" s="382"/>
      <c r="HF6" s="380"/>
      <c r="HG6" s="415"/>
      <c r="HH6" s="416">
        <f t="shared" ref="HH6:HH8" si="35">MAX(HE6,HB6,GY6,GV6,GS6)</f>
        <v>0</v>
      </c>
      <c r="HI6" s="417">
        <f t="shared" si="22"/>
        <v>0</v>
      </c>
      <c r="HJ6" s="418">
        <f t="shared" si="23"/>
        <v>0</v>
      </c>
    </row>
    <row r="7" customHeight="1" spans="2:218">
      <c r="B7" s="378" t="s">
        <v>1768</v>
      </c>
      <c r="C7" s="379"/>
      <c r="D7" s="380"/>
      <c r="E7" s="381"/>
      <c r="F7" s="382"/>
      <c r="G7" s="380"/>
      <c r="H7" s="381"/>
      <c r="I7" s="382">
        <v>16287.75</v>
      </c>
      <c r="J7" s="380">
        <v>16287.75</v>
      </c>
      <c r="K7" s="381">
        <v>17145000</v>
      </c>
      <c r="L7" s="382">
        <v>25692.56</v>
      </c>
      <c r="M7" s="380">
        <v>25692.56</v>
      </c>
      <c r="N7" s="381">
        <v>27045000</v>
      </c>
      <c r="O7" s="382">
        <v>40655.25</v>
      </c>
      <c r="P7" s="380">
        <v>40655.25</v>
      </c>
      <c r="Q7" s="415">
        <v>42795000</v>
      </c>
      <c r="R7" s="416">
        <f t="shared" si="24"/>
        <v>40655.25</v>
      </c>
      <c r="S7" s="417">
        <f t="shared" si="0"/>
        <v>40655.25</v>
      </c>
      <c r="T7" s="418">
        <f t="shared" si="1"/>
        <v>42795000</v>
      </c>
      <c r="U7" s="419">
        <v>4275</v>
      </c>
      <c r="V7" s="380">
        <v>4275</v>
      </c>
      <c r="W7" s="381">
        <v>4500000</v>
      </c>
      <c r="X7" s="382">
        <v>10089</v>
      </c>
      <c r="Y7" s="380">
        <v>10089</v>
      </c>
      <c r="Z7" s="381">
        <v>10620000</v>
      </c>
      <c r="AA7" s="382">
        <v>25008.75</v>
      </c>
      <c r="AB7" s="380">
        <v>25008.75</v>
      </c>
      <c r="AC7" s="381">
        <v>26325000</v>
      </c>
      <c r="AD7" s="382">
        <v>35868.95</v>
      </c>
      <c r="AE7" s="380">
        <v>35868.95</v>
      </c>
      <c r="AF7" s="381">
        <v>37341000</v>
      </c>
      <c r="AG7" s="382">
        <v>44632.7</v>
      </c>
      <c r="AH7" s="380">
        <v>44632.7</v>
      </c>
      <c r="AI7" s="415">
        <v>46566000</v>
      </c>
      <c r="AJ7" s="416">
        <f t="shared" si="25"/>
        <v>44632.7</v>
      </c>
      <c r="AK7" s="417">
        <f t="shared" si="2"/>
        <v>44632.7</v>
      </c>
      <c r="AL7" s="418">
        <f t="shared" si="3"/>
        <v>46566000</v>
      </c>
      <c r="AM7" s="379">
        <v>14492.25</v>
      </c>
      <c r="AN7" s="380">
        <v>14492.25</v>
      </c>
      <c r="AO7" s="381">
        <v>15255000</v>
      </c>
      <c r="AP7" s="382">
        <v>24709.5</v>
      </c>
      <c r="AQ7" s="380">
        <v>24709.5</v>
      </c>
      <c r="AR7" s="381">
        <v>26010000</v>
      </c>
      <c r="AS7" s="382">
        <v>37534.5</v>
      </c>
      <c r="AT7" s="380">
        <v>37534.5</v>
      </c>
      <c r="AU7" s="381">
        <v>39510000</v>
      </c>
      <c r="AV7" s="382">
        <v>45956.25</v>
      </c>
      <c r="AW7" s="380">
        <v>45956.25</v>
      </c>
      <c r="AX7" s="381">
        <v>48375000</v>
      </c>
      <c r="AY7" s="382"/>
      <c r="AZ7" s="380"/>
      <c r="BA7" s="415"/>
      <c r="BB7" s="416">
        <f t="shared" si="26"/>
        <v>45956.25</v>
      </c>
      <c r="BC7" s="417">
        <f t="shared" si="4"/>
        <v>45956.25</v>
      </c>
      <c r="BD7" s="418">
        <f t="shared" si="5"/>
        <v>48375000</v>
      </c>
      <c r="BE7" s="379">
        <v>12939.5</v>
      </c>
      <c r="BF7" s="380">
        <v>12939.5</v>
      </c>
      <c r="BG7" s="381">
        <v>12290000</v>
      </c>
      <c r="BH7" s="382">
        <v>25208.75</v>
      </c>
      <c r="BI7" s="380">
        <v>25208.75</v>
      </c>
      <c r="BJ7" s="381">
        <v>25205000</v>
      </c>
      <c r="BK7" s="382">
        <v>30328.25</v>
      </c>
      <c r="BL7" s="380">
        <v>30328.25</v>
      </c>
      <c r="BM7" s="381">
        <v>29903993</v>
      </c>
      <c r="BN7" s="382">
        <v>39632</v>
      </c>
      <c r="BO7" s="380">
        <v>39632</v>
      </c>
      <c r="BP7" s="381">
        <v>38948993</v>
      </c>
      <c r="BQ7" s="382">
        <v>45148.75</v>
      </c>
      <c r="BR7" s="380">
        <v>45148.75</v>
      </c>
      <c r="BS7" s="415">
        <v>44173993</v>
      </c>
      <c r="BT7" s="416">
        <f t="shared" si="27"/>
        <v>45148.75</v>
      </c>
      <c r="BU7" s="417">
        <f t="shared" si="6"/>
        <v>45148.75</v>
      </c>
      <c r="BV7" s="418">
        <f t="shared" si="7"/>
        <v>44173993</v>
      </c>
      <c r="BW7" s="379">
        <v>2565</v>
      </c>
      <c r="BX7" s="380">
        <v>2565</v>
      </c>
      <c r="BY7" s="381">
        <v>2700000</v>
      </c>
      <c r="BZ7" s="382">
        <v>9747</v>
      </c>
      <c r="CA7" s="380">
        <v>9747</v>
      </c>
      <c r="CB7" s="381">
        <v>10260000</v>
      </c>
      <c r="CC7" s="382">
        <v>20989.34</v>
      </c>
      <c r="CD7" s="380">
        <v>20989.34</v>
      </c>
      <c r="CE7" s="381">
        <v>21262466</v>
      </c>
      <c r="CF7" s="382">
        <v>31705.84</v>
      </c>
      <c r="CG7" s="380">
        <v>31705.84</v>
      </c>
      <c r="CH7" s="381">
        <v>32333466</v>
      </c>
      <c r="CI7" s="382">
        <v>39871.09</v>
      </c>
      <c r="CJ7" s="380">
        <v>39871.09</v>
      </c>
      <c r="CK7" s="415">
        <v>40928466</v>
      </c>
      <c r="CL7" s="416">
        <f t="shared" si="28"/>
        <v>39871.09</v>
      </c>
      <c r="CM7" s="417">
        <f t="shared" si="8"/>
        <v>39871.09</v>
      </c>
      <c r="CN7" s="418">
        <f t="shared" si="9"/>
        <v>40928466</v>
      </c>
      <c r="CO7" s="379">
        <v>4873.5</v>
      </c>
      <c r="CP7" s="380">
        <v>4873.5</v>
      </c>
      <c r="CQ7" s="381">
        <v>5130000</v>
      </c>
      <c r="CR7" s="382">
        <v>14022</v>
      </c>
      <c r="CS7" s="380">
        <v>14022</v>
      </c>
      <c r="CT7" s="381">
        <v>14760000</v>
      </c>
      <c r="CU7" s="382">
        <v>23341.5</v>
      </c>
      <c r="CV7" s="380">
        <v>23341.5</v>
      </c>
      <c r="CW7" s="381">
        <v>24570000</v>
      </c>
      <c r="CX7" s="382">
        <v>34499.25</v>
      </c>
      <c r="CY7" s="380">
        <v>34499.25</v>
      </c>
      <c r="CZ7" s="381">
        <v>36315000</v>
      </c>
      <c r="DA7" s="382">
        <v>38603.25</v>
      </c>
      <c r="DB7" s="380">
        <v>38603.25</v>
      </c>
      <c r="DC7" s="415">
        <v>40635000</v>
      </c>
      <c r="DD7" s="416">
        <f t="shared" si="29"/>
        <v>38603.25</v>
      </c>
      <c r="DE7" s="417">
        <f t="shared" si="10"/>
        <v>38603.25</v>
      </c>
      <c r="DF7" s="418">
        <f t="shared" si="11"/>
        <v>40635000</v>
      </c>
      <c r="DG7" s="379"/>
      <c r="DH7" s="380"/>
      <c r="DI7" s="381"/>
      <c r="DJ7" s="382"/>
      <c r="DK7" s="380"/>
      <c r="DL7" s="381"/>
      <c r="DM7" s="382"/>
      <c r="DN7" s="380"/>
      <c r="DO7" s="381"/>
      <c r="DP7" s="382"/>
      <c r="DQ7" s="380"/>
      <c r="DR7" s="381"/>
      <c r="DS7" s="382"/>
      <c r="DT7" s="380"/>
      <c r="DU7" s="415"/>
      <c r="DV7" s="416">
        <f t="shared" si="30"/>
        <v>0</v>
      </c>
      <c r="DW7" s="417">
        <f t="shared" si="12"/>
        <v>0</v>
      </c>
      <c r="DX7" s="418">
        <f t="shared" si="13"/>
        <v>0</v>
      </c>
      <c r="DY7" s="379"/>
      <c r="DZ7" s="380"/>
      <c r="EA7" s="381"/>
      <c r="EB7" s="382"/>
      <c r="EC7" s="380"/>
      <c r="ED7" s="381"/>
      <c r="EE7" s="382"/>
      <c r="EF7" s="380"/>
      <c r="EG7" s="381"/>
      <c r="EH7" s="382"/>
      <c r="EI7" s="380"/>
      <c r="EJ7" s="381"/>
      <c r="EK7" s="382"/>
      <c r="EL7" s="380"/>
      <c r="EM7" s="415"/>
      <c r="EN7" s="416">
        <f t="shared" si="31"/>
        <v>0</v>
      </c>
      <c r="EO7" s="417">
        <f t="shared" si="14"/>
        <v>0</v>
      </c>
      <c r="EP7" s="418">
        <f t="shared" si="15"/>
        <v>0</v>
      </c>
      <c r="EQ7" s="379"/>
      <c r="ER7" s="380"/>
      <c r="ES7" s="381"/>
      <c r="ET7" s="382"/>
      <c r="EU7" s="380"/>
      <c r="EV7" s="381"/>
      <c r="EW7" s="382"/>
      <c r="EX7" s="380"/>
      <c r="EY7" s="381"/>
      <c r="EZ7" s="382"/>
      <c r="FA7" s="380"/>
      <c r="FB7" s="381"/>
      <c r="FC7" s="382"/>
      <c r="FD7" s="380"/>
      <c r="FE7" s="415"/>
      <c r="FF7" s="416">
        <f t="shared" si="32"/>
        <v>0</v>
      </c>
      <c r="FG7" s="417">
        <f t="shared" si="16"/>
        <v>0</v>
      </c>
      <c r="FH7" s="418">
        <f t="shared" si="17"/>
        <v>0</v>
      </c>
      <c r="FI7" s="379"/>
      <c r="FJ7" s="380"/>
      <c r="FK7" s="381"/>
      <c r="FL7" s="382"/>
      <c r="FM7" s="380"/>
      <c r="FN7" s="381"/>
      <c r="FO7" s="382"/>
      <c r="FP7" s="380"/>
      <c r="FQ7" s="381"/>
      <c r="FR7" s="382"/>
      <c r="FS7" s="380"/>
      <c r="FT7" s="381"/>
      <c r="FU7" s="382"/>
      <c r="FV7" s="380"/>
      <c r="FW7" s="415"/>
      <c r="FX7" s="416">
        <f t="shared" si="33"/>
        <v>0</v>
      </c>
      <c r="FY7" s="417">
        <f t="shared" si="18"/>
        <v>0</v>
      </c>
      <c r="FZ7" s="418">
        <f t="shared" si="19"/>
        <v>0</v>
      </c>
      <c r="GA7" s="379"/>
      <c r="GB7" s="380"/>
      <c r="GC7" s="381"/>
      <c r="GD7" s="382"/>
      <c r="GE7" s="380"/>
      <c r="GF7" s="381"/>
      <c r="GG7" s="382"/>
      <c r="GH7" s="380"/>
      <c r="GI7" s="381"/>
      <c r="GJ7" s="382"/>
      <c r="GK7" s="380"/>
      <c r="GL7" s="381"/>
      <c r="GM7" s="382"/>
      <c r="GN7" s="380"/>
      <c r="GO7" s="415"/>
      <c r="GP7" s="416">
        <f t="shared" si="34"/>
        <v>0</v>
      </c>
      <c r="GQ7" s="417">
        <f t="shared" si="20"/>
        <v>0</v>
      </c>
      <c r="GR7" s="418">
        <f t="shared" si="21"/>
        <v>0</v>
      </c>
      <c r="GS7" s="379"/>
      <c r="GT7" s="380"/>
      <c r="GU7" s="381"/>
      <c r="GV7" s="382"/>
      <c r="GW7" s="380"/>
      <c r="GX7" s="381"/>
      <c r="GY7" s="382"/>
      <c r="GZ7" s="380"/>
      <c r="HA7" s="381"/>
      <c r="HB7" s="382"/>
      <c r="HC7" s="380"/>
      <c r="HD7" s="381"/>
      <c r="HE7" s="382"/>
      <c r="HF7" s="380"/>
      <c r="HG7" s="415"/>
      <c r="HH7" s="416">
        <f t="shared" si="35"/>
        <v>0</v>
      </c>
      <c r="HI7" s="417">
        <f t="shared" si="22"/>
        <v>0</v>
      </c>
      <c r="HJ7" s="418">
        <f t="shared" si="23"/>
        <v>0</v>
      </c>
    </row>
    <row r="8" customHeight="1" spans="2:218">
      <c r="B8" s="383" t="s">
        <v>1769</v>
      </c>
      <c r="C8" s="384"/>
      <c r="D8" s="385"/>
      <c r="E8" s="386"/>
      <c r="F8" s="387"/>
      <c r="G8" s="385"/>
      <c r="H8" s="386"/>
      <c r="I8" s="387">
        <v>202338.74</v>
      </c>
      <c r="J8" s="385">
        <v>155347.049</v>
      </c>
      <c r="K8" s="386">
        <v>22012740</v>
      </c>
      <c r="L8" s="387">
        <v>361621.95</v>
      </c>
      <c r="M8" s="385">
        <v>271380.907</v>
      </c>
      <c r="N8" s="386">
        <v>39911386</v>
      </c>
      <c r="O8" s="387">
        <v>557869.21</v>
      </c>
      <c r="P8" s="385">
        <v>399471.82588</v>
      </c>
      <c r="Q8" s="420">
        <v>61287584</v>
      </c>
      <c r="R8" s="421">
        <f t="shared" si="24"/>
        <v>557869.21</v>
      </c>
      <c r="S8" s="422">
        <f t="shared" si="0"/>
        <v>399471.82588</v>
      </c>
      <c r="T8" s="423">
        <f t="shared" si="1"/>
        <v>61287584</v>
      </c>
      <c r="U8" s="424">
        <v>21722.54</v>
      </c>
      <c r="V8" s="385">
        <v>13430.68</v>
      </c>
      <c r="W8" s="386">
        <v>4871633</v>
      </c>
      <c r="X8" s="387">
        <v>132625.72</v>
      </c>
      <c r="Y8" s="385">
        <v>98356.87</v>
      </c>
      <c r="Z8" s="386">
        <v>15012836</v>
      </c>
      <c r="AA8" s="387">
        <v>314103.47</v>
      </c>
      <c r="AB8" s="385">
        <v>240930.84</v>
      </c>
      <c r="AC8" s="386">
        <v>37302880</v>
      </c>
      <c r="AD8" s="387">
        <v>477493.06</v>
      </c>
      <c r="AE8" s="385">
        <v>343357.56</v>
      </c>
      <c r="AF8" s="386">
        <v>55131889</v>
      </c>
      <c r="AG8" s="387">
        <v>632834.09</v>
      </c>
      <c r="AH8" s="385">
        <v>457392.15</v>
      </c>
      <c r="AI8" s="420">
        <v>68023611</v>
      </c>
      <c r="AJ8" s="421">
        <f t="shared" si="25"/>
        <v>632834.09</v>
      </c>
      <c r="AK8" s="422">
        <f t="shared" si="2"/>
        <v>457392.15</v>
      </c>
      <c r="AL8" s="423">
        <f t="shared" si="3"/>
        <v>68023611</v>
      </c>
      <c r="AM8" s="384">
        <v>143091.5</v>
      </c>
      <c r="AN8" s="385">
        <v>94535.337</v>
      </c>
      <c r="AO8" s="386">
        <v>21792493</v>
      </c>
      <c r="AP8" s="387">
        <v>262652.32</v>
      </c>
      <c r="AQ8" s="385">
        <v>180731.99</v>
      </c>
      <c r="AR8" s="386">
        <v>35631240</v>
      </c>
      <c r="AS8" s="387">
        <v>453685.24</v>
      </c>
      <c r="AT8" s="385">
        <v>306384.4447</v>
      </c>
      <c r="AU8" s="386">
        <v>56511077</v>
      </c>
      <c r="AV8" s="387">
        <v>585010.23</v>
      </c>
      <c r="AW8" s="385">
        <v>422091.49</v>
      </c>
      <c r="AX8" s="386">
        <v>68795863</v>
      </c>
      <c r="AY8" s="387"/>
      <c r="AZ8" s="385"/>
      <c r="BA8" s="420"/>
      <c r="BB8" s="421">
        <f t="shared" si="26"/>
        <v>585010.23</v>
      </c>
      <c r="BC8" s="422">
        <f t="shared" si="4"/>
        <v>422091.49</v>
      </c>
      <c r="BD8" s="423">
        <f t="shared" si="5"/>
        <v>68795863</v>
      </c>
      <c r="BE8" s="384">
        <v>129482.24</v>
      </c>
      <c r="BF8" s="385">
        <v>100451.40830975</v>
      </c>
      <c r="BG8" s="386">
        <v>17476286</v>
      </c>
      <c r="BH8" s="387">
        <v>312918.49</v>
      </c>
      <c r="BI8" s="385">
        <v>202592.33</v>
      </c>
      <c r="BJ8" s="386">
        <v>34032632</v>
      </c>
      <c r="BK8" s="387">
        <v>435077.26</v>
      </c>
      <c r="BL8" s="385">
        <v>300368.11</v>
      </c>
      <c r="BM8" s="386">
        <v>44690003</v>
      </c>
      <c r="BN8" s="387">
        <v>540182.55</v>
      </c>
      <c r="BO8" s="385">
        <v>381935.91</v>
      </c>
      <c r="BP8" s="386">
        <v>57279558</v>
      </c>
      <c r="BQ8" s="387">
        <v>608007.29</v>
      </c>
      <c r="BR8" s="385">
        <v>443457.544</v>
      </c>
      <c r="BS8" s="420">
        <v>63910960</v>
      </c>
      <c r="BT8" s="421">
        <f t="shared" si="27"/>
        <v>608007.29</v>
      </c>
      <c r="BU8" s="422">
        <f t="shared" si="6"/>
        <v>443457.544</v>
      </c>
      <c r="BV8" s="423">
        <f t="shared" si="7"/>
        <v>63910960</v>
      </c>
      <c r="BW8" s="384">
        <v>50624.65</v>
      </c>
      <c r="BX8" s="385">
        <v>29782.79</v>
      </c>
      <c r="BY8" s="386">
        <v>3866287</v>
      </c>
      <c r="BZ8" s="387">
        <v>140885.43</v>
      </c>
      <c r="CA8" s="385">
        <v>93565.43</v>
      </c>
      <c r="CB8" s="386">
        <v>16093439</v>
      </c>
      <c r="CC8" s="387">
        <v>260553.78</v>
      </c>
      <c r="CD8" s="385">
        <v>182070.12</v>
      </c>
      <c r="CE8" s="386">
        <v>29790282</v>
      </c>
      <c r="CF8" s="387">
        <v>486330.56</v>
      </c>
      <c r="CG8" s="385">
        <v>342394.23</v>
      </c>
      <c r="CH8" s="386">
        <v>49926036</v>
      </c>
      <c r="CI8" s="387">
        <v>684118.16</v>
      </c>
      <c r="CJ8" s="385">
        <v>475636.01</v>
      </c>
      <c r="CK8" s="420">
        <v>65185326</v>
      </c>
      <c r="CL8" s="421">
        <f t="shared" si="28"/>
        <v>684118.16</v>
      </c>
      <c r="CM8" s="422">
        <f t="shared" si="8"/>
        <v>475636.01</v>
      </c>
      <c r="CN8" s="423">
        <f t="shared" si="9"/>
        <v>65185326</v>
      </c>
      <c r="CO8" s="384">
        <v>69838.39</v>
      </c>
      <c r="CP8" s="385">
        <v>47639.51</v>
      </c>
      <c r="CQ8" s="386">
        <v>6891861</v>
      </c>
      <c r="CR8" s="387">
        <v>215410.71</v>
      </c>
      <c r="CS8" s="385">
        <v>138717.1</v>
      </c>
      <c r="CT8" s="386">
        <v>22664949</v>
      </c>
      <c r="CU8" s="387">
        <v>418729.49</v>
      </c>
      <c r="CV8" s="385">
        <v>294049.51</v>
      </c>
      <c r="CW8" s="386">
        <v>37400032</v>
      </c>
      <c r="CX8" s="387">
        <v>601367.200000001</v>
      </c>
      <c r="CY8" s="385">
        <v>425934.460000001</v>
      </c>
      <c r="CZ8" s="386">
        <v>55918591</v>
      </c>
      <c r="DA8" s="387">
        <v>624658.280000001</v>
      </c>
      <c r="DB8" s="385">
        <v>439298.010000001</v>
      </c>
      <c r="DC8" s="420">
        <v>60778265</v>
      </c>
      <c r="DD8" s="421">
        <f t="shared" si="29"/>
        <v>624658.280000001</v>
      </c>
      <c r="DE8" s="422">
        <f t="shared" si="10"/>
        <v>439298.010000001</v>
      </c>
      <c r="DF8" s="423">
        <f t="shared" si="11"/>
        <v>60778265</v>
      </c>
      <c r="DG8" s="384"/>
      <c r="DH8" s="385"/>
      <c r="DI8" s="386"/>
      <c r="DJ8" s="387"/>
      <c r="DK8" s="385"/>
      <c r="DL8" s="386"/>
      <c r="DM8" s="387"/>
      <c r="DN8" s="385"/>
      <c r="DO8" s="386"/>
      <c r="DP8" s="387"/>
      <c r="DQ8" s="385"/>
      <c r="DR8" s="386"/>
      <c r="DS8" s="387"/>
      <c r="DT8" s="385"/>
      <c r="DU8" s="420"/>
      <c r="DV8" s="421">
        <f t="shared" si="30"/>
        <v>0</v>
      </c>
      <c r="DW8" s="422">
        <f t="shared" si="12"/>
        <v>0</v>
      </c>
      <c r="DX8" s="423">
        <f t="shared" si="13"/>
        <v>0</v>
      </c>
      <c r="DY8" s="384"/>
      <c r="DZ8" s="385"/>
      <c r="EA8" s="386"/>
      <c r="EB8" s="387"/>
      <c r="EC8" s="385"/>
      <c r="ED8" s="386"/>
      <c r="EE8" s="387"/>
      <c r="EF8" s="385"/>
      <c r="EG8" s="386"/>
      <c r="EH8" s="387"/>
      <c r="EI8" s="385"/>
      <c r="EJ8" s="386"/>
      <c r="EK8" s="387"/>
      <c r="EL8" s="385"/>
      <c r="EM8" s="420"/>
      <c r="EN8" s="421">
        <f t="shared" si="31"/>
        <v>0</v>
      </c>
      <c r="EO8" s="422">
        <f t="shared" si="14"/>
        <v>0</v>
      </c>
      <c r="EP8" s="423">
        <f t="shared" si="15"/>
        <v>0</v>
      </c>
      <c r="EQ8" s="384"/>
      <c r="ER8" s="385"/>
      <c r="ES8" s="386"/>
      <c r="ET8" s="387"/>
      <c r="EU8" s="385"/>
      <c r="EV8" s="386"/>
      <c r="EW8" s="387"/>
      <c r="EX8" s="385"/>
      <c r="EY8" s="386"/>
      <c r="EZ8" s="387"/>
      <c r="FA8" s="385"/>
      <c r="FB8" s="386"/>
      <c r="FC8" s="387"/>
      <c r="FD8" s="385"/>
      <c r="FE8" s="420"/>
      <c r="FF8" s="421">
        <f t="shared" si="32"/>
        <v>0</v>
      </c>
      <c r="FG8" s="422">
        <f t="shared" si="16"/>
        <v>0</v>
      </c>
      <c r="FH8" s="423">
        <f t="shared" si="17"/>
        <v>0</v>
      </c>
      <c r="FI8" s="384"/>
      <c r="FJ8" s="385"/>
      <c r="FK8" s="386"/>
      <c r="FL8" s="387"/>
      <c r="FM8" s="385"/>
      <c r="FN8" s="386"/>
      <c r="FO8" s="387"/>
      <c r="FP8" s="385"/>
      <c r="FQ8" s="386"/>
      <c r="FR8" s="387"/>
      <c r="FS8" s="385"/>
      <c r="FT8" s="386"/>
      <c r="FU8" s="387"/>
      <c r="FV8" s="385"/>
      <c r="FW8" s="420"/>
      <c r="FX8" s="421">
        <f t="shared" si="33"/>
        <v>0</v>
      </c>
      <c r="FY8" s="422">
        <f t="shared" si="18"/>
        <v>0</v>
      </c>
      <c r="FZ8" s="423">
        <f t="shared" si="19"/>
        <v>0</v>
      </c>
      <c r="GA8" s="384"/>
      <c r="GB8" s="385"/>
      <c r="GC8" s="386"/>
      <c r="GD8" s="387"/>
      <c r="GE8" s="385"/>
      <c r="GF8" s="386"/>
      <c r="GG8" s="387"/>
      <c r="GH8" s="385"/>
      <c r="GI8" s="386"/>
      <c r="GJ8" s="387"/>
      <c r="GK8" s="385"/>
      <c r="GL8" s="386"/>
      <c r="GM8" s="387"/>
      <c r="GN8" s="385"/>
      <c r="GO8" s="420"/>
      <c r="GP8" s="421">
        <f t="shared" si="34"/>
        <v>0</v>
      </c>
      <c r="GQ8" s="422">
        <f t="shared" si="20"/>
        <v>0</v>
      </c>
      <c r="GR8" s="423">
        <f t="shared" si="21"/>
        <v>0</v>
      </c>
      <c r="GS8" s="384"/>
      <c r="GT8" s="385"/>
      <c r="GU8" s="386"/>
      <c r="GV8" s="387"/>
      <c r="GW8" s="385"/>
      <c r="GX8" s="386"/>
      <c r="GY8" s="387"/>
      <c r="GZ8" s="385"/>
      <c r="HA8" s="386"/>
      <c r="HB8" s="387"/>
      <c r="HC8" s="385"/>
      <c r="HD8" s="386"/>
      <c r="HE8" s="387"/>
      <c r="HF8" s="385"/>
      <c r="HG8" s="420"/>
      <c r="HH8" s="421">
        <f t="shared" si="35"/>
        <v>0</v>
      </c>
      <c r="HI8" s="422">
        <f t="shared" si="22"/>
        <v>0</v>
      </c>
      <c r="HJ8" s="423">
        <f t="shared" si="23"/>
        <v>0</v>
      </c>
    </row>
    <row r="9" ht="6" customHeight="1" spans="2:218">
      <c r="B9" s="373"/>
      <c r="C9" s="374"/>
      <c r="D9" s="375"/>
      <c r="E9" s="376"/>
      <c r="F9" s="377"/>
      <c r="G9" s="375"/>
      <c r="H9" s="376"/>
      <c r="I9" s="377"/>
      <c r="J9" s="375"/>
      <c r="K9" s="376"/>
      <c r="L9" s="377"/>
      <c r="M9" s="375"/>
      <c r="N9" s="376"/>
      <c r="O9" s="377"/>
      <c r="P9" s="375"/>
      <c r="Q9" s="411"/>
      <c r="R9" s="412"/>
      <c r="S9" s="375"/>
      <c r="T9" s="413"/>
      <c r="U9" s="414"/>
      <c r="V9" s="375"/>
      <c r="W9" s="376"/>
      <c r="X9" s="377"/>
      <c r="Y9" s="375"/>
      <c r="Z9" s="376"/>
      <c r="AA9" s="377"/>
      <c r="AB9" s="375"/>
      <c r="AC9" s="376"/>
      <c r="AD9" s="377"/>
      <c r="AE9" s="375"/>
      <c r="AF9" s="376"/>
      <c r="AG9" s="377"/>
      <c r="AH9" s="375"/>
      <c r="AI9" s="411"/>
      <c r="AJ9" s="412"/>
      <c r="AK9" s="375"/>
      <c r="AL9" s="413"/>
      <c r="AM9" s="374"/>
      <c r="AN9" s="375"/>
      <c r="AO9" s="376"/>
      <c r="AP9" s="377"/>
      <c r="AQ9" s="375"/>
      <c r="AR9" s="376"/>
      <c r="AS9" s="377"/>
      <c r="AT9" s="375"/>
      <c r="AU9" s="376"/>
      <c r="AV9" s="377"/>
      <c r="AW9" s="375"/>
      <c r="AX9" s="376"/>
      <c r="AY9" s="377"/>
      <c r="AZ9" s="375"/>
      <c r="BA9" s="411"/>
      <c r="BB9" s="412"/>
      <c r="BC9" s="375"/>
      <c r="BD9" s="413"/>
      <c r="BE9" s="374"/>
      <c r="BF9" s="375"/>
      <c r="BG9" s="376"/>
      <c r="BH9" s="377"/>
      <c r="BI9" s="375"/>
      <c r="BJ9" s="376"/>
      <c r="BK9" s="377"/>
      <c r="BL9" s="375"/>
      <c r="BM9" s="376"/>
      <c r="BN9" s="377"/>
      <c r="BO9" s="375"/>
      <c r="BP9" s="376"/>
      <c r="BQ9" s="377"/>
      <c r="BR9" s="375"/>
      <c r="BS9" s="411"/>
      <c r="BT9" s="412"/>
      <c r="BU9" s="375"/>
      <c r="BV9" s="413"/>
      <c r="BW9" s="374"/>
      <c r="BX9" s="375"/>
      <c r="BY9" s="376"/>
      <c r="BZ9" s="377"/>
      <c r="CA9" s="375"/>
      <c r="CB9" s="376"/>
      <c r="CC9" s="377"/>
      <c r="CD9" s="375"/>
      <c r="CE9" s="376"/>
      <c r="CF9" s="377"/>
      <c r="CG9" s="375"/>
      <c r="CH9" s="376"/>
      <c r="CI9" s="377"/>
      <c r="CJ9" s="375"/>
      <c r="CK9" s="411"/>
      <c r="CL9" s="412"/>
      <c r="CM9" s="375"/>
      <c r="CN9" s="413"/>
      <c r="CO9" s="374"/>
      <c r="CP9" s="375"/>
      <c r="CQ9" s="376"/>
      <c r="CR9" s="377"/>
      <c r="CS9" s="375"/>
      <c r="CT9" s="376"/>
      <c r="CU9" s="377"/>
      <c r="CV9" s="375"/>
      <c r="CW9" s="376"/>
      <c r="CX9" s="377"/>
      <c r="CY9" s="375"/>
      <c r="CZ9" s="376"/>
      <c r="DA9" s="377"/>
      <c r="DB9" s="375"/>
      <c r="DC9" s="411"/>
      <c r="DD9" s="412"/>
      <c r="DE9" s="375"/>
      <c r="DF9" s="413"/>
      <c r="DG9" s="374"/>
      <c r="DH9" s="375"/>
      <c r="DI9" s="376"/>
      <c r="DJ9" s="377"/>
      <c r="DK9" s="375"/>
      <c r="DL9" s="376"/>
      <c r="DM9" s="377"/>
      <c r="DN9" s="375"/>
      <c r="DO9" s="376"/>
      <c r="DP9" s="377"/>
      <c r="DQ9" s="375"/>
      <c r="DR9" s="376"/>
      <c r="DS9" s="377"/>
      <c r="DT9" s="375"/>
      <c r="DU9" s="411"/>
      <c r="DV9" s="412"/>
      <c r="DW9" s="375"/>
      <c r="DX9" s="413"/>
      <c r="DY9" s="374"/>
      <c r="DZ9" s="375"/>
      <c r="EA9" s="376"/>
      <c r="EB9" s="377"/>
      <c r="EC9" s="375"/>
      <c r="ED9" s="376"/>
      <c r="EE9" s="377"/>
      <c r="EF9" s="375"/>
      <c r="EG9" s="376"/>
      <c r="EH9" s="377"/>
      <c r="EI9" s="375"/>
      <c r="EJ9" s="376"/>
      <c r="EK9" s="377"/>
      <c r="EL9" s="375"/>
      <c r="EM9" s="411"/>
      <c r="EN9" s="412"/>
      <c r="EO9" s="375"/>
      <c r="EP9" s="413"/>
      <c r="EQ9" s="374"/>
      <c r="ER9" s="375"/>
      <c r="ES9" s="376"/>
      <c r="ET9" s="377"/>
      <c r="EU9" s="375"/>
      <c r="EV9" s="376"/>
      <c r="EW9" s="377"/>
      <c r="EX9" s="375"/>
      <c r="EY9" s="376"/>
      <c r="EZ9" s="377"/>
      <c r="FA9" s="375"/>
      <c r="FB9" s="376"/>
      <c r="FC9" s="377"/>
      <c r="FD9" s="375"/>
      <c r="FE9" s="411"/>
      <c r="FF9" s="412"/>
      <c r="FG9" s="375"/>
      <c r="FH9" s="413"/>
      <c r="FI9" s="374"/>
      <c r="FJ9" s="375"/>
      <c r="FK9" s="376"/>
      <c r="FL9" s="377"/>
      <c r="FM9" s="375"/>
      <c r="FN9" s="376"/>
      <c r="FO9" s="377"/>
      <c r="FP9" s="375"/>
      <c r="FQ9" s="376"/>
      <c r="FR9" s="377"/>
      <c r="FS9" s="375"/>
      <c r="FT9" s="376"/>
      <c r="FU9" s="377"/>
      <c r="FV9" s="375"/>
      <c r="FW9" s="411"/>
      <c r="FX9" s="412"/>
      <c r="FY9" s="375"/>
      <c r="FZ9" s="413"/>
      <c r="GA9" s="374"/>
      <c r="GB9" s="375"/>
      <c r="GC9" s="376"/>
      <c r="GD9" s="377"/>
      <c r="GE9" s="375"/>
      <c r="GF9" s="376"/>
      <c r="GG9" s="377"/>
      <c r="GH9" s="375"/>
      <c r="GI9" s="376"/>
      <c r="GJ9" s="377"/>
      <c r="GK9" s="375"/>
      <c r="GL9" s="376"/>
      <c r="GM9" s="377"/>
      <c r="GN9" s="375"/>
      <c r="GO9" s="411"/>
      <c r="GP9" s="412"/>
      <c r="GQ9" s="375"/>
      <c r="GR9" s="413"/>
      <c r="GS9" s="374"/>
      <c r="GT9" s="375"/>
      <c r="GU9" s="376"/>
      <c r="GV9" s="377"/>
      <c r="GW9" s="375"/>
      <c r="GX9" s="376"/>
      <c r="GY9" s="377"/>
      <c r="GZ9" s="375"/>
      <c r="HA9" s="376"/>
      <c r="HB9" s="377"/>
      <c r="HC9" s="375"/>
      <c r="HD9" s="376"/>
      <c r="HE9" s="377"/>
      <c r="HF9" s="375"/>
      <c r="HG9" s="411"/>
      <c r="HH9" s="412"/>
      <c r="HI9" s="375"/>
      <c r="HJ9" s="413"/>
    </row>
    <row r="10" customHeight="1" spans="2:218">
      <c r="B10" s="378" t="s">
        <v>1770</v>
      </c>
      <c r="C10" s="379"/>
      <c r="D10" s="380"/>
      <c r="E10" s="381"/>
      <c r="F10" s="382"/>
      <c r="G10" s="380"/>
      <c r="H10" s="381"/>
      <c r="I10" s="382">
        <v>25266.17</v>
      </c>
      <c r="J10" s="380">
        <v>20669.32</v>
      </c>
      <c r="K10" s="381">
        <v>8170</v>
      </c>
      <c r="L10" s="382">
        <v>60847.7300000002</v>
      </c>
      <c r="M10" s="380">
        <v>49851.1237011997</v>
      </c>
      <c r="N10" s="381">
        <v>15510</v>
      </c>
      <c r="O10" s="382">
        <v>95836.65</v>
      </c>
      <c r="P10" s="380">
        <v>77138.30879</v>
      </c>
      <c r="Q10" s="415">
        <v>21832</v>
      </c>
      <c r="R10" s="416">
        <f t="shared" si="24"/>
        <v>95836.65</v>
      </c>
      <c r="S10" s="417">
        <f t="shared" si="0"/>
        <v>77138.30879</v>
      </c>
      <c r="T10" s="418">
        <f t="shared" si="1"/>
        <v>21832</v>
      </c>
      <c r="U10" s="419">
        <v>9810.9</v>
      </c>
      <c r="V10" s="380">
        <v>2657.12</v>
      </c>
      <c r="W10" s="425"/>
      <c r="X10" s="382">
        <v>24797.45</v>
      </c>
      <c r="Y10" s="380">
        <v>20169.91</v>
      </c>
      <c r="Z10" s="381">
        <v>6470</v>
      </c>
      <c r="AA10" s="382">
        <v>62294.65</v>
      </c>
      <c r="AB10" s="380">
        <v>36616.2</v>
      </c>
      <c r="AC10" s="381">
        <v>14402</v>
      </c>
      <c r="AD10" s="382">
        <v>97984.1</v>
      </c>
      <c r="AE10" s="380">
        <v>77766.82</v>
      </c>
      <c r="AF10" s="381">
        <v>21018</v>
      </c>
      <c r="AG10" s="382">
        <v>111981.09</v>
      </c>
      <c r="AH10" s="380">
        <v>88424.62</v>
      </c>
      <c r="AI10" s="415">
        <v>23238</v>
      </c>
      <c r="AJ10" s="416">
        <f t="shared" ref="AJ10" si="36">MAX(AG10,AD10,AA10,X10,U10)</f>
        <v>111981.09</v>
      </c>
      <c r="AK10" s="417">
        <f t="shared" ref="AK10" si="37">MAX(AH10,AE10,AB10,Y10,V10)</f>
        <v>88424.62</v>
      </c>
      <c r="AL10" s="418">
        <f t="shared" ref="AL10" si="38">MAX(AI10,AF10,AC10,Z10,W10)</f>
        <v>23238</v>
      </c>
      <c r="AM10" s="379">
        <v>17013.67</v>
      </c>
      <c r="AN10" s="380">
        <v>13651.17</v>
      </c>
      <c r="AO10" s="381">
        <v>3756</v>
      </c>
      <c r="AP10" s="382">
        <v>42168.57</v>
      </c>
      <c r="AQ10" s="380">
        <v>34577.41</v>
      </c>
      <c r="AR10" s="381">
        <v>9334</v>
      </c>
      <c r="AS10" s="382">
        <v>69588.74</v>
      </c>
      <c r="AT10" s="380">
        <v>55439.52</v>
      </c>
      <c r="AU10" s="381">
        <v>16210</v>
      </c>
      <c r="AV10" s="382">
        <v>101054.4</v>
      </c>
      <c r="AW10" s="380">
        <v>79816.18</v>
      </c>
      <c r="AX10" s="381">
        <v>21968</v>
      </c>
      <c r="AY10" s="382"/>
      <c r="AZ10" s="380"/>
      <c r="BA10" s="415"/>
      <c r="BB10" s="416">
        <f t="shared" ref="BB10" si="39">MAX(AY10,AV10,AS10,AP10,AM10)</f>
        <v>101054.4</v>
      </c>
      <c r="BC10" s="417">
        <f t="shared" ref="BC10" si="40">MAX(AZ10,AW10,AT10,AQ10,AN10)</f>
        <v>79816.18</v>
      </c>
      <c r="BD10" s="418">
        <f t="shared" ref="BD10" si="41">MAX(BA10,AX10,AU10,AR10,AO10)</f>
        <v>21968</v>
      </c>
      <c r="BE10" s="379">
        <v>0</v>
      </c>
      <c r="BF10" s="380">
        <v>0</v>
      </c>
      <c r="BG10" s="381">
        <v>0</v>
      </c>
      <c r="BH10" s="382">
        <v>0</v>
      </c>
      <c r="BI10" s="380">
        <v>0</v>
      </c>
      <c r="BJ10" s="381">
        <v>0</v>
      </c>
      <c r="BK10" s="382">
        <v>0</v>
      </c>
      <c r="BL10" s="380">
        <v>0</v>
      </c>
      <c r="BM10" s="381">
        <v>0</v>
      </c>
      <c r="BN10" s="382">
        <v>36582.5</v>
      </c>
      <c r="BO10" s="380">
        <v>29025.21</v>
      </c>
      <c r="BP10" s="381">
        <v>8692</v>
      </c>
      <c r="BQ10" s="382">
        <v>36582.5</v>
      </c>
      <c r="BR10" s="380">
        <v>29025.21</v>
      </c>
      <c r="BS10" s="415">
        <v>8692</v>
      </c>
      <c r="BT10" s="416">
        <f t="shared" ref="BT10" si="42">MAX(BQ10,BN10,BK10,BH10,BE10)</f>
        <v>36582.5</v>
      </c>
      <c r="BU10" s="417">
        <f t="shared" ref="BU10" si="43">MAX(BR10,BO10,BL10,BI10,BF10)</f>
        <v>29025.21</v>
      </c>
      <c r="BV10" s="418">
        <f t="shared" ref="BV10" si="44">MAX(BS10,BP10,BM10,BJ10,BG10)</f>
        <v>8692</v>
      </c>
      <c r="BW10" s="379">
        <v>0</v>
      </c>
      <c r="BX10" s="380">
        <v>0</v>
      </c>
      <c r="BY10" s="381">
        <v>0</v>
      </c>
      <c r="BZ10" s="382">
        <v>0</v>
      </c>
      <c r="CA10" s="380">
        <v>0</v>
      </c>
      <c r="CB10" s="381">
        <v>0</v>
      </c>
      <c r="CC10" s="382">
        <v>0</v>
      </c>
      <c r="CD10" s="380">
        <v>0</v>
      </c>
      <c r="CE10" s="381">
        <v>0</v>
      </c>
      <c r="CF10" s="382">
        <v>0</v>
      </c>
      <c r="CG10" s="380">
        <v>0</v>
      </c>
      <c r="CH10" s="381">
        <v>0</v>
      </c>
      <c r="CI10" s="382">
        <v>0</v>
      </c>
      <c r="CJ10" s="380">
        <v>0</v>
      </c>
      <c r="CK10" s="415">
        <v>0</v>
      </c>
      <c r="CL10" s="416">
        <f t="shared" ref="CL10" si="45">MAX(CI10,CF10,CC10,BZ10,BW10)</f>
        <v>0</v>
      </c>
      <c r="CM10" s="417">
        <f t="shared" ref="CM10" si="46">MAX(CJ10,CG10,CD10,CA10,BX10)</f>
        <v>0</v>
      </c>
      <c r="CN10" s="418">
        <f t="shared" ref="CN10" si="47">MAX(CK10,CH10,CE10,CB10,BY10)</f>
        <v>0</v>
      </c>
      <c r="CO10" s="379">
        <v>0</v>
      </c>
      <c r="CP10" s="380">
        <v>0</v>
      </c>
      <c r="CQ10" s="381">
        <v>0</v>
      </c>
      <c r="CR10" s="382">
        <v>0</v>
      </c>
      <c r="CS10" s="380">
        <v>0</v>
      </c>
      <c r="CT10" s="381">
        <v>0</v>
      </c>
      <c r="CU10" s="382">
        <v>381.09</v>
      </c>
      <c r="CV10" s="380">
        <v>255</v>
      </c>
      <c r="CW10" s="381">
        <v>30</v>
      </c>
      <c r="CX10" s="382">
        <v>3420.46</v>
      </c>
      <c r="CY10" s="380">
        <v>2358.81</v>
      </c>
      <c r="CZ10" s="381">
        <v>600</v>
      </c>
      <c r="DA10" s="382">
        <v>3784.2</v>
      </c>
      <c r="DB10" s="380">
        <v>2699.01</v>
      </c>
      <c r="DC10" s="415">
        <v>700</v>
      </c>
      <c r="DD10" s="416">
        <f t="shared" ref="DD10" si="48">MAX(DA10,CX10,CU10,CR10,CO10)</f>
        <v>3784.2</v>
      </c>
      <c r="DE10" s="417">
        <f t="shared" ref="DE10" si="49">MAX(DB10,CY10,CV10,CS10,CP10)</f>
        <v>2699.01</v>
      </c>
      <c r="DF10" s="418">
        <f t="shared" ref="DF10" si="50">MAX(DC10,CZ10,CW10,CT10,CQ10)</f>
        <v>700</v>
      </c>
      <c r="DG10" s="379"/>
      <c r="DH10" s="380"/>
      <c r="DI10" s="381"/>
      <c r="DJ10" s="382"/>
      <c r="DK10" s="380"/>
      <c r="DL10" s="381"/>
      <c r="DM10" s="382"/>
      <c r="DN10" s="380"/>
      <c r="DO10" s="381"/>
      <c r="DP10" s="382"/>
      <c r="DQ10" s="380"/>
      <c r="DR10" s="381"/>
      <c r="DS10" s="382"/>
      <c r="DT10" s="380"/>
      <c r="DU10" s="415"/>
      <c r="DV10" s="416">
        <f t="shared" ref="DV10" si="51">MAX(DS10,DP10,DM10,DJ10,DG10)</f>
        <v>0</v>
      </c>
      <c r="DW10" s="417">
        <f t="shared" ref="DW10" si="52">MAX(DT10,DQ10,DN10,DK10,DH10)</f>
        <v>0</v>
      </c>
      <c r="DX10" s="418">
        <f t="shared" ref="DX10" si="53">MAX(DU10,DR10,DO10,DL10,DI10)</f>
        <v>0</v>
      </c>
      <c r="DY10" s="379"/>
      <c r="DZ10" s="380"/>
      <c r="EA10" s="381"/>
      <c r="EB10" s="382"/>
      <c r="EC10" s="380"/>
      <c r="ED10" s="381"/>
      <c r="EE10" s="382"/>
      <c r="EF10" s="380"/>
      <c r="EG10" s="381"/>
      <c r="EH10" s="382"/>
      <c r="EI10" s="380"/>
      <c r="EJ10" s="381"/>
      <c r="EK10" s="382"/>
      <c r="EL10" s="380"/>
      <c r="EM10" s="415"/>
      <c r="EN10" s="416">
        <f t="shared" ref="EN10" si="54">MAX(EK10,EH10,EE10,EB10,DY10)</f>
        <v>0</v>
      </c>
      <c r="EO10" s="417">
        <f t="shared" ref="EO10" si="55">MAX(EL10,EI10,EF10,EC10,DZ10)</f>
        <v>0</v>
      </c>
      <c r="EP10" s="418">
        <f t="shared" ref="EP10" si="56">MAX(EM10,EJ10,EG10,ED10,EA10)</f>
        <v>0</v>
      </c>
      <c r="EQ10" s="379"/>
      <c r="ER10" s="380"/>
      <c r="ES10" s="381"/>
      <c r="ET10" s="382"/>
      <c r="EU10" s="380"/>
      <c r="EV10" s="381"/>
      <c r="EW10" s="382"/>
      <c r="EX10" s="380"/>
      <c r="EY10" s="381"/>
      <c r="EZ10" s="382"/>
      <c r="FA10" s="380"/>
      <c r="FB10" s="381"/>
      <c r="FC10" s="382"/>
      <c r="FD10" s="380"/>
      <c r="FE10" s="415"/>
      <c r="FF10" s="416">
        <f t="shared" ref="FF10" si="57">MAX(FC10,EZ10,EW10,ET10,EQ10)</f>
        <v>0</v>
      </c>
      <c r="FG10" s="417">
        <f t="shared" ref="FG10" si="58">MAX(FD10,FA10,EX10,EU10,ER10)</f>
        <v>0</v>
      </c>
      <c r="FH10" s="418">
        <f t="shared" ref="FH10" si="59">MAX(FE10,FB10,EY10,EV10,ES10)</f>
        <v>0</v>
      </c>
      <c r="FI10" s="379"/>
      <c r="FJ10" s="380"/>
      <c r="FK10" s="381"/>
      <c r="FL10" s="382"/>
      <c r="FM10" s="380"/>
      <c r="FN10" s="381"/>
      <c r="FO10" s="382"/>
      <c r="FP10" s="380"/>
      <c r="FQ10" s="381"/>
      <c r="FR10" s="382"/>
      <c r="FS10" s="380"/>
      <c r="FT10" s="381"/>
      <c r="FU10" s="382"/>
      <c r="FV10" s="380"/>
      <c r="FW10" s="415"/>
      <c r="FX10" s="416">
        <f t="shared" ref="FX10" si="60">MAX(FU10,FR10,FO10,FL10,FI10)</f>
        <v>0</v>
      </c>
      <c r="FY10" s="417">
        <f t="shared" ref="FY10" si="61">MAX(FV10,FS10,FP10,FM10,FJ10)</f>
        <v>0</v>
      </c>
      <c r="FZ10" s="418">
        <f t="shared" ref="FZ10" si="62">MAX(FW10,FT10,FQ10,FN10,FK10)</f>
        <v>0</v>
      </c>
      <c r="GA10" s="379"/>
      <c r="GB10" s="380"/>
      <c r="GC10" s="381"/>
      <c r="GD10" s="382"/>
      <c r="GE10" s="380"/>
      <c r="GF10" s="381"/>
      <c r="GG10" s="382"/>
      <c r="GH10" s="380"/>
      <c r="GI10" s="381"/>
      <c r="GJ10" s="382"/>
      <c r="GK10" s="380"/>
      <c r="GL10" s="381"/>
      <c r="GM10" s="382"/>
      <c r="GN10" s="380"/>
      <c r="GO10" s="415"/>
      <c r="GP10" s="416">
        <f t="shared" ref="GP10" si="63">MAX(GM10,GJ10,GG10,GD10,GA10)</f>
        <v>0</v>
      </c>
      <c r="GQ10" s="417">
        <f t="shared" ref="GQ10" si="64">MAX(GN10,GK10,GH10,GE10,GB10)</f>
        <v>0</v>
      </c>
      <c r="GR10" s="418">
        <f t="shared" ref="GR10" si="65">MAX(GO10,GL10,GI10,GF10,GC10)</f>
        <v>0</v>
      </c>
      <c r="GS10" s="379"/>
      <c r="GT10" s="380"/>
      <c r="GU10" s="381"/>
      <c r="GV10" s="382"/>
      <c r="GW10" s="380"/>
      <c r="GX10" s="381"/>
      <c r="GY10" s="382"/>
      <c r="GZ10" s="380"/>
      <c r="HA10" s="381"/>
      <c r="HB10" s="382"/>
      <c r="HC10" s="380"/>
      <c r="HD10" s="381"/>
      <c r="HE10" s="382"/>
      <c r="HF10" s="380"/>
      <c r="HG10" s="415"/>
      <c r="HH10" s="416">
        <f t="shared" ref="HH10" si="66">MAX(HE10,HB10,GY10,GV10,GS10)</f>
        <v>0</v>
      </c>
      <c r="HI10" s="417">
        <f t="shared" ref="HI10" si="67">MAX(HF10,HC10,GZ10,GW10,GT10)</f>
        <v>0</v>
      </c>
      <c r="HJ10" s="418">
        <f t="shared" ref="HJ10" si="68">MAX(HG10,HD10,HA10,GX10,GU10)</f>
        <v>0</v>
      </c>
    </row>
    <row r="11" ht="6" customHeight="1" spans="2:218">
      <c r="B11" s="373"/>
      <c r="C11" s="374"/>
      <c r="D11" s="375"/>
      <c r="E11" s="376"/>
      <c r="F11" s="377"/>
      <c r="G11" s="375"/>
      <c r="H11" s="376"/>
      <c r="I11" s="377"/>
      <c r="J11" s="375"/>
      <c r="K11" s="376"/>
      <c r="L11" s="377"/>
      <c r="M11" s="375"/>
      <c r="N11" s="376"/>
      <c r="O11" s="377"/>
      <c r="P11" s="375"/>
      <c r="Q11" s="411"/>
      <c r="R11" s="412"/>
      <c r="S11" s="375"/>
      <c r="T11" s="413"/>
      <c r="U11" s="414"/>
      <c r="V11" s="375"/>
      <c r="W11" s="376"/>
      <c r="X11" s="377"/>
      <c r="Y11" s="375"/>
      <c r="Z11" s="376"/>
      <c r="AA11" s="377"/>
      <c r="AB11" s="375"/>
      <c r="AC11" s="376"/>
      <c r="AD11" s="377"/>
      <c r="AE11" s="375"/>
      <c r="AF11" s="376"/>
      <c r="AG11" s="377"/>
      <c r="AH11" s="375"/>
      <c r="AI11" s="411"/>
      <c r="AJ11" s="412"/>
      <c r="AK11" s="375"/>
      <c r="AL11" s="413"/>
      <c r="AM11" s="374"/>
      <c r="AN11" s="375"/>
      <c r="AO11" s="376"/>
      <c r="AP11" s="377"/>
      <c r="AQ11" s="375"/>
      <c r="AR11" s="376"/>
      <c r="AS11" s="377"/>
      <c r="AT11" s="375"/>
      <c r="AU11" s="376"/>
      <c r="AV11" s="377"/>
      <c r="AW11" s="375"/>
      <c r="AX11" s="376"/>
      <c r="AY11" s="377"/>
      <c r="AZ11" s="375"/>
      <c r="BA11" s="411"/>
      <c r="BB11" s="412"/>
      <c r="BC11" s="375"/>
      <c r="BD11" s="413"/>
      <c r="BE11" s="374"/>
      <c r="BF11" s="375"/>
      <c r="BG11" s="376"/>
      <c r="BH11" s="377"/>
      <c r="BI11" s="375"/>
      <c r="BJ11" s="376"/>
      <c r="BK11" s="377"/>
      <c r="BL11" s="375"/>
      <c r="BM11" s="376"/>
      <c r="BN11" s="377"/>
      <c r="BO11" s="375"/>
      <c r="BP11" s="376"/>
      <c r="BQ11" s="377"/>
      <c r="BR11" s="375"/>
      <c r="BS11" s="411"/>
      <c r="BT11" s="412"/>
      <c r="BU11" s="375"/>
      <c r="BV11" s="413"/>
      <c r="BW11" s="374"/>
      <c r="BX11" s="375"/>
      <c r="BY11" s="376"/>
      <c r="BZ11" s="377"/>
      <c r="CA11" s="375"/>
      <c r="CB11" s="376"/>
      <c r="CC11" s="377"/>
      <c r="CD11" s="375"/>
      <c r="CE11" s="376"/>
      <c r="CF11" s="377"/>
      <c r="CG11" s="375"/>
      <c r="CH11" s="376"/>
      <c r="CI11" s="377"/>
      <c r="CJ11" s="375"/>
      <c r="CK11" s="411"/>
      <c r="CL11" s="412"/>
      <c r="CM11" s="375"/>
      <c r="CN11" s="413"/>
      <c r="CO11" s="374"/>
      <c r="CP11" s="375"/>
      <c r="CQ11" s="376"/>
      <c r="CR11" s="377"/>
      <c r="CS11" s="375"/>
      <c r="CT11" s="376"/>
      <c r="CU11" s="377"/>
      <c r="CV11" s="375"/>
      <c r="CW11" s="376"/>
      <c r="CX11" s="377"/>
      <c r="CY11" s="375"/>
      <c r="CZ11" s="376"/>
      <c r="DA11" s="377"/>
      <c r="DB11" s="375"/>
      <c r="DC11" s="411"/>
      <c r="DD11" s="412"/>
      <c r="DE11" s="375"/>
      <c r="DF11" s="413"/>
      <c r="DG11" s="374"/>
      <c r="DH11" s="375"/>
      <c r="DI11" s="376"/>
      <c r="DJ11" s="377"/>
      <c r="DK11" s="375"/>
      <c r="DL11" s="376"/>
      <c r="DM11" s="377"/>
      <c r="DN11" s="375"/>
      <c r="DO11" s="376"/>
      <c r="DP11" s="377"/>
      <c r="DQ11" s="375"/>
      <c r="DR11" s="376"/>
      <c r="DS11" s="377"/>
      <c r="DT11" s="375"/>
      <c r="DU11" s="411"/>
      <c r="DV11" s="412"/>
      <c r="DW11" s="375"/>
      <c r="DX11" s="413"/>
      <c r="DY11" s="374"/>
      <c r="DZ11" s="375"/>
      <c r="EA11" s="376"/>
      <c r="EB11" s="377"/>
      <c r="EC11" s="375"/>
      <c r="ED11" s="376"/>
      <c r="EE11" s="377"/>
      <c r="EF11" s="375"/>
      <c r="EG11" s="376"/>
      <c r="EH11" s="377"/>
      <c r="EI11" s="375"/>
      <c r="EJ11" s="376"/>
      <c r="EK11" s="377"/>
      <c r="EL11" s="375"/>
      <c r="EM11" s="411"/>
      <c r="EN11" s="412"/>
      <c r="EO11" s="375"/>
      <c r="EP11" s="413"/>
      <c r="EQ11" s="374"/>
      <c r="ER11" s="375"/>
      <c r="ES11" s="376"/>
      <c r="ET11" s="377"/>
      <c r="EU11" s="375"/>
      <c r="EV11" s="376"/>
      <c r="EW11" s="377"/>
      <c r="EX11" s="375"/>
      <c r="EY11" s="376"/>
      <c r="EZ11" s="377"/>
      <c r="FA11" s="375"/>
      <c r="FB11" s="376"/>
      <c r="FC11" s="377"/>
      <c r="FD11" s="375"/>
      <c r="FE11" s="411"/>
      <c r="FF11" s="412"/>
      <c r="FG11" s="375"/>
      <c r="FH11" s="413"/>
      <c r="FI11" s="374"/>
      <c r="FJ11" s="375"/>
      <c r="FK11" s="376"/>
      <c r="FL11" s="377"/>
      <c r="FM11" s="375"/>
      <c r="FN11" s="376"/>
      <c r="FO11" s="377"/>
      <c r="FP11" s="375"/>
      <c r="FQ11" s="376"/>
      <c r="FR11" s="377"/>
      <c r="FS11" s="375"/>
      <c r="FT11" s="376"/>
      <c r="FU11" s="377"/>
      <c r="FV11" s="375"/>
      <c r="FW11" s="411"/>
      <c r="FX11" s="412"/>
      <c r="FY11" s="375"/>
      <c r="FZ11" s="413"/>
      <c r="GA11" s="374"/>
      <c r="GB11" s="375"/>
      <c r="GC11" s="376"/>
      <c r="GD11" s="377"/>
      <c r="GE11" s="375"/>
      <c r="GF11" s="376"/>
      <c r="GG11" s="377"/>
      <c r="GH11" s="375"/>
      <c r="GI11" s="376"/>
      <c r="GJ11" s="377"/>
      <c r="GK11" s="375"/>
      <c r="GL11" s="376"/>
      <c r="GM11" s="377"/>
      <c r="GN11" s="375"/>
      <c r="GO11" s="411"/>
      <c r="GP11" s="412"/>
      <c r="GQ11" s="375"/>
      <c r="GR11" s="413"/>
      <c r="GS11" s="374"/>
      <c r="GT11" s="375"/>
      <c r="GU11" s="376"/>
      <c r="GV11" s="377"/>
      <c r="GW11" s="375"/>
      <c r="GX11" s="376"/>
      <c r="GY11" s="377"/>
      <c r="GZ11" s="375"/>
      <c r="HA11" s="376"/>
      <c r="HB11" s="377"/>
      <c r="HC11" s="375"/>
      <c r="HD11" s="376"/>
      <c r="HE11" s="377"/>
      <c r="HF11" s="375"/>
      <c r="HG11" s="411"/>
      <c r="HH11" s="412"/>
      <c r="HI11" s="375"/>
      <c r="HJ11" s="413"/>
    </row>
    <row r="12" customHeight="1" spans="2:218">
      <c r="B12" s="378" t="s">
        <v>1771</v>
      </c>
      <c r="C12" s="379"/>
      <c r="D12" s="380"/>
      <c r="E12" s="381"/>
      <c r="F12" s="382"/>
      <c r="G12" s="380"/>
      <c r="H12" s="381"/>
      <c r="I12" s="382">
        <v>0</v>
      </c>
      <c r="J12" s="380">
        <v>0</v>
      </c>
      <c r="K12" s="381">
        <v>0</v>
      </c>
      <c r="L12" s="382">
        <v>144676.3</v>
      </c>
      <c r="M12" s="380">
        <v>144676.3</v>
      </c>
      <c r="N12" s="381">
        <v>12094</v>
      </c>
      <c r="O12" s="382">
        <v>224292.93</v>
      </c>
      <c r="P12" s="380">
        <v>224292.93</v>
      </c>
      <c r="Q12" s="415">
        <v>18768</v>
      </c>
      <c r="R12" s="416">
        <f t="shared" si="24"/>
        <v>224292.93</v>
      </c>
      <c r="S12" s="417">
        <f t="shared" si="0"/>
        <v>224292.93</v>
      </c>
      <c r="T12" s="418">
        <f t="shared" si="1"/>
        <v>18768</v>
      </c>
      <c r="U12" s="419">
        <v>19944.74</v>
      </c>
      <c r="V12" s="380">
        <v>19944.74</v>
      </c>
      <c r="W12" s="381">
        <v>1692</v>
      </c>
      <c r="X12" s="382">
        <v>53387</v>
      </c>
      <c r="Y12" s="380">
        <v>53387</v>
      </c>
      <c r="Z12" s="381">
        <v>4478</v>
      </c>
      <c r="AA12" s="382">
        <v>129268.6</v>
      </c>
      <c r="AB12" s="380">
        <v>129268.6</v>
      </c>
      <c r="AC12" s="381">
        <v>10846</v>
      </c>
      <c r="AD12" s="382">
        <v>187683.64</v>
      </c>
      <c r="AE12" s="380">
        <v>187683.64</v>
      </c>
      <c r="AF12" s="381">
        <v>15712</v>
      </c>
      <c r="AG12" s="382">
        <v>266090.02</v>
      </c>
      <c r="AH12" s="380">
        <v>266090.02</v>
      </c>
      <c r="AI12" s="415">
        <v>22338</v>
      </c>
      <c r="AJ12" s="416">
        <f t="shared" ref="AJ12" si="69">MAX(AG12,AD12,AA12,X12,U12)</f>
        <v>266090.02</v>
      </c>
      <c r="AK12" s="417">
        <f t="shared" ref="AK12" si="70">MAX(AH12,AE12,AB12,Y12,V12)</f>
        <v>266090.02</v>
      </c>
      <c r="AL12" s="418">
        <f t="shared" ref="AL12" si="71">MAX(AI12,AF12,AC12,Z12,W12)</f>
        <v>22338</v>
      </c>
      <c r="AM12" s="379">
        <v>28023.69</v>
      </c>
      <c r="AN12" s="380">
        <v>28023.69</v>
      </c>
      <c r="AO12" s="381">
        <v>2373</v>
      </c>
      <c r="AP12" s="382">
        <v>80422.036304</v>
      </c>
      <c r="AQ12" s="380">
        <v>80422.036304</v>
      </c>
      <c r="AR12" s="381">
        <v>6802</v>
      </c>
      <c r="AS12" s="382">
        <v>118447.34</v>
      </c>
      <c r="AT12" s="380">
        <v>118447.34</v>
      </c>
      <c r="AU12" s="381">
        <v>10010</v>
      </c>
      <c r="AV12" s="382">
        <v>183543.66</v>
      </c>
      <c r="AW12" s="380">
        <v>183543.66</v>
      </c>
      <c r="AX12" s="381">
        <v>15520</v>
      </c>
      <c r="AY12" s="382"/>
      <c r="AZ12" s="380"/>
      <c r="BA12" s="415"/>
      <c r="BB12" s="416">
        <f t="shared" ref="BB12" si="72">MAX(AY12,AV12,AS12,AP12,AM12)</f>
        <v>183543.66</v>
      </c>
      <c r="BC12" s="417">
        <f t="shared" ref="BC12" si="73">MAX(AZ12,AW12,AT12,AQ12,AN12)</f>
        <v>183543.66</v>
      </c>
      <c r="BD12" s="418">
        <f t="shared" ref="BD12" si="74">MAX(BA12,AX12,AU12,AR12,AO12)</f>
        <v>15520</v>
      </c>
      <c r="BE12" s="379">
        <v>13218.78</v>
      </c>
      <c r="BF12" s="380">
        <v>13218.78</v>
      </c>
      <c r="BG12" s="381">
        <v>1132</v>
      </c>
      <c r="BH12" s="382">
        <v>64150.33</v>
      </c>
      <c r="BI12" s="380">
        <v>64150.33</v>
      </c>
      <c r="BJ12" s="381">
        <v>5536</v>
      </c>
      <c r="BK12" s="382">
        <v>108114.871248</v>
      </c>
      <c r="BL12" s="380">
        <v>108114.871248</v>
      </c>
      <c r="BM12" s="381">
        <v>9300</v>
      </c>
      <c r="BN12" s="382">
        <v>143665.62</v>
      </c>
      <c r="BO12" s="380">
        <v>143665.62</v>
      </c>
      <c r="BP12" s="381">
        <v>12336</v>
      </c>
      <c r="BQ12" s="382">
        <v>172526.52</v>
      </c>
      <c r="BR12" s="380">
        <v>172526.52</v>
      </c>
      <c r="BS12" s="415">
        <v>14872</v>
      </c>
      <c r="BT12" s="416">
        <f t="shared" ref="BT12" si="75">MAX(BQ12,BN12,BK12,BH12,BE12)</f>
        <v>172526.52</v>
      </c>
      <c r="BU12" s="417">
        <f t="shared" ref="BU12" si="76">MAX(BR12,BO12,BL12,BI12,BF12)</f>
        <v>172526.52</v>
      </c>
      <c r="BV12" s="418">
        <f t="shared" ref="BV12" si="77">MAX(BS12,BP12,BM12,BJ12,BG12)</f>
        <v>14872</v>
      </c>
      <c r="BW12" s="379">
        <v>0</v>
      </c>
      <c r="BX12" s="380">
        <v>0</v>
      </c>
      <c r="BY12" s="381">
        <v>0</v>
      </c>
      <c r="BZ12" s="382">
        <v>34761.58</v>
      </c>
      <c r="CA12" s="380">
        <v>34761.58</v>
      </c>
      <c r="CB12" s="381">
        <v>3044</v>
      </c>
      <c r="CC12" s="382">
        <v>82607.53</v>
      </c>
      <c r="CD12" s="380">
        <v>82607.53</v>
      </c>
      <c r="CE12" s="381">
        <v>7277</v>
      </c>
      <c r="CF12" s="382">
        <v>138238.06</v>
      </c>
      <c r="CG12" s="380">
        <v>138238.06</v>
      </c>
      <c r="CH12" s="381">
        <v>12035</v>
      </c>
      <c r="CI12" s="382">
        <v>211142.21</v>
      </c>
      <c r="CJ12" s="380">
        <v>211142.21</v>
      </c>
      <c r="CK12" s="415">
        <v>18376</v>
      </c>
      <c r="CL12" s="416">
        <f t="shared" ref="CL12" si="78">MAX(CI12,CF12,CC12,BZ12,BW12)</f>
        <v>211142.21</v>
      </c>
      <c r="CM12" s="417">
        <f t="shared" ref="CM12" si="79">MAX(CJ12,CG12,CD12,CA12,BX12)</f>
        <v>211142.21</v>
      </c>
      <c r="CN12" s="418">
        <f t="shared" ref="CN12" si="80">MAX(CK12,CH12,CE12,CB12,BY12)</f>
        <v>18376</v>
      </c>
      <c r="CO12" s="379">
        <v>0</v>
      </c>
      <c r="CP12" s="380">
        <v>0</v>
      </c>
      <c r="CQ12" s="381">
        <v>0</v>
      </c>
      <c r="CR12" s="382">
        <v>57342.07</v>
      </c>
      <c r="CS12" s="380">
        <v>57342.07</v>
      </c>
      <c r="CT12" s="381">
        <v>4982</v>
      </c>
      <c r="CU12" s="382">
        <v>104966.3</v>
      </c>
      <c r="CV12" s="380">
        <v>104966.3</v>
      </c>
      <c r="CW12" s="381">
        <v>9112</v>
      </c>
      <c r="CX12" s="382">
        <v>150019.22</v>
      </c>
      <c r="CY12" s="380">
        <v>150019.22</v>
      </c>
      <c r="CZ12" s="381">
        <v>13013</v>
      </c>
      <c r="DA12" s="382">
        <v>183938.16</v>
      </c>
      <c r="DB12" s="380">
        <v>183938.16</v>
      </c>
      <c r="DC12" s="415">
        <v>15956</v>
      </c>
      <c r="DD12" s="416">
        <f t="shared" ref="DD12" si="81">MAX(DA12,CX12,CU12,CR12,CO12)</f>
        <v>183938.16</v>
      </c>
      <c r="DE12" s="417">
        <f t="shared" ref="DE12" si="82">MAX(DB12,CY12,CV12,CS12,CP12)</f>
        <v>183938.16</v>
      </c>
      <c r="DF12" s="418">
        <f t="shared" ref="DF12" si="83">MAX(DC12,CZ12,CW12,CT12,CQ12)</f>
        <v>15956</v>
      </c>
      <c r="DG12" s="379"/>
      <c r="DH12" s="380"/>
      <c r="DI12" s="381"/>
      <c r="DJ12" s="382"/>
      <c r="DK12" s="380"/>
      <c r="DL12" s="381"/>
      <c r="DM12" s="382"/>
      <c r="DN12" s="380"/>
      <c r="DO12" s="381"/>
      <c r="DP12" s="382"/>
      <c r="DQ12" s="380"/>
      <c r="DR12" s="381"/>
      <c r="DS12" s="382"/>
      <c r="DT12" s="380"/>
      <c r="DU12" s="415"/>
      <c r="DV12" s="416">
        <f t="shared" ref="DV12" si="84">MAX(DS12,DP12,DM12,DJ12,DG12)</f>
        <v>0</v>
      </c>
      <c r="DW12" s="417">
        <f t="shared" ref="DW12" si="85">MAX(DT12,DQ12,DN12,DK12,DH12)</f>
        <v>0</v>
      </c>
      <c r="DX12" s="418">
        <f t="shared" ref="DX12" si="86">MAX(DU12,DR12,DO12,DL12,DI12)</f>
        <v>0</v>
      </c>
      <c r="DY12" s="379"/>
      <c r="DZ12" s="380"/>
      <c r="EA12" s="381"/>
      <c r="EB12" s="382"/>
      <c r="EC12" s="380"/>
      <c r="ED12" s="381"/>
      <c r="EE12" s="382"/>
      <c r="EF12" s="380"/>
      <c r="EG12" s="381"/>
      <c r="EH12" s="382"/>
      <c r="EI12" s="380"/>
      <c r="EJ12" s="381"/>
      <c r="EK12" s="382"/>
      <c r="EL12" s="380"/>
      <c r="EM12" s="415"/>
      <c r="EN12" s="416">
        <f t="shared" ref="EN12" si="87">MAX(EK12,EH12,EE12,EB12,DY12)</f>
        <v>0</v>
      </c>
      <c r="EO12" s="417">
        <f t="shared" ref="EO12" si="88">MAX(EL12,EI12,EF12,EC12,DZ12)</f>
        <v>0</v>
      </c>
      <c r="EP12" s="418">
        <f t="shared" ref="EP12" si="89">MAX(EM12,EJ12,EG12,ED12,EA12)</f>
        <v>0</v>
      </c>
      <c r="EQ12" s="379"/>
      <c r="ER12" s="380"/>
      <c r="ES12" s="381"/>
      <c r="ET12" s="382"/>
      <c r="EU12" s="380"/>
      <c r="EV12" s="381"/>
      <c r="EW12" s="382"/>
      <c r="EX12" s="380"/>
      <c r="EY12" s="381"/>
      <c r="EZ12" s="382"/>
      <c r="FA12" s="380"/>
      <c r="FB12" s="381"/>
      <c r="FC12" s="382"/>
      <c r="FD12" s="380"/>
      <c r="FE12" s="415"/>
      <c r="FF12" s="416">
        <f t="shared" ref="FF12" si="90">MAX(FC12,EZ12,EW12,ET12,EQ12)</f>
        <v>0</v>
      </c>
      <c r="FG12" s="417">
        <f t="shared" ref="FG12" si="91">MAX(FD12,FA12,EX12,EU12,ER12)</f>
        <v>0</v>
      </c>
      <c r="FH12" s="418">
        <f t="shared" ref="FH12" si="92">MAX(FE12,FB12,EY12,EV12,ES12)</f>
        <v>0</v>
      </c>
      <c r="FI12" s="379"/>
      <c r="FJ12" s="380"/>
      <c r="FK12" s="381"/>
      <c r="FL12" s="382"/>
      <c r="FM12" s="380"/>
      <c r="FN12" s="381"/>
      <c r="FO12" s="382"/>
      <c r="FP12" s="380"/>
      <c r="FQ12" s="381"/>
      <c r="FR12" s="382"/>
      <c r="FS12" s="380"/>
      <c r="FT12" s="381"/>
      <c r="FU12" s="382"/>
      <c r="FV12" s="380"/>
      <c r="FW12" s="415"/>
      <c r="FX12" s="416">
        <f t="shared" ref="FX12" si="93">MAX(FU12,FR12,FO12,FL12,FI12)</f>
        <v>0</v>
      </c>
      <c r="FY12" s="417">
        <f t="shared" ref="FY12" si="94">MAX(FV12,FS12,FP12,FM12,FJ12)</f>
        <v>0</v>
      </c>
      <c r="FZ12" s="418">
        <f t="shared" ref="FZ12" si="95">MAX(FW12,FT12,FQ12,FN12,FK12)</f>
        <v>0</v>
      </c>
      <c r="GA12" s="379"/>
      <c r="GB12" s="380"/>
      <c r="GC12" s="381"/>
      <c r="GD12" s="382"/>
      <c r="GE12" s="380"/>
      <c r="GF12" s="381"/>
      <c r="GG12" s="382"/>
      <c r="GH12" s="380"/>
      <c r="GI12" s="381"/>
      <c r="GJ12" s="382"/>
      <c r="GK12" s="380"/>
      <c r="GL12" s="381"/>
      <c r="GM12" s="382"/>
      <c r="GN12" s="380"/>
      <c r="GO12" s="415"/>
      <c r="GP12" s="416">
        <f t="shared" ref="GP12" si="96">MAX(GM12,GJ12,GG12,GD12,GA12)</f>
        <v>0</v>
      </c>
      <c r="GQ12" s="417">
        <f t="shared" ref="GQ12" si="97">MAX(GN12,GK12,GH12,GE12,GB12)</f>
        <v>0</v>
      </c>
      <c r="GR12" s="418">
        <f t="shared" ref="GR12" si="98">MAX(GO12,GL12,GI12,GF12,GC12)</f>
        <v>0</v>
      </c>
      <c r="GS12" s="379"/>
      <c r="GT12" s="380"/>
      <c r="GU12" s="381"/>
      <c r="GV12" s="382"/>
      <c r="GW12" s="380"/>
      <c r="GX12" s="381"/>
      <c r="GY12" s="382"/>
      <c r="GZ12" s="380"/>
      <c r="HA12" s="381"/>
      <c r="HB12" s="382"/>
      <c r="HC12" s="380"/>
      <c r="HD12" s="381"/>
      <c r="HE12" s="382"/>
      <c r="HF12" s="380"/>
      <c r="HG12" s="415"/>
      <c r="HH12" s="416">
        <f t="shared" ref="HH12" si="99">MAX(HE12,HB12,GY12,GV12,GS12)</f>
        <v>0</v>
      </c>
      <c r="HI12" s="417">
        <f t="shared" ref="HI12" si="100">MAX(HF12,HC12,GZ12,GW12,GT12)</f>
        <v>0</v>
      </c>
      <c r="HJ12" s="418">
        <f t="shared" ref="HJ12" si="101">MAX(HG12,HD12,HA12,GX12,GU12)</f>
        <v>0</v>
      </c>
    </row>
    <row r="13" ht="6" customHeight="1" spans="2:218">
      <c r="B13" s="373"/>
      <c r="C13" s="374"/>
      <c r="D13" s="375"/>
      <c r="E13" s="376"/>
      <c r="F13" s="377"/>
      <c r="G13" s="375"/>
      <c r="H13" s="376"/>
      <c r="I13" s="377"/>
      <c r="J13" s="375"/>
      <c r="K13" s="376"/>
      <c r="L13" s="377"/>
      <c r="M13" s="375"/>
      <c r="N13" s="376"/>
      <c r="O13" s="377"/>
      <c r="P13" s="375"/>
      <c r="Q13" s="411"/>
      <c r="R13" s="412"/>
      <c r="S13" s="375"/>
      <c r="T13" s="413"/>
      <c r="U13" s="414"/>
      <c r="V13" s="375"/>
      <c r="W13" s="376"/>
      <c r="X13" s="377"/>
      <c r="Y13" s="375"/>
      <c r="Z13" s="376"/>
      <c r="AA13" s="377"/>
      <c r="AB13" s="375"/>
      <c r="AC13" s="376"/>
      <c r="AD13" s="377"/>
      <c r="AE13" s="375"/>
      <c r="AF13" s="376"/>
      <c r="AG13" s="377"/>
      <c r="AH13" s="375"/>
      <c r="AI13" s="411"/>
      <c r="AJ13" s="412"/>
      <c r="AK13" s="375"/>
      <c r="AL13" s="413"/>
      <c r="AM13" s="374"/>
      <c r="AN13" s="375"/>
      <c r="AO13" s="376"/>
      <c r="AP13" s="377"/>
      <c r="AQ13" s="375"/>
      <c r="AR13" s="376"/>
      <c r="AS13" s="377"/>
      <c r="AT13" s="375"/>
      <c r="AU13" s="376"/>
      <c r="AV13" s="377"/>
      <c r="AW13" s="375"/>
      <c r="AX13" s="376"/>
      <c r="AY13" s="377"/>
      <c r="AZ13" s="375"/>
      <c r="BA13" s="411"/>
      <c r="BB13" s="412"/>
      <c r="BC13" s="375"/>
      <c r="BD13" s="413"/>
      <c r="BE13" s="374"/>
      <c r="BF13" s="375"/>
      <c r="BG13" s="376"/>
      <c r="BH13" s="377"/>
      <c r="BI13" s="375"/>
      <c r="BJ13" s="376"/>
      <c r="BK13" s="377"/>
      <c r="BL13" s="375"/>
      <c r="BM13" s="376"/>
      <c r="BN13" s="377"/>
      <c r="BO13" s="375"/>
      <c r="BP13" s="376"/>
      <c r="BQ13" s="377"/>
      <c r="BR13" s="375"/>
      <c r="BS13" s="411"/>
      <c r="BT13" s="412"/>
      <c r="BU13" s="375"/>
      <c r="BV13" s="413"/>
      <c r="BW13" s="374"/>
      <c r="BX13" s="375"/>
      <c r="BY13" s="376"/>
      <c r="BZ13" s="377"/>
      <c r="CA13" s="375"/>
      <c r="CB13" s="376"/>
      <c r="CC13" s="377"/>
      <c r="CD13" s="375"/>
      <c r="CE13" s="376"/>
      <c r="CF13" s="377"/>
      <c r="CG13" s="375"/>
      <c r="CH13" s="376"/>
      <c r="CI13" s="377"/>
      <c r="CJ13" s="375"/>
      <c r="CK13" s="411"/>
      <c r="CL13" s="412"/>
      <c r="CM13" s="375"/>
      <c r="CN13" s="413"/>
      <c r="CO13" s="374"/>
      <c r="CP13" s="375"/>
      <c r="CQ13" s="376"/>
      <c r="CR13" s="377"/>
      <c r="CS13" s="375"/>
      <c r="CT13" s="376"/>
      <c r="CU13" s="377"/>
      <c r="CV13" s="375"/>
      <c r="CW13" s="376"/>
      <c r="CX13" s="377"/>
      <c r="CY13" s="375"/>
      <c r="CZ13" s="376"/>
      <c r="DA13" s="377"/>
      <c r="DB13" s="375"/>
      <c r="DC13" s="411"/>
      <c r="DD13" s="412"/>
      <c r="DE13" s="375"/>
      <c r="DF13" s="413"/>
      <c r="DG13" s="374"/>
      <c r="DH13" s="375"/>
      <c r="DI13" s="376"/>
      <c r="DJ13" s="377"/>
      <c r="DK13" s="375"/>
      <c r="DL13" s="376"/>
      <c r="DM13" s="377"/>
      <c r="DN13" s="375"/>
      <c r="DO13" s="376"/>
      <c r="DP13" s="377"/>
      <c r="DQ13" s="375"/>
      <c r="DR13" s="376"/>
      <c r="DS13" s="377"/>
      <c r="DT13" s="375"/>
      <c r="DU13" s="411"/>
      <c r="DV13" s="412"/>
      <c r="DW13" s="375"/>
      <c r="DX13" s="413"/>
      <c r="DY13" s="374"/>
      <c r="DZ13" s="375"/>
      <c r="EA13" s="376"/>
      <c r="EB13" s="377"/>
      <c r="EC13" s="375"/>
      <c r="ED13" s="376"/>
      <c r="EE13" s="377"/>
      <c r="EF13" s="375"/>
      <c r="EG13" s="376"/>
      <c r="EH13" s="377"/>
      <c r="EI13" s="375"/>
      <c r="EJ13" s="376"/>
      <c r="EK13" s="377"/>
      <c r="EL13" s="375"/>
      <c r="EM13" s="411"/>
      <c r="EN13" s="412"/>
      <c r="EO13" s="375"/>
      <c r="EP13" s="413"/>
      <c r="EQ13" s="374"/>
      <c r="ER13" s="375"/>
      <c r="ES13" s="376"/>
      <c r="ET13" s="377"/>
      <c r="EU13" s="375"/>
      <c r="EV13" s="376"/>
      <c r="EW13" s="377"/>
      <c r="EX13" s="375"/>
      <c r="EY13" s="376"/>
      <c r="EZ13" s="377"/>
      <c r="FA13" s="375"/>
      <c r="FB13" s="376"/>
      <c r="FC13" s="377"/>
      <c r="FD13" s="375"/>
      <c r="FE13" s="411"/>
      <c r="FF13" s="412"/>
      <c r="FG13" s="375"/>
      <c r="FH13" s="413"/>
      <c r="FI13" s="374"/>
      <c r="FJ13" s="375"/>
      <c r="FK13" s="376"/>
      <c r="FL13" s="377"/>
      <c r="FM13" s="375"/>
      <c r="FN13" s="376"/>
      <c r="FO13" s="377"/>
      <c r="FP13" s="375"/>
      <c r="FQ13" s="376"/>
      <c r="FR13" s="377"/>
      <c r="FS13" s="375"/>
      <c r="FT13" s="376"/>
      <c r="FU13" s="377"/>
      <c r="FV13" s="375"/>
      <c r="FW13" s="411"/>
      <c r="FX13" s="412"/>
      <c r="FY13" s="375"/>
      <c r="FZ13" s="413"/>
      <c r="GA13" s="374"/>
      <c r="GB13" s="375"/>
      <c r="GC13" s="376"/>
      <c r="GD13" s="377"/>
      <c r="GE13" s="375"/>
      <c r="GF13" s="376"/>
      <c r="GG13" s="377"/>
      <c r="GH13" s="375"/>
      <c r="GI13" s="376"/>
      <c r="GJ13" s="377"/>
      <c r="GK13" s="375"/>
      <c r="GL13" s="376"/>
      <c r="GM13" s="377"/>
      <c r="GN13" s="375"/>
      <c r="GO13" s="411"/>
      <c r="GP13" s="412"/>
      <c r="GQ13" s="375"/>
      <c r="GR13" s="413"/>
      <c r="GS13" s="374"/>
      <c r="GT13" s="375"/>
      <c r="GU13" s="376"/>
      <c r="GV13" s="377"/>
      <c r="GW13" s="375"/>
      <c r="GX13" s="376"/>
      <c r="GY13" s="377"/>
      <c r="GZ13" s="375"/>
      <c r="HA13" s="376"/>
      <c r="HB13" s="377"/>
      <c r="HC13" s="375"/>
      <c r="HD13" s="376"/>
      <c r="HE13" s="377"/>
      <c r="HF13" s="375"/>
      <c r="HG13" s="411"/>
      <c r="HH13" s="412"/>
      <c r="HI13" s="375"/>
      <c r="HJ13" s="413"/>
    </row>
    <row r="14" customHeight="1" spans="2:218">
      <c r="B14" s="378" t="s">
        <v>1772</v>
      </c>
      <c r="C14" s="379"/>
      <c r="D14" s="380"/>
      <c r="E14" s="381"/>
      <c r="F14" s="382"/>
      <c r="G14" s="380"/>
      <c r="H14" s="381"/>
      <c r="I14" s="382">
        <v>54698.2044</v>
      </c>
      <c r="J14" s="380">
        <v>54698.2044</v>
      </c>
      <c r="K14" s="381">
        <v>4135052</v>
      </c>
      <c r="L14" s="382">
        <v>112473.8847</v>
      </c>
      <c r="M14" s="380">
        <v>112473.8847</v>
      </c>
      <c r="N14" s="381">
        <v>8523246</v>
      </c>
      <c r="O14" s="382">
        <v>163703.01</v>
      </c>
      <c r="P14" s="380">
        <v>163703.01</v>
      </c>
      <c r="Q14" s="415">
        <v>12406405</v>
      </c>
      <c r="R14" s="416">
        <f t="shared" si="24"/>
        <v>163703.01</v>
      </c>
      <c r="S14" s="417">
        <f t="shared" si="0"/>
        <v>163703.01</v>
      </c>
      <c r="T14" s="418">
        <f t="shared" si="1"/>
        <v>12406405</v>
      </c>
      <c r="U14" s="419">
        <v>21358.536</v>
      </c>
      <c r="V14" s="380">
        <v>21358.536</v>
      </c>
      <c r="W14" s="381">
        <v>1652275</v>
      </c>
      <c r="X14" s="382">
        <v>55113.0738</v>
      </c>
      <c r="Y14" s="380">
        <v>55113.0738</v>
      </c>
      <c r="Z14" s="381">
        <v>4263493</v>
      </c>
      <c r="AA14" s="382">
        <v>104955.0306</v>
      </c>
      <c r="AB14" s="380">
        <v>104955.0306</v>
      </c>
      <c r="AC14" s="381">
        <v>8119217</v>
      </c>
      <c r="AD14" s="382">
        <v>134018.7552</v>
      </c>
      <c r="AE14" s="380">
        <v>134018.7552</v>
      </c>
      <c r="AF14" s="381">
        <v>10367558</v>
      </c>
      <c r="AG14" s="382">
        <v>161728.4307</v>
      </c>
      <c r="AH14" s="380">
        <v>161728.4307</v>
      </c>
      <c r="AI14" s="415">
        <v>12511151</v>
      </c>
      <c r="AJ14" s="416">
        <f t="shared" ref="AJ14" si="102">MAX(AG14,AD14,AA14,X14,U14)</f>
        <v>161728.4307</v>
      </c>
      <c r="AK14" s="417">
        <f t="shared" ref="AK14" si="103">MAX(AH14,AE14,AB14,Y14,V14)</f>
        <v>161728.4307</v>
      </c>
      <c r="AL14" s="418">
        <f t="shared" ref="AL14" si="104">MAX(AI14,AF14,AC14,Z14,W14)</f>
        <v>12511151</v>
      </c>
      <c r="AM14" s="379">
        <v>17973.9549</v>
      </c>
      <c r="AN14" s="380">
        <v>17973.9549</v>
      </c>
      <c r="AO14" s="381">
        <v>1392899</v>
      </c>
      <c r="AP14" s="382">
        <v>29157.399</v>
      </c>
      <c r="AQ14" s="380">
        <v>29157.399</v>
      </c>
      <c r="AR14" s="381">
        <v>2259564</v>
      </c>
      <c r="AS14" s="382">
        <v>37779.6735</v>
      </c>
      <c r="AT14" s="380">
        <v>37779.6735</v>
      </c>
      <c r="AU14" s="381">
        <v>2886863</v>
      </c>
      <c r="AV14" s="382">
        <v>51585.987</v>
      </c>
      <c r="AW14" s="380">
        <v>51585.987</v>
      </c>
      <c r="AX14" s="381">
        <v>3956789</v>
      </c>
      <c r="AY14" s="382"/>
      <c r="AZ14" s="380"/>
      <c r="BA14" s="415"/>
      <c r="BB14" s="416">
        <f t="shared" ref="BB14" si="105">MAX(AY14,AV14,AS14,AP14,AM14)</f>
        <v>51585.987</v>
      </c>
      <c r="BC14" s="417">
        <f t="shared" ref="BC14" si="106">MAX(AZ14,AW14,AT14,AQ14,AN14)</f>
        <v>51585.987</v>
      </c>
      <c r="BD14" s="418">
        <f t="shared" ref="BD14" si="107">MAX(BA14,AX14,AU14,AR14,AO14)</f>
        <v>3956789</v>
      </c>
      <c r="BE14" s="379">
        <v>13580.649</v>
      </c>
      <c r="BF14" s="380">
        <v>13580.649</v>
      </c>
      <c r="BG14" s="381">
        <v>1061197</v>
      </c>
      <c r="BH14" s="382">
        <v>27703.8795</v>
      </c>
      <c r="BI14" s="380">
        <v>27703.8795</v>
      </c>
      <c r="BJ14" s="381">
        <v>2164792</v>
      </c>
      <c r="BK14" s="382">
        <v>37310.8668</v>
      </c>
      <c r="BL14" s="380">
        <v>37310.8668</v>
      </c>
      <c r="BM14" s="381">
        <v>2915486</v>
      </c>
      <c r="BN14" s="382">
        <v>51190.9413</v>
      </c>
      <c r="BO14" s="380">
        <v>51190.9413</v>
      </c>
      <c r="BP14" s="381">
        <v>4110112</v>
      </c>
      <c r="BQ14" s="382">
        <v>56337.0303</v>
      </c>
      <c r="BR14" s="380">
        <v>56337.0303</v>
      </c>
      <c r="BS14" s="415">
        <v>4556538</v>
      </c>
      <c r="BT14" s="416">
        <f t="shared" ref="BT14" si="108">MAX(BQ14,BN14,BK14,BH14,BE14)</f>
        <v>56337.0303</v>
      </c>
      <c r="BU14" s="417">
        <f t="shared" ref="BU14" si="109">MAX(BR14,BO14,BL14,BI14,BF14)</f>
        <v>56337.0303</v>
      </c>
      <c r="BV14" s="418">
        <f t="shared" ref="BV14" si="110">MAX(BS14,BP14,BM14,BJ14,BG14)</f>
        <v>4556538</v>
      </c>
      <c r="BW14" s="379">
        <v>5113.8867</v>
      </c>
      <c r="BX14" s="380">
        <v>5113.8867</v>
      </c>
      <c r="BY14" s="381">
        <v>447673</v>
      </c>
      <c r="BZ14" s="382">
        <v>12734.847</v>
      </c>
      <c r="CA14" s="380">
        <v>12734.847</v>
      </c>
      <c r="CB14" s="381">
        <v>1114818</v>
      </c>
      <c r="CC14" s="382">
        <v>28332.9249</v>
      </c>
      <c r="CD14" s="380">
        <v>28332.9249</v>
      </c>
      <c r="CE14" s="381">
        <v>2480283</v>
      </c>
      <c r="CF14" s="382">
        <v>39559.8045</v>
      </c>
      <c r="CG14" s="380">
        <v>39559.8045</v>
      </c>
      <c r="CH14" s="381">
        <v>3404311</v>
      </c>
      <c r="CI14" s="382">
        <v>55984.0746</v>
      </c>
      <c r="CJ14" s="380">
        <v>55984.0746</v>
      </c>
      <c r="CK14" s="415">
        <v>4842102</v>
      </c>
      <c r="CL14" s="416">
        <f t="shared" ref="CL14" si="111">MAX(CI14,CF14,CC14,BZ14,BW14)</f>
        <v>55984.0746</v>
      </c>
      <c r="CM14" s="417">
        <f t="shared" ref="CM14" si="112">MAX(CJ14,CG14,CD14,CA14,BX14)</f>
        <v>55984.0746</v>
      </c>
      <c r="CN14" s="418">
        <f t="shared" ref="CN14" si="113">MAX(CK14,CH14,CE14,CB14,BY14)</f>
        <v>4842102</v>
      </c>
      <c r="CO14" s="379">
        <v>23445.717</v>
      </c>
      <c r="CP14" s="380">
        <v>23445.717</v>
      </c>
      <c r="CQ14" s="381">
        <v>2068773</v>
      </c>
      <c r="CR14" s="382">
        <v>45534.7146</v>
      </c>
      <c r="CS14" s="380">
        <v>45534.7146</v>
      </c>
      <c r="CT14" s="381">
        <v>4017834</v>
      </c>
      <c r="CU14" s="382">
        <v>76286.9106</v>
      </c>
      <c r="CV14" s="380">
        <v>76286.9106</v>
      </c>
      <c r="CW14" s="381">
        <v>6731306</v>
      </c>
      <c r="CX14" s="382">
        <v>107123.9007</v>
      </c>
      <c r="CY14" s="380">
        <v>107123.9007</v>
      </c>
      <c r="CZ14" s="381">
        <v>9452260</v>
      </c>
      <c r="DA14" s="382">
        <v>109907.9955</v>
      </c>
      <c r="DB14" s="380">
        <v>109907.9955</v>
      </c>
      <c r="DC14" s="415">
        <v>9697919</v>
      </c>
      <c r="DD14" s="416">
        <f t="shared" ref="DD14" si="114">MAX(DA14,CX14,CU14,CR14,CO14)</f>
        <v>109907.9955</v>
      </c>
      <c r="DE14" s="417">
        <f t="shared" ref="DE14" si="115">MAX(DB14,CY14,CV14,CS14,CP14)</f>
        <v>109907.9955</v>
      </c>
      <c r="DF14" s="418">
        <f t="shared" ref="DF14" si="116">MAX(DC14,CZ14,CW14,CT14,CQ14)</f>
        <v>9697919</v>
      </c>
      <c r="DG14" s="379"/>
      <c r="DH14" s="380"/>
      <c r="DI14" s="381"/>
      <c r="DJ14" s="382"/>
      <c r="DK14" s="380"/>
      <c r="DL14" s="381"/>
      <c r="DM14" s="382"/>
      <c r="DN14" s="380"/>
      <c r="DO14" s="381"/>
      <c r="DP14" s="382"/>
      <c r="DQ14" s="380"/>
      <c r="DR14" s="381"/>
      <c r="DS14" s="382"/>
      <c r="DT14" s="380"/>
      <c r="DU14" s="415"/>
      <c r="DV14" s="416">
        <f t="shared" ref="DV14" si="117">MAX(DS14,DP14,DM14,DJ14,DG14)</f>
        <v>0</v>
      </c>
      <c r="DW14" s="417">
        <f t="shared" ref="DW14" si="118">MAX(DT14,DQ14,DN14,DK14,DH14)</f>
        <v>0</v>
      </c>
      <c r="DX14" s="418">
        <f t="shared" ref="DX14" si="119">MAX(DU14,DR14,DO14,DL14,DI14)</f>
        <v>0</v>
      </c>
      <c r="DY14" s="379"/>
      <c r="DZ14" s="380"/>
      <c r="EA14" s="381"/>
      <c r="EB14" s="382"/>
      <c r="EC14" s="380"/>
      <c r="ED14" s="381"/>
      <c r="EE14" s="382"/>
      <c r="EF14" s="380"/>
      <c r="EG14" s="381"/>
      <c r="EH14" s="382"/>
      <c r="EI14" s="380"/>
      <c r="EJ14" s="381"/>
      <c r="EK14" s="382"/>
      <c r="EL14" s="380"/>
      <c r="EM14" s="415"/>
      <c r="EN14" s="416">
        <f t="shared" ref="EN14" si="120">MAX(EK14,EH14,EE14,EB14,DY14)</f>
        <v>0</v>
      </c>
      <c r="EO14" s="417">
        <f t="shared" ref="EO14" si="121">MAX(EL14,EI14,EF14,EC14,DZ14)</f>
        <v>0</v>
      </c>
      <c r="EP14" s="418">
        <f t="shared" ref="EP14" si="122">MAX(EM14,EJ14,EG14,ED14,EA14)</f>
        <v>0</v>
      </c>
      <c r="EQ14" s="379"/>
      <c r="ER14" s="380"/>
      <c r="ES14" s="381"/>
      <c r="ET14" s="382"/>
      <c r="EU14" s="380"/>
      <c r="EV14" s="381"/>
      <c r="EW14" s="382"/>
      <c r="EX14" s="380"/>
      <c r="EY14" s="381"/>
      <c r="EZ14" s="382"/>
      <c r="FA14" s="380"/>
      <c r="FB14" s="381"/>
      <c r="FC14" s="382"/>
      <c r="FD14" s="380"/>
      <c r="FE14" s="415"/>
      <c r="FF14" s="416">
        <f t="shared" ref="FF14" si="123">MAX(FC14,EZ14,EW14,ET14,EQ14)</f>
        <v>0</v>
      </c>
      <c r="FG14" s="417">
        <f t="shared" ref="FG14" si="124">MAX(FD14,FA14,EX14,EU14,ER14)</f>
        <v>0</v>
      </c>
      <c r="FH14" s="418">
        <f t="shared" ref="FH14" si="125">MAX(FE14,FB14,EY14,EV14,ES14)</f>
        <v>0</v>
      </c>
      <c r="FI14" s="379"/>
      <c r="FJ14" s="380"/>
      <c r="FK14" s="381"/>
      <c r="FL14" s="382"/>
      <c r="FM14" s="380"/>
      <c r="FN14" s="381"/>
      <c r="FO14" s="382"/>
      <c r="FP14" s="380"/>
      <c r="FQ14" s="381"/>
      <c r="FR14" s="382"/>
      <c r="FS14" s="380"/>
      <c r="FT14" s="381"/>
      <c r="FU14" s="382"/>
      <c r="FV14" s="380"/>
      <c r="FW14" s="415"/>
      <c r="FX14" s="416">
        <f t="shared" ref="FX14" si="126">MAX(FU14,FR14,FO14,FL14,FI14)</f>
        <v>0</v>
      </c>
      <c r="FY14" s="417">
        <f t="shared" ref="FY14" si="127">MAX(FV14,FS14,FP14,FM14,FJ14)</f>
        <v>0</v>
      </c>
      <c r="FZ14" s="418">
        <f t="shared" ref="FZ14" si="128">MAX(FW14,FT14,FQ14,FN14,FK14)</f>
        <v>0</v>
      </c>
      <c r="GA14" s="379"/>
      <c r="GB14" s="380"/>
      <c r="GC14" s="381"/>
      <c r="GD14" s="382"/>
      <c r="GE14" s="380"/>
      <c r="GF14" s="381"/>
      <c r="GG14" s="382"/>
      <c r="GH14" s="380"/>
      <c r="GI14" s="381"/>
      <c r="GJ14" s="382"/>
      <c r="GK14" s="380"/>
      <c r="GL14" s="381"/>
      <c r="GM14" s="382"/>
      <c r="GN14" s="380"/>
      <c r="GO14" s="415"/>
      <c r="GP14" s="416">
        <f t="shared" ref="GP14" si="129">MAX(GM14,GJ14,GG14,GD14,GA14)</f>
        <v>0</v>
      </c>
      <c r="GQ14" s="417">
        <f t="shared" ref="GQ14" si="130">MAX(GN14,GK14,GH14,GE14,GB14)</f>
        <v>0</v>
      </c>
      <c r="GR14" s="418">
        <f t="shared" ref="GR14" si="131">MAX(GO14,GL14,GI14,GF14,GC14)</f>
        <v>0</v>
      </c>
      <c r="GS14" s="379"/>
      <c r="GT14" s="380"/>
      <c r="GU14" s="381"/>
      <c r="GV14" s="382"/>
      <c r="GW14" s="380"/>
      <c r="GX14" s="381"/>
      <c r="GY14" s="382"/>
      <c r="GZ14" s="380"/>
      <c r="HA14" s="381"/>
      <c r="HB14" s="382"/>
      <c r="HC14" s="380"/>
      <c r="HD14" s="381"/>
      <c r="HE14" s="382"/>
      <c r="HF14" s="380"/>
      <c r="HG14" s="415"/>
      <c r="HH14" s="416">
        <f t="shared" ref="HH14" si="132">MAX(HE14,HB14,GY14,GV14,GS14)</f>
        <v>0</v>
      </c>
      <c r="HI14" s="417">
        <f t="shared" ref="HI14" si="133">MAX(HF14,HC14,GZ14,GW14,GT14)</f>
        <v>0</v>
      </c>
      <c r="HJ14" s="418">
        <f t="shared" ref="HJ14" si="134">MAX(HG14,HD14,HA14,GX14,GU14)</f>
        <v>0</v>
      </c>
    </row>
    <row r="15" ht="6" customHeight="1" spans="2:218">
      <c r="B15" s="373"/>
      <c r="C15" s="374"/>
      <c r="D15" s="375"/>
      <c r="E15" s="376"/>
      <c r="F15" s="377"/>
      <c r="G15" s="375"/>
      <c r="H15" s="376"/>
      <c r="I15" s="377"/>
      <c r="J15" s="375"/>
      <c r="K15" s="376"/>
      <c r="L15" s="377"/>
      <c r="M15" s="375"/>
      <c r="N15" s="376"/>
      <c r="O15" s="377"/>
      <c r="P15" s="375"/>
      <c r="Q15" s="411"/>
      <c r="R15" s="412"/>
      <c r="S15" s="375"/>
      <c r="T15" s="413"/>
      <c r="U15" s="414"/>
      <c r="V15" s="375"/>
      <c r="W15" s="376"/>
      <c r="X15" s="377"/>
      <c r="Y15" s="375"/>
      <c r="Z15" s="376"/>
      <c r="AA15" s="377"/>
      <c r="AB15" s="375"/>
      <c r="AC15" s="376"/>
      <c r="AD15" s="377"/>
      <c r="AE15" s="375"/>
      <c r="AF15" s="376"/>
      <c r="AG15" s="377"/>
      <c r="AH15" s="375"/>
      <c r="AI15" s="411"/>
      <c r="AJ15" s="412"/>
      <c r="AK15" s="375"/>
      <c r="AL15" s="413"/>
      <c r="AM15" s="374"/>
      <c r="AN15" s="375"/>
      <c r="AO15" s="376"/>
      <c r="AP15" s="377"/>
      <c r="AQ15" s="375"/>
      <c r="AR15" s="376"/>
      <c r="AS15" s="377"/>
      <c r="AT15" s="375"/>
      <c r="AU15" s="376"/>
      <c r="AV15" s="377"/>
      <c r="AW15" s="375"/>
      <c r="AX15" s="376"/>
      <c r="AY15" s="377"/>
      <c r="AZ15" s="375"/>
      <c r="BA15" s="411"/>
      <c r="BB15" s="412"/>
      <c r="BC15" s="375"/>
      <c r="BD15" s="413"/>
      <c r="BE15" s="374"/>
      <c r="BF15" s="375"/>
      <c r="BG15" s="376"/>
      <c r="BH15" s="377"/>
      <c r="BI15" s="375"/>
      <c r="BJ15" s="376"/>
      <c r="BK15" s="377"/>
      <c r="BL15" s="375"/>
      <c r="BM15" s="376"/>
      <c r="BN15" s="377"/>
      <c r="BO15" s="375"/>
      <c r="BP15" s="376"/>
      <c r="BQ15" s="377"/>
      <c r="BR15" s="375"/>
      <c r="BS15" s="411"/>
      <c r="BT15" s="412"/>
      <c r="BU15" s="375"/>
      <c r="BV15" s="413"/>
      <c r="BW15" s="374"/>
      <c r="BX15" s="375"/>
      <c r="BY15" s="376"/>
      <c r="BZ15" s="377"/>
      <c r="CA15" s="375"/>
      <c r="CB15" s="376"/>
      <c r="CC15" s="377"/>
      <c r="CD15" s="375"/>
      <c r="CE15" s="376"/>
      <c r="CF15" s="377"/>
      <c r="CG15" s="375"/>
      <c r="CH15" s="376"/>
      <c r="CI15" s="377"/>
      <c r="CJ15" s="375"/>
      <c r="CK15" s="411"/>
      <c r="CL15" s="412"/>
      <c r="CM15" s="375"/>
      <c r="CN15" s="413"/>
      <c r="CO15" s="374"/>
      <c r="CP15" s="375"/>
      <c r="CQ15" s="376"/>
      <c r="CR15" s="377"/>
      <c r="CS15" s="375"/>
      <c r="CT15" s="376"/>
      <c r="CU15" s="377"/>
      <c r="CV15" s="375"/>
      <c r="CW15" s="376"/>
      <c r="CX15" s="377"/>
      <c r="CY15" s="375"/>
      <c r="CZ15" s="376"/>
      <c r="DA15" s="377"/>
      <c r="DB15" s="375"/>
      <c r="DC15" s="411"/>
      <c r="DD15" s="412"/>
      <c r="DE15" s="375"/>
      <c r="DF15" s="413"/>
      <c r="DG15" s="374"/>
      <c r="DH15" s="375"/>
      <c r="DI15" s="376"/>
      <c r="DJ15" s="377"/>
      <c r="DK15" s="375"/>
      <c r="DL15" s="376"/>
      <c r="DM15" s="377"/>
      <c r="DN15" s="375"/>
      <c r="DO15" s="376"/>
      <c r="DP15" s="377"/>
      <c r="DQ15" s="375"/>
      <c r="DR15" s="376"/>
      <c r="DS15" s="377"/>
      <c r="DT15" s="375"/>
      <c r="DU15" s="411"/>
      <c r="DV15" s="412"/>
      <c r="DW15" s="375"/>
      <c r="DX15" s="413"/>
      <c r="DY15" s="374"/>
      <c r="DZ15" s="375"/>
      <c r="EA15" s="376"/>
      <c r="EB15" s="377"/>
      <c r="EC15" s="375"/>
      <c r="ED15" s="376"/>
      <c r="EE15" s="377"/>
      <c r="EF15" s="375"/>
      <c r="EG15" s="376"/>
      <c r="EH15" s="377"/>
      <c r="EI15" s="375"/>
      <c r="EJ15" s="376"/>
      <c r="EK15" s="377"/>
      <c r="EL15" s="375"/>
      <c r="EM15" s="411"/>
      <c r="EN15" s="412"/>
      <c r="EO15" s="375"/>
      <c r="EP15" s="413"/>
      <c r="EQ15" s="374"/>
      <c r="ER15" s="375"/>
      <c r="ES15" s="376"/>
      <c r="ET15" s="377"/>
      <c r="EU15" s="375"/>
      <c r="EV15" s="376"/>
      <c r="EW15" s="377"/>
      <c r="EX15" s="375"/>
      <c r="EY15" s="376"/>
      <c r="EZ15" s="377"/>
      <c r="FA15" s="375"/>
      <c r="FB15" s="376"/>
      <c r="FC15" s="377"/>
      <c r="FD15" s="375"/>
      <c r="FE15" s="411"/>
      <c r="FF15" s="412"/>
      <c r="FG15" s="375"/>
      <c r="FH15" s="413"/>
      <c r="FI15" s="374"/>
      <c r="FJ15" s="375"/>
      <c r="FK15" s="376"/>
      <c r="FL15" s="377"/>
      <c r="FM15" s="375"/>
      <c r="FN15" s="376"/>
      <c r="FO15" s="377"/>
      <c r="FP15" s="375"/>
      <c r="FQ15" s="376"/>
      <c r="FR15" s="377"/>
      <c r="FS15" s="375"/>
      <c r="FT15" s="376"/>
      <c r="FU15" s="377"/>
      <c r="FV15" s="375"/>
      <c r="FW15" s="411"/>
      <c r="FX15" s="412"/>
      <c r="FY15" s="375"/>
      <c r="FZ15" s="413"/>
      <c r="GA15" s="374"/>
      <c r="GB15" s="375"/>
      <c r="GC15" s="376"/>
      <c r="GD15" s="377"/>
      <c r="GE15" s="375"/>
      <c r="GF15" s="376"/>
      <c r="GG15" s="377"/>
      <c r="GH15" s="375"/>
      <c r="GI15" s="376"/>
      <c r="GJ15" s="377"/>
      <c r="GK15" s="375"/>
      <c r="GL15" s="376"/>
      <c r="GM15" s="377"/>
      <c r="GN15" s="375"/>
      <c r="GO15" s="411"/>
      <c r="GP15" s="412"/>
      <c r="GQ15" s="375"/>
      <c r="GR15" s="413"/>
      <c r="GS15" s="374"/>
      <c r="GT15" s="375"/>
      <c r="GU15" s="376"/>
      <c r="GV15" s="377"/>
      <c r="GW15" s="375"/>
      <c r="GX15" s="376"/>
      <c r="GY15" s="377"/>
      <c r="GZ15" s="375"/>
      <c r="HA15" s="376"/>
      <c r="HB15" s="377"/>
      <c r="HC15" s="375"/>
      <c r="HD15" s="376"/>
      <c r="HE15" s="377"/>
      <c r="HF15" s="375"/>
      <c r="HG15" s="411"/>
      <c r="HH15" s="412"/>
      <c r="HI15" s="375"/>
      <c r="HJ15" s="413"/>
    </row>
    <row r="16" customHeight="1" spans="2:218">
      <c r="B16" s="378" t="s">
        <v>1773</v>
      </c>
      <c r="C16" s="379"/>
      <c r="D16" s="380"/>
      <c r="E16" s="381"/>
      <c r="F16" s="382"/>
      <c r="G16" s="380"/>
      <c r="H16" s="381"/>
      <c r="I16" s="382">
        <v>0</v>
      </c>
      <c r="J16" s="380">
        <v>0</v>
      </c>
      <c r="K16" s="381">
        <v>0</v>
      </c>
      <c r="L16" s="382">
        <v>0</v>
      </c>
      <c r="M16" s="380">
        <v>0</v>
      </c>
      <c r="N16" s="381">
        <v>0</v>
      </c>
      <c r="O16" s="382">
        <v>1516416.72</v>
      </c>
      <c r="P16" s="380">
        <v>1516416.72</v>
      </c>
      <c r="Q16" s="415">
        <v>42900</v>
      </c>
      <c r="R16" s="416">
        <f t="shared" si="24"/>
        <v>1516416.72</v>
      </c>
      <c r="S16" s="417">
        <f t="shared" si="0"/>
        <v>1516416.72</v>
      </c>
      <c r="T16" s="418">
        <f t="shared" si="1"/>
        <v>42900</v>
      </c>
      <c r="U16" s="419">
        <v>0</v>
      </c>
      <c r="V16" s="380">
        <v>0</v>
      </c>
      <c r="W16" s="381">
        <v>0</v>
      </c>
      <c r="X16" s="382">
        <v>0</v>
      </c>
      <c r="Y16" s="380">
        <v>0</v>
      </c>
      <c r="Z16" s="381">
        <v>0</v>
      </c>
      <c r="AA16" s="382">
        <v>629617.11</v>
      </c>
      <c r="AB16" s="380">
        <v>629617.11</v>
      </c>
      <c r="AC16" s="381">
        <v>17505</v>
      </c>
      <c r="AD16" s="382">
        <v>629617.11</v>
      </c>
      <c r="AE16" s="380">
        <v>629617.11</v>
      </c>
      <c r="AF16" s="381">
        <v>17505</v>
      </c>
      <c r="AG16" s="382">
        <v>1180010.9</v>
      </c>
      <c r="AH16" s="380">
        <v>1180010.9</v>
      </c>
      <c r="AI16" s="415">
        <v>32774</v>
      </c>
      <c r="AJ16" s="416">
        <f t="shared" ref="AJ16" si="135">MAX(AG16,AD16,AA16,X16,U16)</f>
        <v>1180010.9</v>
      </c>
      <c r="AK16" s="417">
        <f t="shared" ref="AK16" si="136">MAX(AH16,AE16,AB16,Y16,V16)</f>
        <v>1180010.9</v>
      </c>
      <c r="AL16" s="418">
        <f t="shared" ref="AL16" si="137">MAX(AI16,AF16,AC16,Z16,W16)</f>
        <v>32774</v>
      </c>
      <c r="AM16" s="379">
        <v>0</v>
      </c>
      <c r="AN16" s="380">
        <v>0</v>
      </c>
      <c r="AO16" s="381">
        <v>0</v>
      </c>
      <c r="AP16" s="382">
        <v>451426.11</v>
      </c>
      <c r="AQ16" s="380">
        <v>451426.11</v>
      </c>
      <c r="AR16" s="381">
        <v>13024</v>
      </c>
      <c r="AS16" s="382">
        <v>625072.19</v>
      </c>
      <c r="AT16" s="380">
        <v>625072.19</v>
      </c>
      <c r="AU16" s="381">
        <v>19501</v>
      </c>
      <c r="AV16" s="382">
        <v>1346206.6</v>
      </c>
      <c r="AW16" s="380">
        <v>1346206.6</v>
      </c>
      <c r="AX16" s="381">
        <v>38622</v>
      </c>
      <c r="AY16" s="382"/>
      <c r="AZ16" s="380"/>
      <c r="BA16" s="415"/>
      <c r="BB16" s="416">
        <f t="shared" ref="BB16" si="138">MAX(AY16,AV16,AS16,AP16,AM16)</f>
        <v>1346206.6</v>
      </c>
      <c r="BC16" s="417">
        <f t="shared" ref="BC16" si="139">MAX(AZ16,AW16,AT16,AQ16,AN16)</f>
        <v>1346206.6</v>
      </c>
      <c r="BD16" s="418">
        <f t="shared" ref="BD16" si="140">MAX(BA16,AX16,AU16,AR16,AO16)</f>
        <v>38622</v>
      </c>
      <c r="BE16" s="379">
        <v>0</v>
      </c>
      <c r="BF16" s="380">
        <v>0</v>
      </c>
      <c r="BG16" s="381">
        <v>0</v>
      </c>
      <c r="BH16" s="382">
        <v>342270.77</v>
      </c>
      <c r="BI16" s="380">
        <v>342270.77</v>
      </c>
      <c r="BJ16" s="381">
        <v>8913</v>
      </c>
      <c r="BK16" s="382">
        <v>672464.24</v>
      </c>
      <c r="BL16" s="380">
        <v>672464.24</v>
      </c>
      <c r="BM16" s="381">
        <v>17864</v>
      </c>
      <c r="BN16" s="382">
        <v>920977.02</v>
      </c>
      <c r="BO16" s="380">
        <v>920977.02</v>
      </c>
      <c r="BP16" s="381">
        <v>24471</v>
      </c>
      <c r="BQ16" s="382">
        <v>1103390.11</v>
      </c>
      <c r="BR16" s="380">
        <v>1103390.11</v>
      </c>
      <c r="BS16" s="415">
        <v>28894</v>
      </c>
      <c r="BT16" s="416">
        <f t="shared" ref="BT16" si="141">MAX(BQ16,BN16,BK16,BH16,BE16)</f>
        <v>1103390.11</v>
      </c>
      <c r="BU16" s="417">
        <f t="shared" ref="BU16" si="142">MAX(BR16,BO16,BL16,BI16,BF16)</f>
        <v>1103390.11</v>
      </c>
      <c r="BV16" s="418">
        <f t="shared" ref="BV16" si="143">MAX(BS16,BP16,BM16,BJ16,BG16)</f>
        <v>28894</v>
      </c>
      <c r="BW16" s="379">
        <v>0</v>
      </c>
      <c r="BX16" s="380">
        <v>0</v>
      </c>
      <c r="BY16" s="381">
        <v>0</v>
      </c>
      <c r="BZ16" s="382">
        <v>186625.87</v>
      </c>
      <c r="CA16" s="380">
        <v>186625.87</v>
      </c>
      <c r="CB16" s="381">
        <v>4566</v>
      </c>
      <c r="CC16" s="382">
        <v>339750.3</v>
      </c>
      <c r="CD16" s="380">
        <v>339750.3</v>
      </c>
      <c r="CE16" s="381">
        <v>8235</v>
      </c>
      <c r="CF16" s="382">
        <v>550112.56</v>
      </c>
      <c r="CG16" s="380">
        <v>550112.56</v>
      </c>
      <c r="CH16" s="381">
        <v>13984</v>
      </c>
      <c r="CI16" s="382">
        <v>782122.06</v>
      </c>
      <c r="CJ16" s="380">
        <v>782122.06</v>
      </c>
      <c r="CK16" s="415">
        <v>19597</v>
      </c>
      <c r="CL16" s="416">
        <f t="shared" ref="CL16" si="144">MAX(CI16,CF16,CC16,BZ16,BW16)</f>
        <v>782122.06</v>
      </c>
      <c r="CM16" s="417">
        <f t="shared" ref="CM16" si="145">MAX(CJ16,CG16,CD16,CA16,BX16)</f>
        <v>782122.06</v>
      </c>
      <c r="CN16" s="418">
        <f t="shared" ref="CN16" si="146">MAX(CK16,CH16,CE16,CB16,BY16)</f>
        <v>19597</v>
      </c>
      <c r="CO16" s="379">
        <v>0</v>
      </c>
      <c r="CP16" s="380">
        <v>0</v>
      </c>
      <c r="CQ16" s="381">
        <v>0</v>
      </c>
      <c r="CR16" s="382">
        <v>193422.42</v>
      </c>
      <c r="CS16" s="380">
        <v>193422.42</v>
      </c>
      <c r="CT16" s="381">
        <v>5360</v>
      </c>
      <c r="CU16" s="382">
        <v>367427.21</v>
      </c>
      <c r="CV16" s="380">
        <v>367427.21</v>
      </c>
      <c r="CW16" s="381">
        <v>10420</v>
      </c>
      <c r="CX16" s="382">
        <v>568829.42</v>
      </c>
      <c r="CY16" s="380">
        <v>568829.42</v>
      </c>
      <c r="CZ16" s="381">
        <v>15561</v>
      </c>
      <c r="DA16" s="382">
        <v>702782.4</v>
      </c>
      <c r="DB16" s="380">
        <v>702782.4</v>
      </c>
      <c r="DC16" s="415">
        <v>19259</v>
      </c>
      <c r="DD16" s="416">
        <f t="shared" ref="DD16" si="147">MAX(DA16,CX16,CU16,CR16,CO16)</f>
        <v>702782.4</v>
      </c>
      <c r="DE16" s="417">
        <f t="shared" ref="DE16" si="148">MAX(DB16,CY16,CV16,CS16,CP16)</f>
        <v>702782.4</v>
      </c>
      <c r="DF16" s="418">
        <f t="shared" ref="DF16" si="149">MAX(DC16,CZ16,CW16,CT16,CQ16)</f>
        <v>19259</v>
      </c>
      <c r="DG16" s="379"/>
      <c r="DH16" s="380"/>
      <c r="DI16" s="381"/>
      <c r="DJ16" s="382"/>
      <c r="DK16" s="380"/>
      <c r="DL16" s="381"/>
      <c r="DM16" s="382"/>
      <c r="DN16" s="380"/>
      <c r="DO16" s="381"/>
      <c r="DP16" s="382"/>
      <c r="DQ16" s="380"/>
      <c r="DR16" s="381"/>
      <c r="DS16" s="382"/>
      <c r="DT16" s="380"/>
      <c r="DU16" s="415"/>
      <c r="DV16" s="416">
        <f t="shared" ref="DV16" si="150">MAX(DS16,DP16,DM16,DJ16,DG16)</f>
        <v>0</v>
      </c>
      <c r="DW16" s="417">
        <f t="shared" ref="DW16" si="151">MAX(DT16,DQ16,DN16,DK16,DH16)</f>
        <v>0</v>
      </c>
      <c r="DX16" s="418">
        <f t="shared" ref="DX16" si="152">MAX(DU16,DR16,DO16,DL16,DI16)</f>
        <v>0</v>
      </c>
      <c r="DY16" s="379"/>
      <c r="DZ16" s="380"/>
      <c r="EA16" s="381"/>
      <c r="EB16" s="382"/>
      <c r="EC16" s="380"/>
      <c r="ED16" s="381"/>
      <c r="EE16" s="382"/>
      <c r="EF16" s="380"/>
      <c r="EG16" s="381"/>
      <c r="EH16" s="382"/>
      <c r="EI16" s="380"/>
      <c r="EJ16" s="381"/>
      <c r="EK16" s="382"/>
      <c r="EL16" s="380"/>
      <c r="EM16" s="415"/>
      <c r="EN16" s="416">
        <f t="shared" ref="EN16" si="153">MAX(EK16,EH16,EE16,EB16,DY16)</f>
        <v>0</v>
      </c>
      <c r="EO16" s="417">
        <f t="shared" ref="EO16" si="154">MAX(EL16,EI16,EF16,EC16,DZ16)</f>
        <v>0</v>
      </c>
      <c r="EP16" s="418">
        <f t="shared" ref="EP16" si="155">MAX(EM16,EJ16,EG16,ED16,EA16)</f>
        <v>0</v>
      </c>
      <c r="EQ16" s="379"/>
      <c r="ER16" s="380"/>
      <c r="ES16" s="381"/>
      <c r="ET16" s="382"/>
      <c r="EU16" s="380"/>
      <c r="EV16" s="381"/>
      <c r="EW16" s="382"/>
      <c r="EX16" s="380"/>
      <c r="EY16" s="381"/>
      <c r="EZ16" s="382"/>
      <c r="FA16" s="380"/>
      <c r="FB16" s="381"/>
      <c r="FC16" s="382"/>
      <c r="FD16" s="380"/>
      <c r="FE16" s="415"/>
      <c r="FF16" s="416">
        <f t="shared" ref="FF16" si="156">MAX(FC16,EZ16,EW16,ET16,EQ16)</f>
        <v>0</v>
      </c>
      <c r="FG16" s="417">
        <f t="shared" ref="FG16" si="157">MAX(FD16,FA16,EX16,EU16,ER16)</f>
        <v>0</v>
      </c>
      <c r="FH16" s="418">
        <f t="shared" ref="FH16" si="158">MAX(FE16,FB16,EY16,EV16,ES16)</f>
        <v>0</v>
      </c>
      <c r="FI16" s="379"/>
      <c r="FJ16" s="380"/>
      <c r="FK16" s="381"/>
      <c r="FL16" s="382"/>
      <c r="FM16" s="380"/>
      <c r="FN16" s="381"/>
      <c r="FO16" s="382"/>
      <c r="FP16" s="380"/>
      <c r="FQ16" s="381"/>
      <c r="FR16" s="382"/>
      <c r="FS16" s="380"/>
      <c r="FT16" s="381"/>
      <c r="FU16" s="382"/>
      <c r="FV16" s="380"/>
      <c r="FW16" s="415"/>
      <c r="FX16" s="416">
        <f t="shared" ref="FX16" si="159">MAX(FU16,FR16,FO16,FL16,FI16)</f>
        <v>0</v>
      </c>
      <c r="FY16" s="417">
        <f t="shared" ref="FY16" si="160">MAX(FV16,FS16,FP16,FM16,FJ16)</f>
        <v>0</v>
      </c>
      <c r="FZ16" s="418">
        <f t="shared" ref="FZ16" si="161">MAX(FW16,FT16,FQ16,FN16,FK16)</f>
        <v>0</v>
      </c>
      <c r="GA16" s="379"/>
      <c r="GB16" s="380"/>
      <c r="GC16" s="381"/>
      <c r="GD16" s="382"/>
      <c r="GE16" s="380"/>
      <c r="GF16" s="381"/>
      <c r="GG16" s="382"/>
      <c r="GH16" s="380"/>
      <c r="GI16" s="381"/>
      <c r="GJ16" s="382"/>
      <c r="GK16" s="380"/>
      <c r="GL16" s="381"/>
      <c r="GM16" s="382"/>
      <c r="GN16" s="380"/>
      <c r="GO16" s="415"/>
      <c r="GP16" s="416">
        <f t="shared" ref="GP16" si="162">MAX(GM16,GJ16,GG16,GD16,GA16)</f>
        <v>0</v>
      </c>
      <c r="GQ16" s="417">
        <f t="shared" ref="GQ16" si="163">MAX(GN16,GK16,GH16,GE16,GB16)</f>
        <v>0</v>
      </c>
      <c r="GR16" s="418">
        <f t="shared" ref="GR16" si="164">MAX(GO16,GL16,GI16,GF16,GC16)</f>
        <v>0</v>
      </c>
      <c r="GS16" s="379"/>
      <c r="GT16" s="380"/>
      <c r="GU16" s="381"/>
      <c r="GV16" s="382"/>
      <c r="GW16" s="380"/>
      <c r="GX16" s="381"/>
      <c r="GY16" s="382"/>
      <c r="GZ16" s="380"/>
      <c r="HA16" s="381"/>
      <c r="HB16" s="382"/>
      <c r="HC16" s="380"/>
      <c r="HD16" s="381"/>
      <c r="HE16" s="382"/>
      <c r="HF16" s="380"/>
      <c r="HG16" s="415"/>
      <c r="HH16" s="416">
        <f t="shared" ref="HH16" si="165">MAX(HE16,HB16,GY16,GV16,GS16)</f>
        <v>0</v>
      </c>
      <c r="HI16" s="417">
        <f t="shared" ref="HI16" si="166">MAX(HF16,HC16,GZ16,GW16,GT16)</f>
        <v>0</v>
      </c>
      <c r="HJ16" s="418">
        <f t="shared" ref="HJ16" si="167">MAX(HG16,HD16,HA16,GX16,GU16)</f>
        <v>0</v>
      </c>
    </row>
    <row r="17" ht="6" customHeight="1" spans="2:218">
      <c r="B17" s="373"/>
      <c r="C17" s="374"/>
      <c r="D17" s="375"/>
      <c r="E17" s="376"/>
      <c r="F17" s="377"/>
      <c r="G17" s="375"/>
      <c r="H17" s="376"/>
      <c r="I17" s="377"/>
      <c r="J17" s="375"/>
      <c r="K17" s="376"/>
      <c r="L17" s="377"/>
      <c r="M17" s="375"/>
      <c r="N17" s="376"/>
      <c r="O17" s="377"/>
      <c r="P17" s="375"/>
      <c r="Q17" s="411"/>
      <c r="R17" s="412"/>
      <c r="S17" s="375"/>
      <c r="T17" s="413"/>
      <c r="U17" s="414"/>
      <c r="V17" s="375"/>
      <c r="W17" s="376"/>
      <c r="X17" s="377"/>
      <c r="Y17" s="375"/>
      <c r="Z17" s="376"/>
      <c r="AA17" s="377"/>
      <c r="AB17" s="375"/>
      <c r="AC17" s="376"/>
      <c r="AD17" s="377"/>
      <c r="AE17" s="375"/>
      <c r="AF17" s="376"/>
      <c r="AG17" s="377"/>
      <c r="AH17" s="375"/>
      <c r="AI17" s="411"/>
      <c r="AJ17" s="412"/>
      <c r="AK17" s="375"/>
      <c r="AL17" s="413"/>
      <c r="AM17" s="374"/>
      <c r="AN17" s="375"/>
      <c r="AO17" s="376"/>
      <c r="AP17" s="377"/>
      <c r="AQ17" s="375"/>
      <c r="AR17" s="376"/>
      <c r="AS17" s="377"/>
      <c r="AT17" s="375"/>
      <c r="AU17" s="376"/>
      <c r="AV17" s="377"/>
      <c r="AW17" s="375"/>
      <c r="AX17" s="376"/>
      <c r="AY17" s="377"/>
      <c r="AZ17" s="375"/>
      <c r="BA17" s="411"/>
      <c r="BB17" s="412"/>
      <c r="BC17" s="375"/>
      <c r="BD17" s="413"/>
      <c r="BE17" s="374"/>
      <c r="BF17" s="375"/>
      <c r="BG17" s="376"/>
      <c r="BH17" s="377"/>
      <c r="BI17" s="375"/>
      <c r="BJ17" s="376"/>
      <c r="BK17" s="377"/>
      <c r="BL17" s="375"/>
      <c r="BM17" s="376"/>
      <c r="BN17" s="377"/>
      <c r="BO17" s="375"/>
      <c r="BP17" s="376"/>
      <c r="BQ17" s="377"/>
      <c r="BR17" s="375"/>
      <c r="BS17" s="411"/>
      <c r="BT17" s="412"/>
      <c r="BU17" s="375"/>
      <c r="BV17" s="413"/>
      <c r="BW17" s="374"/>
      <c r="BX17" s="375"/>
      <c r="BY17" s="376"/>
      <c r="BZ17" s="377"/>
      <c r="CA17" s="375"/>
      <c r="CB17" s="376"/>
      <c r="CC17" s="377"/>
      <c r="CD17" s="375"/>
      <c r="CE17" s="376"/>
      <c r="CF17" s="377"/>
      <c r="CG17" s="375"/>
      <c r="CH17" s="376"/>
      <c r="CI17" s="377"/>
      <c r="CJ17" s="375"/>
      <c r="CK17" s="411"/>
      <c r="CL17" s="412"/>
      <c r="CM17" s="375"/>
      <c r="CN17" s="413"/>
      <c r="CO17" s="374"/>
      <c r="CP17" s="375"/>
      <c r="CQ17" s="376"/>
      <c r="CR17" s="377"/>
      <c r="CS17" s="375"/>
      <c r="CT17" s="376"/>
      <c r="CU17" s="377"/>
      <c r="CV17" s="375"/>
      <c r="CW17" s="376"/>
      <c r="CX17" s="377"/>
      <c r="CY17" s="375"/>
      <c r="CZ17" s="376"/>
      <c r="DA17" s="377"/>
      <c r="DB17" s="375"/>
      <c r="DC17" s="411"/>
      <c r="DD17" s="412"/>
      <c r="DE17" s="375"/>
      <c r="DF17" s="413"/>
      <c r="DG17" s="374"/>
      <c r="DH17" s="375"/>
      <c r="DI17" s="376"/>
      <c r="DJ17" s="377"/>
      <c r="DK17" s="375"/>
      <c r="DL17" s="376"/>
      <c r="DM17" s="377"/>
      <c r="DN17" s="375"/>
      <c r="DO17" s="376"/>
      <c r="DP17" s="377"/>
      <c r="DQ17" s="375"/>
      <c r="DR17" s="376"/>
      <c r="DS17" s="377"/>
      <c r="DT17" s="375"/>
      <c r="DU17" s="411"/>
      <c r="DV17" s="412"/>
      <c r="DW17" s="375"/>
      <c r="DX17" s="413"/>
      <c r="DY17" s="374"/>
      <c r="DZ17" s="375"/>
      <c r="EA17" s="376"/>
      <c r="EB17" s="377"/>
      <c r="EC17" s="375"/>
      <c r="ED17" s="376"/>
      <c r="EE17" s="377"/>
      <c r="EF17" s="375"/>
      <c r="EG17" s="376"/>
      <c r="EH17" s="377"/>
      <c r="EI17" s="375"/>
      <c r="EJ17" s="376"/>
      <c r="EK17" s="377"/>
      <c r="EL17" s="375"/>
      <c r="EM17" s="411"/>
      <c r="EN17" s="412"/>
      <c r="EO17" s="375"/>
      <c r="EP17" s="413"/>
      <c r="EQ17" s="374"/>
      <c r="ER17" s="375"/>
      <c r="ES17" s="376"/>
      <c r="ET17" s="377"/>
      <c r="EU17" s="375"/>
      <c r="EV17" s="376"/>
      <c r="EW17" s="377"/>
      <c r="EX17" s="375"/>
      <c r="EY17" s="376"/>
      <c r="EZ17" s="377"/>
      <c r="FA17" s="375"/>
      <c r="FB17" s="376"/>
      <c r="FC17" s="377"/>
      <c r="FD17" s="375"/>
      <c r="FE17" s="411"/>
      <c r="FF17" s="412"/>
      <c r="FG17" s="375"/>
      <c r="FH17" s="413"/>
      <c r="FI17" s="374"/>
      <c r="FJ17" s="375"/>
      <c r="FK17" s="376"/>
      <c r="FL17" s="377"/>
      <c r="FM17" s="375"/>
      <c r="FN17" s="376"/>
      <c r="FO17" s="377"/>
      <c r="FP17" s="375"/>
      <c r="FQ17" s="376"/>
      <c r="FR17" s="377"/>
      <c r="FS17" s="375"/>
      <c r="FT17" s="376"/>
      <c r="FU17" s="377"/>
      <c r="FV17" s="375"/>
      <c r="FW17" s="411"/>
      <c r="FX17" s="412"/>
      <c r="FY17" s="375"/>
      <c r="FZ17" s="413"/>
      <c r="GA17" s="374"/>
      <c r="GB17" s="375"/>
      <c r="GC17" s="376"/>
      <c r="GD17" s="377"/>
      <c r="GE17" s="375"/>
      <c r="GF17" s="376"/>
      <c r="GG17" s="377"/>
      <c r="GH17" s="375"/>
      <c r="GI17" s="376"/>
      <c r="GJ17" s="377"/>
      <c r="GK17" s="375"/>
      <c r="GL17" s="376"/>
      <c r="GM17" s="377"/>
      <c r="GN17" s="375"/>
      <c r="GO17" s="411"/>
      <c r="GP17" s="412"/>
      <c r="GQ17" s="375"/>
      <c r="GR17" s="413"/>
      <c r="GS17" s="374"/>
      <c r="GT17" s="375"/>
      <c r="GU17" s="376"/>
      <c r="GV17" s="377"/>
      <c r="GW17" s="375"/>
      <c r="GX17" s="376"/>
      <c r="GY17" s="377"/>
      <c r="GZ17" s="375"/>
      <c r="HA17" s="376"/>
      <c r="HB17" s="377"/>
      <c r="HC17" s="375"/>
      <c r="HD17" s="376"/>
      <c r="HE17" s="377"/>
      <c r="HF17" s="375"/>
      <c r="HG17" s="411"/>
      <c r="HH17" s="412"/>
      <c r="HI17" s="375"/>
      <c r="HJ17" s="413"/>
    </row>
    <row r="18" customHeight="1" spans="2:218">
      <c r="B18" s="378" t="s">
        <v>1774</v>
      </c>
      <c r="C18" s="379"/>
      <c r="D18" s="380"/>
      <c r="E18" s="381"/>
      <c r="F18" s="382"/>
      <c r="G18" s="380"/>
      <c r="H18" s="381"/>
      <c r="I18" s="382">
        <v>445111.76</v>
      </c>
      <c r="J18" s="380">
        <v>445111.76</v>
      </c>
      <c r="K18" s="381">
        <v>20662166</v>
      </c>
      <c r="L18" s="382">
        <v>677317.850000003</v>
      </c>
      <c r="M18" s="380">
        <v>677317.850000003</v>
      </c>
      <c r="N18" s="381">
        <v>31815843</v>
      </c>
      <c r="O18" s="382">
        <v>976151.67</v>
      </c>
      <c r="P18" s="380">
        <v>976151.67</v>
      </c>
      <c r="Q18" s="415">
        <v>46006848</v>
      </c>
      <c r="R18" s="416">
        <f t="shared" si="24"/>
        <v>976151.67</v>
      </c>
      <c r="S18" s="417">
        <f t="shared" si="0"/>
        <v>976151.67</v>
      </c>
      <c r="T18" s="418">
        <f t="shared" si="1"/>
        <v>46006848</v>
      </c>
      <c r="U18" s="419">
        <v>134999.7</v>
      </c>
      <c r="V18" s="380">
        <v>134999.7</v>
      </c>
      <c r="W18" s="381">
        <v>5165181</v>
      </c>
      <c r="X18" s="382">
        <v>313081.2</v>
      </c>
      <c r="Y18" s="380">
        <v>313081.2</v>
      </c>
      <c r="Z18" s="381">
        <v>15358420</v>
      </c>
      <c r="AA18" s="382">
        <v>504997.96</v>
      </c>
      <c r="AB18" s="380">
        <v>504997.96</v>
      </c>
      <c r="AC18" s="381">
        <v>25198131</v>
      </c>
      <c r="AD18" s="382">
        <v>803197.02</v>
      </c>
      <c r="AE18" s="380">
        <v>803197.02</v>
      </c>
      <c r="AF18" s="381">
        <v>39709919</v>
      </c>
      <c r="AG18" s="382">
        <v>1018373.05</v>
      </c>
      <c r="AH18" s="380">
        <v>1018373.05</v>
      </c>
      <c r="AI18" s="415">
        <v>50269546</v>
      </c>
      <c r="AJ18" s="416">
        <f t="shared" ref="AJ18:AJ24" si="168">MAX(AG18,AD18,AA18,X18,U18)</f>
        <v>1018373.05</v>
      </c>
      <c r="AK18" s="417">
        <f t="shared" ref="AK18:AK24" si="169">MAX(AH18,AE18,AB18,Y18,V18)</f>
        <v>1018373.05</v>
      </c>
      <c r="AL18" s="418">
        <f t="shared" ref="AL18:AL24" si="170">MAX(AI18,AF18,AC18,Z18,W18)</f>
        <v>50269546</v>
      </c>
      <c r="AM18" s="379">
        <v>320554.14</v>
      </c>
      <c r="AN18" s="380">
        <v>320554.14</v>
      </c>
      <c r="AO18" s="381">
        <v>16567498</v>
      </c>
      <c r="AP18" s="382">
        <v>510450.89</v>
      </c>
      <c r="AQ18" s="380">
        <v>510450.89</v>
      </c>
      <c r="AR18" s="381">
        <v>28544231</v>
      </c>
      <c r="AS18" s="382">
        <v>808189.25</v>
      </c>
      <c r="AT18" s="380">
        <v>808189.25</v>
      </c>
      <c r="AU18" s="381">
        <v>42928430</v>
      </c>
      <c r="AV18" s="382">
        <v>1102871.56</v>
      </c>
      <c r="AW18" s="380">
        <v>1102871.56</v>
      </c>
      <c r="AX18" s="381">
        <v>57528446</v>
      </c>
      <c r="AY18" s="382"/>
      <c r="AZ18" s="380"/>
      <c r="BA18" s="415"/>
      <c r="BB18" s="416">
        <f t="shared" ref="BB18:BB24" si="171">MAX(AY18,AV18,AS18,AP18,AM18)</f>
        <v>1102871.56</v>
      </c>
      <c r="BC18" s="417">
        <f t="shared" ref="BC18:BC24" si="172">MAX(AZ18,AW18,AT18,AQ18,AN18)</f>
        <v>1102871.56</v>
      </c>
      <c r="BD18" s="418">
        <f t="shared" ref="BD18:BD24" si="173">MAX(BA18,AX18,AU18,AR18,AO18)</f>
        <v>57528446</v>
      </c>
      <c r="BE18" s="379">
        <v>312626.32</v>
      </c>
      <c r="BF18" s="380">
        <v>312626.32</v>
      </c>
      <c r="BG18" s="381">
        <v>13144779</v>
      </c>
      <c r="BH18" s="382">
        <v>441498.11</v>
      </c>
      <c r="BI18" s="380">
        <v>441498.11</v>
      </c>
      <c r="BJ18" s="381">
        <v>19479829</v>
      </c>
      <c r="BK18" s="382">
        <v>575535.6</v>
      </c>
      <c r="BL18" s="380">
        <v>575535.6</v>
      </c>
      <c r="BM18" s="381">
        <v>28306410</v>
      </c>
      <c r="BN18" s="382">
        <v>834678.57</v>
      </c>
      <c r="BO18" s="380">
        <v>834678.57</v>
      </c>
      <c r="BP18" s="381">
        <v>39530020</v>
      </c>
      <c r="BQ18" s="382">
        <v>1011499.01</v>
      </c>
      <c r="BR18" s="380">
        <v>1011499.01</v>
      </c>
      <c r="BS18" s="415">
        <v>47510454</v>
      </c>
      <c r="BT18" s="416">
        <f t="shared" ref="BT18:BT24" si="174">MAX(BQ18,BN18,BK18,BH18,BE18)</f>
        <v>1011499.01</v>
      </c>
      <c r="BU18" s="417">
        <f t="shared" ref="BU18:BU24" si="175">MAX(BR18,BO18,BL18,BI18,BF18)</f>
        <v>1011499.01</v>
      </c>
      <c r="BV18" s="418">
        <f t="shared" ref="BV18:BV24" si="176">MAX(BS18,BP18,BM18,BJ18,BG18)</f>
        <v>47510454</v>
      </c>
      <c r="BW18" s="379">
        <v>69062.82</v>
      </c>
      <c r="BX18" s="380">
        <v>69062.82</v>
      </c>
      <c r="BY18" s="381">
        <v>2672887</v>
      </c>
      <c r="BZ18" s="382">
        <v>289006.9</v>
      </c>
      <c r="CA18" s="380">
        <v>289006.9</v>
      </c>
      <c r="CB18" s="381">
        <v>12909146</v>
      </c>
      <c r="CC18" s="382">
        <v>514846.68</v>
      </c>
      <c r="CD18" s="380">
        <v>514846.68</v>
      </c>
      <c r="CE18" s="381">
        <v>24305318</v>
      </c>
      <c r="CF18" s="382">
        <v>791468.659999999</v>
      </c>
      <c r="CG18" s="380">
        <v>791468.659999999</v>
      </c>
      <c r="CH18" s="381">
        <v>38628852</v>
      </c>
      <c r="CI18" s="382">
        <v>1049037.86999999</v>
      </c>
      <c r="CJ18" s="380">
        <v>1049037.86999999</v>
      </c>
      <c r="CK18" s="415">
        <v>50820694</v>
      </c>
      <c r="CL18" s="416">
        <f t="shared" ref="CL18:CL19" si="177">MAX(CI18,CF18,CC18,BZ18,BW18)</f>
        <v>1049037.86999999</v>
      </c>
      <c r="CM18" s="417">
        <f t="shared" ref="CM18:CM19" si="178">MAX(CJ18,CG18,CD18,CA18,BX18)</f>
        <v>1049037.86999999</v>
      </c>
      <c r="CN18" s="418">
        <f t="shared" ref="CN18:CN19" si="179">MAX(CK18,CH18,CE18,CB18,BY18)</f>
        <v>50820694</v>
      </c>
      <c r="CO18" s="379">
        <v>251168.489999998</v>
      </c>
      <c r="CP18" s="380">
        <v>251168.489999998</v>
      </c>
      <c r="CQ18" s="381">
        <v>10117512</v>
      </c>
      <c r="CR18" s="382">
        <v>440062.470000002</v>
      </c>
      <c r="CS18" s="380">
        <v>440062.470000002</v>
      </c>
      <c r="CT18" s="381">
        <v>20286158</v>
      </c>
      <c r="CU18" s="382">
        <v>624676.339999994</v>
      </c>
      <c r="CV18" s="380">
        <v>624676.339999994</v>
      </c>
      <c r="CW18" s="381">
        <v>30648284</v>
      </c>
      <c r="CX18" s="382">
        <v>895916.109999996</v>
      </c>
      <c r="CY18" s="380">
        <v>895916.109999996</v>
      </c>
      <c r="CZ18" s="381">
        <v>43112730</v>
      </c>
      <c r="DA18" s="382">
        <v>921600.67</v>
      </c>
      <c r="DB18" s="380">
        <v>921600.67</v>
      </c>
      <c r="DC18" s="415">
        <v>44531313</v>
      </c>
      <c r="DD18" s="416">
        <f t="shared" ref="DD18:DD19" si="180">MAX(DA18,CX18,CU18,CR18,CO18)</f>
        <v>921600.67</v>
      </c>
      <c r="DE18" s="417">
        <f t="shared" ref="DE18:DE19" si="181">MAX(DB18,CY18,CV18,CS18,CP18)</f>
        <v>921600.67</v>
      </c>
      <c r="DF18" s="418">
        <f t="shared" ref="DF18:DF19" si="182">MAX(DC18,CZ18,CW18,CT18,CQ18)</f>
        <v>44531313</v>
      </c>
      <c r="DG18" s="379"/>
      <c r="DH18" s="380"/>
      <c r="DI18" s="381"/>
      <c r="DJ18" s="382"/>
      <c r="DK18" s="380"/>
      <c r="DL18" s="381"/>
      <c r="DM18" s="382"/>
      <c r="DN18" s="380"/>
      <c r="DO18" s="381"/>
      <c r="DP18" s="382"/>
      <c r="DQ18" s="380"/>
      <c r="DR18" s="381"/>
      <c r="DS18" s="382"/>
      <c r="DT18" s="380"/>
      <c r="DU18" s="415"/>
      <c r="DV18" s="416">
        <f t="shared" ref="DV18:DV19" si="183">MAX(DS18,DP18,DM18,DJ18,DG18)</f>
        <v>0</v>
      </c>
      <c r="DW18" s="417">
        <f t="shared" ref="DW18:DW19" si="184">MAX(DT18,DQ18,DN18,DK18,DH18)</f>
        <v>0</v>
      </c>
      <c r="DX18" s="418">
        <f t="shared" ref="DX18:DX19" si="185">MAX(DU18,DR18,DO18,DL18,DI18)</f>
        <v>0</v>
      </c>
      <c r="DY18" s="379"/>
      <c r="DZ18" s="380"/>
      <c r="EA18" s="381"/>
      <c r="EB18" s="382"/>
      <c r="EC18" s="380"/>
      <c r="ED18" s="381"/>
      <c r="EE18" s="382"/>
      <c r="EF18" s="380"/>
      <c r="EG18" s="381"/>
      <c r="EH18" s="382"/>
      <c r="EI18" s="380"/>
      <c r="EJ18" s="381"/>
      <c r="EK18" s="382"/>
      <c r="EL18" s="380"/>
      <c r="EM18" s="415"/>
      <c r="EN18" s="416">
        <f t="shared" ref="EN18:EN19" si="186">MAX(EK18,EH18,EE18,EB18,DY18)</f>
        <v>0</v>
      </c>
      <c r="EO18" s="417">
        <f t="shared" ref="EO18:EO19" si="187">MAX(EL18,EI18,EF18,EC18,DZ18)</f>
        <v>0</v>
      </c>
      <c r="EP18" s="418">
        <f t="shared" ref="EP18:EP19" si="188">MAX(EM18,EJ18,EG18,ED18,EA18)</f>
        <v>0</v>
      </c>
      <c r="EQ18" s="379"/>
      <c r="ER18" s="380"/>
      <c r="ES18" s="381"/>
      <c r="ET18" s="382"/>
      <c r="EU18" s="380"/>
      <c r="EV18" s="381"/>
      <c r="EW18" s="382"/>
      <c r="EX18" s="380"/>
      <c r="EY18" s="381"/>
      <c r="EZ18" s="382"/>
      <c r="FA18" s="380"/>
      <c r="FB18" s="381"/>
      <c r="FC18" s="382"/>
      <c r="FD18" s="380"/>
      <c r="FE18" s="415"/>
      <c r="FF18" s="416">
        <f t="shared" ref="FF18:FF19" si="189">MAX(FC18,EZ18,EW18,ET18,EQ18)</f>
        <v>0</v>
      </c>
      <c r="FG18" s="417">
        <f t="shared" ref="FG18:FG19" si="190">MAX(FD18,FA18,EX18,EU18,ER18)</f>
        <v>0</v>
      </c>
      <c r="FH18" s="418">
        <f t="shared" ref="FH18:FH19" si="191">MAX(FE18,FB18,EY18,EV18,ES18)</f>
        <v>0</v>
      </c>
      <c r="FI18" s="379"/>
      <c r="FJ18" s="380"/>
      <c r="FK18" s="381"/>
      <c r="FL18" s="382"/>
      <c r="FM18" s="380"/>
      <c r="FN18" s="381"/>
      <c r="FO18" s="382"/>
      <c r="FP18" s="380"/>
      <c r="FQ18" s="381"/>
      <c r="FR18" s="382"/>
      <c r="FS18" s="380"/>
      <c r="FT18" s="381"/>
      <c r="FU18" s="382"/>
      <c r="FV18" s="380"/>
      <c r="FW18" s="415"/>
      <c r="FX18" s="416">
        <f t="shared" ref="FX18:FX19" si="192">MAX(FU18,FR18,FO18,FL18,FI18)</f>
        <v>0</v>
      </c>
      <c r="FY18" s="417">
        <f t="shared" ref="FY18:FY19" si="193">MAX(FV18,FS18,FP18,FM18,FJ18)</f>
        <v>0</v>
      </c>
      <c r="FZ18" s="418">
        <f t="shared" ref="FZ18:FZ19" si="194">MAX(FW18,FT18,FQ18,FN18,FK18)</f>
        <v>0</v>
      </c>
      <c r="GA18" s="379"/>
      <c r="GB18" s="380"/>
      <c r="GC18" s="381"/>
      <c r="GD18" s="382"/>
      <c r="GE18" s="380"/>
      <c r="GF18" s="381"/>
      <c r="GG18" s="382"/>
      <c r="GH18" s="380"/>
      <c r="GI18" s="381"/>
      <c r="GJ18" s="382"/>
      <c r="GK18" s="380"/>
      <c r="GL18" s="381"/>
      <c r="GM18" s="382"/>
      <c r="GN18" s="380"/>
      <c r="GO18" s="415"/>
      <c r="GP18" s="416">
        <f t="shared" ref="GP18:GP19" si="195">MAX(GM18,GJ18,GG18,GD18,GA18)</f>
        <v>0</v>
      </c>
      <c r="GQ18" s="417">
        <f t="shared" ref="GQ18:GQ19" si="196">MAX(GN18,GK18,GH18,GE18,GB18)</f>
        <v>0</v>
      </c>
      <c r="GR18" s="418">
        <f t="shared" ref="GR18:GR19" si="197">MAX(GO18,GL18,GI18,GF18,GC18)</f>
        <v>0</v>
      </c>
      <c r="GS18" s="379"/>
      <c r="GT18" s="380"/>
      <c r="GU18" s="381"/>
      <c r="GV18" s="382"/>
      <c r="GW18" s="380"/>
      <c r="GX18" s="381"/>
      <c r="GY18" s="382"/>
      <c r="GZ18" s="380"/>
      <c r="HA18" s="381"/>
      <c r="HB18" s="382"/>
      <c r="HC18" s="380"/>
      <c r="HD18" s="381"/>
      <c r="HE18" s="382"/>
      <c r="HF18" s="380"/>
      <c r="HG18" s="415"/>
      <c r="HH18" s="416">
        <f t="shared" ref="HH18:HH19" si="198">MAX(HE18,HB18,GY18,GV18,GS18)</f>
        <v>0</v>
      </c>
      <c r="HI18" s="417">
        <f t="shared" ref="HI18:HI19" si="199">MAX(HF18,HC18,GZ18,GW18,GT18)</f>
        <v>0</v>
      </c>
      <c r="HJ18" s="418">
        <f t="shared" ref="HJ18:HJ19" si="200">MAX(HG18,HD18,HA18,GX18,GU18)</f>
        <v>0</v>
      </c>
    </row>
    <row r="19" customHeight="1" spans="2:218">
      <c r="B19" s="383" t="s">
        <v>1769</v>
      </c>
      <c r="C19" s="384"/>
      <c r="D19" s="385"/>
      <c r="E19" s="386"/>
      <c r="F19" s="387"/>
      <c r="G19" s="385"/>
      <c r="H19" s="386"/>
      <c r="I19" s="387">
        <v>445111.76</v>
      </c>
      <c r="J19" s="385">
        <v>445111.76</v>
      </c>
      <c r="K19" s="386">
        <v>20662166</v>
      </c>
      <c r="L19" s="387">
        <v>677317.850000003</v>
      </c>
      <c r="M19" s="385">
        <v>677317.850000003</v>
      </c>
      <c r="N19" s="386">
        <v>31815843</v>
      </c>
      <c r="O19" s="387">
        <v>976151.67</v>
      </c>
      <c r="P19" s="385">
        <v>976151.67</v>
      </c>
      <c r="Q19" s="420">
        <v>46006848</v>
      </c>
      <c r="R19" s="421">
        <f t="shared" si="24"/>
        <v>976151.67</v>
      </c>
      <c r="S19" s="422">
        <f t="shared" si="0"/>
        <v>976151.67</v>
      </c>
      <c r="T19" s="423">
        <f t="shared" si="1"/>
        <v>46006848</v>
      </c>
      <c r="U19" s="424">
        <v>134999.7</v>
      </c>
      <c r="V19" s="385">
        <v>134999.7</v>
      </c>
      <c r="W19" s="386">
        <v>5165181</v>
      </c>
      <c r="X19" s="387">
        <v>313081.2</v>
      </c>
      <c r="Y19" s="385">
        <v>313081.2</v>
      </c>
      <c r="Z19" s="386">
        <v>15358420</v>
      </c>
      <c r="AA19" s="387">
        <v>504997.96</v>
      </c>
      <c r="AB19" s="385">
        <v>504997.96</v>
      </c>
      <c r="AC19" s="386">
        <v>25198131</v>
      </c>
      <c r="AD19" s="387">
        <v>803197.02</v>
      </c>
      <c r="AE19" s="385">
        <v>803197.02</v>
      </c>
      <c r="AF19" s="386">
        <v>39709919</v>
      </c>
      <c r="AG19" s="387">
        <v>1018373.05</v>
      </c>
      <c r="AH19" s="385">
        <v>1018373.05</v>
      </c>
      <c r="AI19" s="420">
        <v>50269546</v>
      </c>
      <c r="AJ19" s="421">
        <f t="shared" si="168"/>
        <v>1018373.05</v>
      </c>
      <c r="AK19" s="422">
        <f t="shared" si="169"/>
        <v>1018373.05</v>
      </c>
      <c r="AL19" s="423">
        <f t="shared" si="170"/>
        <v>50269546</v>
      </c>
      <c r="AM19" s="384">
        <v>320554.14</v>
      </c>
      <c r="AN19" s="385">
        <v>320554.14</v>
      </c>
      <c r="AO19" s="386">
        <v>16567498</v>
      </c>
      <c r="AP19" s="387">
        <v>510450.89</v>
      </c>
      <c r="AQ19" s="385">
        <v>510450.89</v>
      </c>
      <c r="AR19" s="386">
        <v>28544231</v>
      </c>
      <c r="AS19" s="387">
        <v>808189.25</v>
      </c>
      <c r="AT19" s="385">
        <v>808189.25</v>
      </c>
      <c r="AU19" s="386">
        <v>42928430</v>
      </c>
      <c r="AV19" s="387">
        <v>1102871.56</v>
      </c>
      <c r="AW19" s="385">
        <v>1102871.56</v>
      </c>
      <c r="AX19" s="386">
        <v>57528446</v>
      </c>
      <c r="AY19" s="387"/>
      <c r="AZ19" s="385"/>
      <c r="BA19" s="420"/>
      <c r="BB19" s="421">
        <f t="shared" si="171"/>
        <v>1102871.56</v>
      </c>
      <c r="BC19" s="422">
        <f t="shared" si="172"/>
        <v>1102871.56</v>
      </c>
      <c r="BD19" s="423">
        <f t="shared" si="173"/>
        <v>57528446</v>
      </c>
      <c r="BE19" s="384">
        <v>312626.32</v>
      </c>
      <c r="BF19" s="385">
        <v>312626.32</v>
      </c>
      <c r="BG19" s="386">
        <v>13144779</v>
      </c>
      <c r="BH19" s="387">
        <v>441498.11</v>
      </c>
      <c r="BI19" s="385">
        <v>441498.11</v>
      </c>
      <c r="BJ19" s="386">
        <v>19479829</v>
      </c>
      <c r="BK19" s="387">
        <v>575535.6</v>
      </c>
      <c r="BL19" s="385">
        <v>575535.6</v>
      </c>
      <c r="BM19" s="386">
        <v>28306410</v>
      </c>
      <c r="BN19" s="387">
        <v>834678.57</v>
      </c>
      <c r="BO19" s="385">
        <v>834678.57</v>
      </c>
      <c r="BP19" s="386">
        <v>39530020</v>
      </c>
      <c r="BQ19" s="387">
        <v>1011499.01</v>
      </c>
      <c r="BR19" s="385">
        <v>1011499.01</v>
      </c>
      <c r="BS19" s="420">
        <v>47510454</v>
      </c>
      <c r="BT19" s="421">
        <f t="shared" si="174"/>
        <v>1011499.01</v>
      </c>
      <c r="BU19" s="422">
        <f t="shared" si="175"/>
        <v>1011499.01</v>
      </c>
      <c r="BV19" s="423">
        <f t="shared" si="176"/>
        <v>47510454</v>
      </c>
      <c r="BW19" s="384">
        <v>69062.82</v>
      </c>
      <c r="BX19" s="385">
        <v>69062.82</v>
      </c>
      <c r="BY19" s="386">
        <v>2672887</v>
      </c>
      <c r="BZ19" s="387">
        <v>289006.9</v>
      </c>
      <c r="CA19" s="385">
        <v>289006.9</v>
      </c>
      <c r="CB19" s="386">
        <v>12909146</v>
      </c>
      <c r="CC19" s="387">
        <v>514846.68</v>
      </c>
      <c r="CD19" s="385">
        <v>514846.68</v>
      </c>
      <c r="CE19" s="386">
        <v>24305318</v>
      </c>
      <c r="CF19" s="387">
        <v>791468.659999999</v>
      </c>
      <c r="CG19" s="385">
        <v>791468.659999999</v>
      </c>
      <c r="CH19" s="386">
        <v>38628852</v>
      </c>
      <c r="CI19" s="387">
        <v>1049037.86999999</v>
      </c>
      <c r="CJ19" s="385">
        <v>1049037.86999999</v>
      </c>
      <c r="CK19" s="420">
        <v>50820694</v>
      </c>
      <c r="CL19" s="421">
        <f t="shared" si="177"/>
        <v>1049037.86999999</v>
      </c>
      <c r="CM19" s="422">
        <f t="shared" si="178"/>
        <v>1049037.86999999</v>
      </c>
      <c r="CN19" s="423">
        <f t="shared" si="179"/>
        <v>50820694</v>
      </c>
      <c r="CO19" s="384">
        <v>251168.489999998</v>
      </c>
      <c r="CP19" s="385">
        <v>251168.489999998</v>
      </c>
      <c r="CQ19" s="386">
        <v>10117512</v>
      </c>
      <c r="CR19" s="387">
        <v>440062.470000002</v>
      </c>
      <c r="CS19" s="385">
        <v>440062.470000002</v>
      </c>
      <c r="CT19" s="386">
        <v>20286158</v>
      </c>
      <c r="CU19" s="387">
        <v>624676.339999994</v>
      </c>
      <c r="CV19" s="385">
        <v>624676.339999994</v>
      </c>
      <c r="CW19" s="386">
        <v>30648284</v>
      </c>
      <c r="CX19" s="387">
        <v>895916.109999996</v>
      </c>
      <c r="CY19" s="385">
        <v>895916.109999996</v>
      </c>
      <c r="CZ19" s="386">
        <v>43112730</v>
      </c>
      <c r="DA19" s="387">
        <v>921600.67</v>
      </c>
      <c r="DB19" s="385">
        <v>921600.67</v>
      </c>
      <c r="DC19" s="420">
        <v>44531313</v>
      </c>
      <c r="DD19" s="421">
        <f t="shared" si="180"/>
        <v>921600.67</v>
      </c>
      <c r="DE19" s="422">
        <f t="shared" si="181"/>
        <v>921600.67</v>
      </c>
      <c r="DF19" s="423">
        <f t="shared" si="182"/>
        <v>44531313</v>
      </c>
      <c r="DG19" s="384"/>
      <c r="DH19" s="385"/>
      <c r="DI19" s="386"/>
      <c r="DJ19" s="387"/>
      <c r="DK19" s="385"/>
      <c r="DL19" s="386"/>
      <c r="DM19" s="387"/>
      <c r="DN19" s="385"/>
      <c r="DO19" s="386"/>
      <c r="DP19" s="387"/>
      <c r="DQ19" s="385"/>
      <c r="DR19" s="386"/>
      <c r="DS19" s="387"/>
      <c r="DT19" s="385"/>
      <c r="DU19" s="420"/>
      <c r="DV19" s="421">
        <f t="shared" si="183"/>
        <v>0</v>
      </c>
      <c r="DW19" s="422">
        <f t="shared" si="184"/>
        <v>0</v>
      </c>
      <c r="DX19" s="423">
        <f t="shared" si="185"/>
        <v>0</v>
      </c>
      <c r="DY19" s="384"/>
      <c r="DZ19" s="385"/>
      <c r="EA19" s="386"/>
      <c r="EB19" s="387"/>
      <c r="EC19" s="385"/>
      <c r="ED19" s="386"/>
      <c r="EE19" s="387"/>
      <c r="EF19" s="385"/>
      <c r="EG19" s="386"/>
      <c r="EH19" s="387"/>
      <c r="EI19" s="385"/>
      <c r="EJ19" s="386"/>
      <c r="EK19" s="387"/>
      <c r="EL19" s="385"/>
      <c r="EM19" s="420"/>
      <c r="EN19" s="421">
        <f t="shared" si="186"/>
        <v>0</v>
      </c>
      <c r="EO19" s="422">
        <f t="shared" si="187"/>
        <v>0</v>
      </c>
      <c r="EP19" s="423">
        <f t="shared" si="188"/>
        <v>0</v>
      </c>
      <c r="EQ19" s="384"/>
      <c r="ER19" s="385"/>
      <c r="ES19" s="386"/>
      <c r="ET19" s="387"/>
      <c r="EU19" s="385"/>
      <c r="EV19" s="386"/>
      <c r="EW19" s="387"/>
      <c r="EX19" s="385"/>
      <c r="EY19" s="386"/>
      <c r="EZ19" s="387"/>
      <c r="FA19" s="385"/>
      <c r="FB19" s="386"/>
      <c r="FC19" s="387"/>
      <c r="FD19" s="385"/>
      <c r="FE19" s="420"/>
      <c r="FF19" s="421">
        <f t="shared" si="189"/>
        <v>0</v>
      </c>
      <c r="FG19" s="422">
        <f t="shared" si="190"/>
        <v>0</v>
      </c>
      <c r="FH19" s="423">
        <f t="shared" si="191"/>
        <v>0</v>
      </c>
      <c r="FI19" s="384"/>
      <c r="FJ19" s="385"/>
      <c r="FK19" s="386"/>
      <c r="FL19" s="387"/>
      <c r="FM19" s="385"/>
      <c r="FN19" s="386"/>
      <c r="FO19" s="387"/>
      <c r="FP19" s="385"/>
      <c r="FQ19" s="386"/>
      <c r="FR19" s="387"/>
      <c r="FS19" s="385"/>
      <c r="FT19" s="386"/>
      <c r="FU19" s="387"/>
      <c r="FV19" s="385"/>
      <c r="FW19" s="420"/>
      <c r="FX19" s="421">
        <f t="shared" si="192"/>
        <v>0</v>
      </c>
      <c r="FY19" s="422">
        <f t="shared" si="193"/>
        <v>0</v>
      </c>
      <c r="FZ19" s="423">
        <f t="shared" si="194"/>
        <v>0</v>
      </c>
      <c r="GA19" s="384"/>
      <c r="GB19" s="385"/>
      <c r="GC19" s="386"/>
      <c r="GD19" s="387"/>
      <c r="GE19" s="385"/>
      <c r="GF19" s="386"/>
      <c r="GG19" s="387"/>
      <c r="GH19" s="385"/>
      <c r="GI19" s="386"/>
      <c r="GJ19" s="387"/>
      <c r="GK19" s="385"/>
      <c r="GL19" s="386"/>
      <c r="GM19" s="387"/>
      <c r="GN19" s="385"/>
      <c r="GO19" s="420"/>
      <c r="GP19" s="421">
        <f t="shared" si="195"/>
        <v>0</v>
      </c>
      <c r="GQ19" s="422">
        <f t="shared" si="196"/>
        <v>0</v>
      </c>
      <c r="GR19" s="423">
        <f t="shared" si="197"/>
        <v>0</v>
      </c>
      <c r="GS19" s="384"/>
      <c r="GT19" s="385"/>
      <c r="GU19" s="386"/>
      <c r="GV19" s="387"/>
      <c r="GW19" s="385"/>
      <c r="GX19" s="386"/>
      <c r="GY19" s="387"/>
      <c r="GZ19" s="385"/>
      <c r="HA19" s="386"/>
      <c r="HB19" s="387"/>
      <c r="HC19" s="385"/>
      <c r="HD19" s="386"/>
      <c r="HE19" s="387"/>
      <c r="HF19" s="385"/>
      <c r="HG19" s="420"/>
      <c r="HH19" s="421">
        <f t="shared" si="198"/>
        <v>0</v>
      </c>
      <c r="HI19" s="422">
        <f t="shared" si="199"/>
        <v>0</v>
      </c>
      <c r="HJ19" s="423">
        <f t="shared" si="200"/>
        <v>0</v>
      </c>
    </row>
    <row r="20" ht="6" customHeight="1" spans="2:218">
      <c r="B20" s="373"/>
      <c r="C20" s="374"/>
      <c r="D20" s="375"/>
      <c r="E20" s="376"/>
      <c r="F20" s="377"/>
      <c r="G20" s="375"/>
      <c r="H20" s="376"/>
      <c r="I20" s="377"/>
      <c r="J20" s="375"/>
      <c r="K20" s="376"/>
      <c r="L20" s="377"/>
      <c r="M20" s="375"/>
      <c r="N20" s="376"/>
      <c r="O20" s="377"/>
      <c r="P20" s="375"/>
      <c r="Q20" s="411"/>
      <c r="R20" s="412"/>
      <c r="S20" s="375"/>
      <c r="T20" s="413"/>
      <c r="U20" s="414"/>
      <c r="V20" s="375"/>
      <c r="W20" s="376"/>
      <c r="X20" s="377"/>
      <c r="Y20" s="375"/>
      <c r="Z20" s="376"/>
      <c r="AA20" s="377"/>
      <c r="AB20" s="375"/>
      <c r="AC20" s="376"/>
      <c r="AD20" s="377"/>
      <c r="AE20" s="375"/>
      <c r="AF20" s="376"/>
      <c r="AG20" s="377"/>
      <c r="AH20" s="375"/>
      <c r="AI20" s="411"/>
      <c r="AJ20" s="412"/>
      <c r="AK20" s="375"/>
      <c r="AL20" s="413"/>
      <c r="AM20" s="374"/>
      <c r="AN20" s="375"/>
      <c r="AO20" s="376"/>
      <c r="AP20" s="377"/>
      <c r="AQ20" s="375"/>
      <c r="AR20" s="376"/>
      <c r="AS20" s="377"/>
      <c r="AT20" s="375"/>
      <c r="AU20" s="376"/>
      <c r="AV20" s="377"/>
      <c r="AW20" s="375"/>
      <c r="AX20" s="376"/>
      <c r="AY20" s="377"/>
      <c r="AZ20" s="375"/>
      <c r="BA20" s="411"/>
      <c r="BB20" s="412"/>
      <c r="BC20" s="375"/>
      <c r="BD20" s="413"/>
      <c r="BE20" s="374"/>
      <c r="BF20" s="375"/>
      <c r="BG20" s="376"/>
      <c r="BH20" s="377"/>
      <c r="BI20" s="375"/>
      <c r="BJ20" s="376"/>
      <c r="BK20" s="377"/>
      <c r="BL20" s="375"/>
      <c r="BM20" s="376"/>
      <c r="BN20" s="377"/>
      <c r="BO20" s="375"/>
      <c r="BP20" s="376"/>
      <c r="BQ20" s="377"/>
      <c r="BR20" s="375"/>
      <c r="BS20" s="411"/>
      <c r="BT20" s="412"/>
      <c r="BU20" s="375"/>
      <c r="BV20" s="413"/>
      <c r="BW20" s="374"/>
      <c r="BX20" s="375"/>
      <c r="BY20" s="376"/>
      <c r="BZ20" s="377"/>
      <c r="CA20" s="375"/>
      <c r="CB20" s="376"/>
      <c r="CC20" s="377"/>
      <c r="CD20" s="375"/>
      <c r="CE20" s="376"/>
      <c r="CF20" s="377"/>
      <c r="CG20" s="375"/>
      <c r="CH20" s="376"/>
      <c r="CI20" s="377"/>
      <c r="CJ20" s="375"/>
      <c r="CK20" s="411"/>
      <c r="CL20" s="412"/>
      <c r="CM20" s="375"/>
      <c r="CN20" s="413"/>
      <c r="CO20" s="374"/>
      <c r="CP20" s="375"/>
      <c r="CQ20" s="376"/>
      <c r="CR20" s="377"/>
      <c r="CS20" s="375"/>
      <c r="CT20" s="376"/>
      <c r="CU20" s="377"/>
      <c r="CV20" s="375"/>
      <c r="CW20" s="376"/>
      <c r="CX20" s="377"/>
      <c r="CY20" s="375"/>
      <c r="CZ20" s="376"/>
      <c r="DA20" s="377"/>
      <c r="DB20" s="375"/>
      <c r="DC20" s="411"/>
      <c r="DD20" s="412"/>
      <c r="DE20" s="375"/>
      <c r="DF20" s="413"/>
      <c r="DG20" s="374"/>
      <c r="DH20" s="375"/>
      <c r="DI20" s="376"/>
      <c r="DJ20" s="377"/>
      <c r="DK20" s="375"/>
      <c r="DL20" s="376"/>
      <c r="DM20" s="377"/>
      <c r="DN20" s="375"/>
      <c r="DO20" s="376"/>
      <c r="DP20" s="377"/>
      <c r="DQ20" s="375"/>
      <c r="DR20" s="376"/>
      <c r="DS20" s="377"/>
      <c r="DT20" s="375"/>
      <c r="DU20" s="411"/>
      <c r="DV20" s="412"/>
      <c r="DW20" s="375"/>
      <c r="DX20" s="413"/>
      <c r="DY20" s="374"/>
      <c r="DZ20" s="375"/>
      <c r="EA20" s="376"/>
      <c r="EB20" s="377"/>
      <c r="EC20" s="375"/>
      <c r="ED20" s="376"/>
      <c r="EE20" s="377"/>
      <c r="EF20" s="375"/>
      <c r="EG20" s="376"/>
      <c r="EH20" s="377"/>
      <c r="EI20" s="375"/>
      <c r="EJ20" s="376"/>
      <c r="EK20" s="377"/>
      <c r="EL20" s="375"/>
      <c r="EM20" s="411"/>
      <c r="EN20" s="412"/>
      <c r="EO20" s="375"/>
      <c r="EP20" s="413"/>
      <c r="EQ20" s="374"/>
      <c r="ER20" s="375"/>
      <c r="ES20" s="376"/>
      <c r="ET20" s="377"/>
      <c r="EU20" s="375"/>
      <c r="EV20" s="376"/>
      <c r="EW20" s="377"/>
      <c r="EX20" s="375"/>
      <c r="EY20" s="376"/>
      <c r="EZ20" s="377"/>
      <c r="FA20" s="375"/>
      <c r="FB20" s="376"/>
      <c r="FC20" s="377"/>
      <c r="FD20" s="375"/>
      <c r="FE20" s="411"/>
      <c r="FF20" s="412"/>
      <c r="FG20" s="375"/>
      <c r="FH20" s="413"/>
      <c r="FI20" s="374"/>
      <c r="FJ20" s="375"/>
      <c r="FK20" s="376"/>
      <c r="FL20" s="377"/>
      <c r="FM20" s="375"/>
      <c r="FN20" s="376"/>
      <c r="FO20" s="377"/>
      <c r="FP20" s="375"/>
      <c r="FQ20" s="376"/>
      <c r="FR20" s="377"/>
      <c r="FS20" s="375"/>
      <c r="FT20" s="376"/>
      <c r="FU20" s="377"/>
      <c r="FV20" s="375"/>
      <c r="FW20" s="411"/>
      <c r="FX20" s="412"/>
      <c r="FY20" s="375"/>
      <c r="FZ20" s="413"/>
      <c r="GA20" s="374"/>
      <c r="GB20" s="375"/>
      <c r="GC20" s="376"/>
      <c r="GD20" s="377"/>
      <c r="GE20" s="375"/>
      <c r="GF20" s="376"/>
      <c r="GG20" s="377"/>
      <c r="GH20" s="375"/>
      <c r="GI20" s="376"/>
      <c r="GJ20" s="377"/>
      <c r="GK20" s="375"/>
      <c r="GL20" s="376"/>
      <c r="GM20" s="377"/>
      <c r="GN20" s="375"/>
      <c r="GO20" s="411"/>
      <c r="GP20" s="412"/>
      <c r="GQ20" s="375"/>
      <c r="GR20" s="413"/>
      <c r="GS20" s="374"/>
      <c r="GT20" s="375"/>
      <c r="GU20" s="376"/>
      <c r="GV20" s="377"/>
      <c r="GW20" s="375"/>
      <c r="GX20" s="376"/>
      <c r="GY20" s="377"/>
      <c r="GZ20" s="375"/>
      <c r="HA20" s="376"/>
      <c r="HB20" s="377"/>
      <c r="HC20" s="375"/>
      <c r="HD20" s="376"/>
      <c r="HE20" s="377"/>
      <c r="HF20" s="375"/>
      <c r="HG20" s="411"/>
      <c r="HH20" s="412"/>
      <c r="HI20" s="375"/>
      <c r="HJ20" s="413"/>
    </row>
    <row r="21" customHeight="1" spans="2:218">
      <c r="B21" s="378" t="s">
        <v>1775</v>
      </c>
      <c r="C21" s="379"/>
      <c r="D21" s="380"/>
      <c r="E21" s="381"/>
      <c r="F21" s="382"/>
      <c r="G21" s="380"/>
      <c r="H21" s="381"/>
      <c r="I21" s="382">
        <v>0</v>
      </c>
      <c r="J21" s="380">
        <v>0</v>
      </c>
      <c r="K21" s="381">
        <v>0</v>
      </c>
      <c r="L21" s="382">
        <v>0</v>
      </c>
      <c r="M21" s="380">
        <v>0</v>
      </c>
      <c r="N21" s="381">
        <v>0</v>
      </c>
      <c r="O21" s="382">
        <v>0</v>
      </c>
      <c r="P21" s="380">
        <v>0</v>
      </c>
      <c r="Q21" s="415">
        <v>0</v>
      </c>
      <c r="R21" s="416">
        <f t="shared" si="24"/>
        <v>0</v>
      </c>
      <c r="S21" s="417">
        <f t="shared" si="0"/>
        <v>0</v>
      </c>
      <c r="T21" s="418">
        <f t="shared" si="1"/>
        <v>0</v>
      </c>
      <c r="U21" s="419">
        <v>0</v>
      </c>
      <c r="V21" s="380">
        <v>0</v>
      </c>
      <c r="W21" s="381">
        <v>0</v>
      </c>
      <c r="X21" s="382">
        <v>0</v>
      </c>
      <c r="Y21" s="380">
        <v>0</v>
      </c>
      <c r="Z21" s="381">
        <v>0</v>
      </c>
      <c r="AA21" s="382">
        <v>0</v>
      </c>
      <c r="AB21" s="380">
        <v>0</v>
      </c>
      <c r="AC21" s="381">
        <v>0</v>
      </c>
      <c r="AD21" s="382">
        <v>0</v>
      </c>
      <c r="AE21" s="380">
        <v>0</v>
      </c>
      <c r="AF21" s="381">
        <v>0</v>
      </c>
      <c r="AG21" s="382">
        <v>0</v>
      </c>
      <c r="AH21" s="380">
        <v>0</v>
      </c>
      <c r="AI21" s="415">
        <v>0</v>
      </c>
      <c r="AJ21" s="416">
        <f t="shared" si="168"/>
        <v>0</v>
      </c>
      <c r="AK21" s="417">
        <f t="shared" si="169"/>
        <v>0</v>
      </c>
      <c r="AL21" s="418">
        <f t="shared" si="170"/>
        <v>0</v>
      </c>
      <c r="AM21" s="379">
        <v>0</v>
      </c>
      <c r="AN21" s="380">
        <v>0</v>
      </c>
      <c r="AO21" s="381">
        <v>0</v>
      </c>
      <c r="AP21" s="382">
        <v>0</v>
      </c>
      <c r="AQ21" s="380">
        <v>0</v>
      </c>
      <c r="AR21" s="381">
        <v>0</v>
      </c>
      <c r="AS21" s="382">
        <v>0</v>
      </c>
      <c r="AT21" s="380">
        <v>0</v>
      </c>
      <c r="AU21" s="381">
        <v>0</v>
      </c>
      <c r="AV21" s="382">
        <v>0</v>
      </c>
      <c r="AW21" s="380">
        <v>0</v>
      </c>
      <c r="AX21" s="381">
        <v>0</v>
      </c>
      <c r="AY21" s="382"/>
      <c r="AZ21" s="380"/>
      <c r="BA21" s="415"/>
      <c r="BB21" s="416">
        <f t="shared" si="171"/>
        <v>0</v>
      </c>
      <c r="BC21" s="417">
        <f t="shared" si="172"/>
        <v>0</v>
      </c>
      <c r="BD21" s="418">
        <f t="shared" si="173"/>
        <v>0</v>
      </c>
      <c r="BE21" s="379">
        <v>0</v>
      </c>
      <c r="BF21" s="380">
        <v>0</v>
      </c>
      <c r="BG21" s="381">
        <v>0</v>
      </c>
      <c r="BH21" s="382">
        <v>0</v>
      </c>
      <c r="BI21" s="380">
        <v>0</v>
      </c>
      <c r="BJ21" s="381">
        <v>0</v>
      </c>
      <c r="BK21" s="382">
        <v>0</v>
      </c>
      <c r="BL21" s="380">
        <v>0</v>
      </c>
      <c r="BM21" s="381">
        <v>0</v>
      </c>
      <c r="BN21" s="382">
        <v>0</v>
      </c>
      <c r="BO21" s="380">
        <v>0</v>
      </c>
      <c r="BP21" s="381">
        <v>0</v>
      </c>
      <c r="BQ21" s="382">
        <v>0</v>
      </c>
      <c r="BR21" s="380">
        <v>0</v>
      </c>
      <c r="BS21" s="415">
        <v>0</v>
      </c>
      <c r="BT21" s="416">
        <f t="shared" si="174"/>
        <v>0</v>
      </c>
      <c r="BU21" s="417">
        <f t="shared" si="175"/>
        <v>0</v>
      </c>
      <c r="BV21" s="418">
        <f t="shared" si="176"/>
        <v>0</v>
      </c>
      <c r="BW21" s="379">
        <v>0</v>
      </c>
      <c r="BX21" s="380">
        <v>0</v>
      </c>
      <c r="BY21" s="381">
        <v>0</v>
      </c>
      <c r="BZ21" s="382">
        <v>0</v>
      </c>
      <c r="CA21" s="380">
        <v>0</v>
      </c>
      <c r="CB21" s="381">
        <v>0</v>
      </c>
      <c r="CC21" s="382">
        <v>0</v>
      </c>
      <c r="CD21" s="380">
        <v>0</v>
      </c>
      <c r="CE21" s="381">
        <v>0</v>
      </c>
      <c r="CF21" s="382">
        <v>0</v>
      </c>
      <c r="CG21" s="380">
        <v>0</v>
      </c>
      <c r="CH21" s="381">
        <v>0</v>
      </c>
      <c r="CI21" s="382">
        <v>0</v>
      </c>
      <c r="CJ21" s="380">
        <v>0</v>
      </c>
      <c r="CK21" s="415">
        <v>0</v>
      </c>
      <c r="CL21" s="416">
        <f t="shared" ref="CL21:CL24" si="201">MAX(CI21,CF21,CC21,BZ21,BW21)</f>
        <v>0</v>
      </c>
      <c r="CM21" s="417">
        <f t="shared" ref="CM21:CM24" si="202">MAX(CJ21,CG21,CD21,CA21,BX21)</f>
        <v>0</v>
      </c>
      <c r="CN21" s="418">
        <f t="shared" ref="CN21:CN24" si="203">MAX(CK21,CH21,CE21,CB21,BY21)</f>
        <v>0</v>
      </c>
      <c r="CO21" s="379">
        <v>0</v>
      </c>
      <c r="CP21" s="380">
        <v>0</v>
      </c>
      <c r="CQ21" s="381">
        <v>0</v>
      </c>
      <c r="CR21" s="382">
        <v>0</v>
      </c>
      <c r="CS21" s="380">
        <v>0</v>
      </c>
      <c r="CT21" s="381">
        <v>0</v>
      </c>
      <c r="CU21" s="382">
        <v>0</v>
      </c>
      <c r="CV21" s="380">
        <v>0</v>
      </c>
      <c r="CW21" s="381">
        <v>0</v>
      </c>
      <c r="CX21" s="382">
        <v>0</v>
      </c>
      <c r="CY21" s="380">
        <v>0</v>
      </c>
      <c r="CZ21" s="381">
        <v>0</v>
      </c>
      <c r="DA21" s="382">
        <v>0</v>
      </c>
      <c r="DB21" s="380">
        <v>0</v>
      </c>
      <c r="DC21" s="415">
        <v>0</v>
      </c>
      <c r="DD21" s="416">
        <f t="shared" ref="DD21:DD24" si="204">MAX(DA21,CX21,CU21,CR21,CO21)</f>
        <v>0</v>
      </c>
      <c r="DE21" s="417">
        <f t="shared" ref="DE21:DE24" si="205">MAX(DB21,CY21,CV21,CS21,CP21)</f>
        <v>0</v>
      </c>
      <c r="DF21" s="418">
        <f t="shared" ref="DF21:DF24" si="206">MAX(DC21,CZ21,CW21,CT21,CQ21)</f>
        <v>0</v>
      </c>
      <c r="DG21" s="379"/>
      <c r="DH21" s="380"/>
      <c r="DI21" s="381"/>
      <c r="DJ21" s="382"/>
      <c r="DK21" s="380"/>
      <c r="DL21" s="381"/>
      <c r="DM21" s="382"/>
      <c r="DN21" s="380"/>
      <c r="DO21" s="381"/>
      <c r="DP21" s="382"/>
      <c r="DQ21" s="380"/>
      <c r="DR21" s="381"/>
      <c r="DS21" s="382"/>
      <c r="DT21" s="380"/>
      <c r="DU21" s="415"/>
      <c r="DV21" s="416">
        <f t="shared" ref="DV21:DV24" si="207">MAX(DS21,DP21,DM21,DJ21,DG21)</f>
        <v>0</v>
      </c>
      <c r="DW21" s="417">
        <f t="shared" ref="DW21:DW24" si="208">MAX(DT21,DQ21,DN21,DK21,DH21)</f>
        <v>0</v>
      </c>
      <c r="DX21" s="418">
        <f t="shared" ref="DX21:DX24" si="209">MAX(DU21,DR21,DO21,DL21,DI21)</f>
        <v>0</v>
      </c>
      <c r="DY21" s="379"/>
      <c r="DZ21" s="380"/>
      <c r="EA21" s="381"/>
      <c r="EB21" s="382"/>
      <c r="EC21" s="380"/>
      <c r="ED21" s="381"/>
      <c r="EE21" s="382"/>
      <c r="EF21" s="380"/>
      <c r="EG21" s="381"/>
      <c r="EH21" s="382"/>
      <c r="EI21" s="380"/>
      <c r="EJ21" s="381"/>
      <c r="EK21" s="382"/>
      <c r="EL21" s="380"/>
      <c r="EM21" s="415"/>
      <c r="EN21" s="416">
        <f t="shared" ref="EN21:EN24" si="210">MAX(EK21,EH21,EE21,EB21,DY21)</f>
        <v>0</v>
      </c>
      <c r="EO21" s="417">
        <f t="shared" ref="EO21:EO24" si="211">MAX(EL21,EI21,EF21,EC21,DZ21)</f>
        <v>0</v>
      </c>
      <c r="EP21" s="418">
        <f t="shared" ref="EP21:EP24" si="212">MAX(EM21,EJ21,EG21,ED21,EA21)</f>
        <v>0</v>
      </c>
      <c r="EQ21" s="379"/>
      <c r="ER21" s="380"/>
      <c r="ES21" s="381"/>
      <c r="ET21" s="382"/>
      <c r="EU21" s="380"/>
      <c r="EV21" s="381"/>
      <c r="EW21" s="382"/>
      <c r="EX21" s="380"/>
      <c r="EY21" s="381"/>
      <c r="EZ21" s="382"/>
      <c r="FA21" s="380"/>
      <c r="FB21" s="381"/>
      <c r="FC21" s="382"/>
      <c r="FD21" s="380"/>
      <c r="FE21" s="415"/>
      <c r="FF21" s="416">
        <f t="shared" ref="FF21:FF24" si="213">MAX(FC21,EZ21,EW21,ET21,EQ21)</f>
        <v>0</v>
      </c>
      <c r="FG21" s="417">
        <f t="shared" ref="FG21:FG24" si="214">MAX(FD21,FA21,EX21,EU21,ER21)</f>
        <v>0</v>
      </c>
      <c r="FH21" s="418">
        <f t="shared" ref="FH21:FH24" si="215">MAX(FE21,FB21,EY21,EV21,ES21)</f>
        <v>0</v>
      </c>
      <c r="FI21" s="379"/>
      <c r="FJ21" s="380"/>
      <c r="FK21" s="381"/>
      <c r="FL21" s="382"/>
      <c r="FM21" s="380"/>
      <c r="FN21" s="381"/>
      <c r="FO21" s="382"/>
      <c r="FP21" s="380"/>
      <c r="FQ21" s="381"/>
      <c r="FR21" s="382"/>
      <c r="FS21" s="380"/>
      <c r="FT21" s="381"/>
      <c r="FU21" s="382"/>
      <c r="FV21" s="380"/>
      <c r="FW21" s="415"/>
      <c r="FX21" s="416">
        <f t="shared" ref="FX21:FX24" si="216">MAX(FU21,FR21,FO21,FL21,FI21)</f>
        <v>0</v>
      </c>
      <c r="FY21" s="417">
        <f t="shared" ref="FY21:FY24" si="217">MAX(FV21,FS21,FP21,FM21,FJ21)</f>
        <v>0</v>
      </c>
      <c r="FZ21" s="418">
        <f t="shared" ref="FZ21:FZ24" si="218">MAX(FW21,FT21,FQ21,FN21,FK21)</f>
        <v>0</v>
      </c>
      <c r="GA21" s="379"/>
      <c r="GB21" s="380"/>
      <c r="GC21" s="381"/>
      <c r="GD21" s="382"/>
      <c r="GE21" s="380"/>
      <c r="GF21" s="381"/>
      <c r="GG21" s="382"/>
      <c r="GH21" s="380"/>
      <c r="GI21" s="381"/>
      <c r="GJ21" s="382"/>
      <c r="GK21" s="380"/>
      <c r="GL21" s="381"/>
      <c r="GM21" s="382"/>
      <c r="GN21" s="380"/>
      <c r="GO21" s="415"/>
      <c r="GP21" s="416">
        <f t="shared" ref="GP21:GP24" si="219">MAX(GM21,GJ21,GG21,GD21,GA21)</f>
        <v>0</v>
      </c>
      <c r="GQ21" s="417">
        <f t="shared" ref="GQ21:GQ24" si="220">MAX(GN21,GK21,GH21,GE21,GB21)</f>
        <v>0</v>
      </c>
      <c r="GR21" s="418">
        <f t="shared" ref="GR21:GR24" si="221">MAX(GO21,GL21,GI21,GF21,GC21)</f>
        <v>0</v>
      </c>
      <c r="GS21" s="379"/>
      <c r="GT21" s="380"/>
      <c r="GU21" s="381"/>
      <c r="GV21" s="382"/>
      <c r="GW21" s="380"/>
      <c r="GX21" s="381"/>
      <c r="GY21" s="382"/>
      <c r="GZ21" s="380"/>
      <c r="HA21" s="381"/>
      <c r="HB21" s="382"/>
      <c r="HC21" s="380"/>
      <c r="HD21" s="381"/>
      <c r="HE21" s="382"/>
      <c r="HF21" s="380"/>
      <c r="HG21" s="415"/>
      <c r="HH21" s="416">
        <f t="shared" ref="HH21:HH24" si="222">MAX(HE21,HB21,GY21,GV21,GS21)</f>
        <v>0</v>
      </c>
      <c r="HI21" s="417">
        <f t="shared" ref="HI21:HI24" si="223">MAX(HF21,HC21,GZ21,GW21,GT21)</f>
        <v>0</v>
      </c>
      <c r="HJ21" s="418">
        <f t="shared" ref="HJ21:HJ24" si="224">MAX(HG21,HD21,HA21,GX21,GU21)</f>
        <v>0</v>
      </c>
    </row>
    <row r="22" customHeight="1" spans="2:218">
      <c r="B22" s="378" t="s">
        <v>1776</v>
      </c>
      <c r="C22" s="379"/>
      <c r="D22" s="380"/>
      <c r="E22" s="381"/>
      <c r="F22" s="382"/>
      <c r="G22" s="380"/>
      <c r="H22" s="381"/>
      <c r="I22" s="382">
        <v>2768.3</v>
      </c>
      <c r="J22" s="380">
        <v>2768.3</v>
      </c>
      <c r="K22" s="381">
        <v>31</v>
      </c>
      <c r="L22" s="382">
        <v>3482.7</v>
      </c>
      <c r="M22" s="380">
        <v>3482.7</v>
      </c>
      <c r="N22" s="381">
        <v>39</v>
      </c>
      <c r="O22" s="382">
        <v>22634.7</v>
      </c>
      <c r="P22" s="380">
        <v>22634.7</v>
      </c>
      <c r="Q22" s="415">
        <v>249</v>
      </c>
      <c r="R22" s="416">
        <f t="shared" si="24"/>
        <v>22634.7</v>
      </c>
      <c r="S22" s="417">
        <f t="shared" si="0"/>
        <v>22634.7</v>
      </c>
      <c r="T22" s="418">
        <f t="shared" si="1"/>
        <v>249</v>
      </c>
      <c r="U22" s="419">
        <v>0</v>
      </c>
      <c r="V22" s="380">
        <v>0</v>
      </c>
      <c r="W22" s="381">
        <v>0</v>
      </c>
      <c r="X22" s="382">
        <v>13680</v>
      </c>
      <c r="Y22" s="380">
        <v>13680</v>
      </c>
      <c r="Z22" s="381">
        <v>150</v>
      </c>
      <c r="AA22" s="382">
        <v>13680</v>
      </c>
      <c r="AB22" s="380">
        <v>13680</v>
      </c>
      <c r="AC22" s="381">
        <v>150</v>
      </c>
      <c r="AD22" s="382">
        <v>27431.1</v>
      </c>
      <c r="AE22" s="380">
        <v>27431.1</v>
      </c>
      <c r="AF22" s="381">
        <v>818</v>
      </c>
      <c r="AG22" s="382">
        <v>28089.6</v>
      </c>
      <c r="AH22" s="380">
        <v>28089.6</v>
      </c>
      <c r="AI22" s="415">
        <v>308</v>
      </c>
      <c r="AJ22" s="416">
        <f t="shared" si="168"/>
        <v>28089.6</v>
      </c>
      <c r="AK22" s="417">
        <f t="shared" si="169"/>
        <v>28089.6</v>
      </c>
      <c r="AL22" s="418">
        <f t="shared" si="170"/>
        <v>818</v>
      </c>
      <c r="AM22" s="379">
        <v>7478.4</v>
      </c>
      <c r="AN22" s="380">
        <v>7478.4</v>
      </c>
      <c r="AO22" s="381">
        <v>82</v>
      </c>
      <c r="AP22" s="382">
        <v>11126.4</v>
      </c>
      <c r="AQ22" s="380">
        <v>11126.4</v>
      </c>
      <c r="AR22" s="381">
        <v>122</v>
      </c>
      <c r="AS22" s="382">
        <v>18333.1</v>
      </c>
      <c r="AT22" s="380">
        <v>18333.1</v>
      </c>
      <c r="AU22" s="381">
        <v>201</v>
      </c>
      <c r="AV22" s="382">
        <v>18333.1</v>
      </c>
      <c r="AW22" s="380">
        <v>18333.1</v>
      </c>
      <c r="AX22" s="381">
        <v>201</v>
      </c>
      <c r="AY22" s="382"/>
      <c r="AZ22" s="380"/>
      <c r="BA22" s="415"/>
      <c r="BB22" s="416">
        <f t="shared" si="171"/>
        <v>18333.1</v>
      </c>
      <c r="BC22" s="417">
        <f t="shared" si="172"/>
        <v>18333.1</v>
      </c>
      <c r="BD22" s="418">
        <f t="shared" si="173"/>
        <v>201</v>
      </c>
      <c r="BE22" s="379">
        <v>11508</v>
      </c>
      <c r="BF22" s="380">
        <v>11508</v>
      </c>
      <c r="BG22" s="381">
        <v>126</v>
      </c>
      <c r="BH22" s="382">
        <v>14990.7</v>
      </c>
      <c r="BI22" s="380">
        <v>14990.7</v>
      </c>
      <c r="BJ22" s="381">
        <v>165</v>
      </c>
      <c r="BK22" s="382">
        <v>25934.7</v>
      </c>
      <c r="BL22" s="380">
        <v>25934.7</v>
      </c>
      <c r="BM22" s="381">
        <v>285</v>
      </c>
      <c r="BN22" s="382">
        <v>39557.7</v>
      </c>
      <c r="BO22" s="380">
        <v>39557.7</v>
      </c>
      <c r="BP22" s="381">
        <v>435</v>
      </c>
      <c r="BQ22" s="382">
        <v>46853.7</v>
      </c>
      <c r="BR22" s="380">
        <v>46853.7</v>
      </c>
      <c r="BS22" s="415">
        <v>515</v>
      </c>
      <c r="BT22" s="416">
        <f t="shared" si="174"/>
        <v>46853.7</v>
      </c>
      <c r="BU22" s="417">
        <f t="shared" si="175"/>
        <v>46853.7</v>
      </c>
      <c r="BV22" s="418">
        <f t="shared" si="176"/>
        <v>515</v>
      </c>
      <c r="BW22" s="379">
        <v>0</v>
      </c>
      <c r="BX22" s="380">
        <v>0</v>
      </c>
      <c r="BY22" s="381">
        <v>0</v>
      </c>
      <c r="BZ22" s="382">
        <v>0</v>
      </c>
      <c r="CA22" s="380">
        <v>0</v>
      </c>
      <c r="CB22" s="381">
        <v>0</v>
      </c>
      <c r="CC22" s="382">
        <v>0</v>
      </c>
      <c r="CD22" s="380">
        <v>0</v>
      </c>
      <c r="CE22" s="381">
        <v>0</v>
      </c>
      <c r="CF22" s="382">
        <v>4503</v>
      </c>
      <c r="CG22" s="380">
        <v>4503</v>
      </c>
      <c r="CH22" s="381">
        <v>46</v>
      </c>
      <c r="CI22" s="382">
        <v>4503</v>
      </c>
      <c r="CJ22" s="380">
        <v>4503</v>
      </c>
      <c r="CK22" s="415">
        <v>46</v>
      </c>
      <c r="CL22" s="416">
        <f t="shared" si="201"/>
        <v>4503</v>
      </c>
      <c r="CM22" s="417">
        <f t="shared" si="202"/>
        <v>4503</v>
      </c>
      <c r="CN22" s="418">
        <f t="shared" si="203"/>
        <v>46</v>
      </c>
      <c r="CO22" s="379">
        <v>9108.6</v>
      </c>
      <c r="CP22" s="380">
        <v>9108.6</v>
      </c>
      <c r="CQ22" s="381">
        <v>102</v>
      </c>
      <c r="CR22" s="382">
        <v>11787.6</v>
      </c>
      <c r="CS22" s="380">
        <v>11787.6</v>
      </c>
      <c r="CT22" s="381">
        <v>132</v>
      </c>
      <c r="CU22" s="382">
        <v>21910.8</v>
      </c>
      <c r="CV22" s="380">
        <v>21910.8</v>
      </c>
      <c r="CW22" s="381">
        <v>243</v>
      </c>
      <c r="CX22" s="382">
        <v>21910.8</v>
      </c>
      <c r="CY22" s="380">
        <v>21910.8</v>
      </c>
      <c r="CZ22" s="381">
        <v>243</v>
      </c>
      <c r="DA22" s="382">
        <v>21910.8</v>
      </c>
      <c r="DB22" s="380">
        <v>21910.8</v>
      </c>
      <c r="DC22" s="415">
        <v>243</v>
      </c>
      <c r="DD22" s="416">
        <f t="shared" si="204"/>
        <v>21910.8</v>
      </c>
      <c r="DE22" s="417">
        <f t="shared" si="205"/>
        <v>21910.8</v>
      </c>
      <c r="DF22" s="418">
        <f t="shared" si="206"/>
        <v>243</v>
      </c>
      <c r="DG22" s="379"/>
      <c r="DH22" s="380"/>
      <c r="DI22" s="381"/>
      <c r="DJ22" s="382"/>
      <c r="DK22" s="380"/>
      <c r="DL22" s="381"/>
      <c r="DM22" s="382"/>
      <c r="DN22" s="380"/>
      <c r="DO22" s="381"/>
      <c r="DP22" s="382"/>
      <c r="DQ22" s="380"/>
      <c r="DR22" s="381"/>
      <c r="DS22" s="382"/>
      <c r="DT22" s="380"/>
      <c r="DU22" s="415"/>
      <c r="DV22" s="416">
        <f t="shared" si="207"/>
        <v>0</v>
      </c>
      <c r="DW22" s="417">
        <f t="shared" si="208"/>
        <v>0</v>
      </c>
      <c r="DX22" s="418">
        <f t="shared" si="209"/>
        <v>0</v>
      </c>
      <c r="DY22" s="379"/>
      <c r="DZ22" s="380"/>
      <c r="EA22" s="381"/>
      <c r="EB22" s="382"/>
      <c r="EC22" s="380"/>
      <c r="ED22" s="381"/>
      <c r="EE22" s="382"/>
      <c r="EF22" s="380"/>
      <c r="EG22" s="381"/>
      <c r="EH22" s="382"/>
      <c r="EI22" s="380"/>
      <c r="EJ22" s="381"/>
      <c r="EK22" s="382"/>
      <c r="EL22" s="380"/>
      <c r="EM22" s="415"/>
      <c r="EN22" s="416">
        <f t="shared" si="210"/>
        <v>0</v>
      </c>
      <c r="EO22" s="417">
        <f t="shared" si="211"/>
        <v>0</v>
      </c>
      <c r="EP22" s="418">
        <f t="shared" si="212"/>
        <v>0</v>
      </c>
      <c r="EQ22" s="379"/>
      <c r="ER22" s="380"/>
      <c r="ES22" s="381"/>
      <c r="ET22" s="382"/>
      <c r="EU22" s="380"/>
      <c r="EV22" s="381"/>
      <c r="EW22" s="382"/>
      <c r="EX22" s="380"/>
      <c r="EY22" s="381"/>
      <c r="EZ22" s="382"/>
      <c r="FA22" s="380"/>
      <c r="FB22" s="381"/>
      <c r="FC22" s="382"/>
      <c r="FD22" s="380"/>
      <c r="FE22" s="415"/>
      <c r="FF22" s="416">
        <f t="shared" si="213"/>
        <v>0</v>
      </c>
      <c r="FG22" s="417">
        <f t="shared" si="214"/>
        <v>0</v>
      </c>
      <c r="FH22" s="418">
        <f t="shared" si="215"/>
        <v>0</v>
      </c>
      <c r="FI22" s="379"/>
      <c r="FJ22" s="380"/>
      <c r="FK22" s="381"/>
      <c r="FL22" s="382"/>
      <c r="FM22" s="380"/>
      <c r="FN22" s="381"/>
      <c r="FO22" s="382"/>
      <c r="FP22" s="380"/>
      <c r="FQ22" s="381"/>
      <c r="FR22" s="382"/>
      <c r="FS22" s="380"/>
      <c r="FT22" s="381"/>
      <c r="FU22" s="382"/>
      <c r="FV22" s="380"/>
      <c r="FW22" s="415"/>
      <c r="FX22" s="416">
        <f t="shared" si="216"/>
        <v>0</v>
      </c>
      <c r="FY22" s="417">
        <f t="shared" si="217"/>
        <v>0</v>
      </c>
      <c r="FZ22" s="418">
        <f t="shared" si="218"/>
        <v>0</v>
      </c>
      <c r="GA22" s="379"/>
      <c r="GB22" s="380"/>
      <c r="GC22" s="381"/>
      <c r="GD22" s="382"/>
      <c r="GE22" s="380"/>
      <c r="GF22" s="381"/>
      <c r="GG22" s="382"/>
      <c r="GH22" s="380"/>
      <c r="GI22" s="381"/>
      <c r="GJ22" s="382"/>
      <c r="GK22" s="380"/>
      <c r="GL22" s="381"/>
      <c r="GM22" s="382"/>
      <c r="GN22" s="380"/>
      <c r="GO22" s="415"/>
      <c r="GP22" s="416">
        <f t="shared" si="219"/>
        <v>0</v>
      </c>
      <c r="GQ22" s="417">
        <f t="shared" si="220"/>
        <v>0</v>
      </c>
      <c r="GR22" s="418">
        <f t="shared" si="221"/>
        <v>0</v>
      </c>
      <c r="GS22" s="379"/>
      <c r="GT22" s="380"/>
      <c r="GU22" s="381"/>
      <c r="GV22" s="382"/>
      <c r="GW22" s="380"/>
      <c r="GX22" s="381"/>
      <c r="GY22" s="382"/>
      <c r="GZ22" s="380"/>
      <c r="HA22" s="381"/>
      <c r="HB22" s="382"/>
      <c r="HC22" s="380"/>
      <c r="HD22" s="381"/>
      <c r="HE22" s="382"/>
      <c r="HF22" s="380"/>
      <c r="HG22" s="415"/>
      <c r="HH22" s="416">
        <f t="shared" si="222"/>
        <v>0</v>
      </c>
      <c r="HI22" s="417">
        <f t="shared" si="223"/>
        <v>0</v>
      </c>
      <c r="HJ22" s="418">
        <f t="shared" si="224"/>
        <v>0</v>
      </c>
    </row>
    <row r="23" customHeight="1" spans="2:218">
      <c r="B23" s="378" t="s">
        <v>1777</v>
      </c>
      <c r="C23" s="379"/>
      <c r="D23" s="380"/>
      <c r="E23" s="381"/>
      <c r="F23" s="382"/>
      <c r="G23" s="380"/>
      <c r="H23" s="381"/>
      <c r="I23" s="382">
        <v>0</v>
      </c>
      <c r="J23" s="380">
        <v>0</v>
      </c>
      <c r="K23" s="381">
        <v>0</v>
      </c>
      <c r="L23" s="382">
        <v>0</v>
      </c>
      <c r="M23" s="380">
        <v>0</v>
      </c>
      <c r="N23" s="381">
        <v>0</v>
      </c>
      <c r="O23" s="382">
        <v>0</v>
      </c>
      <c r="P23" s="380">
        <v>0</v>
      </c>
      <c r="Q23" s="415">
        <v>0</v>
      </c>
      <c r="R23" s="416">
        <f t="shared" si="24"/>
        <v>0</v>
      </c>
      <c r="S23" s="417">
        <f t="shared" si="0"/>
        <v>0</v>
      </c>
      <c r="T23" s="418">
        <f t="shared" si="1"/>
        <v>0</v>
      </c>
      <c r="U23" s="419">
        <v>0</v>
      </c>
      <c r="V23" s="380">
        <v>0</v>
      </c>
      <c r="W23" s="381">
        <v>0</v>
      </c>
      <c r="X23" s="382">
        <v>0</v>
      </c>
      <c r="Y23" s="380">
        <v>0</v>
      </c>
      <c r="Z23" s="381">
        <v>0</v>
      </c>
      <c r="AA23" s="382">
        <v>0</v>
      </c>
      <c r="AB23" s="380">
        <v>0</v>
      </c>
      <c r="AC23" s="381">
        <v>0</v>
      </c>
      <c r="AD23" s="382">
        <v>0</v>
      </c>
      <c r="AE23" s="380">
        <v>0</v>
      </c>
      <c r="AF23" s="381">
        <v>0</v>
      </c>
      <c r="AG23" s="382">
        <v>0</v>
      </c>
      <c r="AH23" s="380">
        <v>0</v>
      </c>
      <c r="AI23" s="415">
        <v>0</v>
      </c>
      <c r="AJ23" s="416">
        <f t="shared" si="168"/>
        <v>0</v>
      </c>
      <c r="AK23" s="417">
        <f t="shared" si="169"/>
        <v>0</v>
      </c>
      <c r="AL23" s="418">
        <f t="shared" si="170"/>
        <v>0</v>
      </c>
      <c r="AM23" s="379">
        <v>0</v>
      </c>
      <c r="AN23" s="380">
        <v>0</v>
      </c>
      <c r="AO23" s="381">
        <v>0</v>
      </c>
      <c r="AP23" s="382">
        <v>0</v>
      </c>
      <c r="AQ23" s="380">
        <v>0</v>
      </c>
      <c r="AR23" s="381">
        <v>0</v>
      </c>
      <c r="AS23" s="382">
        <v>0</v>
      </c>
      <c r="AT23" s="380">
        <v>0</v>
      </c>
      <c r="AU23" s="381">
        <v>0</v>
      </c>
      <c r="AV23" s="382">
        <v>0</v>
      </c>
      <c r="AW23" s="380">
        <v>0</v>
      </c>
      <c r="AX23" s="381">
        <v>0</v>
      </c>
      <c r="AY23" s="382"/>
      <c r="AZ23" s="380"/>
      <c r="BA23" s="415"/>
      <c r="BB23" s="416">
        <f t="shared" si="171"/>
        <v>0</v>
      </c>
      <c r="BC23" s="417">
        <f t="shared" si="172"/>
        <v>0</v>
      </c>
      <c r="BD23" s="418">
        <f t="shared" si="173"/>
        <v>0</v>
      </c>
      <c r="BE23" s="379">
        <v>0</v>
      </c>
      <c r="BF23" s="380">
        <v>0</v>
      </c>
      <c r="BG23" s="381">
        <v>0</v>
      </c>
      <c r="BH23" s="382">
        <v>0</v>
      </c>
      <c r="BI23" s="380">
        <v>0</v>
      </c>
      <c r="BJ23" s="381">
        <v>0</v>
      </c>
      <c r="BK23" s="382">
        <v>0</v>
      </c>
      <c r="BL23" s="380">
        <v>0</v>
      </c>
      <c r="BM23" s="381">
        <v>0</v>
      </c>
      <c r="BN23" s="382">
        <v>0</v>
      </c>
      <c r="BO23" s="380">
        <v>0</v>
      </c>
      <c r="BP23" s="381">
        <v>0</v>
      </c>
      <c r="BQ23" s="382">
        <v>0</v>
      </c>
      <c r="BR23" s="380">
        <v>0</v>
      </c>
      <c r="BS23" s="415">
        <v>0</v>
      </c>
      <c r="BT23" s="416">
        <f t="shared" si="174"/>
        <v>0</v>
      </c>
      <c r="BU23" s="417">
        <f t="shared" si="175"/>
        <v>0</v>
      </c>
      <c r="BV23" s="418">
        <f t="shared" si="176"/>
        <v>0</v>
      </c>
      <c r="BW23" s="379">
        <v>0</v>
      </c>
      <c r="BX23" s="380">
        <v>0</v>
      </c>
      <c r="BY23" s="381">
        <v>0</v>
      </c>
      <c r="BZ23" s="382">
        <v>0</v>
      </c>
      <c r="CA23" s="380">
        <v>0</v>
      </c>
      <c r="CB23" s="381">
        <v>0</v>
      </c>
      <c r="CC23" s="382">
        <v>0</v>
      </c>
      <c r="CD23" s="380">
        <v>0</v>
      </c>
      <c r="CE23" s="381">
        <v>0</v>
      </c>
      <c r="CF23" s="382">
        <v>0</v>
      </c>
      <c r="CG23" s="380">
        <v>0</v>
      </c>
      <c r="CH23" s="381">
        <v>0</v>
      </c>
      <c r="CI23" s="382">
        <v>0</v>
      </c>
      <c r="CJ23" s="380">
        <v>0</v>
      </c>
      <c r="CK23" s="415">
        <v>0</v>
      </c>
      <c r="CL23" s="416">
        <f t="shared" si="201"/>
        <v>0</v>
      </c>
      <c r="CM23" s="417">
        <f t="shared" si="202"/>
        <v>0</v>
      </c>
      <c r="CN23" s="418">
        <f t="shared" si="203"/>
        <v>0</v>
      </c>
      <c r="CO23" s="379">
        <v>0</v>
      </c>
      <c r="CP23" s="380">
        <v>0</v>
      </c>
      <c r="CQ23" s="381">
        <v>0</v>
      </c>
      <c r="CR23" s="382">
        <v>0</v>
      </c>
      <c r="CS23" s="380">
        <v>0</v>
      </c>
      <c r="CT23" s="381">
        <v>0</v>
      </c>
      <c r="CU23" s="382">
        <v>0</v>
      </c>
      <c r="CV23" s="380">
        <v>0</v>
      </c>
      <c r="CW23" s="381">
        <v>0</v>
      </c>
      <c r="CX23" s="382">
        <v>0</v>
      </c>
      <c r="CY23" s="380">
        <v>0</v>
      </c>
      <c r="CZ23" s="381">
        <v>0</v>
      </c>
      <c r="DA23" s="382">
        <v>0</v>
      </c>
      <c r="DB23" s="380">
        <v>0</v>
      </c>
      <c r="DC23" s="415">
        <v>0</v>
      </c>
      <c r="DD23" s="416">
        <f t="shared" si="204"/>
        <v>0</v>
      </c>
      <c r="DE23" s="417">
        <f t="shared" si="205"/>
        <v>0</v>
      </c>
      <c r="DF23" s="418">
        <f t="shared" si="206"/>
        <v>0</v>
      </c>
      <c r="DG23" s="379"/>
      <c r="DH23" s="380"/>
      <c r="DI23" s="381"/>
      <c r="DJ23" s="382"/>
      <c r="DK23" s="380"/>
      <c r="DL23" s="381"/>
      <c r="DM23" s="382"/>
      <c r="DN23" s="380"/>
      <c r="DO23" s="381"/>
      <c r="DP23" s="382"/>
      <c r="DQ23" s="380"/>
      <c r="DR23" s="381"/>
      <c r="DS23" s="382"/>
      <c r="DT23" s="380"/>
      <c r="DU23" s="415"/>
      <c r="DV23" s="416">
        <f t="shared" si="207"/>
        <v>0</v>
      </c>
      <c r="DW23" s="417">
        <f t="shared" si="208"/>
        <v>0</v>
      </c>
      <c r="DX23" s="418">
        <f t="shared" si="209"/>
        <v>0</v>
      </c>
      <c r="DY23" s="379"/>
      <c r="DZ23" s="380"/>
      <c r="EA23" s="381"/>
      <c r="EB23" s="382"/>
      <c r="EC23" s="380"/>
      <c r="ED23" s="381"/>
      <c r="EE23" s="382"/>
      <c r="EF23" s="380"/>
      <c r="EG23" s="381"/>
      <c r="EH23" s="382"/>
      <c r="EI23" s="380"/>
      <c r="EJ23" s="381"/>
      <c r="EK23" s="382"/>
      <c r="EL23" s="380"/>
      <c r="EM23" s="415"/>
      <c r="EN23" s="416">
        <f t="shared" si="210"/>
        <v>0</v>
      </c>
      <c r="EO23" s="417">
        <f t="shared" si="211"/>
        <v>0</v>
      </c>
      <c r="EP23" s="418">
        <f t="shared" si="212"/>
        <v>0</v>
      </c>
      <c r="EQ23" s="379"/>
      <c r="ER23" s="380"/>
      <c r="ES23" s="381"/>
      <c r="ET23" s="382"/>
      <c r="EU23" s="380"/>
      <c r="EV23" s="381"/>
      <c r="EW23" s="382"/>
      <c r="EX23" s="380"/>
      <c r="EY23" s="381"/>
      <c r="EZ23" s="382"/>
      <c r="FA23" s="380"/>
      <c r="FB23" s="381"/>
      <c r="FC23" s="382"/>
      <c r="FD23" s="380"/>
      <c r="FE23" s="415"/>
      <c r="FF23" s="416">
        <f t="shared" si="213"/>
        <v>0</v>
      </c>
      <c r="FG23" s="417">
        <f t="shared" si="214"/>
        <v>0</v>
      </c>
      <c r="FH23" s="418">
        <f t="shared" si="215"/>
        <v>0</v>
      </c>
      <c r="FI23" s="379"/>
      <c r="FJ23" s="380"/>
      <c r="FK23" s="381"/>
      <c r="FL23" s="382"/>
      <c r="FM23" s="380"/>
      <c r="FN23" s="381"/>
      <c r="FO23" s="382"/>
      <c r="FP23" s="380"/>
      <c r="FQ23" s="381"/>
      <c r="FR23" s="382"/>
      <c r="FS23" s="380"/>
      <c r="FT23" s="381"/>
      <c r="FU23" s="382"/>
      <c r="FV23" s="380"/>
      <c r="FW23" s="415"/>
      <c r="FX23" s="416">
        <f t="shared" si="216"/>
        <v>0</v>
      </c>
      <c r="FY23" s="417">
        <f t="shared" si="217"/>
        <v>0</v>
      </c>
      <c r="FZ23" s="418">
        <f t="shared" si="218"/>
        <v>0</v>
      </c>
      <c r="GA23" s="379"/>
      <c r="GB23" s="380"/>
      <c r="GC23" s="381"/>
      <c r="GD23" s="382"/>
      <c r="GE23" s="380"/>
      <c r="GF23" s="381"/>
      <c r="GG23" s="382"/>
      <c r="GH23" s="380"/>
      <c r="GI23" s="381"/>
      <c r="GJ23" s="382"/>
      <c r="GK23" s="380"/>
      <c r="GL23" s="381"/>
      <c r="GM23" s="382"/>
      <c r="GN23" s="380"/>
      <c r="GO23" s="415"/>
      <c r="GP23" s="416">
        <f t="shared" si="219"/>
        <v>0</v>
      </c>
      <c r="GQ23" s="417">
        <f t="shared" si="220"/>
        <v>0</v>
      </c>
      <c r="GR23" s="418">
        <f t="shared" si="221"/>
        <v>0</v>
      </c>
      <c r="GS23" s="379"/>
      <c r="GT23" s="380"/>
      <c r="GU23" s="381"/>
      <c r="GV23" s="382"/>
      <c r="GW23" s="380"/>
      <c r="GX23" s="381"/>
      <c r="GY23" s="382"/>
      <c r="GZ23" s="380"/>
      <c r="HA23" s="381"/>
      <c r="HB23" s="382"/>
      <c r="HC23" s="380"/>
      <c r="HD23" s="381"/>
      <c r="HE23" s="382"/>
      <c r="HF23" s="380"/>
      <c r="HG23" s="415"/>
      <c r="HH23" s="416">
        <f t="shared" si="222"/>
        <v>0</v>
      </c>
      <c r="HI23" s="417">
        <f t="shared" si="223"/>
        <v>0</v>
      </c>
      <c r="HJ23" s="418">
        <f t="shared" si="224"/>
        <v>0</v>
      </c>
    </row>
    <row r="24" customHeight="1" spans="2:218">
      <c r="B24" s="383" t="s">
        <v>1769</v>
      </c>
      <c r="C24" s="384"/>
      <c r="D24" s="385"/>
      <c r="E24" s="386"/>
      <c r="F24" s="387"/>
      <c r="G24" s="385"/>
      <c r="H24" s="386"/>
      <c r="I24" s="387">
        <v>2768.3</v>
      </c>
      <c r="J24" s="385">
        <v>2768.3</v>
      </c>
      <c r="K24" s="386">
        <v>31</v>
      </c>
      <c r="L24" s="387">
        <v>3482.7</v>
      </c>
      <c r="M24" s="385">
        <v>3482.7</v>
      </c>
      <c r="N24" s="386">
        <v>39</v>
      </c>
      <c r="O24" s="387">
        <v>22634.7</v>
      </c>
      <c r="P24" s="385">
        <v>22634.7</v>
      </c>
      <c r="Q24" s="420">
        <v>249</v>
      </c>
      <c r="R24" s="421">
        <f t="shared" si="24"/>
        <v>22634.7</v>
      </c>
      <c r="S24" s="422">
        <f t="shared" si="0"/>
        <v>22634.7</v>
      </c>
      <c r="T24" s="423">
        <f t="shared" si="1"/>
        <v>249</v>
      </c>
      <c r="U24" s="424">
        <v>0</v>
      </c>
      <c r="V24" s="385">
        <v>0</v>
      </c>
      <c r="W24" s="386">
        <v>0</v>
      </c>
      <c r="X24" s="387">
        <v>13680</v>
      </c>
      <c r="Y24" s="385">
        <v>13680</v>
      </c>
      <c r="Z24" s="386">
        <v>150</v>
      </c>
      <c r="AA24" s="387">
        <v>13680</v>
      </c>
      <c r="AB24" s="385">
        <v>13680</v>
      </c>
      <c r="AC24" s="386">
        <v>150</v>
      </c>
      <c r="AD24" s="387">
        <v>27431.1</v>
      </c>
      <c r="AE24" s="385">
        <v>27431.1</v>
      </c>
      <c r="AF24" s="386">
        <v>818</v>
      </c>
      <c r="AG24" s="387">
        <v>28089.6</v>
      </c>
      <c r="AH24" s="385">
        <v>28089.6</v>
      </c>
      <c r="AI24" s="420">
        <v>308</v>
      </c>
      <c r="AJ24" s="421">
        <f t="shared" si="168"/>
        <v>28089.6</v>
      </c>
      <c r="AK24" s="422">
        <f t="shared" si="169"/>
        <v>28089.6</v>
      </c>
      <c r="AL24" s="423">
        <f t="shared" si="170"/>
        <v>818</v>
      </c>
      <c r="AM24" s="384">
        <v>7478.4</v>
      </c>
      <c r="AN24" s="385">
        <v>7478.4</v>
      </c>
      <c r="AO24" s="386">
        <v>82</v>
      </c>
      <c r="AP24" s="387">
        <v>11126.4</v>
      </c>
      <c r="AQ24" s="385">
        <v>11126.4</v>
      </c>
      <c r="AR24" s="386">
        <v>122</v>
      </c>
      <c r="AS24" s="387">
        <v>18333.1</v>
      </c>
      <c r="AT24" s="385">
        <v>18333.1</v>
      </c>
      <c r="AU24" s="386">
        <v>201</v>
      </c>
      <c r="AV24" s="387">
        <v>18333.1</v>
      </c>
      <c r="AW24" s="385">
        <v>18333.1</v>
      </c>
      <c r="AX24" s="386">
        <v>201</v>
      </c>
      <c r="AY24" s="387"/>
      <c r="AZ24" s="385"/>
      <c r="BA24" s="420"/>
      <c r="BB24" s="421">
        <f t="shared" si="171"/>
        <v>18333.1</v>
      </c>
      <c r="BC24" s="422">
        <f t="shared" si="172"/>
        <v>18333.1</v>
      </c>
      <c r="BD24" s="423">
        <f t="shared" si="173"/>
        <v>201</v>
      </c>
      <c r="BE24" s="384">
        <v>11508</v>
      </c>
      <c r="BF24" s="385">
        <v>11508</v>
      </c>
      <c r="BG24" s="386">
        <v>126</v>
      </c>
      <c r="BH24" s="387">
        <v>14990.7</v>
      </c>
      <c r="BI24" s="385">
        <v>14990.7</v>
      </c>
      <c r="BJ24" s="386">
        <v>165</v>
      </c>
      <c r="BK24" s="387">
        <v>25934.7</v>
      </c>
      <c r="BL24" s="385">
        <v>25934.7</v>
      </c>
      <c r="BM24" s="386">
        <v>285</v>
      </c>
      <c r="BN24" s="387">
        <v>39557.7</v>
      </c>
      <c r="BO24" s="385">
        <v>39557.7</v>
      </c>
      <c r="BP24" s="386">
        <v>435</v>
      </c>
      <c r="BQ24" s="387">
        <v>46853.7</v>
      </c>
      <c r="BR24" s="385">
        <v>46853.7</v>
      </c>
      <c r="BS24" s="420">
        <v>515</v>
      </c>
      <c r="BT24" s="421">
        <f t="shared" si="174"/>
        <v>46853.7</v>
      </c>
      <c r="BU24" s="422">
        <f t="shared" si="175"/>
        <v>46853.7</v>
      </c>
      <c r="BV24" s="423">
        <f t="shared" si="176"/>
        <v>515</v>
      </c>
      <c r="BW24" s="384">
        <v>0</v>
      </c>
      <c r="BX24" s="385">
        <v>0</v>
      </c>
      <c r="BY24" s="386">
        <v>0</v>
      </c>
      <c r="BZ24" s="387">
        <v>0</v>
      </c>
      <c r="CA24" s="385">
        <v>0</v>
      </c>
      <c r="CB24" s="386">
        <v>0</v>
      </c>
      <c r="CC24" s="387">
        <v>0</v>
      </c>
      <c r="CD24" s="385">
        <v>0</v>
      </c>
      <c r="CE24" s="386">
        <v>0</v>
      </c>
      <c r="CF24" s="387">
        <v>4503</v>
      </c>
      <c r="CG24" s="385">
        <v>4503</v>
      </c>
      <c r="CH24" s="386">
        <v>46</v>
      </c>
      <c r="CI24" s="387">
        <v>4503</v>
      </c>
      <c r="CJ24" s="385">
        <v>4503</v>
      </c>
      <c r="CK24" s="420">
        <v>46</v>
      </c>
      <c r="CL24" s="421">
        <f t="shared" si="201"/>
        <v>4503</v>
      </c>
      <c r="CM24" s="422">
        <f t="shared" si="202"/>
        <v>4503</v>
      </c>
      <c r="CN24" s="423">
        <f t="shared" si="203"/>
        <v>46</v>
      </c>
      <c r="CO24" s="384">
        <v>9108.6</v>
      </c>
      <c r="CP24" s="385">
        <v>9108.6</v>
      </c>
      <c r="CQ24" s="386">
        <v>102</v>
      </c>
      <c r="CR24" s="387">
        <v>11787.6</v>
      </c>
      <c r="CS24" s="385">
        <v>11787.6</v>
      </c>
      <c r="CT24" s="386">
        <v>132</v>
      </c>
      <c r="CU24" s="387">
        <v>21910.8</v>
      </c>
      <c r="CV24" s="385">
        <v>21910.8</v>
      </c>
      <c r="CW24" s="386">
        <v>243</v>
      </c>
      <c r="CX24" s="387">
        <v>21910.8</v>
      </c>
      <c r="CY24" s="385">
        <v>21910.8</v>
      </c>
      <c r="CZ24" s="386">
        <v>243</v>
      </c>
      <c r="DA24" s="387">
        <v>21910.8</v>
      </c>
      <c r="DB24" s="385">
        <v>21910.8</v>
      </c>
      <c r="DC24" s="420">
        <v>243</v>
      </c>
      <c r="DD24" s="421">
        <f t="shared" si="204"/>
        <v>21910.8</v>
      </c>
      <c r="DE24" s="422">
        <f t="shared" si="205"/>
        <v>21910.8</v>
      </c>
      <c r="DF24" s="423">
        <f t="shared" si="206"/>
        <v>243</v>
      </c>
      <c r="DG24" s="384"/>
      <c r="DH24" s="385"/>
      <c r="DI24" s="386"/>
      <c r="DJ24" s="387"/>
      <c r="DK24" s="385"/>
      <c r="DL24" s="386"/>
      <c r="DM24" s="387"/>
      <c r="DN24" s="385"/>
      <c r="DO24" s="386"/>
      <c r="DP24" s="387"/>
      <c r="DQ24" s="385"/>
      <c r="DR24" s="386"/>
      <c r="DS24" s="387"/>
      <c r="DT24" s="385"/>
      <c r="DU24" s="420"/>
      <c r="DV24" s="421">
        <f t="shared" si="207"/>
        <v>0</v>
      </c>
      <c r="DW24" s="422">
        <f t="shared" si="208"/>
        <v>0</v>
      </c>
      <c r="DX24" s="423">
        <f t="shared" si="209"/>
        <v>0</v>
      </c>
      <c r="DY24" s="384"/>
      <c r="DZ24" s="385"/>
      <c r="EA24" s="386"/>
      <c r="EB24" s="387"/>
      <c r="EC24" s="385"/>
      <c r="ED24" s="386"/>
      <c r="EE24" s="387"/>
      <c r="EF24" s="385"/>
      <c r="EG24" s="386"/>
      <c r="EH24" s="387"/>
      <c r="EI24" s="385"/>
      <c r="EJ24" s="386"/>
      <c r="EK24" s="387"/>
      <c r="EL24" s="385"/>
      <c r="EM24" s="420"/>
      <c r="EN24" s="421">
        <f t="shared" si="210"/>
        <v>0</v>
      </c>
      <c r="EO24" s="422">
        <f t="shared" si="211"/>
        <v>0</v>
      </c>
      <c r="EP24" s="423">
        <f t="shared" si="212"/>
        <v>0</v>
      </c>
      <c r="EQ24" s="384"/>
      <c r="ER24" s="385"/>
      <c r="ES24" s="386"/>
      <c r="ET24" s="387"/>
      <c r="EU24" s="385"/>
      <c r="EV24" s="386"/>
      <c r="EW24" s="387"/>
      <c r="EX24" s="385"/>
      <c r="EY24" s="386"/>
      <c r="EZ24" s="387"/>
      <c r="FA24" s="385"/>
      <c r="FB24" s="386"/>
      <c r="FC24" s="387"/>
      <c r="FD24" s="385"/>
      <c r="FE24" s="420"/>
      <c r="FF24" s="421">
        <f t="shared" si="213"/>
        <v>0</v>
      </c>
      <c r="FG24" s="422">
        <f t="shared" si="214"/>
        <v>0</v>
      </c>
      <c r="FH24" s="423">
        <f t="shared" si="215"/>
        <v>0</v>
      </c>
      <c r="FI24" s="384"/>
      <c r="FJ24" s="385"/>
      <c r="FK24" s="386"/>
      <c r="FL24" s="387"/>
      <c r="FM24" s="385"/>
      <c r="FN24" s="386"/>
      <c r="FO24" s="387"/>
      <c r="FP24" s="385"/>
      <c r="FQ24" s="386"/>
      <c r="FR24" s="387"/>
      <c r="FS24" s="385"/>
      <c r="FT24" s="386"/>
      <c r="FU24" s="387"/>
      <c r="FV24" s="385"/>
      <c r="FW24" s="420"/>
      <c r="FX24" s="421">
        <f t="shared" si="216"/>
        <v>0</v>
      </c>
      <c r="FY24" s="422">
        <f t="shared" si="217"/>
        <v>0</v>
      </c>
      <c r="FZ24" s="423">
        <f t="shared" si="218"/>
        <v>0</v>
      </c>
      <c r="GA24" s="384"/>
      <c r="GB24" s="385"/>
      <c r="GC24" s="386"/>
      <c r="GD24" s="387"/>
      <c r="GE24" s="385"/>
      <c r="GF24" s="386"/>
      <c r="GG24" s="387"/>
      <c r="GH24" s="385"/>
      <c r="GI24" s="386"/>
      <c r="GJ24" s="387"/>
      <c r="GK24" s="385"/>
      <c r="GL24" s="386"/>
      <c r="GM24" s="387"/>
      <c r="GN24" s="385"/>
      <c r="GO24" s="420"/>
      <c r="GP24" s="421">
        <f t="shared" si="219"/>
        <v>0</v>
      </c>
      <c r="GQ24" s="422">
        <f t="shared" si="220"/>
        <v>0</v>
      </c>
      <c r="GR24" s="423">
        <f t="shared" si="221"/>
        <v>0</v>
      </c>
      <c r="GS24" s="384"/>
      <c r="GT24" s="385"/>
      <c r="GU24" s="386"/>
      <c r="GV24" s="387"/>
      <c r="GW24" s="385"/>
      <c r="GX24" s="386"/>
      <c r="GY24" s="387"/>
      <c r="GZ24" s="385"/>
      <c r="HA24" s="386"/>
      <c r="HB24" s="387"/>
      <c r="HC24" s="385"/>
      <c r="HD24" s="386"/>
      <c r="HE24" s="387"/>
      <c r="HF24" s="385"/>
      <c r="HG24" s="420"/>
      <c r="HH24" s="421">
        <f t="shared" si="222"/>
        <v>0</v>
      </c>
      <c r="HI24" s="422">
        <f t="shared" si="223"/>
        <v>0</v>
      </c>
      <c r="HJ24" s="423">
        <f t="shared" si="224"/>
        <v>0</v>
      </c>
    </row>
    <row r="25" ht="6" customHeight="1" spans="2:218">
      <c r="B25" s="373"/>
      <c r="C25" s="374"/>
      <c r="D25" s="375"/>
      <c r="E25" s="376"/>
      <c r="F25" s="377"/>
      <c r="G25" s="375"/>
      <c r="H25" s="376"/>
      <c r="I25" s="377"/>
      <c r="J25" s="375"/>
      <c r="K25" s="376"/>
      <c r="L25" s="377"/>
      <c r="M25" s="375"/>
      <c r="N25" s="376"/>
      <c r="O25" s="377"/>
      <c r="P25" s="375"/>
      <c r="Q25" s="411"/>
      <c r="R25" s="412"/>
      <c r="S25" s="375"/>
      <c r="T25" s="413"/>
      <c r="U25" s="414"/>
      <c r="V25" s="375"/>
      <c r="W25" s="376"/>
      <c r="X25" s="377"/>
      <c r="Y25" s="375"/>
      <c r="Z25" s="376"/>
      <c r="AA25" s="377"/>
      <c r="AB25" s="375"/>
      <c r="AC25" s="376"/>
      <c r="AD25" s="377"/>
      <c r="AE25" s="375"/>
      <c r="AF25" s="376"/>
      <c r="AG25" s="377"/>
      <c r="AH25" s="375"/>
      <c r="AI25" s="411"/>
      <c r="AJ25" s="412"/>
      <c r="AK25" s="375"/>
      <c r="AL25" s="413"/>
      <c r="AM25" s="374"/>
      <c r="AN25" s="375"/>
      <c r="AO25" s="376"/>
      <c r="AP25" s="377"/>
      <c r="AQ25" s="375"/>
      <c r="AR25" s="376"/>
      <c r="AS25" s="377"/>
      <c r="AT25" s="375"/>
      <c r="AU25" s="376"/>
      <c r="AV25" s="377"/>
      <c r="AW25" s="375"/>
      <c r="AX25" s="376"/>
      <c r="AY25" s="377"/>
      <c r="AZ25" s="375"/>
      <c r="BA25" s="411"/>
      <c r="BB25" s="412"/>
      <c r="BC25" s="375"/>
      <c r="BD25" s="413"/>
      <c r="BE25" s="374"/>
      <c r="BF25" s="375"/>
      <c r="BG25" s="376"/>
      <c r="BH25" s="377"/>
      <c r="BI25" s="375"/>
      <c r="BJ25" s="376"/>
      <c r="BK25" s="377"/>
      <c r="BL25" s="375"/>
      <c r="BM25" s="376"/>
      <c r="BN25" s="377"/>
      <c r="BO25" s="375"/>
      <c r="BP25" s="376"/>
      <c r="BQ25" s="377"/>
      <c r="BR25" s="375"/>
      <c r="BS25" s="411"/>
      <c r="BT25" s="412"/>
      <c r="BU25" s="375"/>
      <c r="BV25" s="413"/>
      <c r="BW25" s="374"/>
      <c r="BX25" s="375"/>
      <c r="BY25" s="376"/>
      <c r="BZ25" s="377"/>
      <c r="CA25" s="375"/>
      <c r="CB25" s="376"/>
      <c r="CC25" s="377"/>
      <c r="CD25" s="375"/>
      <c r="CE25" s="376"/>
      <c r="CF25" s="377"/>
      <c r="CG25" s="375"/>
      <c r="CH25" s="376"/>
      <c r="CI25" s="377"/>
      <c r="CJ25" s="375"/>
      <c r="CK25" s="411"/>
      <c r="CL25" s="412"/>
      <c r="CM25" s="375"/>
      <c r="CN25" s="413"/>
      <c r="CO25" s="374"/>
      <c r="CP25" s="375"/>
      <c r="CQ25" s="376"/>
      <c r="CR25" s="377"/>
      <c r="CS25" s="375"/>
      <c r="CT25" s="376"/>
      <c r="CU25" s="377"/>
      <c r="CV25" s="375"/>
      <c r="CW25" s="376"/>
      <c r="CX25" s="377"/>
      <c r="CY25" s="375"/>
      <c r="CZ25" s="376"/>
      <c r="DA25" s="377"/>
      <c r="DB25" s="375"/>
      <c r="DC25" s="411"/>
      <c r="DD25" s="412"/>
      <c r="DE25" s="375"/>
      <c r="DF25" s="413"/>
      <c r="DG25" s="374"/>
      <c r="DH25" s="375"/>
      <c r="DI25" s="376"/>
      <c r="DJ25" s="377"/>
      <c r="DK25" s="375"/>
      <c r="DL25" s="376"/>
      <c r="DM25" s="377"/>
      <c r="DN25" s="375"/>
      <c r="DO25" s="376"/>
      <c r="DP25" s="377"/>
      <c r="DQ25" s="375"/>
      <c r="DR25" s="376"/>
      <c r="DS25" s="377"/>
      <c r="DT25" s="375"/>
      <c r="DU25" s="411"/>
      <c r="DV25" s="412"/>
      <c r="DW25" s="375"/>
      <c r="DX25" s="413"/>
      <c r="DY25" s="374"/>
      <c r="DZ25" s="375"/>
      <c r="EA25" s="376"/>
      <c r="EB25" s="377"/>
      <c r="EC25" s="375"/>
      <c r="ED25" s="376"/>
      <c r="EE25" s="377"/>
      <c r="EF25" s="375"/>
      <c r="EG25" s="376"/>
      <c r="EH25" s="377"/>
      <c r="EI25" s="375"/>
      <c r="EJ25" s="376"/>
      <c r="EK25" s="377"/>
      <c r="EL25" s="375"/>
      <c r="EM25" s="411"/>
      <c r="EN25" s="412"/>
      <c r="EO25" s="375"/>
      <c r="EP25" s="413"/>
      <c r="EQ25" s="374"/>
      <c r="ER25" s="375"/>
      <c r="ES25" s="376"/>
      <c r="ET25" s="377"/>
      <c r="EU25" s="375"/>
      <c r="EV25" s="376"/>
      <c r="EW25" s="377"/>
      <c r="EX25" s="375"/>
      <c r="EY25" s="376"/>
      <c r="EZ25" s="377"/>
      <c r="FA25" s="375"/>
      <c r="FB25" s="376"/>
      <c r="FC25" s="377"/>
      <c r="FD25" s="375"/>
      <c r="FE25" s="411"/>
      <c r="FF25" s="412"/>
      <c r="FG25" s="375"/>
      <c r="FH25" s="413"/>
      <c r="FI25" s="374"/>
      <c r="FJ25" s="375"/>
      <c r="FK25" s="376"/>
      <c r="FL25" s="377"/>
      <c r="FM25" s="375"/>
      <c r="FN25" s="376"/>
      <c r="FO25" s="377"/>
      <c r="FP25" s="375"/>
      <c r="FQ25" s="376"/>
      <c r="FR25" s="377"/>
      <c r="FS25" s="375"/>
      <c r="FT25" s="376"/>
      <c r="FU25" s="377"/>
      <c r="FV25" s="375"/>
      <c r="FW25" s="411"/>
      <c r="FX25" s="412"/>
      <c r="FY25" s="375"/>
      <c r="FZ25" s="413"/>
      <c r="GA25" s="374"/>
      <c r="GB25" s="375"/>
      <c r="GC25" s="376"/>
      <c r="GD25" s="377"/>
      <c r="GE25" s="375"/>
      <c r="GF25" s="376"/>
      <c r="GG25" s="377"/>
      <c r="GH25" s="375"/>
      <c r="GI25" s="376"/>
      <c r="GJ25" s="377"/>
      <c r="GK25" s="375"/>
      <c r="GL25" s="376"/>
      <c r="GM25" s="377"/>
      <c r="GN25" s="375"/>
      <c r="GO25" s="411"/>
      <c r="GP25" s="412"/>
      <c r="GQ25" s="375"/>
      <c r="GR25" s="413"/>
      <c r="GS25" s="374"/>
      <c r="GT25" s="375"/>
      <c r="GU25" s="376"/>
      <c r="GV25" s="377"/>
      <c r="GW25" s="375"/>
      <c r="GX25" s="376"/>
      <c r="GY25" s="377"/>
      <c r="GZ25" s="375"/>
      <c r="HA25" s="376"/>
      <c r="HB25" s="377"/>
      <c r="HC25" s="375"/>
      <c r="HD25" s="376"/>
      <c r="HE25" s="377"/>
      <c r="HF25" s="375"/>
      <c r="HG25" s="411"/>
      <c r="HH25" s="412"/>
      <c r="HI25" s="375"/>
      <c r="HJ25" s="413"/>
    </row>
    <row r="26" customHeight="1" spans="2:218">
      <c r="B26" s="378" t="s">
        <v>1778</v>
      </c>
      <c r="C26" s="379"/>
      <c r="D26" s="380"/>
      <c r="E26" s="381"/>
      <c r="F26" s="382"/>
      <c r="G26" s="380"/>
      <c r="H26" s="381"/>
      <c r="I26" s="382">
        <v>0</v>
      </c>
      <c r="J26" s="380">
        <v>0</v>
      </c>
      <c r="K26" s="381">
        <v>0</v>
      </c>
      <c r="L26" s="382">
        <v>0</v>
      </c>
      <c r="M26" s="380">
        <v>0</v>
      </c>
      <c r="N26" s="381">
        <v>0</v>
      </c>
      <c r="O26" s="382">
        <v>0</v>
      </c>
      <c r="P26" s="380">
        <v>0</v>
      </c>
      <c r="Q26" s="415">
        <v>0</v>
      </c>
      <c r="R26" s="416">
        <f t="shared" si="24"/>
        <v>0</v>
      </c>
      <c r="S26" s="417">
        <f t="shared" si="0"/>
        <v>0</v>
      </c>
      <c r="T26" s="418">
        <f t="shared" si="1"/>
        <v>0</v>
      </c>
      <c r="U26" s="419">
        <v>0</v>
      </c>
      <c r="V26" s="380">
        <v>0</v>
      </c>
      <c r="W26" s="381">
        <v>0</v>
      </c>
      <c r="X26" s="382">
        <v>0</v>
      </c>
      <c r="Y26" s="380">
        <v>0</v>
      </c>
      <c r="Z26" s="381">
        <v>0</v>
      </c>
      <c r="AA26" s="382">
        <v>0</v>
      </c>
      <c r="AB26" s="380">
        <v>0</v>
      </c>
      <c r="AC26" s="381">
        <v>0</v>
      </c>
      <c r="AD26" s="382">
        <v>0</v>
      </c>
      <c r="AE26" s="380">
        <v>0</v>
      </c>
      <c r="AF26" s="381">
        <v>0</v>
      </c>
      <c r="AG26" s="382">
        <v>0</v>
      </c>
      <c r="AH26" s="380">
        <v>0</v>
      </c>
      <c r="AI26" s="415">
        <v>0</v>
      </c>
      <c r="AJ26" s="416">
        <f t="shared" ref="AJ26:AJ29" si="225">MAX(AG26,AD26,AA26,X26,U26)</f>
        <v>0</v>
      </c>
      <c r="AK26" s="417">
        <f t="shared" ref="AK26:AK29" si="226">MAX(AH26,AE26,AB26,Y26,V26)</f>
        <v>0</v>
      </c>
      <c r="AL26" s="418">
        <f t="shared" ref="AL26:AL29" si="227">MAX(AI26,AF26,AC26,Z26,W26)</f>
        <v>0</v>
      </c>
      <c r="AM26" s="379">
        <v>0</v>
      </c>
      <c r="AN26" s="380">
        <v>0</v>
      </c>
      <c r="AO26" s="381">
        <v>0</v>
      </c>
      <c r="AP26" s="382">
        <v>0</v>
      </c>
      <c r="AQ26" s="380">
        <v>0</v>
      </c>
      <c r="AR26" s="381">
        <v>0</v>
      </c>
      <c r="AS26" s="382">
        <v>0</v>
      </c>
      <c r="AT26" s="380">
        <v>0</v>
      </c>
      <c r="AU26" s="381">
        <v>0</v>
      </c>
      <c r="AV26" s="382">
        <v>0</v>
      </c>
      <c r="AW26" s="380">
        <v>0</v>
      </c>
      <c r="AX26" s="381">
        <v>0</v>
      </c>
      <c r="AY26" s="382"/>
      <c r="AZ26" s="380"/>
      <c r="BA26" s="415"/>
      <c r="BB26" s="416">
        <f t="shared" ref="BB26:BB29" si="228">MAX(AY26,AV26,AS26,AP26,AM26)</f>
        <v>0</v>
      </c>
      <c r="BC26" s="417">
        <f t="shared" ref="BC26:BC29" si="229">MAX(AZ26,AW26,AT26,AQ26,AN26)</f>
        <v>0</v>
      </c>
      <c r="BD26" s="418">
        <f t="shared" ref="BD26:BD29" si="230">MAX(BA26,AX26,AU26,AR26,AO26)</f>
        <v>0</v>
      </c>
      <c r="BE26" s="379">
        <v>0</v>
      </c>
      <c r="BF26" s="380">
        <v>0</v>
      </c>
      <c r="BG26" s="381">
        <v>0</v>
      </c>
      <c r="BH26" s="382">
        <v>0</v>
      </c>
      <c r="BI26" s="380">
        <v>0</v>
      </c>
      <c r="BJ26" s="381">
        <v>0</v>
      </c>
      <c r="BK26" s="382">
        <v>0</v>
      </c>
      <c r="BL26" s="380">
        <v>0</v>
      </c>
      <c r="BM26" s="381">
        <v>0</v>
      </c>
      <c r="BN26" s="382">
        <v>0</v>
      </c>
      <c r="BO26" s="380">
        <v>0</v>
      </c>
      <c r="BP26" s="381">
        <v>0</v>
      </c>
      <c r="BQ26" s="382">
        <v>0</v>
      </c>
      <c r="BR26" s="380">
        <v>0</v>
      </c>
      <c r="BS26" s="415">
        <v>0</v>
      </c>
      <c r="BT26" s="416">
        <f t="shared" ref="BT26:BT29" si="231">MAX(BQ26,BN26,BK26,BH26,BE26)</f>
        <v>0</v>
      </c>
      <c r="BU26" s="417">
        <f t="shared" ref="BU26:BU29" si="232">MAX(BR26,BO26,BL26,BI26,BF26)</f>
        <v>0</v>
      </c>
      <c r="BV26" s="418">
        <f t="shared" ref="BV26:BV29" si="233">MAX(BS26,BP26,BM26,BJ26,BG26)</f>
        <v>0</v>
      </c>
      <c r="BW26" s="379">
        <v>0</v>
      </c>
      <c r="BX26" s="380">
        <v>0</v>
      </c>
      <c r="BY26" s="381">
        <v>0</v>
      </c>
      <c r="BZ26" s="382">
        <v>0</v>
      </c>
      <c r="CA26" s="380">
        <v>0</v>
      </c>
      <c r="CB26" s="381">
        <v>0</v>
      </c>
      <c r="CC26" s="382">
        <v>0</v>
      </c>
      <c r="CD26" s="380">
        <v>0</v>
      </c>
      <c r="CE26" s="381">
        <v>0</v>
      </c>
      <c r="CF26" s="382">
        <v>0</v>
      </c>
      <c r="CG26" s="380">
        <v>0</v>
      </c>
      <c r="CH26" s="381">
        <v>0</v>
      </c>
      <c r="CI26" s="382">
        <v>0</v>
      </c>
      <c r="CJ26" s="380">
        <v>0</v>
      </c>
      <c r="CK26" s="415">
        <v>0</v>
      </c>
      <c r="CL26" s="416">
        <f t="shared" ref="CL26:CL29" si="234">MAX(CI26,CF26,CC26,BZ26,BW26)</f>
        <v>0</v>
      </c>
      <c r="CM26" s="417">
        <f t="shared" ref="CM26:CM29" si="235">MAX(CJ26,CG26,CD26,CA26,BX26)</f>
        <v>0</v>
      </c>
      <c r="CN26" s="418">
        <f t="shared" ref="CN26:CN29" si="236">MAX(CK26,CH26,CE26,CB26,BY26)</f>
        <v>0</v>
      </c>
      <c r="CO26" s="379">
        <v>0</v>
      </c>
      <c r="CP26" s="380">
        <v>0</v>
      </c>
      <c r="CQ26" s="381">
        <v>0</v>
      </c>
      <c r="CR26" s="382">
        <v>0</v>
      </c>
      <c r="CS26" s="380">
        <v>0</v>
      </c>
      <c r="CT26" s="381">
        <v>0</v>
      </c>
      <c r="CU26" s="382">
        <v>0</v>
      </c>
      <c r="CV26" s="380">
        <v>0</v>
      </c>
      <c r="CW26" s="381">
        <v>0</v>
      </c>
      <c r="CX26" s="382">
        <v>0</v>
      </c>
      <c r="CY26" s="380">
        <v>0</v>
      </c>
      <c r="CZ26" s="381">
        <v>0</v>
      </c>
      <c r="DA26" s="382">
        <v>0</v>
      </c>
      <c r="DB26" s="380">
        <v>0</v>
      </c>
      <c r="DC26" s="415">
        <v>0</v>
      </c>
      <c r="DD26" s="416">
        <f t="shared" ref="DD26:DD29" si="237">MAX(DA26,CX26,CU26,CR26,CO26)</f>
        <v>0</v>
      </c>
      <c r="DE26" s="417">
        <f t="shared" ref="DE26:DE29" si="238">MAX(DB26,CY26,CV26,CS26,CP26)</f>
        <v>0</v>
      </c>
      <c r="DF26" s="418">
        <f t="shared" ref="DF26:DF29" si="239">MAX(DC26,CZ26,CW26,CT26,CQ26)</f>
        <v>0</v>
      </c>
      <c r="DG26" s="379"/>
      <c r="DH26" s="380"/>
      <c r="DI26" s="381"/>
      <c r="DJ26" s="382"/>
      <c r="DK26" s="380"/>
      <c r="DL26" s="381"/>
      <c r="DM26" s="382"/>
      <c r="DN26" s="380"/>
      <c r="DO26" s="381"/>
      <c r="DP26" s="382"/>
      <c r="DQ26" s="380"/>
      <c r="DR26" s="381"/>
      <c r="DS26" s="382"/>
      <c r="DT26" s="380"/>
      <c r="DU26" s="415"/>
      <c r="DV26" s="416">
        <f t="shared" ref="DV26:DV29" si="240">MAX(DS26,DP26,DM26,DJ26,DG26)</f>
        <v>0</v>
      </c>
      <c r="DW26" s="417">
        <f t="shared" ref="DW26:DW29" si="241">MAX(DT26,DQ26,DN26,DK26,DH26)</f>
        <v>0</v>
      </c>
      <c r="DX26" s="418">
        <f t="shared" ref="DX26:DX29" si="242">MAX(DU26,DR26,DO26,DL26,DI26)</f>
        <v>0</v>
      </c>
      <c r="DY26" s="379"/>
      <c r="DZ26" s="380"/>
      <c r="EA26" s="381"/>
      <c r="EB26" s="382"/>
      <c r="EC26" s="380"/>
      <c r="ED26" s="381"/>
      <c r="EE26" s="382"/>
      <c r="EF26" s="380"/>
      <c r="EG26" s="381"/>
      <c r="EH26" s="382"/>
      <c r="EI26" s="380"/>
      <c r="EJ26" s="381"/>
      <c r="EK26" s="382"/>
      <c r="EL26" s="380"/>
      <c r="EM26" s="415"/>
      <c r="EN26" s="416">
        <f t="shared" ref="EN26:EN29" si="243">MAX(EK26,EH26,EE26,EB26,DY26)</f>
        <v>0</v>
      </c>
      <c r="EO26" s="417">
        <f t="shared" ref="EO26:EO29" si="244">MAX(EL26,EI26,EF26,EC26,DZ26)</f>
        <v>0</v>
      </c>
      <c r="EP26" s="418">
        <f t="shared" ref="EP26:EP29" si="245">MAX(EM26,EJ26,EG26,ED26,EA26)</f>
        <v>0</v>
      </c>
      <c r="EQ26" s="379"/>
      <c r="ER26" s="380"/>
      <c r="ES26" s="381"/>
      <c r="ET26" s="382"/>
      <c r="EU26" s="380"/>
      <c r="EV26" s="381"/>
      <c r="EW26" s="382"/>
      <c r="EX26" s="380"/>
      <c r="EY26" s="381"/>
      <c r="EZ26" s="382"/>
      <c r="FA26" s="380"/>
      <c r="FB26" s="381"/>
      <c r="FC26" s="382"/>
      <c r="FD26" s="380"/>
      <c r="FE26" s="415"/>
      <c r="FF26" s="416">
        <f t="shared" ref="FF26:FF29" si="246">MAX(FC26,EZ26,EW26,ET26,EQ26)</f>
        <v>0</v>
      </c>
      <c r="FG26" s="417">
        <f t="shared" ref="FG26:FG29" si="247">MAX(FD26,FA26,EX26,EU26,ER26)</f>
        <v>0</v>
      </c>
      <c r="FH26" s="418">
        <f t="shared" ref="FH26:FH29" si="248">MAX(FE26,FB26,EY26,EV26,ES26)</f>
        <v>0</v>
      </c>
      <c r="FI26" s="379"/>
      <c r="FJ26" s="380"/>
      <c r="FK26" s="381"/>
      <c r="FL26" s="382"/>
      <c r="FM26" s="380"/>
      <c r="FN26" s="381"/>
      <c r="FO26" s="382"/>
      <c r="FP26" s="380"/>
      <c r="FQ26" s="381"/>
      <c r="FR26" s="382"/>
      <c r="FS26" s="380"/>
      <c r="FT26" s="381"/>
      <c r="FU26" s="382"/>
      <c r="FV26" s="380"/>
      <c r="FW26" s="415"/>
      <c r="FX26" s="416">
        <f t="shared" ref="FX26:FX29" si="249">MAX(FU26,FR26,FO26,FL26,FI26)</f>
        <v>0</v>
      </c>
      <c r="FY26" s="417">
        <f t="shared" ref="FY26:FY29" si="250">MAX(FV26,FS26,FP26,FM26,FJ26)</f>
        <v>0</v>
      </c>
      <c r="FZ26" s="418">
        <f t="shared" ref="FZ26:FZ29" si="251">MAX(FW26,FT26,FQ26,FN26,FK26)</f>
        <v>0</v>
      </c>
      <c r="GA26" s="379"/>
      <c r="GB26" s="380"/>
      <c r="GC26" s="381"/>
      <c r="GD26" s="382"/>
      <c r="GE26" s="380"/>
      <c r="GF26" s="381"/>
      <c r="GG26" s="382"/>
      <c r="GH26" s="380"/>
      <c r="GI26" s="381"/>
      <c r="GJ26" s="382"/>
      <c r="GK26" s="380"/>
      <c r="GL26" s="381"/>
      <c r="GM26" s="382"/>
      <c r="GN26" s="380"/>
      <c r="GO26" s="415"/>
      <c r="GP26" s="416">
        <f t="shared" ref="GP26:GP29" si="252">MAX(GM26,GJ26,GG26,GD26,GA26)</f>
        <v>0</v>
      </c>
      <c r="GQ26" s="417">
        <f t="shared" ref="GQ26:GQ29" si="253">MAX(GN26,GK26,GH26,GE26,GB26)</f>
        <v>0</v>
      </c>
      <c r="GR26" s="418">
        <f t="shared" ref="GR26:GR29" si="254">MAX(GO26,GL26,GI26,GF26,GC26)</f>
        <v>0</v>
      </c>
      <c r="GS26" s="379"/>
      <c r="GT26" s="380"/>
      <c r="GU26" s="381"/>
      <c r="GV26" s="382"/>
      <c r="GW26" s="380"/>
      <c r="GX26" s="381"/>
      <c r="GY26" s="382"/>
      <c r="GZ26" s="380"/>
      <c r="HA26" s="381"/>
      <c r="HB26" s="382"/>
      <c r="HC26" s="380"/>
      <c r="HD26" s="381"/>
      <c r="HE26" s="382"/>
      <c r="HF26" s="380"/>
      <c r="HG26" s="415"/>
      <c r="HH26" s="416">
        <f t="shared" ref="HH26:HH29" si="255">MAX(HE26,HB26,GY26,GV26,GS26)</f>
        <v>0</v>
      </c>
      <c r="HI26" s="417">
        <f t="shared" ref="HI26:HI29" si="256">MAX(HF26,HC26,GZ26,GW26,GT26)</f>
        <v>0</v>
      </c>
      <c r="HJ26" s="418">
        <f t="shared" ref="HJ26:HJ29" si="257">MAX(HG26,HD26,HA26,GX26,GU26)</f>
        <v>0</v>
      </c>
    </row>
    <row r="27" customHeight="1" spans="2:218">
      <c r="B27" s="378" t="s">
        <v>1779</v>
      </c>
      <c r="C27" s="379"/>
      <c r="D27" s="380"/>
      <c r="E27" s="381"/>
      <c r="F27" s="382"/>
      <c r="G27" s="380"/>
      <c r="H27" s="381"/>
      <c r="I27" s="382">
        <v>68179.24</v>
      </c>
      <c r="J27" s="380">
        <v>68179.24</v>
      </c>
      <c r="K27" s="381">
        <v>31746</v>
      </c>
      <c r="L27" s="382">
        <v>133551.69</v>
      </c>
      <c r="M27" s="380">
        <v>133551.69</v>
      </c>
      <c r="N27" s="381">
        <v>56803</v>
      </c>
      <c r="O27" s="382">
        <v>264014.98</v>
      </c>
      <c r="P27" s="380">
        <v>264014.98</v>
      </c>
      <c r="Q27" s="415">
        <v>90734</v>
      </c>
      <c r="R27" s="416">
        <f t="shared" si="24"/>
        <v>264014.98</v>
      </c>
      <c r="S27" s="417">
        <f t="shared" si="0"/>
        <v>264014.98</v>
      </c>
      <c r="T27" s="418">
        <f t="shared" si="1"/>
        <v>90734</v>
      </c>
      <c r="U27" s="419">
        <v>0</v>
      </c>
      <c r="V27" s="380">
        <v>0</v>
      </c>
      <c r="W27" s="381">
        <v>0</v>
      </c>
      <c r="X27" s="382">
        <v>118959.03</v>
      </c>
      <c r="Y27" s="380">
        <v>118959.03</v>
      </c>
      <c r="Z27" s="381">
        <v>19685</v>
      </c>
      <c r="AA27" s="382">
        <v>226436.01</v>
      </c>
      <c r="AB27" s="380">
        <v>226436.01</v>
      </c>
      <c r="AC27" s="381">
        <v>43305</v>
      </c>
      <c r="AD27" s="382">
        <v>331133.45</v>
      </c>
      <c r="AE27" s="380">
        <v>331133.45</v>
      </c>
      <c r="AF27" s="381">
        <v>100245</v>
      </c>
      <c r="AG27" s="382">
        <v>457335.42</v>
      </c>
      <c r="AH27" s="380">
        <v>457335.42</v>
      </c>
      <c r="AI27" s="415">
        <v>120806</v>
      </c>
      <c r="AJ27" s="416">
        <f t="shared" si="225"/>
        <v>457335.42</v>
      </c>
      <c r="AK27" s="417">
        <f t="shared" si="226"/>
        <v>457335.42</v>
      </c>
      <c r="AL27" s="418">
        <f t="shared" si="227"/>
        <v>120806</v>
      </c>
      <c r="AM27" s="379">
        <v>128386.74</v>
      </c>
      <c r="AN27" s="380">
        <v>128386.74</v>
      </c>
      <c r="AO27" s="381">
        <v>55399</v>
      </c>
      <c r="AP27" s="382">
        <v>168833.82</v>
      </c>
      <c r="AQ27" s="380">
        <v>168833.82</v>
      </c>
      <c r="AR27" s="381">
        <v>61621</v>
      </c>
      <c r="AS27" s="382">
        <v>236552.33</v>
      </c>
      <c r="AT27" s="380">
        <v>236552.33</v>
      </c>
      <c r="AU27" s="381">
        <v>83810</v>
      </c>
      <c r="AV27" s="382">
        <v>352662.82</v>
      </c>
      <c r="AW27" s="380">
        <v>352662.82</v>
      </c>
      <c r="AX27" s="381">
        <v>108182</v>
      </c>
      <c r="AY27" s="382"/>
      <c r="AZ27" s="380"/>
      <c r="BA27" s="415"/>
      <c r="BB27" s="416">
        <f t="shared" si="228"/>
        <v>352662.82</v>
      </c>
      <c r="BC27" s="417">
        <f t="shared" si="229"/>
        <v>352662.82</v>
      </c>
      <c r="BD27" s="418">
        <f t="shared" si="230"/>
        <v>108182</v>
      </c>
      <c r="BE27" s="379">
        <v>17088.16</v>
      </c>
      <c r="BF27" s="380">
        <v>17088.16</v>
      </c>
      <c r="BG27" s="381">
        <v>6474</v>
      </c>
      <c r="BH27" s="382">
        <v>81847.43</v>
      </c>
      <c r="BI27" s="380">
        <v>81847.43</v>
      </c>
      <c r="BJ27" s="381">
        <v>16710</v>
      </c>
      <c r="BK27" s="382">
        <v>131901.65</v>
      </c>
      <c r="BL27" s="380">
        <v>131901.65</v>
      </c>
      <c r="BM27" s="381">
        <v>22455</v>
      </c>
      <c r="BN27" s="382">
        <v>145070.25</v>
      </c>
      <c r="BO27" s="380">
        <v>145070.25</v>
      </c>
      <c r="BP27" s="381">
        <v>31050</v>
      </c>
      <c r="BQ27" s="382">
        <v>170314.29</v>
      </c>
      <c r="BR27" s="380">
        <v>170314.29</v>
      </c>
      <c r="BS27" s="415">
        <v>48413</v>
      </c>
      <c r="BT27" s="416">
        <f t="shared" si="231"/>
        <v>170314.29</v>
      </c>
      <c r="BU27" s="417">
        <f t="shared" si="232"/>
        <v>170314.29</v>
      </c>
      <c r="BV27" s="418">
        <f t="shared" si="233"/>
        <v>48413</v>
      </c>
      <c r="BW27" s="379">
        <v>5320</v>
      </c>
      <c r="BX27" s="380">
        <v>5320</v>
      </c>
      <c r="BY27" s="381">
        <v>3500</v>
      </c>
      <c r="BZ27" s="382">
        <v>26770.45</v>
      </c>
      <c r="CA27" s="380">
        <v>26770.45</v>
      </c>
      <c r="CB27" s="381">
        <v>17505</v>
      </c>
      <c r="CC27" s="382">
        <v>95148.46</v>
      </c>
      <c r="CD27" s="380">
        <v>95148.46</v>
      </c>
      <c r="CE27" s="381">
        <v>32162</v>
      </c>
      <c r="CF27" s="382">
        <v>149313.64</v>
      </c>
      <c r="CG27" s="380">
        <v>149313.64</v>
      </c>
      <c r="CH27" s="381">
        <v>63512</v>
      </c>
      <c r="CI27" s="382">
        <v>166100.45</v>
      </c>
      <c r="CJ27" s="380">
        <v>166100.45</v>
      </c>
      <c r="CK27" s="415">
        <v>67866</v>
      </c>
      <c r="CL27" s="416">
        <f t="shared" si="234"/>
        <v>166100.45</v>
      </c>
      <c r="CM27" s="417">
        <f t="shared" si="235"/>
        <v>166100.45</v>
      </c>
      <c r="CN27" s="418">
        <f t="shared" si="236"/>
        <v>67866</v>
      </c>
      <c r="CO27" s="379">
        <v>390.4</v>
      </c>
      <c r="CP27" s="380">
        <v>390.4</v>
      </c>
      <c r="CQ27" s="381">
        <v>488</v>
      </c>
      <c r="CR27" s="382">
        <v>119490.25</v>
      </c>
      <c r="CS27" s="380">
        <v>119490.25</v>
      </c>
      <c r="CT27" s="381">
        <v>8064</v>
      </c>
      <c r="CU27" s="382">
        <v>171584.51</v>
      </c>
      <c r="CV27" s="380">
        <v>171584.51</v>
      </c>
      <c r="CW27" s="381">
        <v>16805</v>
      </c>
      <c r="CX27" s="382">
        <v>209997.69</v>
      </c>
      <c r="CY27" s="380">
        <v>209997.69</v>
      </c>
      <c r="CZ27" s="381">
        <v>33379</v>
      </c>
      <c r="DA27" s="382">
        <v>209997.69</v>
      </c>
      <c r="DB27" s="380">
        <v>209997.69</v>
      </c>
      <c r="DC27" s="415">
        <v>33379</v>
      </c>
      <c r="DD27" s="416">
        <f t="shared" si="237"/>
        <v>209997.69</v>
      </c>
      <c r="DE27" s="417">
        <f t="shared" si="238"/>
        <v>209997.69</v>
      </c>
      <c r="DF27" s="418">
        <f t="shared" si="239"/>
        <v>33379</v>
      </c>
      <c r="DG27" s="379"/>
      <c r="DH27" s="380"/>
      <c r="DI27" s="381"/>
      <c r="DJ27" s="382"/>
      <c r="DK27" s="380"/>
      <c r="DL27" s="381"/>
      <c r="DM27" s="382"/>
      <c r="DN27" s="380"/>
      <c r="DO27" s="381"/>
      <c r="DP27" s="382"/>
      <c r="DQ27" s="380"/>
      <c r="DR27" s="381"/>
      <c r="DS27" s="382"/>
      <c r="DT27" s="380"/>
      <c r="DU27" s="415"/>
      <c r="DV27" s="416">
        <f t="shared" si="240"/>
        <v>0</v>
      </c>
      <c r="DW27" s="417">
        <f t="shared" si="241"/>
        <v>0</v>
      </c>
      <c r="DX27" s="418">
        <f t="shared" si="242"/>
        <v>0</v>
      </c>
      <c r="DY27" s="379"/>
      <c r="DZ27" s="380"/>
      <c r="EA27" s="381"/>
      <c r="EB27" s="382"/>
      <c r="EC27" s="380"/>
      <c r="ED27" s="381"/>
      <c r="EE27" s="382"/>
      <c r="EF27" s="380"/>
      <c r="EG27" s="381"/>
      <c r="EH27" s="382"/>
      <c r="EI27" s="380"/>
      <c r="EJ27" s="381"/>
      <c r="EK27" s="382"/>
      <c r="EL27" s="380"/>
      <c r="EM27" s="415"/>
      <c r="EN27" s="416">
        <f t="shared" si="243"/>
        <v>0</v>
      </c>
      <c r="EO27" s="417">
        <f t="shared" si="244"/>
        <v>0</v>
      </c>
      <c r="EP27" s="418">
        <f t="shared" si="245"/>
        <v>0</v>
      </c>
      <c r="EQ27" s="379"/>
      <c r="ER27" s="380"/>
      <c r="ES27" s="381"/>
      <c r="ET27" s="382"/>
      <c r="EU27" s="380"/>
      <c r="EV27" s="381"/>
      <c r="EW27" s="382"/>
      <c r="EX27" s="380"/>
      <c r="EY27" s="381"/>
      <c r="EZ27" s="382"/>
      <c r="FA27" s="380"/>
      <c r="FB27" s="381"/>
      <c r="FC27" s="382"/>
      <c r="FD27" s="380"/>
      <c r="FE27" s="415"/>
      <c r="FF27" s="416">
        <f t="shared" si="246"/>
        <v>0</v>
      </c>
      <c r="FG27" s="417">
        <f t="shared" si="247"/>
        <v>0</v>
      </c>
      <c r="FH27" s="418">
        <f t="shared" si="248"/>
        <v>0</v>
      </c>
      <c r="FI27" s="379"/>
      <c r="FJ27" s="380"/>
      <c r="FK27" s="381"/>
      <c r="FL27" s="382"/>
      <c r="FM27" s="380"/>
      <c r="FN27" s="381"/>
      <c r="FO27" s="382"/>
      <c r="FP27" s="380"/>
      <c r="FQ27" s="381"/>
      <c r="FR27" s="382"/>
      <c r="FS27" s="380"/>
      <c r="FT27" s="381"/>
      <c r="FU27" s="382"/>
      <c r="FV27" s="380"/>
      <c r="FW27" s="415"/>
      <c r="FX27" s="416">
        <f t="shared" si="249"/>
        <v>0</v>
      </c>
      <c r="FY27" s="417">
        <f t="shared" si="250"/>
        <v>0</v>
      </c>
      <c r="FZ27" s="418">
        <f t="shared" si="251"/>
        <v>0</v>
      </c>
      <c r="GA27" s="379"/>
      <c r="GB27" s="380"/>
      <c r="GC27" s="381"/>
      <c r="GD27" s="382"/>
      <c r="GE27" s="380"/>
      <c r="GF27" s="381"/>
      <c r="GG27" s="382"/>
      <c r="GH27" s="380"/>
      <c r="GI27" s="381"/>
      <c r="GJ27" s="382"/>
      <c r="GK27" s="380"/>
      <c r="GL27" s="381"/>
      <c r="GM27" s="382"/>
      <c r="GN27" s="380"/>
      <c r="GO27" s="415"/>
      <c r="GP27" s="416">
        <f t="shared" si="252"/>
        <v>0</v>
      </c>
      <c r="GQ27" s="417">
        <f t="shared" si="253"/>
        <v>0</v>
      </c>
      <c r="GR27" s="418">
        <f t="shared" si="254"/>
        <v>0</v>
      </c>
      <c r="GS27" s="379"/>
      <c r="GT27" s="380"/>
      <c r="GU27" s="381"/>
      <c r="GV27" s="382"/>
      <c r="GW27" s="380"/>
      <c r="GX27" s="381"/>
      <c r="GY27" s="382"/>
      <c r="GZ27" s="380"/>
      <c r="HA27" s="381"/>
      <c r="HB27" s="382"/>
      <c r="HC27" s="380"/>
      <c r="HD27" s="381"/>
      <c r="HE27" s="382"/>
      <c r="HF27" s="380"/>
      <c r="HG27" s="415"/>
      <c r="HH27" s="416">
        <f t="shared" si="255"/>
        <v>0</v>
      </c>
      <c r="HI27" s="417">
        <f t="shared" si="256"/>
        <v>0</v>
      </c>
      <c r="HJ27" s="418">
        <f t="shared" si="257"/>
        <v>0</v>
      </c>
    </row>
    <row r="28" customHeight="1" spans="2:218">
      <c r="B28" s="378" t="s">
        <v>1780</v>
      </c>
      <c r="C28" s="379"/>
      <c r="D28" s="380"/>
      <c r="E28" s="381"/>
      <c r="F28" s="382"/>
      <c r="G28" s="380"/>
      <c r="H28" s="381"/>
      <c r="I28" s="382">
        <v>44698.38</v>
      </c>
      <c r="J28" s="380">
        <v>44698.38</v>
      </c>
      <c r="K28" s="381">
        <v>20267</v>
      </c>
      <c r="L28" s="382">
        <v>94371.3999999999</v>
      </c>
      <c r="M28" s="380">
        <v>94371.3999999999</v>
      </c>
      <c r="N28" s="381">
        <v>37851</v>
      </c>
      <c r="O28" s="382">
        <v>213951.23</v>
      </c>
      <c r="P28" s="380">
        <v>213951.23</v>
      </c>
      <c r="Q28" s="415">
        <v>96294</v>
      </c>
      <c r="R28" s="416">
        <f t="shared" si="24"/>
        <v>213951.23</v>
      </c>
      <c r="S28" s="417">
        <f t="shared" si="0"/>
        <v>213951.23</v>
      </c>
      <c r="T28" s="418">
        <f t="shared" si="1"/>
        <v>96294</v>
      </c>
      <c r="U28" s="419">
        <v>0</v>
      </c>
      <c r="V28" s="380">
        <v>0</v>
      </c>
      <c r="W28" s="381">
        <v>0</v>
      </c>
      <c r="X28" s="382">
        <v>36452.42</v>
      </c>
      <c r="Y28" s="380">
        <v>36452.42</v>
      </c>
      <c r="Z28" s="381">
        <v>20530</v>
      </c>
      <c r="AA28" s="382">
        <v>96848.14</v>
      </c>
      <c r="AB28" s="380">
        <v>96848.14</v>
      </c>
      <c r="AC28" s="381">
        <v>47210</v>
      </c>
      <c r="AD28" s="382">
        <v>219168.32</v>
      </c>
      <c r="AE28" s="380">
        <v>219168.32</v>
      </c>
      <c r="AF28" s="381">
        <v>89761</v>
      </c>
      <c r="AG28" s="382">
        <v>290795.48</v>
      </c>
      <c r="AH28" s="380">
        <v>290795.48</v>
      </c>
      <c r="AI28" s="415">
        <v>126540</v>
      </c>
      <c r="AJ28" s="416">
        <f t="shared" si="225"/>
        <v>290795.48</v>
      </c>
      <c r="AK28" s="417">
        <f t="shared" si="226"/>
        <v>290795.48</v>
      </c>
      <c r="AL28" s="418">
        <f t="shared" si="227"/>
        <v>126540</v>
      </c>
      <c r="AM28" s="379">
        <v>141849.15</v>
      </c>
      <c r="AN28" s="380">
        <v>141849.15</v>
      </c>
      <c r="AO28" s="381">
        <v>80030</v>
      </c>
      <c r="AP28" s="382">
        <v>212747.15</v>
      </c>
      <c r="AQ28" s="380">
        <v>212747.15</v>
      </c>
      <c r="AR28" s="381">
        <v>120030</v>
      </c>
      <c r="AS28" s="382">
        <v>306855.08</v>
      </c>
      <c r="AT28" s="380">
        <v>306855.08</v>
      </c>
      <c r="AU28" s="381">
        <v>167790</v>
      </c>
      <c r="AV28" s="382">
        <v>377753.07</v>
      </c>
      <c r="AW28" s="380">
        <v>377753.07</v>
      </c>
      <c r="AX28" s="381">
        <v>207790</v>
      </c>
      <c r="AY28" s="382"/>
      <c r="AZ28" s="380"/>
      <c r="BA28" s="415"/>
      <c r="BB28" s="416">
        <f t="shared" si="228"/>
        <v>377753.07</v>
      </c>
      <c r="BC28" s="417">
        <f t="shared" si="229"/>
        <v>377753.07</v>
      </c>
      <c r="BD28" s="418">
        <f t="shared" si="230"/>
        <v>207790</v>
      </c>
      <c r="BE28" s="379">
        <v>80613.5</v>
      </c>
      <c r="BF28" s="380">
        <v>80613.5</v>
      </c>
      <c r="BG28" s="381">
        <v>45860</v>
      </c>
      <c r="BH28" s="382">
        <v>165752.89</v>
      </c>
      <c r="BI28" s="380">
        <v>165752.89</v>
      </c>
      <c r="BJ28" s="381">
        <v>94090</v>
      </c>
      <c r="BK28" s="382">
        <v>273791.550000001</v>
      </c>
      <c r="BL28" s="380">
        <v>273791.550000001</v>
      </c>
      <c r="BM28" s="381">
        <v>150091</v>
      </c>
      <c r="BN28" s="382">
        <v>389542.94</v>
      </c>
      <c r="BO28" s="380">
        <v>389542.94</v>
      </c>
      <c r="BP28" s="381">
        <v>205172</v>
      </c>
      <c r="BQ28" s="382">
        <v>389542.94</v>
      </c>
      <c r="BR28" s="380">
        <v>389542.94</v>
      </c>
      <c r="BS28" s="415">
        <v>205172</v>
      </c>
      <c r="BT28" s="416">
        <f t="shared" si="231"/>
        <v>389542.94</v>
      </c>
      <c r="BU28" s="417">
        <f t="shared" si="232"/>
        <v>389542.94</v>
      </c>
      <c r="BV28" s="418">
        <f t="shared" si="233"/>
        <v>205172</v>
      </c>
      <c r="BW28" s="379">
        <v>125022.77</v>
      </c>
      <c r="BX28" s="380">
        <v>125022.77</v>
      </c>
      <c r="BY28" s="381">
        <v>55000</v>
      </c>
      <c r="BZ28" s="382">
        <v>125022.77</v>
      </c>
      <c r="CA28" s="380">
        <v>125022.77</v>
      </c>
      <c r="CB28" s="381">
        <v>55000</v>
      </c>
      <c r="CC28" s="382">
        <v>250686.090000001</v>
      </c>
      <c r="CD28" s="380">
        <v>250686.090000001</v>
      </c>
      <c r="CE28" s="381">
        <v>110200</v>
      </c>
      <c r="CF28" s="382">
        <v>509441.409999997</v>
      </c>
      <c r="CG28" s="380">
        <v>509441.409999997</v>
      </c>
      <c r="CH28" s="381">
        <v>225200</v>
      </c>
      <c r="CI28" s="382">
        <v>636308.42</v>
      </c>
      <c r="CJ28" s="380">
        <v>636308.42</v>
      </c>
      <c r="CK28" s="415">
        <v>283201</v>
      </c>
      <c r="CL28" s="416">
        <f t="shared" si="234"/>
        <v>636308.42</v>
      </c>
      <c r="CM28" s="417">
        <f t="shared" si="235"/>
        <v>636308.42</v>
      </c>
      <c r="CN28" s="418">
        <f t="shared" si="236"/>
        <v>283201</v>
      </c>
      <c r="CO28" s="379">
        <v>507.31</v>
      </c>
      <c r="CP28" s="380">
        <v>507.31</v>
      </c>
      <c r="CQ28" s="381">
        <v>260</v>
      </c>
      <c r="CR28" s="382">
        <v>116202.54</v>
      </c>
      <c r="CS28" s="380">
        <v>116202.54</v>
      </c>
      <c r="CT28" s="381">
        <v>58260</v>
      </c>
      <c r="CU28" s="382">
        <v>369548.349999999</v>
      </c>
      <c r="CV28" s="380">
        <v>369548.349999999</v>
      </c>
      <c r="CW28" s="381">
        <v>174261</v>
      </c>
      <c r="CX28" s="382">
        <v>373552.909999998</v>
      </c>
      <c r="CY28" s="380">
        <v>373552.909999998</v>
      </c>
      <c r="CZ28" s="381">
        <v>176363</v>
      </c>
      <c r="DA28" s="382">
        <v>417479.509999998</v>
      </c>
      <c r="DB28" s="380">
        <v>417479.509999998</v>
      </c>
      <c r="DC28" s="415">
        <v>188363</v>
      </c>
      <c r="DD28" s="416">
        <f t="shared" si="237"/>
        <v>417479.509999998</v>
      </c>
      <c r="DE28" s="417">
        <f t="shared" si="238"/>
        <v>417479.509999998</v>
      </c>
      <c r="DF28" s="418">
        <f t="shared" si="239"/>
        <v>188363</v>
      </c>
      <c r="DG28" s="379"/>
      <c r="DH28" s="380"/>
      <c r="DI28" s="381"/>
      <c r="DJ28" s="382"/>
      <c r="DK28" s="380"/>
      <c r="DL28" s="381"/>
      <c r="DM28" s="382"/>
      <c r="DN28" s="380"/>
      <c r="DO28" s="381"/>
      <c r="DP28" s="382"/>
      <c r="DQ28" s="380"/>
      <c r="DR28" s="381"/>
      <c r="DS28" s="382"/>
      <c r="DT28" s="380"/>
      <c r="DU28" s="415"/>
      <c r="DV28" s="416">
        <f t="shared" si="240"/>
        <v>0</v>
      </c>
      <c r="DW28" s="417">
        <f t="shared" si="241"/>
        <v>0</v>
      </c>
      <c r="DX28" s="418">
        <f t="shared" si="242"/>
        <v>0</v>
      </c>
      <c r="DY28" s="379"/>
      <c r="DZ28" s="380"/>
      <c r="EA28" s="381"/>
      <c r="EB28" s="382"/>
      <c r="EC28" s="380"/>
      <c r="ED28" s="381"/>
      <c r="EE28" s="382"/>
      <c r="EF28" s="380"/>
      <c r="EG28" s="381"/>
      <c r="EH28" s="382"/>
      <c r="EI28" s="380"/>
      <c r="EJ28" s="381"/>
      <c r="EK28" s="382"/>
      <c r="EL28" s="380"/>
      <c r="EM28" s="415"/>
      <c r="EN28" s="416">
        <f t="shared" si="243"/>
        <v>0</v>
      </c>
      <c r="EO28" s="417">
        <f t="shared" si="244"/>
        <v>0</v>
      </c>
      <c r="EP28" s="418">
        <f t="shared" si="245"/>
        <v>0</v>
      </c>
      <c r="EQ28" s="379"/>
      <c r="ER28" s="380"/>
      <c r="ES28" s="381"/>
      <c r="ET28" s="382"/>
      <c r="EU28" s="380"/>
      <c r="EV28" s="381"/>
      <c r="EW28" s="382"/>
      <c r="EX28" s="380"/>
      <c r="EY28" s="381"/>
      <c r="EZ28" s="382"/>
      <c r="FA28" s="380"/>
      <c r="FB28" s="381"/>
      <c r="FC28" s="382"/>
      <c r="FD28" s="380"/>
      <c r="FE28" s="415"/>
      <c r="FF28" s="416">
        <f t="shared" si="246"/>
        <v>0</v>
      </c>
      <c r="FG28" s="417">
        <f t="shared" si="247"/>
        <v>0</v>
      </c>
      <c r="FH28" s="418">
        <f t="shared" si="248"/>
        <v>0</v>
      </c>
      <c r="FI28" s="379"/>
      <c r="FJ28" s="380"/>
      <c r="FK28" s="381"/>
      <c r="FL28" s="382"/>
      <c r="FM28" s="380"/>
      <c r="FN28" s="381"/>
      <c r="FO28" s="382"/>
      <c r="FP28" s="380"/>
      <c r="FQ28" s="381"/>
      <c r="FR28" s="382"/>
      <c r="FS28" s="380"/>
      <c r="FT28" s="381"/>
      <c r="FU28" s="382"/>
      <c r="FV28" s="380"/>
      <c r="FW28" s="415"/>
      <c r="FX28" s="416">
        <f t="shared" si="249"/>
        <v>0</v>
      </c>
      <c r="FY28" s="417">
        <f t="shared" si="250"/>
        <v>0</v>
      </c>
      <c r="FZ28" s="418">
        <f t="shared" si="251"/>
        <v>0</v>
      </c>
      <c r="GA28" s="379"/>
      <c r="GB28" s="380"/>
      <c r="GC28" s="381"/>
      <c r="GD28" s="382"/>
      <c r="GE28" s="380"/>
      <c r="GF28" s="381"/>
      <c r="GG28" s="382"/>
      <c r="GH28" s="380"/>
      <c r="GI28" s="381"/>
      <c r="GJ28" s="382"/>
      <c r="GK28" s="380"/>
      <c r="GL28" s="381"/>
      <c r="GM28" s="382"/>
      <c r="GN28" s="380"/>
      <c r="GO28" s="415"/>
      <c r="GP28" s="416">
        <f t="shared" si="252"/>
        <v>0</v>
      </c>
      <c r="GQ28" s="417">
        <f t="shared" si="253"/>
        <v>0</v>
      </c>
      <c r="GR28" s="418">
        <f t="shared" si="254"/>
        <v>0</v>
      </c>
      <c r="GS28" s="379"/>
      <c r="GT28" s="380"/>
      <c r="GU28" s="381"/>
      <c r="GV28" s="382"/>
      <c r="GW28" s="380"/>
      <c r="GX28" s="381"/>
      <c r="GY28" s="382"/>
      <c r="GZ28" s="380"/>
      <c r="HA28" s="381"/>
      <c r="HB28" s="382"/>
      <c r="HC28" s="380"/>
      <c r="HD28" s="381"/>
      <c r="HE28" s="382"/>
      <c r="HF28" s="380"/>
      <c r="HG28" s="415"/>
      <c r="HH28" s="416">
        <f t="shared" si="255"/>
        <v>0</v>
      </c>
      <c r="HI28" s="417">
        <f t="shared" si="256"/>
        <v>0</v>
      </c>
      <c r="HJ28" s="418">
        <f t="shared" si="257"/>
        <v>0</v>
      </c>
    </row>
    <row r="29" customHeight="1" spans="2:218">
      <c r="B29" s="383" t="s">
        <v>1769</v>
      </c>
      <c r="C29" s="384"/>
      <c r="D29" s="385"/>
      <c r="E29" s="386"/>
      <c r="F29" s="387"/>
      <c r="G29" s="385"/>
      <c r="H29" s="386"/>
      <c r="I29" s="387">
        <v>112877.62</v>
      </c>
      <c r="J29" s="385">
        <v>112877.62</v>
      </c>
      <c r="K29" s="386">
        <v>52013</v>
      </c>
      <c r="L29" s="387">
        <v>227923.09</v>
      </c>
      <c r="M29" s="385">
        <v>227923.09</v>
      </c>
      <c r="N29" s="386">
        <v>94654</v>
      </c>
      <c r="O29" s="387">
        <v>477966.21</v>
      </c>
      <c r="P29" s="385">
        <v>477966.21</v>
      </c>
      <c r="Q29" s="420">
        <v>187028</v>
      </c>
      <c r="R29" s="421">
        <f t="shared" si="24"/>
        <v>477966.21</v>
      </c>
      <c r="S29" s="422">
        <f t="shared" si="0"/>
        <v>477966.21</v>
      </c>
      <c r="T29" s="423">
        <f t="shared" si="1"/>
        <v>187028</v>
      </c>
      <c r="U29" s="424">
        <v>0</v>
      </c>
      <c r="V29" s="385">
        <v>0</v>
      </c>
      <c r="W29" s="386">
        <v>0</v>
      </c>
      <c r="X29" s="387">
        <v>155411.45</v>
      </c>
      <c r="Y29" s="385">
        <v>155411.45</v>
      </c>
      <c r="Z29" s="386">
        <v>40215</v>
      </c>
      <c r="AA29" s="387">
        <v>323284.15</v>
      </c>
      <c r="AB29" s="385">
        <v>323284.15</v>
      </c>
      <c r="AC29" s="386">
        <v>90515</v>
      </c>
      <c r="AD29" s="387">
        <v>550301.77</v>
      </c>
      <c r="AE29" s="385">
        <v>550301.77</v>
      </c>
      <c r="AF29" s="386">
        <v>190006</v>
      </c>
      <c r="AG29" s="387">
        <v>748130.9</v>
      </c>
      <c r="AH29" s="385">
        <v>748130.9</v>
      </c>
      <c r="AI29" s="420">
        <v>247346</v>
      </c>
      <c r="AJ29" s="421">
        <f t="shared" si="225"/>
        <v>748130.9</v>
      </c>
      <c r="AK29" s="422">
        <f t="shared" si="226"/>
        <v>748130.9</v>
      </c>
      <c r="AL29" s="423">
        <f t="shared" si="227"/>
        <v>247346</v>
      </c>
      <c r="AM29" s="384">
        <v>270235.89</v>
      </c>
      <c r="AN29" s="385">
        <v>270235.89</v>
      </c>
      <c r="AO29" s="386">
        <v>135429</v>
      </c>
      <c r="AP29" s="387">
        <v>381580.97</v>
      </c>
      <c r="AQ29" s="385">
        <v>381580.97</v>
      </c>
      <c r="AR29" s="386">
        <v>181651</v>
      </c>
      <c r="AS29" s="387">
        <v>543407.41</v>
      </c>
      <c r="AT29" s="385">
        <v>543407.41</v>
      </c>
      <c r="AU29" s="386">
        <v>251600</v>
      </c>
      <c r="AV29" s="387">
        <v>730415.89</v>
      </c>
      <c r="AW29" s="385">
        <v>730415.89</v>
      </c>
      <c r="AX29" s="386">
        <v>315972</v>
      </c>
      <c r="AY29" s="387"/>
      <c r="AZ29" s="385"/>
      <c r="BA29" s="420"/>
      <c r="BB29" s="421">
        <f t="shared" si="228"/>
        <v>730415.89</v>
      </c>
      <c r="BC29" s="422">
        <f t="shared" si="229"/>
        <v>730415.89</v>
      </c>
      <c r="BD29" s="423">
        <f t="shared" si="230"/>
        <v>315972</v>
      </c>
      <c r="BE29" s="384">
        <v>97701.66</v>
      </c>
      <c r="BF29" s="385">
        <v>97701.66</v>
      </c>
      <c r="BG29" s="386">
        <v>52334</v>
      </c>
      <c r="BH29" s="387">
        <v>247600.32</v>
      </c>
      <c r="BI29" s="385">
        <v>247600.32</v>
      </c>
      <c r="BJ29" s="386">
        <v>110800</v>
      </c>
      <c r="BK29" s="387">
        <v>405693.200000001</v>
      </c>
      <c r="BL29" s="385">
        <v>405693.200000001</v>
      </c>
      <c r="BM29" s="386">
        <v>172546</v>
      </c>
      <c r="BN29" s="387">
        <v>534613.19</v>
      </c>
      <c r="BO29" s="385">
        <v>534613.19</v>
      </c>
      <c r="BP29" s="386">
        <v>236222</v>
      </c>
      <c r="BQ29" s="387">
        <v>559857.23</v>
      </c>
      <c r="BR29" s="385">
        <v>559857.23</v>
      </c>
      <c r="BS29" s="420">
        <v>253585</v>
      </c>
      <c r="BT29" s="421">
        <f t="shared" si="231"/>
        <v>559857.23</v>
      </c>
      <c r="BU29" s="422">
        <f t="shared" si="232"/>
        <v>559857.23</v>
      </c>
      <c r="BV29" s="423">
        <f t="shared" si="233"/>
        <v>253585</v>
      </c>
      <c r="BW29" s="384">
        <v>130342.77</v>
      </c>
      <c r="BX29" s="385">
        <v>130342.77</v>
      </c>
      <c r="BY29" s="386">
        <v>58500</v>
      </c>
      <c r="BZ29" s="387">
        <v>151793.22</v>
      </c>
      <c r="CA29" s="385">
        <v>151793.22</v>
      </c>
      <c r="CB29" s="386">
        <v>72505</v>
      </c>
      <c r="CC29" s="387">
        <v>345834.550000001</v>
      </c>
      <c r="CD29" s="385">
        <v>345834.550000001</v>
      </c>
      <c r="CE29" s="386">
        <v>142362</v>
      </c>
      <c r="CF29" s="387">
        <v>658755.049999997</v>
      </c>
      <c r="CG29" s="385">
        <v>658755.049999997</v>
      </c>
      <c r="CH29" s="386">
        <v>288712</v>
      </c>
      <c r="CI29" s="387">
        <v>802408.87</v>
      </c>
      <c r="CJ29" s="385">
        <v>802408.87</v>
      </c>
      <c r="CK29" s="420">
        <v>351067</v>
      </c>
      <c r="CL29" s="421">
        <f t="shared" si="234"/>
        <v>802408.87</v>
      </c>
      <c r="CM29" s="422">
        <f t="shared" si="235"/>
        <v>802408.87</v>
      </c>
      <c r="CN29" s="423">
        <f t="shared" si="236"/>
        <v>351067</v>
      </c>
      <c r="CO29" s="384">
        <v>897.71</v>
      </c>
      <c r="CP29" s="385">
        <v>897.71</v>
      </c>
      <c r="CQ29" s="386">
        <v>748</v>
      </c>
      <c r="CR29" s="387">
        <v>235692.79</v>
      </c>
      <c r="CS29" s="385">
        <v>235692.79</v>
      </c>
      <c r="CT29" s="386">
        <v>66324</v>
      </c>
      <c r="CU29" s="387">
        <v>541132.859999998</v>
      </c>
      <c r="CV29" s="385">
        <v>541132.859999998</v>
      </c>
      <c r="CW29" s="386">
        <v>191066</v>
      </c>
      <c r="CX29" s="387">
        <v>583550.599999999</v>
      </c>
      <c r="CY29" s="385">
        <v>583550.599999999</v>
      </c>
      <c r="CZ29" s="386">
        <v>209742</v>
      </c>
      <c r="DA29" s="387">
        <v>627477.199999999</v>
      </c>
      <c r="DB29" s="385">
        <v>627477.199999999</v>
      </c>
      <c r="DC29" s="420">
        <v>221742</v>
      </c>
      <c r="DD29" s="421">
        <f t="shared" si="237"/>
        <v>627477.199999999</v>
      </c>
      <c r="DE29" s="422">
        <f t="shared" si="238"/>
        <v>627477.199999999</v>
      </c>
      <c r="DF29" s="423">
        <f t="shared" si="239"/>
        <v>221742</v>
      </c>
      <c r="DG29" s="384"/>
      <c r="DH29" s="385"/>
      <c r="DI29" s="386"/>
      <c r="DJ29" s="387"/>
      <c r="DK29" s="385"/>
      <c r="DL29" s="386"/>
      <c r="DM29" s="387"/>
      <c r="DN29" s="385"/>
      <c r="DO29" s="386"/>
      <c r="DP29" s="387"/>
      <c r="DQ29" s="385"/>
      <c r="DR29" s="386"/>
      <c r="DS29" s="387"/>
      <c r="DT29" s="385"/>
      <c r="DU29" s="420"/>
      <c r="DV29" s="421">
        <f t="shared" si="240"/>
        <v>0</v>
      </c>
      <c r="DW29" s="422">
        <f t="shared" si="241"/>
        <v>0</v>
      </c>
      <c r="DX29" s="423">
        <f t="shared" si="242"/>
        <v>0</v>
      </c>
      <c r="DY29" s="384"/>
      <c r="DZ29" s="385"/>
      <c r="EA29" s="386"/>
      <c r="EB29" s="387"/>
      <c r="EC29" s="385"/>
      <c r="ED29" s="386"/>
      <c r="EE29" s="387"/>
      <c r="EF29" s="385"/>
      <c r="EG29" s="386"/>
      <c r="EH29" s="387"/>
      <c r="EI29" s="385"/>
      <c r="EJ29" s="386"/>
      <c r="EK29" s="387"/>
      <c r="EL29" s="385"/>
      <c r="EM29" s="420"/>
      <c r="EN29" s="421">
        <f t="shared" si="243"/>
        <v>0</v>
      </c>
      <c r="EO29" s="422">
        <f t="shared" si="244"/>
        <v>0</v>
      </c>
      <c r="EP29" s="423">
        <f t="shared" si="245"/>
        <v>0</v>
      </c>
      <c r="EQ29" s="384"/>
      <c r="ER29" s="385"/>
      <c r="ES29" s="386"/>
      <c r="ET29" s="387"/>
      <c r="EU29" s="385"/>
      <c r="EV29" s="386"/>
      <c r="EW29" s="387"/>
      <c r="EX29" s="385"/>
      <c r="EY29" s="386"/>
      <c r="EZ29" s="387"/>
      <c r="FA29" s="385"/>
      <c r="FB29" s="386"/>
      <c r="FC29" s="387"/>
      <c r="FD29" s="385"/>
      <c r="FE29" s="420"/>
      <c r="FF29" s="421">
        <f t="shared" si="246"/>
        <v>0</v>
      </c>
      <c r="FG29" s="422">
        <f t="shared" si="247"/>
        <v>0</v>
      </c>
      <c r="FH29" s="423">
        <f t="shared" si="248"/>
        <v>0</v>
      </c>
      <c r="FI29" s="384"/>
      <c r="FJ29" s="385"/>
      <c r="FK29" s="386"/>
      <c r="FL29" s="387"/>
      <c r="FM29" s="385"/>
      <c r="FN29" s="386"/>
      <c r="FO29" s="387"/>
      <c r="FP29" s="385"/>
      <c r="FQ29" s="386"/>
      <c r="FR29" s="387"/>
      <c r="FS29" s="385"/>
      <c r="FT29" s="386"/>
      <c r="FU29" s="387"/>
      <c r="FV29" s="385"/>
      <c r="FW29" s="420"/>
      <c r="FX29" s="421">
        <f t="shared" si="249"/>
        <v>0</v>
      </c>
      <c r="FY29" s="422">
        <f t="shared" si="250"/>
        <v>0</v>
      </c>
      <c r="FZ29" s="423">
        <f t="shared" si="251"/>
        <v>0</v>
      </c>
      <c r="GA29" s="384"/>
      <c r="GB29" s="385"/>
      <c r="GC29" s="386"/>
      <c r="GD29" s="387"/>
      <c r="GE29" s="385"/>
      <c r="GF29" s="386"/>
      <c r="GG29" s="387"/>
      <c r="GH29" s="385"/>
      <c r="GI29" s="386"/>
      <c r="GJ29" s="387"/>
      <c r="GK29" s="385"/>
      <c r="GL29" s="386"/>
      <c r="GM29" s="387"/>
      <c r="GN29" s="385"/>
      <c r="GO29" s="420"/>
      <c r="GP29" s="421">
        <f t="shared" si="252"/>
        <v>0</v>
      </c>
      <c r="GQ29" s="422">
        <f t="shared" si="253"/>
        <v>0</v>
      </c>
      <c r="GR29" s="423">
        <f t="shared" si="254"/>
        <v>0</v>
      </c>
      <c r="GS29" s="384"/>
      <c r="GT29" s="385"/>
      <c r="GU29" s="386"/>
      <c r="GV29" s="387"/>
      <c r="GW29" s="385"/>
      <c r="GX29" s="386"/>
      <c r="GY29" s="387"/>
      <c r="GZ29" s="385"/>
      <c r="HA29" s="386"/>
      <c r="HB29" s="387"/>
      <c r="HC29" s="385"/>
      <c r="HD29" s="386"/>
      <c r="HE29" s="387"/>
      <c r="HF29" s="385"/>
      <c r="HG29" s="420"/>
      <c r="HH29" s="421">
        <f t="shared" si="255"/>
        <v>0</v>
      </c>
      <c r="HI29" s="422">
        <f t="shared" si="256"/>
        <v>0</v>
      </c>
      <c r="HJ29" s="423">
        <f t="shared" si="257"/>
        <v>0</v>
      </c>
    </row>
    <row r="30" ht="6" customHeight="1" spans="2:218">
      <c r="B30" s="373"/>
      <c r="C30" s="374"/>
      <c r="D30" s="375"/>
      <c r="E30" s="376"/>
      <c r="F30" s="377"/>
      <c r="G30" s="375"/>
      <c r="H30" s="376"/>
      <c r="I30" s="377"/>
      <c r="J30" s="375"/>
      <c r="K30" s="376"/>
      <c r="L30" s="377"/>
      <c r="M30" s="375"/>
      <c r="N30" s="376"/>
      <c r="O30" s="377"/>
      <c r="P30" s="375"/>
      <c r="Q30" s="411"/>
      <c r="R30" s="412"/>
      <c r="S30" s="375"/>
      <c r="T30" s="413"/>
      <c r="U30" s="414"/>
      <c r="V30" s="375"/>
      <c r="W30" s="376"/>
      <c r="X30" s="377"/>
      <c r="Y30" s="375"/>
      <c r="Z30" s="376"/>
      <c r="AA30" s="377"/>
      <c r="AB30" s="375"/>
      <c r="AC30" s="376"/>
      <c r="AD30" s="377"/>
      <c r="AE30" s="375"/>
      <c r="AF30" s="376"/>
      <c r="AG30" s="377"/>
      <c r="AH30" s="375"/>
      <c r="AI30" s="411"/>
      <c r="AJ30" s="412"/>
      <c r="AK30" s="375"/>
      <c r="AL30" s="413"/>
      <c r="AM30" s="374"/>
      <c r="AN30" s="375"/>
      <c r="AO30" s="376"/>
      <c r="AP30" s="377"/>
      <c r="AQ30" s="375"/>
      <c r="AR30" s="376"/>
      <c r="AS30" s="377"/>
      <c r="AT30" s="375"/>
      <c r="AU30" s="376"/>
      <c r="AV30" s="377"/>
      <c r="AW30" s="375"/>
      <c r="AX30" s="376"/>
      <c r="AY30" s="377"/>
      <c r="AZ30" s="375"/>
      <c r="BA30" s="411"/>
      <c r="BB30" s="412"/>
      <c r="BC30" s="375"/>
      <c r="BD30" s="413"/>
      <c r="BE30" s="374"/>
      <c r="BF30" s="375"/>
      <c r="BG30" s="376"/>
      <c r="BH30" s="377"/>
      <c r="BI30" s="375"/>
      <c r="BJ30" s="376"/>
      <c r="BK30" s="377"/>
      <c r="BL30" s="375"/>
      <c r="BM30" s="376"/>
      <c r="BN30" s="377"/>
      <c r="BO30" s="375"/>
      <c r="BP30" s="376"/>
      <c r="BQ30" s="377"/>
      <c r="BR30" s="375"/>
      <c r="BS30" s="411"/>
      <c r="BT30" s="412"/>
      <c r="BU30" s="375"/>
      <c r="BV30" s="413"/>
      <c r="BW30" s="374"/>
      <c r="BX30" s="375"/>
      <c r="BY30" s="376"/>
      <c r="BZ30" s="377"/>
      <c r="CA30" s="375"/>
      <c r="CB30" s="376"/>
      <c r="CC30" s="377"/>
      <c r="CD30" s="375"/>
      <c r="CE30" s="376"/>
      <c r="CF30" s="377"/>
      <c r="CG30" s="375"/>
      <c r="CH30" s="376"/>
      <c r="CI30" s="377"/>
      <c r="CJ30" s="375"/>
      <c r="CK30" s="411"/>
      <c r="CL30" s="412"/>
      <c r="CM30" s="375"/>
      <c r="CN30" s="413"/>
      <c r="CO30" s="374"/>
      <c r="CP30" s="375"/>
      <c r="CQ30" s="376"/>
      <c r="CR30" s="377"/>
      <c r="CS30" s="375"/>
      <c r="CT30" s="376"/>
      <c r="CU30" s="377"/>
      <c r="CV30" s="375"/>
      <c r="CW30" s="376"/>
      <c r="CX30" s="377"/>
      <c r="CY30" s="375"/>
      <c r="CZ30" s="376"/>
      <c r="DA30" s="377"/>
      <c r="DB30" s="375"/>
      <c r="DC30" s="411"/>
      <c r="DD30" s="412"/>
      <c r="DE30" s="375"/>
      <c r="DF30" s="413"/>
      <c r="DG30" s="374"/>
      <c r="DH30" s="375"/>
      <c r="DI30" s="376"/>
      <c r="DJ30" s="377"/>
      <c r="DK30" s="375"/>
      <c r="DL30" s="376"/>
      <c r="DM30" s="377"/>
      <c r="DN30" s="375"/>
      <c r="DO30" s="376"/>
      <c r="DP30" s="377"/>
      <c r="DQ30" s="375"/>
      <c r="DR30" s="376"/>
      <c r="DS30" s="377"/>
      <c r="DT30" s="375"/>
      <c r="DU30" s="411"/>
      <c r="DV30" s="412"/>
      <c r="DW30" s="375"/>
      <c r="DX30" s="413"/>
      <c r="DY30" s="374"/>
      <c r="DZ30" s="375"/>
      <c r="EA30" s="376"/>
      <c r="EB30" s="377"/>
      <c r="EC30" s="375"/>
      <c r="ED30" s="376"/>
      <c r="EE30" s="377"/>
      <c r="EF30" s="375"/>
      <c r="EG30" s="376"/>
      <c r="EH30" s="377"/>
      <c r="EI30" s="375"/>
      <c r="EJ30" s="376"/>
      <c r="EK30" s="377"/>
      <c r="EL30" s="375"/>
      <c r="EM30" s="411"/>
      <c r="EN30" s="412"/>
      <c r="EO30" s="375"/>
      <c r="EP30" s="413"/>
      <c r="EQ30" s="374"/>
      <c r="ER30" s="375"/>
      <c r="ES30" s="376"/>
      <c r="ET30" s="377"/>
      <c r="EU30" s="375"/>
      <c r="EV30" s="376"/>
      <c r="EW30" s="377"/>
      <c r="EX30" s="375"/>
      <c r="EY30" s="376"/>
      <c r="EZ30" s="377"/>
      <c r="FA30" s="375"/>
      <c r="FB30" s="376"/>
      <c r="FC30" s="377"/>
      <c r="FD30" s="375"/>
      <c r="FE30" s="411"/>
      <c r="FF30" s="412"/>
      <c r="FG30" s="375"/>
      <c r="FH30" s="413"/>
      <c r="FI30" s="374"/>
      <c r="FJ30" s="375"/>
      <c r="FK30" s="376"/>
      <c r="FL30" s="377"/>
      <c r="FM30" s="375"/>
      <c r="FN30" s="376"/>
      <c r="FO30" s="377"/>
      <c r="FP30" s="375"/>
      <c r="FQ30" s="376"/>
      <c r="FR30" s="377"/>
      <c r="FS30" s="375"/>
      <c r="FT30" s="376"/>
      <c r="FU30" s="377"/>
      <c r="FV30" s="375"/>
      <c r="FW30" s="411"/>
      <c r="FX30" s="412"/>
      <c r="FY30" s="375"/>
      <c r="FZ30" s="413"/>
      <c r="GA30" s="374"/>
      <c r="GB30" s="375"/>
      <c r="GC30" s="376"/>
      <c r="GD30" s="377"/>
      <c r="GE30" s="375"/>
      <c r="GF30" s="376"/>
      <c r="GG30" s="377"/>
      <c r="GH30" s="375"/>
      <c r="GI30" s="376"/>
      <c r="GJ30" s="377"/>
      <c r="GK30" s="375"/>
      <c r="GL30" s="376"/>
      <c r="GM30" s="377"/>
      <c r="GN30" s="375"/>
      <c r="GO30" s="411"/>
      <c r="GP30" s="412"/>
      <c r="GQ30" s="375"/>
      <c r="GR30" s="413"/>
      <c r="GS30" s="374"/>
      <c r="GT30" s="375"/>
      <c r="GU30" s="376"/>
      <c r="GV30" s="377"/>
      <c r="GW30" s="375"/>
      <c r="GX30" s="376"/>
      <c r="GY30" s="377"/>
      <c r="GZ30" s="375"/>
      <c r="HA30" s="376"/>
      <c r="HB30" s="377"/>
      <c r="HC30" s="375"/>
      <c r="HD30" s="376"/>
      <c r="HE30" s="377"/>
      <c r="HF30" s="375"/>
      <c r="HG30" s="411"/>
      <c r="HH30" s="412"/>
      <c r="HI30" s="375"/>
      <c r="HJ30" s="413"/>
    </row>
    <row r="31" customHeight="1" spans="2:218">
      <c r="B31" s="378" t="s">
        <v>1781</v>
      </c>
      <c r="C31" s="379"/>
      <c r="D31" s="380"/>
      <c r="E31" s="381"/>
      <c r="F31" s="382"/>
      <c r="G31" s="380"/>
      <c r="H31" s="381"/>
      <c r="I31" s="382">
        <v>0</v>
      </c>
      <c r="J31" s="380">
        <v>0</v>
      </c>
      <c r="K31" s="381">
        <v>0</v>
      </c>
      <c r="L31" s="382">
        <v>0</v>
      </c>
      <c r="M31" s="380">
        <v>0</v>
      </c>
      <c r="N31" s="381">
        <v>0</v>
      </c>
      <c r="O31" s="382">
        <v>12375.01</v>
      </c>
      <c r="P31" s="380">
        <v>0</v>
      </c>
      <c r="Q31" s="415">
        <v>0</v>
      </c>
      <c r="R31" s="416">
        <f t="shared" si="24"/>
        <v>12375.01</v>
      </c>
      <c r="S31" s="417">
        <f t="shared" si="0"/>
        <v>0</v>
      </c>
      <c r="T31" s="418">
        <f t="shared" si="1"/>
        <v>0</v>
      </c>
      <c r="U31" s="419">
        <v>0</v>
      </c>
      <c r="V31" s="380">
        <v>0</v>
      </c>
      <c r="W31" s="381">
        <v>0</v>
      </c>
      <c r="X31" s="382">
        <v>0</v>
      </c>
      <c r="Y31" s="380">
        <v>0</v>
      </c>
      <c r="Z31" s="381">
        <v>0</v>
      </c>
      <c r="AA31" s="382">
        <v>0</v>
      </c>
      <c r="AB31" s="380">
        <v>0</v>
      </c>
      <c r="AC31" s="381">
        <v>0</v>
      </c>
      <c r="AD31" s="382">
        <v>0</v>
      </c>
      <c r="AE31" s="380">
        <v>0</v>
      </c>
      <c r="AF31" s="381">
        <v>0</v>
      </c>
      <c r="AG31" s="382">
        <v>1664.94</v>
      </c>
      <c r="AH31" s="380">
        <v>0</v>
      </c>
      <c r="AI31" s="415">
        <v>0</v>
      </c>
      <c r="AJ31" s="416">
        <f t="shared" ref="AJ31:AJ32" si="258">MAX(AG31,AD31,AA31,X31,U31)</f>
        <v>1664.94</v>
      </c>
      <c r="AK31" s="417">
        <f t="shared" ref="AK31:AK32" si="259">MAX(AH31,AE31,AB31,Y31,V31)</f>
        <v>0</v>
      </c>
      <c r="AL31" s="418">
        <f t="shared" ref="AL31:AL32" si="260">MAX(AI31,AF31,AC31,Z31,W31)</f>
        <v>0</v>
      </c>
      <c r="AM31" s="379">
        <v>0</v>
      </c>
      <c r="AN31" s="380">
        <v>0</v>
      </c>
      <c r="AO31" s="381">
        <v>0</v>
      </c>
      <c r="AP31" s="382">
        <v>0</v>
      </c>
      <c r="AQ31" s="380">
        <v>0</v>
      </c>
      <c r="AR31" s="381">
        <v>0</v>
      </c>
      <c r="AS31" s="382">
        <v>0</v>
      </c>
      <c r="AT31" s="380">
        <v>0</v>
      </c>
      <c r="AU31" s="381">
        <v>0</v>
      </c>
      <c r="AV31" s="382">
        <v>0</v>
      </c>
      <c r="AW31" s="380">
        <v>0</v>
      </c>
      <c r="AX31" s="381">
        <v>0</v>
      </c>
      <c r="AY31" s="382"/>
      <c r="AZ31" s="380"/>
      <c r="BA31" s="415"/>
      <c r="BB31" s="416">
        <f t="shared" ref="BB31:BB32" si="261">MAX(AY31,AV31,AS31,AP31,AM31)</f>
        <v>0</v>
      </c>
      <c r="BC31" s="417">
        <f t="shared" ref="BC31:BC32" si="262">MAX(AZ31,AW31,AT31,AQ31,AN31)</f>
        <v>0</v>
      </c>
      <c r="BD31" s="418">
        <f t="shared" ref="BD31:BD32" si="263">MAX(BA31,AX31,AU31,AR31,AO31)</f>
        <v>0</v>
      </c>
      <c r="BE31" s="379">
        <v>0</v>
      </c>
      <c r="BF31" s="380">
        <v>0</v>
      </c>
      <c r="BG31" s="381">
        <v>0</v>
      </c>
      <c r="BH31" s="382">
        <v>0</v>
      </c>
      <c r="BI31" s="380">
        <v>0</v>
      </c>
      <c r="BJ31" s="381">
        <v>0</v>
      </c>
      <c r="BK31" s="382">
        <v>0</v>
      </c>
      <c r="BL31" s="380">
        <v>0</v>
      </c>
      <c r="BM31" s="381">
        <v>0</v>
      </c>
      <c r="BN31" s="382">
        <v>0</v>
      </c>
      <c r="BO31" s="380">
        <v>0</v>
      </c>
      <c r="BP31" s="381">
        <v>0</v>
      </c>
      <c r="BQ31" s="382">
        <v>0</v>
      </c>
      <c r="BR31" s="380">
        <v>0</v>
      </c>
      <c r="BS31" s="415">
        <v>0</v>
      </c>
      <c r="BT31" s="416">
        <f t="shared" ref="BT31:BT32" si="264">MAX(BQ31,BN31,BK31,BH31,BE31)</f>
        <v>0</v>
      </c>
      <c r="BU31" s="417">
        <f t="shared" ref="BU31:BU32" si="265">MAX(BR31,BO31,BL31,BI31,BF31)</f>
        <v>0</v>
      </c>
      <c r="BV31" s="418">
        <f t="shared" ref="BV31:BV32" si="266">MAX(BS31,BP31,BM31,BJ31,BG31)</f>
        <v>0</v>
      </c>
      <c r="BW31" s="379">
        <v>0</v>
      </c>
      <c r="BX31" s="380">
        <v>0</v>
      </c>
      <c r="BY31" s="381">
        <v>0</v>
      </c>
      <c r="BZ31" s="382">
        <v>0</v>
      </c>
      <c r="CA31" s="380">
        <v>0</v>
      </c>
      <c r="CB31" s="381">
        <v>0</v>
      </c>
      <c r="CC31" s="382">
        <v>0</v>
      </c>
      <c r="CD31" s="380">
        <v>0</v>
      </c>
      <c r="CE31" s="381">
        <v>0</v>
      </c>
      <c r="CF31" s="382">
        <v>0</v>
      </c>
      <c r="CG31" s="380">
        <v>0</v>
      </c>
      <c r="CH31" s="381">
        <v>0</v>
      </c>
      <c r="CI31" s="382">
        <v>1735.23</v>
      </c>
      <c r="CJ31" s="380">
        <v>0</v>
      </c>
      <c r="CK31" s="415">
        <v>0</v>
      </c>
      <c r="CL31" s="416">
        <f t="shared" ref="CL31:CL32" si="267">MAX(CI31,CF31,CC31,BZ31,BW31)</f>
        <v>1735.23</v>
      </c>
      <c r="CM31" s="417">
        <f t="shared" ref="CM31:CM32" si="268">MAX(CJ31,CG31,CD31,CA31,BX31)</f>
        <v>0</v>
      </c>
      <c r="CN31" s="418">
        <f t="shared" ref="CN31:CN32" si="269">MAX(CK31,CH31,CE31,CB31,BY31)</f>
        <v>0</v>
      </c>
      <c r="CO31" s="379">
        <v>0</v>
      </c>
      <c r="CP31" s="380">
        <v>0</v>
      </c>
      <c r="CQ31" s="381">
        <v>0</v>
      </c>
      <c r="CR31" s="382">
        <v>0</v>
      </c>
      <c r="CS31" s="380">
        <v>0</v>
      </c>
      <c r="CT31" s="381">
        <v>0</v>
      </c>
      <c r="CU31" s="382">
        <v>0</v>
      </c>
      <c r="CV31" s="380">
        <v>0</v>
      </c>
      <c r="CW31" s="381">
        <v>0</v>
      </c>
      <c r="CX31" s="382">
        <v>0</v>
      </c>
      <c r="CY31" s="380">
        <v>0</v>
      </c>
      <c r="CZ31" s="381">
        <v>0</v>
      </c>
      <c r="DA31" s="382">
        <v>0</v>
      </c>
      <c r="DB31" s="380">
        <v>0</v>
      </c>
      <c r="DC31" s="415">
        <v>0</v>
      </c>
      <c r="DD31" s="416">
        <f t="shared" ref="DD31:DD32" si="270">MAX(DA31,CX31,CU31,CR31,CO31)</f>
        <v>0</v>
      </c>
      <c r="DE31" s="417">
        <f t="shared" ref="DE31:DE32" si="271">MAX(DB31,CY31,CV31,CS31,CP31)</f>
        <v>0</v>
      </c>
      <c r="DF31" s="418">
        <f t="shared" ref="DF31:DF32" si="272">MAX(DC31,CZ31,CW31,CT31,CQ31)</f>
        <v>0</v>
      </c>
      <c r="DG31" s="379"/>
      <c r="DH31" s="380"/>
      <c r="DI31" s="381"/>
      <c r="DJ31" s="382"/>
      <c r="DK31" s="380"/>
      <c r="DL31" s="381"/>
      <c r="DM31" s="382"/>
      <c r="DN31" s="380"/>
      <c r="DO31" s="381"/>
      <c r="DP31" s="382"/>
      <c r="DQ31" s="380"/>
      <c r="DR31" s="381"/>
      <c r="DS31" s="382"/>
      <c r="DT31" s="380"/>
      <c r="DU31" s="415"/>
      <c r="DV31" s="416">
        <f t="shared" ref="DV31:DV32" si="273">MAX(DS31,DP31,DM31,DJ31,DG31)</f>
        <v>0</v>
      </c>
      <c r="DW31" s="417">
        <f t="shared" ref="DW31:DW32" si="274">MAX(DT31,DQ31,DN31,DK31,DH31)</f>
        <v>0</v>
      </c>
      <c r="DX31" s="418">
        <f t="shared" ref="DX31:DX32" si="275">MAX(DU31,DR31,DO31,DL31,DI31)</f>
        <v>0</v>
      </c>
      <c r="DY31" s="379"/>
      <c r="DZ31" s="380"/>
      <c r="EA31" s="381"/>
      <c r="EB31" s="382"/>
      <c r="EC31" s="380"/>
      <c r="ED31" s="381"/>
      <c r="EE31" s="382"/>
      <c r="EF31" s="380"/>
      <c r="EG31" s="381"/>
      <c r="EH31" s="382"/>
      <c r="EI31" s="380"/>
      <c r="EJ31" s="381"/>
      <c r="EK31" s="382"/>
      <c r="EL31" s="380"/>
      <c r="EM31" s="415"/>
      <c r="EN31" s="416">
        <f t="shared" ref="EN31:EN32" si="276">MAX(EK31,EH31,EE31,EB31,DY31)</f>
        <v>0</v>
      </c>
      <c r="EO31" s="417">
        <f t="shared" ref="EO31:EO32" si="277">MAX(EL31,EI31,EF31,EC31,DZ31)</f>
        <v>0</v>
      </c>
      <c r="EP31" s="418">
        <f t="shared" ref="EP31:EP32" si="278">MAX(EM31,EJ31,EG31,ED31,EA31)</f>
        <v>0</v>
      </c>
      <c r="EQ31" s="379"/>
      <c r="ER31" s="380"/>
      <c r="ES31" s="381"/>
      <c r="ET31" s="382"/>
      <c r="EU31" s="380"/>
      <c r="EV31" s="381"/>
      <c r="EW31" s="382"/>
      <c r="EX31" s="380"/>
      <c r="EY31" s="381"/>
      <c r="EZ31" s="382"/>
      <c r="FA31" s="380"/>
      <c r="FB31" s="381"/>
      <c r="FC31" s="382"/>
      <c r="FD31" s="380"/>
      <c r="FE31" s="415"/>
      <c r="FF31" s="416">
        <f t="shared" ref="FF31:FF32" si="279">MAX(FC31,EZ31,EW31,ET31,EQ31)</f>
        <v>0</v>
      </c>
      <c r="FG31" s="417">
        <f t="shared" ref="FG31:FG32" si="280">MAX(FD31,FA31,EX31,EU31,ER31)</f>
        <v>0</v>
      </c>
      <c r="FH31" s="418">
        <f t="shared" ref="FH31:FH32" si="281">MAX(FE31,FB31,EY31,EV31,ES31)</f>
        <v>0</v>
      </c>
      <c r="FI31" s="379"/>
      <c r="FJ31" s="380"/>
      <c r="FK31" s="381"/>
      <c r="FL31" s="382"/>
      <c r="FM31" s="380"/>
      <c r="FN31" s="381"/>
      <c r="FO31" s="382"/>
      <c r="FP31" s="380"/>
      <c r="FQ31" s="381"/>
      <c r="FR31" s="382"/>
      <c r="FS31" s="380"/>
      <c r="FT31" s="381"/>
      <c r="FU31" s="382"/>
      <c r="FV31" s="380"/>
      <c r="FW31" s="415"/>
      <c r="FX31" s="416">
        <f t="shared" ref="FX31:FX32" si="282">MAX(FU31,FR31,FO31,FL31,FI31)</f>
        <v>0</v>
      </c>
      <c r="FY31" s="417">
        <f t="shared" ref="FY31:FY32" si="283">MAX(FV31,FS31,FP31,FM31,FJ31)</f>
        <v>0</v>
      </c>
      <c r="FZ31" s="418">
        <f t="shared" ref="FZ31:FZ32" si="284">MAX(FW31,FT31,FQ31,FN31,FK31)</f>
        <v>0</v>
      </c>
      <c r="GA31" s="379"/>
      <c r="GB31" s="380"/>
      <c r="GC31" s="381"/>
      <c r="GD31" s="382"/>
      <c r="GE31" s="380"/>
      <c r="GF31" s="381"/>
      <c r="GG31" s="382"/>
      <c r="GH31" s="380"/>
      <c r="GI31" s="381"/>
      <c r="GJ31" s="382"/>
      <c r="GK31" s="380"/>
      <c r="GL31" s="381"/>
      <c r="GM31" s="382"/>
      <c r="GN31" s="380"/>
      <c r="GO31" s="415"/>
      <c r="GP31" s="416">
        <f t="shared" ref="GP31:GP32" si="285">MAX(GM31,GJ31,GG31,GD31,GA31)</f>
        <v>0</v>
      </c>
      <c r="GQ31" s="417">
        <f t="shared" ref="GQ31:GQ32" si="286">MAX(GN31,GK31,GH31,GE31,GB31)</f>
        <v>0</v>
      </c>
      <c r="GR31" s="418">
        <f t="shared" ref="GR31:GR32" si="287">MAX(GO31,GL31,GI31,GF31,GC31)</f>
        <v>0</v>
      </c>
      <c r="GS31" s="379"/>
      <c r="GT31" s="380"/>
      <c r="GU31" s="381"/>
      <c r="GV31" s="382"/>
      <c r="GW31" s="380"/>
      <c r="GX31" s="381"/>
      <c r="GY31" s="382"/>
      <c r="GZ31" s="380"/>
      <c r="HA31" s="381"/>
      <c r="HB31" s="382"/>
      <c r="HC31" s="380"/>
      <c r="HD31" s="381"/>
      <c r="HE31" s="382"/>
      <c r="HF31" s="380"/>
      <c r="HG31" s="415"/>
      <c r="HH31" s="416">
        <f t="shared" ref="HH31:HH32" si="288">MAX(HE31,HB31,GY31,GV31,GS31)</f>
        <v>0</v>
      </c>
      <c r="HI31" s="417">
        <f t="shared" ref="HI31:HI32" si="289">MAX(HF31,HC31,GZ31,GW31,GT31)</f>
        <v>0</v>
      </c>
      <c r="HJ31" s="418">
        <f t="shared" ref="HJ31:HJ32" si="290">MAX(HG31,HD31,HA31,GX31,GU31)</f>
        <v>0</v>
      </c>
    </row>
    <row r="32" customHeight="1" spans="2:218">
      <c r="B32" s="388" t="s">
        <v>1781</v>
      </c>
      <c r="C32" s="389"/>
      <c r="D32" s="390"/>
      <c r="E32" s="391"/>
      <c r="F32" s="392"/>
      <c r="G32" s="390"/>
      <c r="H32" s="391"/>
      <c r="I32" s="392">
        <v>0</v>
      </c>
      <c r="J32" s="390">
        <v>0</v>
      </c>
      <c r="K32" s="391">
        <v>0</v>
      </c>
      <c r="L32" s="392">
        <v>0</v>
      </c>
      <c r="M32" s="390">
        <v>0</v>
      </c>
      <c r="N32" s="391">
        <v>0</v>
      </c>
      <c r="O32" s="392">
        <v>12375.01</v>
      </c>
      <c r="P32" s="390">
        <v>0</v>
      </c>
      <c r="Q32" s="426">
        <v>0</v>
      </c>
      <c r="R32" s="427">
        <f t="shared" si="24"/>
        <v>12375.01</v>
      </c>
      <c r="S32" s="428">
        <f t="shared" si="0"/>
        <v>0</v>
      </c>
      <c r="T32" s="429">
        <f t="shared" si="1"/>
        <v>0</v>
      </c>
      <c r="U32" s="430">
        <v>0</v>
      </c>
      <c r="V32" s="390">
        <v>0</v>
      </c>
      <c r="W32" s="391">
        <v>0</v>
      </c>
      <c r="X32" s="392">
        <v>0</v>
      </c>
      <c r="Y32" s="390">
        <v>0</v>
      </c>
      <c r="Z32" s="391">
        <v>0</v>
      </c>
      <c r="AA32" s="392">
        <v>0</v>
      </c>
      <c r="AB32" s="390">
        <v>0</v>
      </c>
      <c r="AC32" s="391">
        <v>0</v>
      </c>
      <c r="AD32" s="392">
        <v>0</v>
      </c>
      <c r="AE32" s="390">
        <v>0</v>
      </c>
      <c r="AF32" s="391">
        <v>0</v>
      </c>
      <c r="AG32" s="392">
        <v>1664.94</v>
      </c>
      <c r="AH32" s="390">
        <v>0</v>
      </c>
      <c r="AI32" s="426">
        <v>0</v>
      </c>
      <c r="AJ32" s="427">
        <f t="shared" si="258"/>
        <v>1664.94</v>
      </c>
      <c r="AK32" s="428">
        <f t="shared" si="259"/>
        <v>0</v>
      </c>
      <c r="AL32" s="429">
        <f t="shared" si="260"/>
        <v>0</v>
      </c>
      <c r="AM32" s="389">
        <v>0</v>
      </c>
      <c r="AN32" s="390">
        <v>0</v>
      </c>
      <c r="AO32" s="391">
        <v>0</v>
      </c>
      <c r="AP32" s="392">
        <v>0</v>
      </c>
      <c r="AQ32" s="390">
        <v>0</v>
      </c>
      <c r="AR32" s="391">
        <v>0</v>
      </c>
      <c r="AS32" s="392">
        <v>0</v>
      </c>
      <c r="AT32" s="390">
        <v>0</v>
      </c>
      <c r="AU32" s="391">
        <v>0</v>
      </c>
      <c r="AV32" s="392">
        <v>0</v>
      </c>
      <c r="AW32" s="390">
        <v>0</v>
      </c>
      <c r="AX32" s="391">
        <v>0</v>
      </c>
      <c r="AY32" s="392"/>
      <c r="AZ32" s="390"/>
      <c r="BA32" s="426"/>
      <c r="BB32" s="427">
        <f t="shared" si="261"/>
        <v>0</v>
      </c>
      <c r="BC32" s="428">
        <f t="shared" si="262"/>
        <v>0</v>
      </c>
      <c r="BD32" s="429">
        <f t="shared" si="263"/>
        <v>0</v>
      </c>
      <c r="BE32" s="389">
        <v>0</v>
      </c>
      <c r="BF32" s="390">
        <v>0</v>
      </c>
      <c r="BG32" s="391">
        <v>0</v>
      </c>
      <c r="BH32" s="392">
        <v>0</v>
      </c>
      <c r="BI32" s="390">
        <v>0</v>
      </c>
      <c r="BJ32" s="391">
        <v>0</v>
      </c>
      <c r="BK32" s="392">
        <v>0</v>
      </c>
      <c r="BL32" s="390">
        <v>0</v>
      </c>
      <c r="BM32" s="391">
        <v>0</v>
      </c>
      <c r="BN32" s="392">
        <v>0</v>
      </c>
      <c r="BO32" s="390">
        <v>0</v>
      </c>
      <c r="BP32" s="391">
        <v>0</v>
      </c>
      <c r="BQ32" s="392">
        <v>0</v>
      </c>
      <c r="BR32" s="390">
        <v>0</v>
      </c>
      <c r="BS32" s="426">
        <v>0</v>
      </c>
      <c r="BT32" s="427">
        <f t="shared" si="264"/>
        <v>0</v>
      </c>
      <c r="BU32" s="428">
        <f t="shared" si="265"/>
        <v>0</v>
      </c>
      <c r="BV32" s="429">
        <f t="shared" si="266"/>
        <v>0</v>
      </c>
      <c r="BW32" s="389">
        <v>0</v>
      </c>
      <c r="BX32" s="390">
        <v>0</v>
      </c>
      <c r="BY32" s="391">
        <v>0</v>
      </c>
      <c r="BZ32" s="392">
        <v>0</v>
      </c>
      <c r="CA32" s="390">
        <v>0</v>
      </c>
      <c r="CB32" s="391">
        <v>0</v>
      </c>
      <c r="CC32" s="392">
        <v>0</v>
      </c>
      <c r="CD32" s="390">
        <v>0</v>
      </c>
      <c r="CE32" s="391">
        <v>0</v>
      </c>
      <c r="CF32" s="392">
        <v>0</v>
      </c>
      <c r="CG32" s="390">
        <v>0</v>
      </c>
      <c r="CH32" s="391">
        <v>0</v>
      </c>
      <c r="CI32" s="392">
        <v>1735.23</v>
      </c>
      <c r="CJ32" s="390">
        <v>0</v>
      </c>
      <c r="CK32" s="426">
        <v>0</v>
      </c>
      <c r="CL32" s="427">
        <f t="shared" si="267"/>
        <v>1735.23</v>
      </c>
      <c r="CM32" s="428">
        <f t="shared" si="268"/>
        <v>0</v>
      </c>
      <c r="CN32" s="429">
        <f t="shared" si="269"/>
        <v>0</v>
      </c>
      <c r="CO32" s="389">
        <v>0</v>
      </c>
      <c r="CP32" s="390">
        <v>0</v>
      </c>
      <c r="CQ32" s="391">
        <v>0</v>
      </c>
      <c r="CR32" s="392">
        <v>0</v>
      </c>
      <c r="CS32" s="390">
        <v>0</v>
      </c>
      <c r="CT32" s="391">
        <v>0</v>
      </c>
      <c r="CU32" s="392">
        <v>0</v>
      </c>
      <c r="CV32" s="390">
        <v>0</v>
      </c>
      <c r="CW32" s="391">
        <v>0</v>
      </c>
      <c r="CX32" s="392">
        <v>0</v>
      </c>
      <c r="CY32" s="390">
        <v>0</v>
      </c>
      <c r="CZ32" s="391">
        <v>0</v>
      </c>
      <c r="DA32" s="392">
        <v>0</v>
      </c>
      <c r="DB32" s="390">
        <v>0</v>
      </c>
      <c r="DC32" s="426">
        <v>0</v>
      </c>
      <c r="DD32" s="427">
        <f t="shared" si="270"/>
        <v>0</v>
      </c>
      <c r="DE32" s="428">
        <f t="shared" si="271"/>
        <v>0</v>
      </c>
      <c r="DF32" s="429">
        <f t="shared" si="272"/>
        <v>0</v>
      </c>
      <c r="DG32" s="389"/>
      <c r="DH32" s="390"/>
      <c r="DI32" s="391"/>
      <c r="DJ32" s="392"/>
      <c r="DK32" s="390"/>
      <c r="DL32" s="391"/>
      <c r="DM32" s="392"/>
      <c r="DN32" s="390"/>
      <c r="DO32" s="391"/>
      <c r="DP32" s="392"/>
      <c r="DQ32" s="390"/>
      <c r="DR32" s="391"/>
      <c r="DS32" s="392"/>
      <c r="DT32" s="390"/>
      <c r="DU32" s="426"/>
      <c r="DV32" s="427">
        <f t="shared" si="273"/>
        <v>0</v>
      </c>
      <c r="DW32" s="428">
        <f t="shared" si="274"/>
        <v>0</v>
      </c>
      <c r="DX32" s="429">
        <f t="shared" si="275"/>
        <v>0</v>
      </c>
      <c r="DY32" s="389"/>
      <c r="DZ32" s="390"/>
      <c r="EA32" s="391"/>
      <c r="EB32" s="392"/>
      <c r="EC32" s="390"/>
      <c r="ED32" s="391"/>
      <c r="EE32" s="392"/>
      <c r="EF32" s="390"/>
      <c r="EG32" s="391"/>
      <c r="EH32" s="392"/>
      <c r="EI32" s="390"/>
      <c r="EJ32" s="391"/>
      <c r="EK32" s="392"/>
      <c r="EL32" s="390"/>
      <c r="EM32" s="426"/>
      <c r="EN32" s="427">
        <f t="shared" si="276"/>
        <v>0</v>
      </c>
      <c r="EO32" s="428">
        <f t="shared" si="277"/>
        <v>0</v>
      </c>
      <c r="EP32" s="429">
        <f t="shared" si="278"/>
        <v>0</v>
      </c>
      <c r="EQ32" s="389"/>
      <c r="ER32" s="390"/>
      <c r="ES32" s="391"/>
      <c r="ET32" s="392"/>
      <c r="EU32" s="390"/>
      <c r="EV32" s="391"/>
      <c r="EW32" s="392"/>
      <c r="EX32" s="390"/>
      <c r="EY32" s="391"/>
      <c r="EZ32" s="392"/>
      <c r="FA32" s="390"/>
      <c r="FB32" s="391"/>
      <c r="FC32" s="392"/>
      <c r="FD32" s="390"/>
      <c r="FE32" s="426"/>
      <c r="FF32" s="427">
        <f t="shared" si="279"/>
        <v>0</v>
      </c>
      <c r="FG32" s="428">
        <f t="shared" si="280"/>
        <v>0</v>
      </c>
      <c r="FH32" s="429">
        <f t="shared" si="281"/>
        <v>0</v>
      </c>
      <c r="FI32" s="389"/>
      <c r="FJ32" s="390"/>
      <c r="FK32" s="391"/>
      <c r="FL32" s="392"/>
      <c r="FM32" s="390"/>
      <c r="FN32" s="391"/>
      <c r="FO32" s="392"/>
      <c r="FP32" s="390"/>
      <c r="FQ32" s="391"/>
      <c r="FR32" s="392"/>
      <c r="FS32" s="390"/>
      <c r="FT32" s="391"/>
      <c r="FU32" s="392"/>
      <c r="FV32" s="390"/>
      <c r="FW32" s="426"/>
      <c r="FX32" s="427">
        <f t="shared" si="282"/>
        <v>0</v>
      </c>
      <c r="FY32" s="428">
        <f t="shared" si="283"/>
        <v>0</v>
      </c>
      <c r="FZ32" s="429">
        <f t="shared" si="284"/>
        <v>0</v>
      </c>
      <c r="GA32" s="389"/>
      <c r="GB32" s="390"/>
      <c r="GC32" s="391"/>
      <c r="GD32" s="392"/>
      <c r="GE32" s="390"/>
      <c r="GF32" s="391"/>
      <c r="GG32" s="392"/>
      <c r="GH32" s="390"/>
      <c r="GI32" s="391"/>
      <c r="GJ32" s="392"/>
      <c r="GK32" s="390"/>
      <c r="GL32" s="391"/>
      <c r="GM32" s="392"/>
      <c r="GN32" s="390"/>
      <c r="GO32" s="426"/>
      <c r="GP32" s="427">
        <f t="shared" si="285"/>
        <v>0</v>
      </c>
      <c r="GQ32" s="428">
        <f t="shared" si="286"/>
        <v>0</v>
      </c>
      <c r="GR32" s="429">
        <f t="shared" si="287"/>
        <v>0</v>
      </c>
      <c r="GS32" s="389"/>
      <c r="GT32" s="390"/>
      <c r="GU32" s="391"/>
      <c r="GV32" s="392"/>
      <c r="GW32" s="390"/>
      <c r="GX32" s="391"/>
      <c r="GY32" s="392"/>
      <c r="GZ32" s="390"/>
      <c r="HA32" s="391"/>
      <c r="HB32" s="392"/>
      <c r="HC32" s="390"/>
      <c r="HD32" s="391"/>
      <c r="HE32" s="392"/>
      <c r="HF32" s="390"/>
      <c r="HG32" s="426"/>
      <c r="HH32" s="427">
        <f t="shared" si="288"/>
        <v>0</v>
      </c>
      <c r="HI32" s="428">
        <f t="shared" si="289"/>
        <v>0</v>
      </c>
      <c r="HJ32" s="429">
        <f t="shared" si="290"/>
        <v>0</v>
      </c>
    </row>
    <row r="33" ht="6" customHeight="1" spans="2:218">
      <c r="B33" s="373"/>
      <c r="C33" s="374"/>
      <c r="D33" s="375"/>
      <c r="E33" s="376"/>
      <c r="F33" s="377"/>
      <c r="G33" s="375"/>
      <c r="H33" s="376"/>
      <c r="I33" s="377"/>
      <c r="J33" s="375"/>
      <c r="K33" s="376"/>
      <c r="L33" s="377"/>
      <c r="M33" s="375"/>
      <c r="N33" s="376"/>
      <c r="O33" s="377"/>
      <c r="P33" s="375"/>
      <c r="Q33" s="411"/>
      <c r="R33" s="412"/>
      <c r="S33" s="375"/>
      <c r="T33" s="413"/>
      <c r="U33" s="414"/>
      <c r="V33" s="375"/>
      <c r="W33" s="376"/>
      <c r="X33" s="377"/>
      <c r="Y33" s="375"/>
      <c r="Z33" s="376"/>
      <c r="AA33" s="377"/>
      <c r="AB33" s="375"/>
      <c r="AC33" s="376"/>
      <c r="AD33" s="377"/>
      <c r="AE33" s="375"/>
      <c r="AF33" s="376"/>
      <c r="AG33" s="377"/>
      <c r="AH33" s="375"/>
      <c r="AI33" s="411"/>
      <c r="AJ33" s="412"/>
      <c r="AK33" s="375"/>
      <c r="AL33" s="413"/>
      <c r="AM33" s="374"/>
      <c r="AN33" s="375"/>
      <c r="AO33" s="376"/>
      <c r="AP33" s="377"/>
      <c r="AQ33" s="375"/>
      <c r="AR33" s="376"/>
      <c r="AS33" s="377"/>
      <c r="AT33" s="375"/>
      <c r="AU33" s="376"/>
      <c r="AV33" s="377"/>
      <c r="AW33" s="375"/>
      <c r="AX33" s="376"/>
      <c r="AY33" s="377"/>
      <c r="AZ33" s="375"/>
      <c r="BA33" s="411"/>
      <c r="BB33" s="412"/>
      <c r="BC33" s="375"/>
      <c r="BD33" s="413"/>
      <c r="BE33" s="374"/>
      <c r="BF33" s="375"/>
      <c r="BG33" s="376"/>
      <c r="BH33" s="377"/>
      <c r="BI33" s="375"/>
      <c r="BJ33" s="376"/>
      <c r="BK33" s="377"/>
      <c r="BL33" s="375"/>
      <c r="BM33" s="376"/>
      <c r="BN33" s="377"/>
      <c r="BO33" s="375"/>
      <c r="BP33" s="376"/>
      <c r="BQ33" s="377"/>
      <c r="BR33" s="375"/>
      <c r="BS33" s="411"/>
      <c r="BT33" s="412"/>
      <c r="BU33" s="375"/>
      <c r="BV33" s="413"/>
      <c r="BW33" s="374"/>
      <c r="BX33" s="375"/>
      <c r="BY33" s="376"/>
      <c r="BZ33" s="377"/>
      <c r="CA33" s="375"/>
      <c r="CB33" s="376"/>
      <c r="CC33" s="377"/>
      <c r="CD33" s="375"/>
      <c r="CE33" s="376"/>
      <c r="CF33" s="377"/>
      <c r="CG33" s="375"/>
      <c r="CH33" s="376"/>
      <c r="CI33" s="377"/>
      <c r="CJ33" s="375"/>
      <c r="CK33" s="411"/>
      <c r="CL33" s="412"/>
      <c r="CM33" s="375"/>
      <c r="CN33" s="413"/>
      <c r="CO33" s="374"/>
      <c r="CP33" s="375"/>
      <c r="CQ33" s="376"/>
      <c r="CR33" s="377"/>
      <c r="CS33" s="375"/>
      <c r="CT33" s="376"/>
      <c r="CU33" s="377"/>
      <c r="CV33" s="375"/>
      <c r="CW33" s="376"/>
      <c r="CX33" s="377"/>
      <c r="CY33" s="375"/>
      <c r="CZ33" s="376"/>
      <c r="DA33" s="377"/>
      <c r="DB33" s="375"/>
      <c r="DC33" s="411"/>
      <c r="DD33" s="412"/>
      <c r="DE33" s="375"/>
      <c r="DF33" s="413"/>
      <c r="DG33" s="374"/>
      <c r="DH33" s="375"/>
      <c r="DI33" s="376"/>
      <c r="DJ33" s="377"/>
      <c r="DK33" s="375"/>
      <c r="DL33" s="376"/>
      <c r="DM33" s="377"/>
      <c r="DN33" s="375"/>
      <c r="DO33" s="376"/>
      <c r="DP33" s="377"/>
      <c r="DQ33" s="375"/>
      <c r="DR33" s="376"/>
      <c r="DS33" s="377"/>
      <c r="DT33" s="375"/>
      <c r="DU33" s="411"/>
      <c r="DV33" s="412"/>
      <c r="DW33" s="375"/>
      <c r="DX33" s="413"/>
      <c r="DY33" s="374"/>
      <c r="DZ33" s="375"/>
      <c r="EA33" s="376"/>
      <c r="EB33" s="377"/>
      <c r="EC33" s="375"/>
      <c r="ED33" s="376"/>
      <c r="EE33" s="377"/>
      <c r="EF33" s="375"/>
      <c r="EG33" s="376"/>
      <c r="EH33" s="377"/>
      <c r="EI33" s="375"/>
      <c r="EJ33" s="376"/>
      <c r="EK33" s="377"/>
      <c r="EL33" s="375"/>
      <c r="EM33" s="411"/>
      <c r="EN33" s="412"/>
      <c r="EO33" s="375"/>
      <c r="EP33" s="413"/>
      <c r="EQ33" s="374"/>
      <c r="ER33" s="375"/>
      <c r="ES33" s="376"/>
      <c r="ET33" s="377"/>
      <c r="EU33" s="375"/>
      <c r="EV33" s="376"/>
      <c r="EW33" s="377"/>
      <c r="EX33" s="375"/>
      <c r="EY33" s="376"/>
      <c r="EZ33" s="377"/>
      <c r="FA33" s="375"/>
      <c r="FB33" s="376"/>
      <c r="FC33" s="377"/>
      <c r="FD33" s="375"/>
      <c r="FE33" s="411"/>
      <c r="FF33" s="412"/>
      <c r="FG33" s="375"/>
      <c r="FH33" s="413"/>
      <c r="FI33" s="374"/>
      <c r="FJ33" s="375"/>
      <c r="FK33" s="376"/>
      <c r="FL33" s="377"/>
      <c r="FM33" s="375"/>
      <c r="FN33" s="376"/>
      <c r="FO33" s="377"/>
      <c r="FP33" s="375"/>
      <c r="FQ33" s="376"/>
      <c r="FR33" s="377"/>
      <c r="FS33" s="375"/>
      <c r="FT33" s="376"/>
      <c r="FU33" s="377"/>
      <c r="FV33" s="375"/>
      <c r="FW33" s="411"/>
      <c r="FX33" s="412"/>
      <c r="FY33" s="375"/>
      <c r="FZ33" s="413"/>
      <c r="GA33" s="374"/>
      <c r="GB33" s="375"/>
      <c r="GC33" s="376"/>
      <c r="GD33" s="377"/>
      <c r="GE33" s="375"/>
      <c r="GF33" s="376"/>
      <c r="GG33" s="377"/>
      <c r="GH33" s="375"/>
      <c r="GI33" s="376"/>
      <c r="GJ33" s="377"/>
      <c r="GK33" s="375"/>
      <c r="GL33" s="376"/>
      <c r="GM33" s="377"/>
      <c r="GN33" s="375"/>
      <c r="GO33" s="411"/>
      <c r="GP33" s="412"/>
      <c r="GQ33" s="375"/>
      <c r="GR33" s="413"/>
      <c r="GS33" s="374"/>
      <c r="GT33" s="375"/>
      <c r="GU33" s="376"/>
      <c r="GV33" s="377"/>
      <c r="GW33" s="375"/>
      <c r="GX33" s="376"/>
      <c r="GY33" s="377"/>
      <c r="GZ33" s="375"/>
      <c r="HA33" s="376"/>
      <c r="HB33" s="377"/>
      <c r="HC33" s="375"/>
      <c r="HD33" s="376"/>
      <c r="HE33" s="377"/>
      <c r="HF33" s="375"/>
      <c r="HG33" s="411"/>
      <c r="HH33" s="412"/>
      <c r="HI33" s="375"/>
      <c r="HJ33" s="413"/>
    </row>
    <row r="34" customHeight="1" spans="2:218">
      <c r="B34" s="388" t="s">
        <v>1782</v>
      </c>
      <c r="C34" s="389"/>
      <c r="D34" s="390"/>
      <c r="E34" s="391"/>
      <c r="F34" s="392"/>
      <c r="G34" s="390"/>
      <c r="H34" s="391"/>
      <c r="I34" s="392">
        <v>867635.35</v>
      </c>
      <c r="J34" s="390">
        <v>816046.809</v>
      </c>
      <c r="K34" s="391">
        <v>51005224</v>
      </c>
      <c r="L34" s="392">
        <v>1818120.96</v>
      </c>
      <c r="M34" s="390">
        <v>1716883.3107012</v>
      </c>
      <c r="N34" s="391">
        <v>88969907</v>
      </c>
      <c r="O34" s="392">
        <v>4660627.71</v>
      </c>
      <c r="P34" s="390">
        <v>4483531.98467</v>
      </c>
      <c r="Q34" s="426">
        <v>132616686</v>
      </c>
      <c r="R34" s="427">
        <f t="shared" si="24"/>
        <v>4660627.71</v>
      </c>
      <c r="S34" s="428">
        <f t="shared" si="0"/>
        <v>4483531.98467</v>
      </c>
      <c r="T34" s="429">
        <f t="shared" si="1"/>
        <v>132616686</v>
      </c>
      <c r="U34" s="430">
        <v>248162.855032</v>
      </c>
      <c r="V34" s="390">
        <v>232717.215032</v>
      </c>
      <c r="W34" s="391">
        <v>13691607</v>
      </c>
      <c r="X34" s="392">
        <v>873727.14</v>
      </c>
      <c r="Y34" s="390">
        <v>834830.75</v>
      </c>
      <c r="Z34" s="391">
        <v>38992763</v>
      </c>
      <c r="AA34" s="392">
        <v>2440227.72</v>
      </c>
      <c r="AB34" s="390">
        <v>2341376.64</v>
      </c>
      <c r="AC34" s="391">
        <v>79017852</v>
      </c>
      <c r="AD34" s="392">
        <v>3344492.33</v>
      </c>
      <c r="AE34" s="390">
        <v>3190139.55</v>
      </c>
      <c r="AF34" s="391">
        <v>115993596</v>
      </c>
      <c r="AG34" s="392">
        <v>4791403.72</v>
      </c>
      <c r="AH34" s="390">
        <v>4592405.31</v>
      </c>
      <c r="AI34" s="426">
        <v>143905234</v>
      </c>
      <c r="AJ34" s="427">
        <f t="shared" ref="AJ34" si="291">MAX(AG34,AD34,AA34,X34,U34)</f>
        <v>4791403.72</v>
      </c>
      <c r="AK34" s="428">
        <f t="shared" ref="AK34" si="292">MAX(AH34,AE34,AB34,Y34,V34)</f>
        <v>4592405.31</v>
      </c>
      <c r="AL34" s="429">
        <f t="shared" ref="AL34" si="293">MAX(AI34,AF34,AC34,Z34,W34)</f>
        <v>143905234</v>
      </c>
      <c r="AM34" s="389">
        <v>866890.136</v>
      </c>
      <c r="AN34" s="390">
        <v>814971.473</v>
      </c>
      <c r="AO34" s="391">
        <v>41310384</v>
      </c>
      <c r="AP34" s="392">
        <v>1998509.42</v>
      </c>
      <c r="AQ34" s="390">
        <v>1908997.93</v>
      </c>
      <c r="AR34" s="391">
        <v>69006321</v>
      </c>
      <c r="AS34" s="392">
        <v>3019015.96</v>
      </c>
      <c r="AT34" s="390">
        <v>2857565.9447</v>
      </c>
      <c r="AU34" s="391">
        <v>105662375</v>
      </c>
      <c r="AV34" s="392">
        <v>4686000.99</v>
      </c>
      <c r="AW34" s="390">
        <v>4501844.03</v>
      </c>
      <c r="AX34" s="391">
        <v>134879446</v>
      </c>
      <c r="AY34" s="392"/>
      <c r="AZ34" s="390"/>
      <c r="BA34" s="426"/>
      <c r="BB34" s="427">
        <f t="shared" ref="BB34" si="294">MAX(AY34,AV34,AS34,AP34,AM34)</f>
        <v>4686000.99</v>
      </c>
      <c r="BC34" s="428">
        <f t="shared" ref="BC34" si="295">MAX(AZ34,AW34,AT34,AQ34,AN34)</f>
        <v>4501844.03</v>
      </c>
      <c r="BD34" s="429">
        <f t="shared" ref="BD34" si="296">MAX(BA34,AX34,AU34,AR34,AO34)</f>
        <v>134879446</v>
      </c>
      <c r="BE34" s="389">
        <v>607387.22</v>
      </c>
      <c r="BF34" s="390">
        <v>578356.38830975</v>
      </c>
      <c r="BG34" s="391">
        <v>32806569</v>
      </c>
      <c r="BH34" s="392">
        <v>1645554.69</v>
      </c>
      <c r="BI34" s="390">
        <v>1535228.53</v>
      </c>
      <c r="BJ34" s="391">
        <v>58049422</v>
      </c>
      <c r="BK34" s="392">
        <v>2576191.19</v>
      </c>
      <c r="BL34" s="390">
        <v>2441482.04</v>
      </c>
      <c r="BM34" s="391">
        <v>79164118</v>
      </c>
      <c r="BN34" s="392">
        <v>3529356.07</v>
      </c>
      <c r="BO34" s="390">
        <v>3363552.14</v>
      </c>
      <c r="BP34" s="391">
        <v>105493579</v>
      </c>
      <c r="BQ34" s="392">
        <v>4134521.41</v>
      </c>
      <c r="BR34" s="390">
        <v>3962414.374</v>
      </c>
      <c r="BS34" s="426">
        <v>121067034</v>
      </c>
      <c r="BT34" s="427">
        <f t="shared" ref="BT34" si="297">MAX(BQ34,BN34,BK34,BH34,BE34)</f>
        <v>4134521.41</v>
      </c>
      <c r="BU34" s="428">
        <f t="shared" ref="BU34" si="298">MAX(BR34,BO34,BL34,BI34,BF34)</f>
        <v>3962414.374</v>
      </c>
      <c r="BV34" s="429">
        <f t="shared" ref="BV34" si="299">MAX(BS34,BP34,BM34,BJ34,BG34)</f>
        <v>121067034</v>
      </c>
      <c r="BW34" s="389">
        <v>262841.67</v>
      </c>
      <c r="BX34" s="390">
        <v>241999.81</v>
      </c>
      <c r="BY34" s="391">
        <v>7493120</v>
      </c>
      <c r="BZ34" s="392">
        <v>936522.69</v>
      </c>
      <c r="CA34" s="390">
        <v>889202.69</v>
      </c>
      <c r="CB34" s="391">
        <v>31358384</v>
      </c>
      <c r="CC34" s="392">
        <v>1814242.61</v>
      </c>
      <c r="CD34" s="390">
        <v>1735758.95</v>
      </c>
      <c r="CE34" s="391">
        <v>59308244</v>
      </c>
      <c r="CF34" s="392">
        <v>3031230.66</v>
      </c>
      <c r="CG34" s="390">
        <v>2887294.33</v>
      </c>
      <c r="CH34" s="391">
        <v>95821465</v>
      </c>
      <c r="CI34" s="392">
        <v>4111232.35999999</v>
      </c>
      <c r="CJ34" s="390">
        <v>3902750.20999999</v>
      </c>
      <c r="CK34" s="426">
        <v>126297697</v>
      </c>
      <c r="CL34" s="427">
        <f t="shared" ref="CL34" si="300">MAX(CI34,CF34,CC34,BZ34,BW34)</f>
        <v>4111232.35999999</v>
      </c>
      <c r="CM34" s="428">
        <f t="shared" ref="CM34" si="301">MAX(CJ34,CG34,CD34,CA34,BX34)</f>
        <v>3902750.20999999</v>
      </c>
      <c r="CN34" s="429">
        <f t="shared" ref="CN34" si="302">MAX(CK34,CH34,CE34,CB34,BY34)</f>
        <v>126297697</v>
      </c>
      <c r="CO34" s="389">
        <v>366192.489999998</v>
      </c>
      <c r="CP34" s="390">
        <v>343993.609999998</v>
      </c>
      <c r="CQ34" s="391">
        <v>21147869</v>
      </c>
      <c r="CR34" s="392">
        <v>1322414.11</v>
      </c>
      <c r="CS34" s="390">
        <v>1245720.5</v>
      </c>
      <c r="CT34" s="391">
        <v>51111827</v>
      </c>
      <c r="CU34" s="392">
        <v>2392056.58999999</v>
      </c>
      <c r="CV34" s="390">
        <v>2267250.51999999</v>
      </c>
      <c r="CW34" s="391">
        <v>81817252</v>
      </c>
      <c r="CX34" s="392">
        <v>3280870.84</v>
      </c>
      <c r="CY34" s="390">
        <v>3104376.45</v>
      </c>
      <c r="CZ34" s="391">
        <v>118316350</v>
      </c>
      <c r="DA34" s="392">
        <v>3623315.92</v>
      </c>
      <c r="DB34" s="390">
        <v>3436870.46</v>
      </c>
      <c r="DC34" s="426">
        <v>125142705</v>
      </c>
      <c r="DD34" s="427">
        <f t="shared" ref="DD34" si="303">MAX(DA34,CX34,CU34,CR34,CO34)</f>
        <v>3623315.92</v>
      </c>
      <c r="DE34" s="428">
        <f t="shared" ref="DE34" si="304">MAX(DB34,CY34,CV34,CS34,CP34)</f>
        <v>3436870.46</v>
      </c>
      <c r="DF34" s="429">
        <f t="shared" ref="DF34" si="305">MAX(DC34,CZ34,CW34,CT34,CQ34)</f>
        <v>125142705</v>
      </c>
      <c r="DG34" s="389"/>
      <c r="DH34" s="390"/>
      <c r="DI34" s="391"/>
      <c r="DJ34" s="392"/>
      <c r="DK34" s="390"/>
      <c r="DL34" s="391"/>
      <c r="DM34" s="392"/>
      <c r="DN34" s="390"/>
      <c r="DO34" s="391"/>
      <c r="DP34" s="392"/>
      <c r="DQ34" s="390"/>
      <c r="DR34" s="391"/>
      <c r="DS34" s="392"/>
      <c r="DT34" s="390"/>
      <c r="DU34" s="426"/>
      <c r="DV34" s="427">
        <f t="shared" ref="DV34" si="306">MAX(DS34,DP34,DM34,DJ34,DG34)</f>
        <v>0</v>
      </c>
      <c r="DW34" s="428">
        <f t="shared" ref="DW34" si="307">MAX(DT34,DQ34,DN34,DK34,DH34)</f>
        <v>0</v>
      </c>
      <c r="DX34" s="429">
        <f t="shared" ref="DX34" si="308">MAX(DU34,DR34,DO34,DL34,DI34)</f>
        <v>0</v>
      </c>
      <c r="DY34" s="389"/>
      <c r="DZ34" s="390"/>
      <c r="EA34" s="391"/>
      <c r="EB34" s="392"/>
      <c r="EC34" s="390"/>
      <c r="ED34" s="391"/>
      <c r="EE34" s="392"/>
      <c r="EF34" s="390"/>
      <c r="EG34" s="391"/>
      <c r="EH34" s="392"/>
      <c r="EI34" s="390"/>
      <c r="EJ34" s="391"/>
      <c r="EK34" s="392"/>
      <c r="EL34" s="390"/>
      <c r="EM34" s="426"/>
      <c r="EN34" s="427">
        <f t="shared" ref="EN34" si="309">MAX(EK34,EH34,EE34,EB34,DY34)</f>
        <v>0</v>
      </c>
      <c r="EO34" s="428">
        <f t="shared" ref="EO34" si="310">MAX(EL34,EI34,EF34,EC34,DZ34)</f>
        <v>0</v>
      </c>
      <c r="EP34" s="429">
        <f t="shared" ref="EP34" si="311">MAX(EM34,EJ34,EG34,ED34,EA34)</f>
        <v>0</v>
      </c>
      <c r="EQ34" s="389"/>
      <c r="ER34" s="390"/>
      <c r="ES34" s="391"/>
      <c r="ET34" s="392"/>
      <c r="EU34" s="390"/>
      <c r="EV34" s="391"/>
      <c r="EW34" s="392"/>
      <c r="EX34" s="390"/>
      <c r="EY34" s="391"/>
      <c r="EZ34" s="392"/>
      <c r="FA34" s="390"/>
      <c r="FB34" s="391"/>
      <c r="FC34" s="392"/>
      <c r="FD34" s="390"/>
      <c r="FE34" s="426"/>
      <c r="FF34" s="427">
        <f t="shared" ref="FF34" si="312">MAX(FC34,EZ34,EW34,ET34,EQ34)</f>
        <v>0</v>
      </c>
      <c r="FG34" s="428">
        <f t="shared" ref="FG34" si="313">MAX(FD34,FA34,EX34,EU34,ER34)</f>
        <v>0</v>
      </c>
      <c r="FH34" s="429">
        <f t="shared" ref="FH34" si="314">MAX(FE34,FB34,EY34,EV34,ES34)</f>
        <v>0</v>
      </c>
      <c r="FI34" s="389"/>
      <c r="FJ34" s="390"/>
      <c r="FK34" s="391"/>
      <c r="FL34" s="392"/>
      <c r="FM34" s="390"/>
      <c r="FN34" s="391"/>
      <c r="FO34" s="392"/>
      <c r="FP34" s="390"/>
      <c r="FQ34" s="391"/>
      <c r="FR34" s="392"/>
      <c r="FS34" s="390"/>
      <c r="FT34" s="391"/>
      <c r="FU34" s="392"/>
      <c r="FV34" s="390"/>
      <c r="FW34" s="426"/>
      <c r="FX34" s="427">
        <f t="shared" ref="FX34" si="315">MAX(FU34,FR34,FO34,FL34,FI34)</f>
        <v>0</v>
      </c>
      <c r="FY34" s="428">
        <f t="shared" ref="FY34" si="316">MAX(FV34,FS34,FP34,FM34,FJ34)</f>
        <v>0</v>
      </c>
      <c r="FZ34" s="429">
        <f t="shared" ref="FZ34" si="317">MAX(FW34,FT34,FQ34,FN34,FK34)</f>
        <v>0</v>
      </c>
      <c r="GA34" s="389"/>
      <c r="GB34" s="390"/>
      <c r="GC34" s="391"/>
      <c r="GD34" s="392"/>
      <c r="GE34" s="390"/>
      <c r="GF34" s="391"/>
      <c r="GG34" s="392"/>
      <c r="GH34" s="390"/>
      <c r="GI34" s="391"/>
      <c r="GJ34" s="392"/>
      <c r="GK34" s="390"/>
      <c r="GL34" s="391"/>
      <c r="GM34" s="392"/>
      <c r="GN34" s="390"/>
      <c r="GO34" s="426"/>
      <c r="GP34" s="427">
        <f t="shared" ref="GP34" si="318">MAX(GM34,GJ34,GG34,GD34,GA34)</f>
        <v>0</v>
      </c>
      <c r="GQ34" s="428">
        <f t="shared" ref="GQ34" si="319">MAX(GN34,GK34,GH34,GE34,GB34)</f>
        <v>0</v>
      </c>
      <c r="GR34" s="429">
        <f t="shared" ref="GR34" si="320">MAX(GO34,GL34,GI34,GF34,GC34)</f>
        <v>0</v>
      </c>
      <c r="GS34" s="389"/>
      <c r="GT34" s="390"/>
      <c r="GU34" s="391"/>
      <c r="GV34" s="392"/>
      <c r="GW34" s="390"/>
      <c r="GX34" s="391"/>
      <c r="GY34" s="392"/>
      <c r="GZ34" s="390"/>
      <c r="HA34" s="391"/>
      <c r="HB34" s="392"/>
      <c r="HC34" s="390"/>
      <c r="HD34" s="391"/>
      <c r="HE34" s="392"/>
      <c r="HF34" s="390"/>
      <c r="HG34" s="426"/>
      <c r="HH34" s="427">
        <f t="shared" ref="HH34" si="321">MAX(HE34,HB34,GY34,GV34,GS34)</f>
        <v>0</v>
      </c>
      <c r="HI34" s="428">
        <f t="shared" ref="HI34" si="322">MAX(HF34,HC34,GZ34,GW34,GT34)</f>
        <v>0</v>
      </c>
      <c r="HJ34" s="429">
        <f t="shared" ref="HJ34" si="323">MAX(HG34,HD34,HA34,GX34,GU34)</f>
        <v>0</v>
      </c>
    </row>
    <row r="35" ht="6" customHeight="1" spans="2:218">
      <c r="B35" s="373"/>
      <c r="C35" s="374"/>
      <c r="D35" s="375"/>
      <c r="E35" s="376"/>
      <c r="F35" s="377"/>
      <c r="G35" s="375"/>
      <c r="H35" s="376"/>
      <c r="I35" s="377"/>
      <c r="J35" s="375"/>
      <c r="K35" s="376"/>
      <c r="L35" s="377"/>
      <c r="M35" s="375"/>
      <c r="N35" s="376"/>
      <c r="O35" s="377"/>
      <c r="P35" s="375"/>
      <c r="Q35" s="411"/>
      <c r="R35" s="412"/>
      <c r="S35" s="375"/>
      <c r="T35" s="413"/>
      <c r="U35" s="414"/>
      <c r="V35" s="375"/>
      <c r="W35" s="376"/>
      <c r="X35" s="377"/>
      <c r="Y35" s="375"/>
      <c r="Z35" s="376"/>
      <c r="AA35" s="377"/>
      <c r="AB35" s="375"/>
      <c r="AC35" s="376"/>
      <c r="AD35" s="377"/>
      <c r="AE35" s="375"/>
      <c r="AF35" s="376"/>
      <c r="AG35" s="377"/>
      <c r="AH35" s="375"/>
      <c r="AI35" s="411"/>
      <c r="AJ35" s="412"/>
      <c r="AK35" s="375"/>
      <c r="AL35" s="413"/>
      <c r="AM35" s="374"/>
      <c r="AN35" s="375"/>
      <c r="AO35" s="376"/>
      <c r="AP35" s="377"/>
      <c r="AQ35" s="375"/>
      <c r="AR35" s="376"/>
      <c r="AS35" s="377"/>
      <c r="AT35" s="375"/>
      <c r="AU35" s="376"/>
      <c r="AV35" s="377"/>
      <c r="AW35" s="375"/>
      <c r="AX35" s="376"/>
      <c r="AY35" s="377"/>
      <c r="AZ35" s="375"/>
      <c r="BA35" s="411"/>
      <c r="BB35" s="412"/>
      <c r="BC35" s="375"/>
      <c r="BD35" s="413"/>
      <c r="BE35" s="374"/>
      <c r="BF35" s="375"/>
      <c r="BG35" s="376"/>
      <c r="BH35" s="377"/>
      <c r="BI35" s="375"/>
      <c r="BJ35" s="376"/>
      <c r="BK35" s="377"/>
      <c r="BL35" s="375"/>
      <c r="BM35" s="376"/>
      <c r="BN35" s="377"/>
      <c r="BO35" s="375"/>
      <c r="BP35" s="376"/>
      <c r="BQ35" s="377"/>
      <c r="BR35" s="375"/>
      <c r="BS35" s="411"/>
      <c r="BT35" s="412"/>
      <c r="BU35" s="375"/>
      <c r="BV35" s="413"/>
      <c r="BW35" s="374"/>
      <c r="BX35" s="375"/>
      <c r="BY35" s="376"/>
      <c r="BZ35" s="377"/>
      <c r="CA35" s="375"/>
      <c r="CB35" s="376"/>
      <c r="CC35" s="377"/>
      <c r="CD35" s="375"/>
      <c r="CE35" s="376"/>
      <c r="CF35" s="377"/>
      <c r="CG35" s="375"/>
      <c r="CH35" s="376"/>
      <c r="CI35" s="377"/>
      <c r="CJ35" s="375"/>
      <c r="CK35" s="411"/>
      <c r="CL35" s="412"/>
      <c r="CM35" s="375"/>
      <c r="CN35" s="413"/>
      <c r="CO35" s="374"/>
      <c r="CP35" s="375"/>
      <c r="CQ35" s="376"/>
      <c r="CR35" s="377"/>
      <c r="CS35" s="375"/>
      <c r="CT35" s="376"/>
      <c r="CU35" s="377"/>
      <c r="CV35" s="375"/>
      <c r="CW35" s="376"/>
      <c r="CX35" s="377"/>
      <c r="CY35" s="375"/>
      <c r="CZ35" s="376"/>
      <c r="DA35" s="377"/>
      <c r="DB35" s="375"/>
      <c r="DC35" s="411"/>
      <c r="DD35" s="412"/>
      <c r="DE35" s="375"/>
      <c r="DF35" s="413"/>
      <c r="DG35" s="374"/>
      <c r="DH35" s="375"/>
      <c r="DI35" s="376"/>
      <c r="DJ35" s="377"/>
      <c r="DK35" s="375"/>
      <c r="DL35" s="376"/>
      <c r="DM35" s="377"/>
      <c r="DN35" s="375"/>
      <c r="DO35" s="376"/>
      <c r="DP35" s="377"/>
      <c r="DQ35" s="375"/>
      <c r="DR35" s="376"/>
      <c r="DS35" s="377"/>
      <c r="DT35" s="375"/>
      <c r="DU35" s="411"/>
      <c r="DV35" s="412"/>
      <c r="DW35" s="375"/>
      <c r="DX35" s="413"/>
      <c r="DY35" s="374"/>
      <c r="DZ35" s="375"/>
      <c r="EA35" s="376"/>
      <c r="EB35" s="377"/>
      <c r="EC35" s="375"/>
      <c r="ED35" s="376"/>
      <c r="EE35" s="377"/>
      <c r="EF35" s="375"/>
      <c r="EG35" s="376"/>
      <c r="EH35" s="377"/>
      <c r="EI35" s="375"/>
      <c r="EJ35" s="376"/>
      <c r="EK35" s="377"/>
      <c r="EL35" s="375"/>
      <c r="EM35" s="411"/>
      <c r="EN35" s="412"/>
      <c r="EO35" s="375"/>
      <c r="EP35" s="413"/>
      <c r="EQ35" s="374"/>
      <c r="ER35" s="375"/>
      <c r="ES35" s="376"/>
      <c r="ET35" s="377"/>
      <c r="EU35" s="375"/>
      <c r="EV35" s="376"/>
      <c r="EW35" s="377"/>
      <c r="EX35" s="375"/>
      <c r="EY35" s="376"/>
      <c r="EZ35" s="377"/>
      <c r="FA35" s="375"/>
      <c r="FB35" s="376"/>
      <c r="FC35" s="377"/>
      <c r="FD35" s="375"/>
      <c r="FE35" s="411"/>
      <c r="FF35" s="412"/>
      <c r="FG35" s="375"/>
      <c r="FH35" s="413"/>
      <c r="FI35" s="374"/>
      <c r="FJ35" s="375"/>
      <c r="FK35" s="376"/>
      <c r="FL35" s="377"/>
      <c r="FM35" s="375"/>
      <c r="FN35" s="376"/>
      <c r="FO35" s="377"/>
      <c r="FP35" s="375"/>
      <c r="FQ35" s="376"/>
      <c r="FR35" s="377"/>
      <c r="FS35" s="375"/>
      <c r="FT35" s="376"/>
      <c r="FU35" s="377"/>
      <c r="FV35" s="375"/>
      <c r="FW35" s="411"/>
      <c r="FX35" s="412"/>
      <c r="FY35" s="375"/>
      <c r="FZ35" s="413"/>
      <c r="GA35" s="374"/>
      <c r="GB35" s="375"/>
      <c r="GC35" s="376"/>
      <c r="GD35" s="377"/>
      <c r="GE35" s="375"/>
      <c r="GF35" s="376"/>
      <c r="GG35" s="377"/>
      <c r="GH35" s="375"/>
      <c r="GI35" s="376"/>
      <c r="GJ35" s="377"/>
      <c r="GK35" s="375"/>
      <c r="GL35" s="376"/>
      <c r="GM35" s="377"/>
      <c r="GN35" s="375"/>
      <c r="GO35" s="411"/>
      <c r="GP35" s="412"/>
      <c r="GQ35" s="375"/>
      <c r="GR35" s="413"/>
      <c r="GS35" s="374"/>
      <c r="GT35" s="375"/>
      <c r="GU35" s="376"/>
      <c r="GV35" s="377"/>
      <c r="GW35" s="375"/>
      <c r="GX35" s="376"/>
      <c r="GY35" s="377"/>
      <c r="GZ35" s="375"/>
      <c r="HA35" s="376"/>
      <c r="HB35" s="377"/>
      <c r="HC35" s="375"/>
      <c r="HD35" s="376"/>
      <c r="HE35" s="377"/>
      <c r="HF35" s="375"/>
      <c r="HG35" s="411"/>
      <c r="HH35" s="412"/>
      <c r="HI35" s="375"/>
      <c r="HJ35" s="413"/>
    </row>
    <row r="36" customHeight="1" spans="2:218">
      <c r="B36" s="378" t="s">
        <v>1783</v>
      </c>
      <c r="C36" s="379"/>
      <c r="D36" s="380"/>
      <c r="E36" s="381"/>
      <c r="F36" s="382"/>
      <c r="G36" s="380"/>
      <c r="H36" s="381"/>
      <c r="I36" s="382">
        <v>0</v>
      </c>
      <c r="J36" s="380">
        <v>0</v>
      </c>
      <c r="K36" s="381">
        <v>0</v>
      </c>
      <c r="L36" s="382">
        <v>0</v>
      </c>
      <c r="M36" s="380">
        <v>0</v>
      </c>
      <c r="N36" s="381">
        <v>0</v>
      </c>
      <c r="O36" s="382">
        <v>1200</v>
      </c>
      <c r="P36" s="380">
        <v>1200</v>
      </c>
      <c r="Q36" s="415">
        <v>1</v>
      </c>
      <c r="R36" s="416">
        <f t="shared" si="24"/>
        <v>1200</v>
      </c>
      <c r="S36" s="417">
        <f t="shared" si="0"/>
        <v>1200</v>
      </c>
      <c r="T36" s="418">
        <f t="shared" si="1"/>
        <v>1</v>
      </c>
      <c r="U36" s="419">
        <v>0</v>
      </c>
      <c r="V36" s="380">
        <v>0</v>
      </c>
      <c r="W36" s="381">
        <v>0</v>
      </c>
      <c r="X36" s="382">
        <v>0</v>
      </c>
      <c r="Y36" s="380">
        <v>0</v>
      </c>
      <c r="Z36" s="381">
        <v>0</v>
      </c>
      <c r="AA36" s="382">
        <v>0</v>
      </c>
      <c r="AB36" s="380">
        <v>0</v>
      </c>
      <c r="AC36" s="381">
        <v>0</v>
      </c>
      <c r="AD36" s="382">
        <v>0</v>
      </c>
      <c r="AE36" s="380">
        <v>0</v>
      </c>
      <c r="AF36" s="381">
        <v>0</v>
      </c>
      <c r="AG36" s="382">
        <v>0</v>
      </c>
      <c r="AH36" s="380">
        <v>0</v>
      </c>
      <c r="AI36" s="415">
        <v>0</v>
      </c>
      <c r="AJ36" s="416">
        <f t="shared" ref="AJ36:AJ45" si="324">MAX(AG36,AD36,AA36,X36,U36)</f>
        <v>0</v>
      </c>
      <c r="AK36" s="417">
        <f t="shared" ref="AK36:AK45" si="325">MAX(AH36,AE36,AB36,Y36,V36)</f>
        <v>0</v>
      </c>
      <c r="AL36" s="418">
        <f t="shared" ref="AL36:AL45" si="326">MAX(AI36,AF36,AC36,Z36,W36)</f>
        <v>0</v>
      </c>
      <c r="AM36" s="379">
        <v>1200</v>
      </c>
      <c r="AN36" s="380">
        <v>1200</v>
      </c>
      <c r="AO36" s="381">
        <v>100</v>
      </c>
      <c r="AP36" s="382">
        <v>2400</v>
      </c>
      <c r="AQ36" s="380">
        <v>2400</v>
      </c>
      <c r="AR36" s="381">
        <v>200</v>
      </c>
      <c r="AS36" s="382">
        <v>2400</v>
      </c>
      <c r="AT36" s="380">
        <v>2400</v>
      </c>
      <c r="AU36" s="381">
        <v>200</v>
      </c>
      <c r="AV36" s="382">
        <v>2400</v>
      </c>
      <c r="AW36" s="380">
        <v>2400</v>
      </c>
      <c r="AX36" s="381">
        <v>200</v>
      </c>
      <c r="AY36" s="382"/>
      <c r="AZ36" s="380"/>
      <c r="BA36" s="415"/>
      <c r="BB36" s="416">
        <f t="shared" ref="BB36:BB45" si="327">MAX(AY36,AV36,AS36,AP36,AM36)</f>
        <v>2400</v>
      </c>
      <c r="BC36" s="417">
        <f t="shared" ref="BC36:BC45" si="328">MAX(AZ36,AW36,AT36,AQ36,AN36)</f>
        <v>2400</v>
      </c>
      <c r="BD36" s="418">
        <f t="shared" ref="BD36:BD45" si="329">MAX(BA36,AX36,AU36,AR36,AO36)</f>
        <v>200</v>
      </c>
      <c r="BE36" s="379">
        <v>1200</v>
      </c>
      <c r="BF36" s="380">
        <v>1200</v>
      </c>
      <c r="BG36" s="381">
        <v>100</v>
      </c>
      <c r="BH36" s="382">
        <v>9691.2</v>
      </c>
      <c r="BI36" s="380">
        <v>9691.2</v>
      </c>
      <c r="BJ36" s="381">
        <v>200</v>
      </c>
      <c r="BK36" s="382">
        <v>9918</v>
      </c>
      <c r="BL36" s="380">
        <v>9918</v>
      </c>
      <c r="BM36" s="381">
        <v>200</v>
      </c>
      <c r="BN36" s="382">
        <v>17598</v>
      </c>
      <c r="BO36" s="380">
        <v>17598</v>
      </c>
      <c r="BP36" s="381">
        <v>200</v>
      </c>
      <c r="BQ36" s="382">
        <v>37194.8</v>
      </c>
      <c r="BR36" s="380">
        <v>37194.8</v>
      </c>
      <c r="BS36" s="415">
        <v>200</v>
      </c>
      <c r="BT36" s="416">
        <f t="shared" ref="BT36:BT45" si="330">MAX(BQ36,BN36,BK36,BH36,BE36)</f>
        <v>37194.8</v>
      </c>
      <c r="BU36" s="417">
        <f t="shared" ref="BU36:BU45" si="331">MAX(BR36,BO36,BL36,BI36,BF36)</f>
        <v>37194.8</v>
      </c>
      <c r="BV36" s="418">
        <f t="shared" ref="BV36:BV45" si="332">MAX(BS36,BP36,BM36,BJ36,BG36)</f>
        <v>200</v>
      </c>
      <c r="BW36" s="379">
        <v>5400</v>
      </c>
      <c r="BX36" s="380">
        <v>5400</v>
      </c>
      <c r="BY36" s="381">
        <v>100</v>
      </c>
      <c r="BZ36" s="382">
        <v>22200</v>
      </c>
      <c r="CA36" s="380">
        <v>22200</v>
      </c>
      <c r="CB36" s="381">
        <v>100</v>
      </c>
      <c r="CC36" s="382">
        <v>39000</v>
      </c>
      <c r="CD36" s="380">
        <v>39000</v>
      </c>
      <c r="CE36" s="381">
        <v>100</v>
      </c>
      <c r="CF36" s="382">
        <v>48402</v>
      </c>
      <c r="CG36" s="380">
        <v>48402</v>
      </c>
      <c r="CH36" s="381">
        <v>100</v>
      </c>
      <c r="CI36" s="382">
        <v>52345.24</v>
      </c>
      <c r="CJ36" s="380">
        <v>52345.24</v>
      </c>
      <c r="CK36" s="415">
        <v>202</v>
      </c>
      <c r="CL36" s="416">
        <f t="shared" ref="CL36:CL45" si="333">MAX(CI36,CF36,CC36,BZ36,BW36)</f>
        <v>52345.24</v>
      </c>
      <c r="CM36" s="417">
        <f t="shared" ref="CM36:CM45" si="334">MAX(CJ36,CG36,CD36,CA36,BX36)</f>
        <v>52345.24</v>
      </c>
      <c r="CN36" s="418">
        <f t="shared" ref="CN36:CN45" si="335">MAX(CK36,CH36,CE36,CB36,BY36)</f>
        <v>202</v>
      </c>
      <c r="CO36" s="379">
        <v>1200</v>
      </c>
      <c r="CP36" s="380">
        <v>1200</v>
      </c>
      <c r="CQ36" s="381">
        <v>100</v>
      </c>
      <c r="CR36" s="382">
        <v>1200</v>
      </c>
      <c r="CS36" s="380">
        <v>1200</v>
      </c>
      <c r="CT36" s="381">
        <v>100</v>
      </c>
      <c r="CU36" s="382">
        <v>2552.4</v>
      </c>
      <c r="CV36" s="380">
        <v>2552.4</v>
      </c>
      <c r="CW36" s="381">
        <v>100</v>
      </c>
      <c r="CX36" s="382">
        <v>2552.4</v>
      </c>
      <c r="CY36" s="380">
        <v>2552.4</v>
      </c>
      <c r="CZ36" s="381">
        <v>100</v>
      </c>
      <c r="DA36" s="382">
        <v>2552.4</v>
      </c>
      <c r="DB36" s="380">
        <v>2552.4</v>
      </c>
      <c r="DC36" s="415">
        <v>100</v>
      </c>
      <c r="DD36" s="416">
        <f t="shared" ref="DD36:DD45" si="336">MAX(DA36,CX36,CU36,CR36,CO36)</f>
        <v>2552.4</v>
      </c>
      <c r="DE36" s="417">
        <f t="shared" ref="DE36:DE45" si="337">MAX(DB36,CY36,CV36,CS36,CP36)</f>
        <v>2552.4</v>
      </c>
      <c r="DF36" s="418">
        <f t="shared" ref="DF36:DF45" si="338">MAX(DC36,CZ36,CW36,CT36,CQ36)</f>
        <v>100</v>
      </c>
      <c r="DG36" s="379"/>
      <c r="DH36" s="380"/>
      <c r="DI36" s="381"/>
      <c r="DJ36" s="382"/>
      <c r="DK36" s="380"/>
      <c r="DL36" s="381"/>
      <c r="DM36" s="382"/>
      <c r="DN36" s="380"/>
      <c r="DO36" s="381"/>
      <c r="DP36" s="382"/>
      <c r="DQ36" s="380"/>
      <c r="DR36" s="381"/>
      <c r="DS36" s="382"/>
      <c r="DT36" s="380"/>
      <c r="DU36" s="415"/>
      <c r="DV36" s="416">
        <f t="shared" ref="DV36:DV45" si="339">MAX(DS36,DP36,DM36,DJ36,DG36)</f>
        <v>0</v>
      </c>
      <c r="DW36" s="417">
        <f t="shared" ref="DW36:DW45" si="340">MAX(DT36,DQ36,DN36,DK36,DH36)</f>
        <v>0</v>
      </c>
      <c r="DX36" s="418">
        <f t="shared" ref="DX36:DX45" si="341">MAX(DU36,DR36,DO36,DL36,DI36)</f>
        <v>0</v>
      </c>
      <c r="DY36" s="379"/>
      <c r="DZ36" s="380"/>
      <c r="EA36" s="381"/>
      <c r="EB36" s="382"/>
      <c r="EC36" s="380"/>
      <c r="ED36" s="381"/>
      <c r="EE36" s="382"/>
      <c r="EF36" s="380"/>
      <c r="EG36" s="381"/>
      <c r="EH36" s="382"/>
      <c r="EI36" s="380"/>
      <c r="EJ36" s="381"/>
      <c r="EK36" s="382"/>
      <c r="EL36" s="380"/>
      <c r="EM36" s="415"/>
      <c r="EN36" s="416">
        <f t="shared" ref="EN36:EN45" si="342">MAX(EK36,EH36,EE36,EB36,DY36)</f>
        <v>0</v>
      </c>
      <c r="EO36" s="417">
        <f t="shared" ref="EO36:EO45" si="343">MAX(EL36,EI36,EF36,EC36,DZ36)</f>
        <v>0</v>
      </c>
      <c r="EP36" s="418">
        <f t="shared" ref="EP36:EP45" si="344">MAX(EM36,EJ36,EG36,ED36,EA36)</f>
        <v>0</v>
      </c>
      <c r="EQ36" s="379"/>
      <c r="ER36" s="380"/>
      <c r="ES36" s="381"/>
      <c r="ET36" s="382"/>
      <c r="EU36" s="380"/>
      <c r="EV36" s="381"/>
      <c r="EW36" s="382"/>
      <c r="EX36" s="380"/>
      <c r="EY36" s="381"/>
      <c r="EZ36" s="382"/>
      <c r="FA36" s="380"/>
      <c r="FB36" s="381"/>
      <c r="FC36" s="382"/>
      <c r="FD36" s="380"/>
      <c r="FE36" s="415"/>
      <c r="FF36" s="416">
        <f t="shared" ref="FF36:FF45" si="345">MAX(FC36,EZ36,EW36,ET36,EQ36)</f>
        <v>0</v>
      </c>
      <c r="FG36" s="417">
        <f t="shared" ref="FG36:FG45" si="346">MAX(FD36,FA36,EX36,EU36,ER36)</f>
        <v>0</v>
      </c>
      <c r="FH36" s="418">
        <f t="shared" ref="FH36:FH45" si="347">MAX(FE36,FB36,EY36,EV36,ES36)</f>
        <v>0</v>
      </c>
      <c r="FI36" s="379"/>
      <c r="FJ36" s="380"/>
      <c r="FK36" s="381"/>
      <c r="FL36" s="382"/>
      <c r="FM36" s="380"/>
      <c r="FN36" s="381"/>
      <c r="FO36" s="382"/>
      <c r="FP36" s="380"/>
      <c r="FQ36" s="381"/>
      <c r="FR36" s="382"/>
      <c r="FS36" s="380"/>
      <c r="FT36" s="381"/>
      <c r="FU36" s="382"/>
      <c r="FV36" s="380"/>
      <c r="FW36" s="415"/>
      <c r="FX36" s="416">
        <f t="shared" ref="FX36:FX45" si="348">MAX(FU36,FR36,FO36,FL36,FI36)</f>
        <v>0</v>
      </c>
      <c r="FY36" s="417">
        <f t="shared" ref="FY36:FY45" si="349">MAX(FV36,FS36,FP36,FM36,FJ36)</f>
        <v>0</v>
      </c>
      <c r="FZ36" s="418">
        <f t="shared" ref="FZ36:FZ45" si="350">MAX(FW36,FT36,FQ36,FN36,FK36)</f>
        <v>0</v>
      </c>
      <c r="GA36" s="379"/>
      <c r="GB36" s="380"/>
      <c r="GC36" s="381"/>
      <c r="GD36" s="382"/>
      <c r="GE36" s="380"/>
      <c r="GF36" s="381"/>
      <c r="GG36" s="382"/>
      <c r="GH36" s="380"/>
      <c r="GI36" s="381"/>
      <c r="GJ36" s="382"/>
      <c r="GK36" s="380"/>
      <c r="GL36" s="381"/>
      <c r="GM36" s="382"/>
      <c r="GN36" s="380"/>
      <c r="GO36" s="415"/>
      <c r="GP36" s="416">
        <f t="shared" ref="GP36:GP45" si="351">MAX(GM36,GJ36,GG36,GD36,GA36)</f>
        <v>0</v>
      </c>
      <c r="GQ36" s="417">
        <f t="shared" ref="GQ36:GQ45" si="352">MAX(GN36,GK36,GH36,GE36,GB36)</f>
        <v>0</v>
      </c>
      <c r="GR36" s="418">
        <f t="shared" ref="GR36:GR45" si="353">MAX(GO36,GL36,GI36,GF36,GC36)</f>
        <v>0</v>
      </c>
      <c r="GS36" s="379"/>
      <c r="GT36" s="380"/>
      <c r="GU36" s="381"/>
      <c r="GV36" s="382"/>
      <c r="GW36" s="380"/>
      <c r="GX36" s="381"/>
      <c r="GY36" s="382"/>
      <c r="GZ36" s="380"/>
      <c r="HA36" s="381"/>
      <c r="HB36" s="382"/>
      <c r="HC36" s="380"/>
      <c r="HD36" s="381"/>
      <c r="HE36" s="382"/>
      <c r="HF36" s="380"/>
      <c r="HG36" s="415"/>
      <c r="HH36" s="416">
        <f t="shared" ref="HH36:HH45" si="354">MAX(HE36,HB36,GY36,GV36,GS36)</f>
        <v>0</v>
      </c>
      <c r="HI36" s="417">
        <f t="shared" ref="HI36:HI45" si="355">MAX(HF36,HC36,GZ36,GW36,GT36)</f>
        <v>0</v>
      </c>
      <c r="HJ36" s="418">
        <f t="shared" ref="HJ36:HJ45" si="356">MAX(HG36,HD36,HA36,GX36,GU36)</f>
        <v>0</v>
      </c>
    </row>
    <row r="37" customHeight="1" spans="2:218">
      <c r="B37" s="378" t="s">
        <v>1784</v>
      </c>
      <c r="C37" s="379"/>
      <c r="D37" s="380"/>
      <c r="E37" s="381"/>
      <c r="F37" s="382"/>
      <c r="G37" s="380"/>
      <c r="H37" s="381"/>
      <c r="I37" s="382">
        <v>0</v>
      </c>
      <c r="J37" s="380">
        <v>0</v>
      </c>
      <c r="K37" s="381">
        <v>0</v>
      </c>
      <c r="L37" s="382">
        <v>134648.75</v>
      </c>
      <c r="M37" s="380">
        <v>134648.75</v>
      </c>
      <c r="N37" s="381">
        <v>61795</v>
      </c>
      <c r="O37" s="382">
        <v>232819.59</v>
      </c>
      <c r="P37" s="380">
        <v>232819.59</v>
      </c>
      <c r="Q37" s="415">
        <v>106849</v>
      </c>
      <c r="R37" s="416">
        <f t="shared" si="24"/>
        <v>232819.59</v>
      </c>
      <c r="S37" s="417">
        <f t="shared" si="0"/>
        <v>232819.59</v>
      </c>
      <c r="T37" s="418">
        <f t="shared" si="1"/>
        <v>106849</v>
      </c>
      <c r="U37" s="419">
        <v>24600.23</v>
      </c>
      <c r="V37" s="380">
        <v>24600.23</v>
      </c>
      <c r="W37" s="381">
        <v>11352</v>
      </c>
      <c r="X37" s="382">
        <v>84659.73</v>
      </c>
      <c r="Y37" s="380">
        <v>84659.73</v>
      </c>
      <c r="Z37" s="381">
        <v>39067</v>
      </c>
      <c r="AA37" s="382">
        <v>147935.13</v>
      </c>
      <c r="AB37" s="380">
        <v>147935.13</v>
      </c>
      <c r="AC37" s="381">
        <v>68266</v>
      </c>
      <c r="AD37" s="382">
        <v>195722.67</v>
      </c>
      <c r="AE37" s="380">
        <v>195722.67</v>
      </c>
      <c r="AF37" s="381">
        <v>90318</v>
      </c>
      <c r="AG37" s="382">
        <v>261953.93</v>
      </c>
      <c r="AH37" s="380">
        <v>261953.93</v>
      </c>
      <c r="AI37" s="415">
        <v>120881</v>
      </c>
      <c r="AJ37" s="416">
        <f t="shared" si="324"/>
        <v>261953.93</v>
      </c>
      <c r="AK37" s="417">
        <f t="shared" si="325"/>
        <v>261953.93</v>
      </c>
      <c r="AL37" s="418">
        <f t="shared" si="326"/>
        <v>120881</v>
      </c>
      <c r="AM37" s="379">
        <v>44724.71</v>
      </c>
      <c r="AN37" s="380">
        <v>44724.71</v>
      </c>
      <c r="AO37" s="381">
        <v>20675</v>
      </c>
      <c r="AP37" s="382">
        <v>98950.3</v>
      </c>
      <c r="AQ37" s="380">
        <v>98950.3</v>
      </c>
      <c r="AR37" s="381">
        <v>45742</v>
      </c>
      <c r="AS37" s="382">
        <v>156905.27</v>
      </c>
      <c r="AT37" s="380">
        <v>156905.27</v>
      </c>
      <c r="AU37" s="381">
        <v>72533</v>
      </c>
      <c r="AV37" s="382">
        <v>239133.8</v>
      </c>
      <c r="AW37" s="380">
        <v>239133.8</v>
      </c>
      <c r="AX37" s="381">
        <v>110545</v>
      </c>
      <c r="AY37" s="382"/>
      <c r="AZ37" s="380"/>
      <c r="BA37" s="415"/>
      <c r="BB37" s="416">
        <f t="shared" si="327"/>
        <v>239133.8</v>
      </c>
      <c r="BC37" s="417">
        <f t="shared" si="328"/>
        <v>239133.8</v>
      </c>
      <c r="BD37" s="418">
        <f t="shared" si="329"/>
        <v>110545</v>
      </c>
      <c r="BE37" s="379">
        <v>18018.98</v>
      </c>
      <c r="BF37" s="380">
        <v>18018.98</v>
      </c>
      <c r="BG37" s="381">
        <v>8399</v>
      </c>
      <c r="BH37" s="382">
        <v>89603.57</v>
      </c>
      <c r="BI37" s="380">
        <v>89603.57</v>
      </c>
      <c r="BJ37" s="381">
        <v>41766</v>
      </c>
      <c r="BK37" s="382">
        <v>135662.55</v>
      </c>
      <c r="BL37" s="380">
        <v>135662.55</v>
      </c>
      <c r="BM37" s="381">
        <v>63235</v>
      </c>
      <c r="BN37" s="382">
        <v>181893.16</v>
      </c>
      <c r="BO37" s="380">
        <v>181893.16</v>
      </c>
      <c r="BP37" s="381">
        <v>84784</v>
      </c>
      <c r="BQ37" s="382">
        <v>227866.3</v>
      </c>
      <c r="BR37" s="380">
        <v>227866.3</v>
      </c>
      <c r="BS37" s="415">
        <v>106213</v>
      </c>
      <c r="BT37" s="416">
        <f t="shared" si="330"/>
        <v>227866.3</v>
      </c>
      <c r="BU37" s="417">
        <f t="shared" si="331"/>
        <v>227866.3</v>
      </c>
      <c r="BV37" s="418">
        <f t="shared" si="332"/>
        <v>106213</v>
      </c>
      <c r="BW37" s="379">
        <v>0</v>
      </c>
      <c r="BX37" s="380">
        <v>0</v>
      </c>
      <c r="BY37" s="381">
        <v>0</v>
      </c>
      <c r="BZ37" s="382">
        <v>46381.06</v>
      </c>
      <c r="CA37" s="380">
        <v>46381.06</v>
      </c>
      <c r="CB37" s="381">
        <v>21816</v>
      </c>
      <c r="CC37" s="382">
        <v>96644.21</v>
      </c>
      <c r="CD37" s="380">
        <v>96644.21</v>
      </c>
      <c r="CE37" s="381">
        <v>45458</v>
      </c>
      <c r="CF37" s="382">
        <v>146373.75</v>
      </c>
      <c r="CG37" s="380">
        <v>146373.75</v>
      </c>
      <c r="CH37" s="381">
        <v>68849</v>
      </c>
      <c r="CI37" s="382">
        <v>218196.79</v>
      </c>
      <c r="CJ37" s="380">
        <v>218196.79</v>
      </c>
      <c r="CK37" s="415">
        <v>102632</v>
      </c>
      <c r="CL37" s="416">
        <f t="shared" si="333"/>
        <v>218196.79</v>
      </c>
      <c r="CM37" s="417">
        <f t="shared" si="334"/>
        <v>218196.79</v>
      </c>
      <c r="CN37" s="418">
        <f t="shared" si="335"/>
        <v>102632</v>
      </c>
      <c r="CO37" s="379">
        <v>0</v>
      </c>
      <c r="CP37" s="380">
        <v>0</v>
      </c>
      <c r="CQ37" s="381">
        <v>0</v>
      </c>
      <c r="CR37" s="382">
        <v>45880.2</v>
      </c>
      <c r="CS37" s="380">
        <v>45880.2</v>
      </c>
      <c r="CT37" s="381">
        <v>21752</v>
      </c>
      <c r="CU37" s="382">
        <v>92884.6</v>
      </c>
      <c r="CV37" s="380">
        <v>92884.6</v>
      </c>
      <c r="CW37" s="381">
        <v>44037</v>
      </c>
      <c r="CX37" s="382">
        <v>143567.53</v>
      </c>
      <c r="CY37" s="380">
        <v>143567.53</v>
      </c>
      <c r="CZ37" s="381">
        <v>68066</v>
      </c>
      <c r="DA37" s="382">
        <v>181852.34</v>
      </c>
      <c r="DB37" s="380">
        <v>181852.34</v>
      </c>
      <c r="DC37" s="415">
        <v>86217</v>
      </c>
      <c r="DD37" s="416">
        <f t="shared" si="336"/>
        <v>181852.34</v>
      </c>
      <c r="DE37" s="417">
        <f t="shared" si="337"/>
        <v>181852.34</v>
      </c>
      <c r="DF37" s="418">
        <f t="shared" si="338"/>
        <v>86217</v>
      </c>
      <c r="DG37" s="379"/>
      <c r="DH37" s="380"/>
      <c r="DI37" s="381"/>
      <c r="DJ37" s="382"/>
      <c r="DK37" s="380"/>
      <c r="DL37" s="381"/>
      <c r="DM37" s="382"/>
      <c r="DN37" s="380"/>
      <c r="DO37" s="381"/>
      <c r="DP37" s="382"/>
      <c r="DQ37" s="380"/>
      <c r="DR37" s="381"/>
      <c r="DS37" s="382"/>
      <c r="DT37" s="380"/>
      <c r="DU37" s="415"/>
      <c r="DV37" s="416">
        <f t="shared" si="339"/>
        <v>0</v>
      </c>
      <c r="DW37" s="417">
        <f t="shared" si="340"/>
        <v>0</v>
      </c>
      <c r="DX37" s="418">
        <f t="shared" si="341"/>
        <v>0</v>
      </c>
      <c r="DY37" s="379"/>
      <c r="DZ37" s="380"/>
      <c r="EA37" s="381"/>
      <c r="EB37" s="382"/>
      <c r="EC37" s="380"/>
      <c r="ED37" s="381"/>
      <c r="EE37" s="382"/>
      <c r="EF37" s="380"/>
      <c r="EG37" s="381"/>
      <c r="EH37" s="382"/>
      <c r="EI37" s="380"/>
      <c r="EJ37" s="381"/>
      <c r="EK37" s="382"/>
      <c r="EL37" s="380"/>
      <c r="EM37" s="415"/>
      <c r="EN37" s="416">
        <f t="shared" si="342"/>
        <v>0</v>
      </c>
      <c r="EO37" s="417">
        <f t="shared" si="343"/>
        <v>0</v>
      </c>
      <c r="EP37" s="418">
        <f t="shared" si="344"/>
        <v>0</v>
      </c>
      <c r="EQ37" s="379"/>
      <c r="ER37" s="380"/>
      <c r="ES37" s="381"/>
      <c r="ET37" s="382"/>
      <c r="EU37" s="380"/>
      <c r="EV37" s="381"/>
      <c r="EW37" s="382"/>
      <c r="EX37" s="380"/>
      <c r="EY37" s="381"/>
      <c r="EZ37" s="382"/>
      <c r="FA37" s="380"/>
      <c r="FB37" s="381"/>
      <c r="FC37" s="382"/>
      <c r="FD37" s="380"/>
      <c r="FE37" s="415"/>
      <c r="FF37" s="416">
        <f t="shared" si="345"/>
        <v>0</v>
      </c>
      <c r="FG37" s="417">
        <f t="shared" si="346"/>
        <v>0</v>
      </c>
      <c r="FH37" s="418">
        <f t="shared" si="347"/>
        <v>0</v>
      </c>
      <c r="FI37" s="379"/>
      <c r="FJ37" s="380"/>
      <c r="FK37" s="381"/>
      <c r="FL37" s="382"/>
      <c r="FM37" s="380"/>
      <c r="FN37" s="381"/>
      <c r="FO37" s="382"/>
      <c r="FP37" s="380"/>
      <c r="FQ37" s="381"/>
      <c r="FR37" s="382"/>
      <c r="FS37" s="380"/>
      <c r="FT37" s="381"/>
      <c r="FU37" s="382"/>
      <c r="FV37" s="380"/>
      <c r="FW37" s="415"/>
      <c r="FX37" s="416">
        <f t="shared" si="348"/>
        <v>0</v>
      </c>
      <c r="FY37" s="417">
        <f t="shared" si="349"/>
        <v>0</v>
      </c>
      <c r="FZ37" s="418">
        <f t="shared" si="350"/>
        <v>0</v>
      </c>
      <c r="GA37" s="379"/>
      <c r="GB37" s="380"/>
      <c r="GC37" s="381"/>
      <c r="GD37" s="382"/>
      <c r="GE37" s="380"/>
      <c r="GF37" s="381"/>
      <c r="GG37" s="382"/>
      <c r="GH37" s="380"/>
      <c r="GI37" s="381"/>
      <c r="GJ37" s="382"/>
      <c r="GK37" s="380"/>
      <c r="GL37" s="381"/>
      <c r="GM37" s="382"/>
      <c r="GN37" s="380"/>
      <c r="GO37" s="415"/>
      <c r="GP37" s="416">
        <f t="shared" si="351"/>
        <v>0</v>
      </c>
      <c r="GQ37" s="417">
        <f t="shared" si="352"/>
        <v>0</v>
      </c>
      <c r="GR37" s="418">
        <f t="shared" si="353"/>
        <v>0</v>
      </c>
      <c r="GS37" s="379"/>
      <c r="GT37" s="380"/>
      <c r="GU37" s="381"/>
      <c r="GV37" s="382"/>
      <c r="GW37" s="380"/>
      <c r="GX37" s="381"/>
      <c r="GY37" s="382"/>
      <c r="GZ37" s="380"/>
      <c r="HA37" s="381"/>
      <c r="HB37" s="382"/>
      <c r="HC37" s="380"/>
      <c r="HD37" s="381"/>
      <c r="HE37" s="382"/>
      <c r="HF37" s="380"/>
      <c r="HG37" s="415"/>
      <c r="HH37" s="416">
        <f t="shared" si="354"/>
        <v>0</v>
      </c>
      <c r="HI37" s="417">
        <f t="shared" si="355"/>
        <v>0</v>
      </c>
      <c r="HJ37" s="418">
        <f t="shared" si="356"/>
        <v>0</v>
      </c>
    </row>
    <row r="38" customHeight="1" spans="2:218">
      <c r="B38" s="378" t="s">
        <v>1785</v>
      </c>
      <c r="C38" s="379"/>
      <c r="D38" s="380"/>
      <c r="E38" s="381"/>
      <c r="F38" s="382"/>
      <c r="G38" s="380"/>
      <c r="H38" s="381"/>
      <c r="I38" s="382">
        <v>0</v>
      </c>
      <c r="J38" s="380">
        <v>0</v>
      </c>
      <c r="K38" s="381">
        <v>0</v>
      </c>
      <c r="L38" s="382">
        <v>44596.96</v>
      </c>
      <c r="M38" s="380">
        <v>44596.96</v>
      </c>
      <c r="N38" s="381">
        <v>12094</v>
      </c>
      <c r="O38" s="382">
        <v>168862.28</v>
      </c>
      <c r="P38" s="380">
        <v>168862.28</v>
      </c>
      <c r="Q38" s="415">
        <v>42900</v>
      </c>
      <c r="R38" s="416">
        <f t="shared" si="24"/>
        <v>168862.28</v>
      </c>
      <c r="S38" s="417">
        <f t="shared" si="0"/>
        <v>168862.28</v>
      </c>
      <c r="T38" s="418">
        <f t="shared" si="1"/>
        <v>42900</v>
      </c>
      <c r="U38" s="419">
        <v>0</v>
      </c>
      <c r="V38" s="380">
        <v>0</v>
      </c>
      <c r="W38" s="381">
        <v>1230</v>
      </c>
      <c r="X38" s="382">
        <v>0</v>
      </c>
      <c r="Y38" s="380">
        <v>0</v>
      </c>
      <c r="Z38" s="381">
        <v>0</v>
      </c>
      <c r="AA38" s="382">
        <v>68526</v>
      </c>
      <c r="AB38" s="380">
        <v>68526</v>
      </c>
      <c r="AC38" s="381">
        <v>17505</v>
      </c>
      <c r="AD38" s="382">
        <v>68526</v>
      </c>
      <c r="AE38" s="380">
        <v>68526</v>
      </c>
      <c r="AF38" s="381">
        <v>17505</v>
      </c>
      <c r="AG38" s="382">
        <v>128298.8</v>
      </c>
      <c r="AH38" s="380">
        <v>128298.8</v>
      </c>
      <c r="AI38" s="415">
        <v>32774</v>
      </c>
      <c r="AJ38" s="416">
        <f t="shared" si="324"/>
        <v>128298.8</v>
      </c>
      <c r="AK38" s="417">
        <f t="shared" si="325"/>
        <v>128298.8</v>
      </c>
      <c r="AL38" s="418">
        <f t="shared" si="326"/>
        <v>32774</v>
      </c>
      <c r="AM38" s="379">
        <v>0</v>
      </c>
      <c r="AN38" s="380">
        <v>0</v>
      </c>
      <c r="AO38" s="381">
        <v>0</v>
      </c>
      <c r="AP38" s="382">
        <v>50894.72</v>
      </c>
      <c r="AQ38" s="380">
        <v>50894.72</v>
      </c>
      <c r="AR38" s="381">
        <v>13024</v>
      </c>
      <c r="AS38" s="382">
        <v>76205.31</v>
      </c>
      <c r="AT38" s="380">
        <v>76205.31</v>
      </c>
      <c r="AU38" s="381">
        <v>19501</v>
      </c>
      <c r="AV38" s="382">
        <v>150925.65</v>
      </c>
      <c r="AW38" s="380">
        <v>150925.65</v>
      </c>
      <c r="AX38" s="381">
        <v>38622</v>
      </c>
      <c r="AY38" s="382"/>
      <c r="AZ38" s="380"/>
      <c r="BA38" s="415"/>
      <c r="BB38" s="416">
        <f t="shared" si="327"/>
        <v>150925.65</v>
      </c>
      <c r="BC38" s="417">
        <f t="shared" si="328"/>
        <v>150925.65</v>
      </c>
      <c r="BD38" s="418">
        <f t="shared" si="329"/>
        <v>38622</v>
      </c>
      <c r="BE38" s="379">
        <v>0</v>
      </c>
      <c r="BF38" s="380">
        <v>0</v>
      </c>
      <c r="BG38" s="381">
        <v>0</v>
      </c>
      <c r="BH38" s="382">
        <v>34542.41</v>
      </c>
      <c r="BI38" s="380">
        <v>34542.41</v>
      </c>
      <c r="BJ38" s="381">
        <v>8913</v>
      </c>
      <c r="BK38" s="382">
        <v>69232.08</v>
      </c>
      <c r="BL38" s="380">
        <v>69232.08</v>
      </c>
      <c r="BM38" s="381">
        <v>17864</v>
      </c>
      <c r="BN38" s="382">
        <v>94837.56</v>
      </c>
      <c r="BO38" s="380">
        <v>94837.56</v>
      </c>
      <c r="BP38" s="381">
        <v>24471</v>
      </c>
      <c r="BQ38" s="382">
        <v>111978.94</v>
      </c>
      <c r="BR38" s="380">
        <v>111978.94</v>
      </c>
      <c r="BS38" s="415">
        <v>28894</v>
      </c>
      <c r="BT38" s="416">
        <f t="shared" si="330"/>
        <v>111978.94</v>
      </c>
      <c r="BU38" s="417">
        <f t="shared" si="331"/>
        <v>111978.94</v>
      </c>
      <c r="BV38" s="418">
        <f t="shared" si="332"/>
        <v>28894</v>
      </c>
      <c r="BW38" s="379">
        <v>0</v>
      </c>
      <c r="BX38" s="380">
        <v>0</v>
      </c>
      <c r="BY38" s="381">
        <v>0</v>
      </c>
      <c r="BZ38" s="382">
        <v>17535.89</v>
      </c>
      <c r="CA38" s="380">
        <v>17535.89</v>
      </c>
      <c r="CB38" s="381">
        <v>4566</v>
      </c>
      <c r="CC38" s="382">
        <v>31626.82</v>
      </c>
      <c r="CD38" s="380">
        <v>31626.82</v>
      </c>
      <c r="CE38" s="381">
        <v>8235</v>
      </c>
      <c r="CF38" s="382">
        <v>53706.06</v>
      </c>
      <c r="CG38" s="380">
        <v>53706.06</v>
      </c>
      <c r="CH38" s="381">
        <v>13984</v>
      </c>
      <c r="CI38" s="382">
        <v>75262.97</v>
      </c>
      <c r="CJ38" s="380">
        <v>75262.97</v>
      </c>
      <c r="CK38" s="415">
        <v>19597</v>
      </c>
      <c r="CL38" s="416">
        <f t="shared" si="333"/>
        <v>75262.97</v>
      </c>
      <c r="CM38" s="417">
        <f t="shared" si="334"/>
        <v>75262.97</v>
      </c>
      <c r="CN38" s="418">
        <f t="shared" si="335"/>
        <v>19597</v>
      </c>
      <c r="CO38" s="379">
        <v>0</v>
      </c>
      <c r="CP38" s="380">
        <v>0</v>
      </c>
      <c r="CQ38" s="381">
        <v>0</v>
      </c>
      <c r="CR38" s="382">
        <v>20422.88</v>
      </c>
      <c r="CS38" s="380">
        <v>20422.88</v>
      </c>
      <c r="CT38" s="381">
        <v>5360</v>
      </c>
      <c r="CU38" s="382">
        <v>39702.69</v>
      </c>
      <c r="CV38" s="380">
        <v>39702.69</v>
      </c>
      <c r="CW38" s="381">
        <v>10420</v>
      </c>
      <c r="CX38" s="382">
        <v>59291.13</v>
      </c>
      <c r="CY38" s="380">
        <v>59291.13</v>
      </c>
      <c r="CZ38" s="381">
        <v>15561</v>
      </c>
      <c r="DA38" s="382">
        <v>73381.39</v>
      </c>
      <c r="DB38" s="380">
        <v>73381.39</v>
      </c>
      <c r="DC38" s="415">
        <v>19259</v>
      </c>
      <c r="DD38" s="416">
        <f t="shared" si="336"/>
        <v>73381.39</v>
      </c>
      <c r="DE38" s="417">
        <f t="shared" si="337"/>
        <v>73381.39</v>
      </c>
      <c r="DF38" s="418">
        <f t="shared" si="338"/>
        <v>19259</v>
      </c>
      <c r="DG38" s="379"/>
      <c r="DH38" s="380"/>
      <c r="DI38" s="381"/>
      <c r="DJ38" s="382"/>
      <c r="DK38" s="380"/>
      <c r="DL38" s="381"/>
      <c r="DM38" s="382"/>
      <c r="DN38" s="380"/>
      <c r="DO38" s="381"/>
      <c r="DP38" s="382"/>
      <c r="DQ38" s="380"/>
      <c r="DR38" s="381"/>
      <c r="DS38" s="382"/>
      <c r="DT38" s="380"/>
      <c r="DU38" s="415"/>
      <c r="DV38" s="416">
        <f t="shared" si="339"/>
        <v>0</v>
      </c>
      <c r="DW38" s="417">
        <f t="shared" si="340"/>
        <v>0</v>
      </c>
      <c r="DX38" s="418">
        <f t="shared" si="341"/>
        <v>0</v>
      </c>
      <c r="DY38" s="379"/>
      <c r="DZ38" s="380"/>
      <c r="EA38" s="381"/>
      <c r="EB38" s="382"/>
      <c r="EC38" s="380"/>
      <c r="ED38" s="381"/>
      <c r="EE38" s="382"/>
      <c r="EF38" s="380"/>
      <c r="EG38" s="381"/>
      <c r="EH38" s="382"/>
      <c r="EI38" s="380"/>
      <c r="EJ38" s="381"/>
      <c r="EK38" s="382"/>
      <c r="EL38" s="380"/>
      <c r="EM38" s="415"/>
      <c r="EN38" s="416">
        <f t="shared" si="342"/>
        <v>0</v>
      </c>
      <c r="EO38" s="417">
        <f t="shared" si="343"/>
        <v>0</v>
      </c>
      <c r="EP38" s="418">
        <f t="shared" si="344"/>
        <v>0</v>
      </c>
      <c r="EQ38" s="379"/>
      <c r="ER38" s="380"/>
      <c r="ES38" s="381"/>
      <c r="ET38" s="382"/>
      <c r="EU38" s="380"/>
      <c r="EV38" s="381"/>
      <c r="EW38" s="382"/>
      <c r="EX38" s="380"/>
      <c r="EY38" s="381"/>
      <c r="EZ38" s="382"/>
      <c r="FA38" s="380"/>
      <c r="FB38" s="381"/>
      <c r="FC38" s="382"/>
      <c r="FD38" s="380"/>
      <c r="FE38" s="415"/>
      <c r="FF38" s="416">
        <f t="shared" si="345"/>
        <v>0</v>
      </c>
      <c r="FG38" s="417">
        <f t="shared" si="346"/>
        <v>0</v>
      </c>
      <c r="FH38" s="418">
        <f t="shared" si="347"/>
        <v>0</v>
      </c>
      <c r="FI38" s="379"/>
      <c r="FJ38" s="380"/>
      <c r="FK38" s="381"/>
      <c r="FL38" s="382"/>
      <c r="FM38" s="380"/>
      <c r="FN38" s="381"/>
      <c r="FO38" s="382"/>
      <c r="FP38" s="380"/>
      <c r="FQ38" s="381"/>
      <c r="FR38" s="382"/>
      <c r="FS38" s="380"/>
      <c r="FT38" s="381"/>
      <c r="FU38" s="382"/>
      <c r="FV38" s="380"/>
      <c r="FW38" s="415"/>
      <c r="FX38" s="416">
        <f t="shared" si="348"/>
        <v>0</v>
      </c>
      <c r="FY38" s="417">
        <f t="shared" si="349"/>
        <v>0</v>
      </c>
      <c r="FZ38" s="418">
        <f t="shared" si="350"/>
        <v>0</v>
      </c>
      <c r="GA38" s="379"/>
      <c r="GB38" s="380"/>
      <c r="GC38" s="381"/>
      <c r="GD38" s="382"/>
      <c r="GE38" s="380"/>
      <c r="GF38" s="381"/>
      <c r="GG38" s="382"/>
      <c r="GH38" s="380"/>
      <c r="GI38" s="381"/>
      <c r="GJ38" s="382"/>
      <c r="GK38" s="380"/>
      <c r="GL38" s="381"/>
      <c r="GM38" s="382"/>
      <c r="GN38" s="380"/>
      <c r="GO38" s="415"/>
      <c r="GP38" s="416">
        <f t="shared" si="351"/>
        <v>0</v>
      </c>
      <c r="GQ38" s="417">
        <f t="shared" si="352"/>
        <v>0</v>
      </c>
      <c r="GR38" s="418">
        <f t="shared" si="353"/>
        <v>0</v>
      </c>
      <c r="GS38" s="379"/>
      <c r="GT38" s="380"/>
      <c r="GU38" s="381"/>
      <c r="GV38" s="382"/>
      <c r="GW38" s="380"/>
      <c r="GX38" s="381"/>
      <c r="GY38" s="382"/>
      <c r="GZ38" s="380"/>
      <c r="HA38" s="381"/>
      <c r="HB38" s="382"/>
      <c r="HC38" s="380"/>
      <c r="HD38" s="381"/>
      <c r="HE38" s="382"/>
      <c r="HF38" s="380"/>
      <c r="HG38" s="415"/>
      <c r="HH38" s="416">
        <f t="shared" si="354"/>
        <v>0</v>
      </c>
      <c r="HI38" s="417">
        <f t="shared" si="355"/>
        <v>0</v>
      </c>
      <c r="HJ38" s="418">
        <f t="shared" si="356"/>
        <v>0</v>
      </c>
    </row>
    <row r="39" customHeight="1" spans="2:218">
      <c r="B39" s="378" t="s">
        <v>1786</v>
      </c>
      <c r="C39" s="379"/>
      <c r="D39" s="380"/>
      <c r="E39" s="381"/>
      <c r="F39" s="382"/>
      <c r="G39" s="380"/>
      <c r="H39" s="381"/>
      <c r="I39" s="382">
        <v>0</v>
      </c>
      <c r="J39" s="380">
        <v>0</v>
      </c>
      <c r="K39" s="381">
        <v>0</v>
      </c>
      <c r="L39" s="382">
        <v>0</v>
      </c>
      <c r="M39" s="380">
        <v>0</v>
      </c>
      <c r="N39" s="381">
        <v>0</v>
      </c>
      <c r="O39" s="382">
        <v>69060.35</v>
      </c>
      <c r="P39" s="380">
        <v>69060.35</v>
      </c>
      <c r="Q39" s="415">
        <v>17545</v>
      </c>
      <c r="R39" s="416">
        <f t="shared" si="24"/>
        <v>69060.35</v>
      </c>
      <c r="S39" s="417">
        <f t="shared" si="0"/>
        <v>69060.35</v>
      </c>
      <c r="T39" s="418">
        <f t="shared" si="1"/>
        <v>17545</v>
      </c>
      <c r="U39" s="419">
        <v>6130.34</v>
      </c>
      <c r="V39" s="380">
        <v>6130.34</v>
      </c>
      <c r="W39" s="381">
        <v>336</v>
      </c>
      <c r="X39" s="382">
        <v>16210.57</v>
      </c>
      <c r="Y39" s="380">
        <v>16210.57</v>
      </c>
      <c r="Z39" s="381">
        <v>4141</v>
      </c>
      <c r="AA39" s="382">
        <v>39447.95</v>
      </c>
      <c r="AB39" s="380">
        <v>39447.95</v>
      </c>
      <c r="AC39" s="381">
        <v>10076</v>
      </c>
      <c r="AD39" s="382">
        <v>57341.82</v>
      </c>
      <c r="AE39" s="380">
        <v>57341.82</v>
      </c>
      <c r="AF39" s="381">
        <v>14648</v>
      </c>
      <c r="AG39" s="382">
        <v>81326.9</v>
      </c>
      <c r="AH39" s="380">
        <v>81326.9</v>
      </c>
      <c r="AI39" s="415">
        <v>20775</v>
      </c>
      <c r="AJ39" s="416">
        <f t="shared" si="324"/>
        <v>81326.9</v>
      </c>
      <c r="AK39" s="417">
        <f t="shared" si="325"/>
        <v>81326.9</v>
      </c>
      <c r="AL39" s="418">
        <f t="shared" si="326"/>
        <v>20775</v>
      </c>
      <c r="AM39" s="379">
        <v>8518.926</v>
      </c>
      <c r="AN39" s="380">
        <v>8518.926</v>
      </c>
      <c r="AO39" s="381">
        <v>2180</v>
      </c>
      <c r="AP39" s="382">
        <v>24478.233696</v>
      </c>
      <c r="AQ39" s="380">
        <v>24478.233696</v>
      </c>
      <c r="AR39" s="381">
        <v>6264</v>
      </c>
      <c r="AS39" s="382">
        <v>36013.95</v>
      </c>
      <c r="AT39" s="380">
        <v>36013.95</v>
      </c>
      <c r="AU39" s="381">
        <v>9216</v>
      </c>
      <c r="AV39" s="382">
        <v>55712.99</v>
      </c>
      <c r="AW39" s="380">
        <v>55712.99</v>
      </c>
      <c r="AX39" s="381">
        <v>14257</v>
      </c>
      <c r="AY39" s="382"/>
      <c r="AZ39" s="380"/>
      <c r="BA39" s="415"/>
      <c r="BB39" s="416">
        <f t="shared" si="327"/>
        <v>55712.99</v>
      </c>
      <c r="BC39" s="417">
        <f t="shared" si="328"/>
        <v>55712.99</v>
      </c>
      <c r="BD39" s="418">
        <f t="shared" si="329"/>
        <v>14257</v>
      </c>
      <c r="BE39" s="379">
        <v>3949.14</v>
      </c>
      <c r="BF39" s="380">
        <v>3949.14</v>
      </c>
      <c r="BG39" s="381">
        <v>1019</v>
      </c>
      <c r="BH39" s="382">
        <v>19207.02</v>
      </c>
      <c r="BI39" s="380">
        <v>19207.02</v>
      </c>
      <c r="BJ39" s="381">
        <v>4956</v>
      </c>
      <c r="BK39" s="382">
        <v>32337.238752</v>
      </c>
      <c r="BL39" s="380">
        <v>32337.238752</v>
      </c>
      <c r="BM39" s="381">
        <v>8344</v>
      </c>
      <c r="BN39" s="382">
        <v>42940.63</v>
      </c>
      <c r="BO39" s="380">
        <v>42940.63</v>
      </c>
      <c r="BP39" s="381">
        <v>11080</v>
      </c>
      <c r="BQ39" s="382">
        <v>51393.11</v>
      </c>
      <c r="BR39" s="380">
        <v>51393.11</v>
      </c>
      <c r="BS39" s="415">
        <v>13261</v>
      </c>
      <c r="BT39" s="416">
        <f t="shared" si="330"/>
        <v>51393.11</v>
      </c>
      <c r="BU39" s="417">
        <f t="shared" si="331"/>
        <v>51393.11</v>
      </c>
      <c r="BV39" s="418">
        <f t="shared" si="332"/>
        <v>13261</v>
      </c>
      <c r="BW39" s="379">
        <v>0</v>
      </c>
      <c r="BX39" s="380">
        <v>0</v>
      </c>
      <c r="BY39" s="381">
        <v>0</v>
      </c>
      <c r="BZ39" s="382">
        <v>10369.45</v>
      </c>
      <c r="CA39" s="380">
        <v>10369.45</v>
      </c>
      <c r="CB39" s="381">
        <v>2700</v>
      </c>
      <c r="CC39" s="382">
        <v>25163.19</v>
      </c>
      <c r="CD39" s="380">
        <v>25163.19</v>
      </c>
      <c r="CE39" s="381">
        <v>6552</v>
      </c>
      <c r="CF39" s="382">
        <v>41861.84</v>
      </c>
      <c r="CG39" s="380">
        <v>41861.84</v>
      </c>
      <c r="CH39" s="381">
        <v>10900</v>
      </c>
      <c r="CI39" s="382">
        <v>63933.4</v>
      </c>
      <c r="CJ39" s="380">
        <v>63933.4</v>
      </c>
      <c r="CK39" s="415">
        <v>16647</v>
      </c>
      <c r="CL39" s="416">
        <f t="shared" si="333"/>
        <v>63933.4</v>
      </c>
      <c r="CM39" s="417">
        <f t="shared" si="334"/>
        <v>63933.4</v>
      </c>
      <c r="CN39" s="418">
        <f t="shared" si="335"/>
        <v>16647</v>
      </c>
      <c r="CO39" s="379">
        <v>0</v>
      </c>
      <c r="CP39" s="380">
        <v>0</v>
      </c>
      <c r="CQ39" s="381">
        <v>0</v>
      </c>
      <c r="CR39" s="382">
        <v>17210.85</v>
      </c>
      <c r="CS39" s="380">
        <v>17210.85</v>
      </c>
      <c r="CT39" s="381">
        <v>4517</v>
      </c>
      <c r="CU39" s="382">
        <v>31655.47</v>
      </c>
      <c r="CV39" s="380">
        <v>31655.47</v>
      </c>
      <c r="CW39" s="381">
        <v>8308</v>
      </c>
      <c r="CX39" s="382">
        <v>45448.54</v>
      </c>
      <c r="CY39" s="380">
        <v>45448.54</v>
      </c>
      <c r="CZ39" s="381">
        <v>11928</v>
      </c>
      <c r="DA39" s="382">
        <v>55629.5</v>
      </c>
      <c r="DB39" s="380">
        <v>55629.5</v>
      </c>
      <c r="DC39" s="415">
        <v>14600</v>
      </c>
      <c r="DD39" s="416">
        <f t="shared" si="336"/>
        <v>55629.5</v>
      </c>
      <c r="DE39" s="417">
        <f t="shared" si="337"/>
        <v>55629.5</v>
      </c>
      <c r="DF39" s="418">
        <f t="shared" si="338"/>
        <v>14600</v>
      </c>
      <c r="DG39" s="379"/>
      <c r="DH39" s="380"/>
      <c r="DI39" s="381"/>
      <c r="DJ39" s="382"/>
      <c r="DK39" s="380"/>
      <c r="DL39" s="381"/>
      <c r="DM39" s="382"/>
      <c r="DN39" s="380"/>
      <c r="DO39" s="381"/>
      <c r="DP39" s="382"/>
      <c r="DQ39" s="380"/>
      <c r="DR39" s="381"/>
      <c r="DS39" s="382"/>
      <c r="DT39" s="380"/>
      <c r="DU39" s="415"/>
      <c r="DV39" s="416">
        <f t="shared" si="339"/>
        <v>0</v>
      </c>
      <c r="DW39" s="417">
        <f t="shared" si="340"/>
        <v>0</v>
      </c>
      <c r="DX39" s="418">
        <f t="shared" si="341"/>
        <v>0</v>
      </c>
      <c r="DY39" s="379"/>
      <c r="DZ39" s="380"/>
      <c r="EA39" s="381"/>
      <c r="EB39" s="382"/>
      <c r="EC39" s="380"/>
      <c r="ED39" s="381"/>
      <c r="EE39" s="382"/>
      <c r="EF39" s="380"/>
      <c r="EG39" s="381"/>
      <c r="EH39" s="382"/>
      <c r="EI39" s="380"/>
      <c r="EJ39" s="381"/>
      <c r="EK39" s="382"/>
      <c r="EL39" s="380"/>
      <c r="EM39" s="415"/>
      <c r="EN39" s="416">
        <f t="shared" si="342"/>
        <v>0</v>
      </c>
      <c r="EO39" s="417">
        <f t="shared" si="343"/>
        <v>0</v>
      </c>
      <c r="EP39" s="418">
        <f t="shared" si="344"/>
        <v>0</v>
      </c>
      <c r="EQ39" s="379"/>
      <c r="ER39" s="380"/>
      <c r="ES39" s="381"/>
      <c r="ET39" s="382"/>
      <c r="EU39" s="380"/>
      <c r="EV39" s="381"/>
      <c r="EW39" s="382"/>
      <c r="EX39" s="380"/>
      <c r="EY39" s="381"/>
      <c r="EZ39" s="382"/>
      <c r="FA39" s="380"/>
      <c r="FB39" s="381"/>
      <c r="FC39" s="382"/>
      <c r="FD39" s="380"/>
      <c r="FE39" s="415"/>
      <c r="FF39" s="416">
        <f t="shared" si="345"/>
        <v>0</v>
      </c>
      <c r="FG39" s="417">
        <f t="shared" si="346"/>
        <v>0</v>
      </c>
      <c r="FH39" s="418">
        <f t="shared" si="347"/>
        <v>0</v>
      </c>
      <c r="FI39" s="379"/>
      <c r="FJ39" s="380"/>
      <c r="FK39" s="381"/>
      <c r="FL39" s="382"/>
      <c r="FM39" s="380"/>
      <c r="FN39" s="381"/>
      <c r="FO39" s="382"/>
      <c r="FP39" s="380"/>
      <c r="FQ39" s="381"/>
      <c r="FR39" s="382"/>
      <c r="FS39" s="380"/>
      <c r="FT39" s="381"/>
      <c r="FU39" s="382"/>
      <c r="FV39" s="380"/>
      <c r="FW39" s="415"/>
      <c r="FX39" s="416">
        <f t="shared" si="348"/>
        <v>0</v>
      </c>
      <c r="FY39" s="417">
        <f t="shared" si="349"/>
        <v>0</v>
      </c>
      <c r="FZ39" s="418">
        <f t="shared" si="350"/>
        <v>0</v>
      </c>
      <c r="GA39" s="379"/>
      <c r="GB39" s="380"/>
      <c r="GC39" s="381"/>
      <c r="GD39" s="382"/>
      <c r="GE39" s="380"/>
      <c r="GF39" s="381"/>
      <c r="GG39" s="382"/>
      <c r="GH39" s="380"/>
      <c r="GI39" s="381"/>
      <c r="GJ39" s="382"/>
      <c r="GK39" s="380"/>
      <c r="GL39" s="381"/>
      <c r="GM39" s="382"/>
      <c r="GN39" s="380"/>
      <c r="GO39" s="415"/>
      <c r="GP39" s="416">
        <f t="shared" si="351"/>
        <v>0</v>
      </c>
      <c r="GQ39" s="417">
        <f t="shared" si="352"/>
        <v>0</v>
      </c>
      <c r="GR39" s="418">
        <f t="shared" si="353"/>
        <v>0</v>
      </c>
      <c r="GS39" s="379"/>
      <c r="GT39" s="380"/>
      <c r="GU39" s="381"/>
      <c r="GV39" s="382"/>
      <c r="GW39" s="380"/>
      <c r="GX39" s="381"/>
      <c r="GY39" s="382"/>
      <c r="GZ39" s="380"/>
      <c r="HA39" s="381"/>
      <c r="HB39" s="382"/>
      <c r="HC39" s="380"/>
      <c r="HD39" s="381"/>
      <c r="HE39" s="382"/>
      <c r="HF39" s="380"/>
      <c r="HG39" s="415"/>
      <c r="HH39" s="416">
        <f t="shared" si="354"/>
        <v>0</v>
      </c>
      <c r="HI39" s="417">
        <f t="shared" si="355"/>
        <v>0</v>
      </c>
      <c r="HJ39" s="418">
        <f t="shared" si="356"/>
        <v>0</v>
      </c>
    </row>
    <row r="40" customHeight="1" spans="2:218">
      <c r="B40" s="378" t="s">
        <v>1787</v>
      </c>
      <c r="C40" s="379"/>
      <c r="D40" s="380"/>
      <c r="E40" s="381"/>
      <c r="F40" s="382"/>
      <c r="G40" s="380"/>
      <c r="H40" s="381"/>
      <c r="I40" s="382">
        <v>0</v>
      </c>
      <c r="J40" s="380">
        <v>0</v>
      </c>
      <c r="K40" s="381">
        <v>0</v>
      </c>
      <c r="L40" s="382">
        <v>0</v>
      </c>
      <c r="M40" s="380">
        <v>0</v>
      </c>
      <c r="N40" s="381">
        <v>0</v>
      </c>
      <c r="O40" s="382">
        <v>0</v>
      </c>
      <c r="P40" s="380">
        <v>0</v>
      </c>
      <c r="Q40" s="415">
        <v>0</v>
      </c>
      <c r="R40" s="416">
        <f t="shared" si="24"/>
        <v>0</v>
      </c>
      <c r="S40" s="417">
        <f t="shared" si="0"/>
        <v>0</v>
      </c>
      <c r="T40" s="418">
        <f t="shared" si="1"/>
        <v>0</v>
      </c>
      <c r="U40" s="419">
        <v>0</v>
      </c>
      <c r="V40" s="380">
        <v>0</v>
      </c>
      <c r="W40" s="381">
        <v>0</v>
      </c>
      <c r="X40" s="382">
        <v>0</v>
      </c>
      <c r="Y40" s="380">
        <v>0</v>
      </c>
      <c r="Z40" s="381">
        <v>0</v>
      </c>
      <c r="AA40" s="382">
        <v>0</v>
      </c>
      <c r="AB40" s="380">
        <v>0</v>
      </c>
      <c r="AC40" s="381">
        <v>0</v>
      </c>
      <c r="AD40" s="382">
        <v>0</v>
      </c>
      <c r="AE40" s="380">
        <v>0</v>
      </c>
      <c r="AF40" s="381">
        <v>0</v>
      </c>
      <c r="AG40" s="382">
        <v>0</v>
      </c>
      <c r="AH40" s="380">
        <v>0</v>
      </c>
      <c r="AI40" s="415">
        <v>0</v>
      </c>
      <c r="AJ40" s="416">
        <f t="shared" si="324"/>
        <v>0</v>
      </c>
      <c r="AK40" s="417">
        <f t="shared" si="325"/>
        <v>0</v>
      </c>
      <c r="AL40" s="418">
        <f t="shared" si="326"/>
        <v>0</v>
      </c>
      <c r="AM40" s="379">
        <v>0</v>
      </c>
      <c r="AN40" s="380">
        <v>0</v>
      </c>
      <c r="AO40" s="381">
        <v>0</v>
      </c>
      <c r="AP40" s="382">
        <v>0</v>
      </c>
      <c r="AQ40" s="380">
        <v>0</v>
      </c>
      <c r="AR40" s="381">
        <v>0</v>
      </c>
      <c r="AS40" s="382">
        <v>0</v>
      </c>
      <c r="AT40" s="380">
        <v>0</v>
      </c>
      <c r="AU40" s="381">
        <v>0</v>
      </c>
      <c r="AV40" s="382">
        <v>0</v>
      </c>
      <c r="AW40" s="380">
        <v>0</v>
      </c>
      <c r="AX40" s="381">
        <v>0</v>
      </c>
      <c r="AY40" s="382"/>
      <c r="AZ40" s="380"/>
      <c r="BA40" s="415"/>
      <c r="BB40" s="416">
        <f t="shared" si="327"/>
        <v>0</v>
      </c>
      <c r="BC40" s="417">
        <f t="shared" si="328"/>
        <v>0</v>
      </c>
      <c r="BD40" s="418">
        <f t="shared" si="329"/>
        <v>0</v>
      </c>
      <c r="BE40" s="379">
        <v>0</v>
      </c>
      <c r="BF40" s="380">
        <v>0</v>
      </c>
      <c r="BG40" s="381">
        <v>0</v>
      </c>
      <c r="BH40" s="382">
        <v>0</v>
      </c>
      <c r="BI40" s="380">
        <v>0</v>
      </c>
      <c r="BJ40" s="381">
        <v>0</v>
      </c>
      <c r="BK40" s="382">
        <v>0</v>
      </c>
      <c r="BL40" s="380">
        <v>0</v>
      </c>
      <c r="BM40" s="381">
        <v>0</v>
      </c>
      <c r="BN40" s="382">
        <v>0</v>
      </c>
      <c r="BO40" s="380">
        <v>0</v>
      </c>
      <c r="BP40" s="381">
        <v>0</v>
      </c>
      <c r="BQ40" s="382">
        <v>0</v>
      </c>
      <c r="BR40" s="380">
        <v>0</v>
      </c>
      <c r="BS40" s="415">
        <v>0</v>
      </c>
      <c r="BT40" s="416">
        <f t="shared" si="330"/>
        <v>0</v>
      </c>
      <c r="BU40" s="417">
        <f t="shared" si="331"/>
        <v>0</v>
      </c>
      <c r="BV40" s="418">
        <f t="shared" si="332"/>
        <v>0</v>
      </c>
      <c r="BW40" s="379">
        <v>0</v>
      </c>
      <c r="BX40" s="380">
        <v>0</v>
      </c>
      <c r="BY40" s="381">
        <v>0</v>
      </c>
      <c r="BZ40" s="382">
        <v>0</v>
      </c>
      <c r="CA40" s="380">
        <v>0</v>
      </c>
      <c r="CB40" s="381">
        <v>0</v>
      </c>
      <c r="CC40" s="382">
        <v>0</v>
      </c>
      <c r="CD40" s="380">
        <v>0</v>
      </c>
      <c r="CE40" s="381">
        <v>0</v>
      </c>
      <c r="CF40" s="382">
        <v>0</v>
      </c>
      <c r="CG40" s="380">
        <v>0</v>
      </c>
      <c r="CH40" s="381">
        <v>0</v>
      </c>
      <c r="CI40" s="382">
        <v>0</v>
      </c>
      <c r="CJ40" s="380">
        <v>0</v>
      </c>
      <c r="CK40" s="415">
        <v>0</v>
      </c>
      <c r="CL40" s="416">
        <f t="shared" si="333"/>
        <v>0</v>
      </c>
      <c r="CM40" s="417">
        <f t="shared" si="334"/>
        <v>0</v>
      </c>
      <c r="CN40" s="418">
        <f t="shared" si="335"/>
        <v>0</v>
      </c>
      <c r="CO40" s="379">
        <v>2133.95</v>
      </c>
      <c r="CP40" s="380">
        <v>2133.95</v>
      </c>
      <c r="CQ40" s="381">
        <v>880</v>
      </c>
      <c r="CR40" s="382">
        <v>2133.95</v>
      </c>
      <c r="CS40" s="380">
        <v>2133.95</v>
      </c>
      <c r="CT40" s="381">
        <v>880</v>
      </c>
      <c r="CU40" s="382">
        <v>2133.95</v>
      </c>
      <c r="CV40" s="380">
        <v>2133.95</v>
      </c>
      <c r="CW40" s="381">
        <v>880</v>
      </c>
      <c r="CX40" s="382">
        <v>2133.95</v>
      </c>
      <c r="CY40" s="380">
        <v>2133.95</v>
      </c>
      <c r="CZ40" s="381">
        <v>880</v>
      </c>
      <c r="DA40" s="382">
        <v>2133.95</v>
      </c>
      <c r="DB40" s="380">
        <v>2133.95</v>
      </c>
      <c r="DC40" s="415">
        <v>880</v>
      </c>
      <c r="DD40" s="416">
        <f t="shared" si="336"/>
        <v>2133.95</v>
      </c>
      <c r="DE40" s="417">
        <f t="shared" si="337"/>
        <v>2133.95</v>
      </c>
      <c r="DF40" s="418">
        <f t="shared" si="338"/>
        <v>880</v>
      </c>
      <c r="DG40" s="379"/>
      <c r="DH40" s="380"/>
      <c r="DI40" s="381"/>
      <c r="DJ40" s="382"/>
      <c r="DK40" s="380"/>
      <c r="DL40" s="381"/>
      <c r="DM40" s="382"/>
      <c r="DN40" s="380"/>
      <c r="DO40" s="381"/>
      <c r="DP40" s="382"/>
      <c r="DQ40" s="380"/>
      <c r="DR40" s="381"/>
      <c r="DS40" s="382"/>
      <c r="DT40" s="380"/>
      <c r="DU40" s="415"/>
      <c r="DV40" s="416">
        <f t="shared" si="339"/>
        <v>0</v>
      </c>
      <c r="DW40" s="417">
        <f t="shared" si="340"/>
        <v>0</v>
      </c>
      <c r="DX40" s="418">
        <f t="shared" si="341"/>
        <v>0</v>
      </c>
      <c r="DY40" s="379"/>
      <c r="DZ40" s="380"/>
      <c r="EA40" s="381"/>
      <c r="EB40" s="382"/>
      <c r="EC40" s="380"/>
      <c r="ED40" s="381"/>
      <c r="EE40" s="382"/>
      <c r="EF40" s="380"/>
      <c r="EG40" s="381"/>
      <c r="EH40" s="382"/>
      <c r="EI40" s="380"/>
      <c r="EJ40" s="381"/>
      <c r="EK40" s="382"/>
      <c r="EL40" s="380"/>
      <c r="EM40" s="415"/>
      <c r="EN40" s="416">
        <f t="shared" si="342"/>
        <v>0</v>
      </c>
      <c r="EO40" s="417">
        <f t="shared" si="343"/>
        <v>0</v>
      </c>
      <c r="EP40" s="418">
        <f t="shared" si="344"/>
        <v>0</v>
      </c>
      <c r="EQ40" s="379"/>
      <c r="ER40" s="380"/>
      <c r="ES40" s="381"/>
      <c r="ET40" s="382"/>
      <c r="EU40" s="380"/>
      <c r="EV40" s="381"/>
      <c r="EW40" s="382"/>
      <c r="EX40" s="380"/>
      <c r="EY40" s="381"/>
      <c r="EZ40" s="382"/>
      <c r="FA40" s="380"/>
      <c r="FB40" s="381"/>
      <c r="FC40" s="382"/>
      <c r="FD40" s="380"/>
      <c r="FE40" s="415"/>
      <c r="FF40" s="416">
        <f t="shared" si="345"/>
        <v>0</v>
      </c>
      <c r="FG40" s="417">
        <f t="shared" si="346"/>
        <v>0</v>
      </c>
      <c r="FH40" s="418">
        <f t="shared" si="347"/>
        <v>0</v>
      </c>
      <c r="FI40" s="379"/>
      <c r="FJ40" s="380"/>
      <c r="FK40" s="381"/>
      <c r="FL40" s="382"/>
      <c r="FM40" s="380"/>
      <c r="FN40" s="381"/>
      <c r="FO40" s="382"/>
      <c r="FP40" s="380"/>
      <c r="FQ40" s="381"/>
      <c r="FR40" s="382"/>
      <c r="FS40" s="380"/>
      <c r="FT40" s="381"/>
      <c r="FU40" s="382"/>
      <c r="FV40" s="380"/>
      <c r="FW40" s="415"/>
      <c r="FX40" s="416">
        <f t="shared" si="348"/>
        <v>0</v>
      </c>
      <c r="FY40" s="417">
        <f t="shared" si="349"/>
        <v>0</v>
      </c>
      <c r="FZ40" s="418">
        <f t="shared" si="350"/>
        <v>0</v>
      </c>
      <c r="GA40" s="379"/>
      <c r="GB40" s="380"/>
      <c r="GC40" s="381"/>
      <c r="GD40" s="382"/>
      <c r="GE40" s="380"/>
      <c r="GF40" s="381"/>
      <c r="GG40" s="382"/>
      <c r="GH40" s="380"/>
      <c r="GI40" s="381"/>
      <c r="GJ40" s="382"/>
      <c r="GK40" s="380"/>
      <c r="GL40" s="381"/>
      <c r="GM40" s="382"/>
      <c r="GN40" s="380"/>
      <c r="GO40" s="415"/>
      <c r="GP40" s="416">
        <f t="shared" si="351"/>
        <v>0</v>
      </c>
      <c r="GQ40" s="417">
        <f t="shared" si="352"/>
        <v>0</v>
      </c>
      <c r="GR40" s="418">
        <f t="shared" si="353"/>
        <v>0</v>
      </c>
      <c r="GS40" s="379"/>
      <c r="GT40" s="380"/>
      <c r="GU40" s="381"/>
      <c r="GV40" s="382"/>
      <c r="GW40" s="380"/>
      <c r="GX40" s="381"/>
      <c r="GY40" s="382"/>
      <c r="GZ40" s="380"/>
      <c r="HA40" s="381"/>
      <c r="HB40" s="382"/>
      <c r="HC40" s="380"/>
      <c r="HD40" s="381"/>
      <c r="HE40" s="382"/>
      <c r="HF40" s="380"/>
      <c r="HG40" s="415"/>
      <c r="HH40" s="416">
        <f t="shared" si="354"/>
        <v>0</v>
      </c>
      <c r="HI40" s="417">
        <f t="shared" si="355"/>
        <v>0</v>
      </c>
      <c r="HJ40" s="418">
        <f t="shared" si="356"/>
        <v>0</v>
      </c>
    </row>
    <row r="41" customHeight="1" spans="2:218">
      <c r="B41" s="378" t="s">
        <v>1788</v>
      </c>
      <c r="C41" s="379"/>
      <c r="D41" s="380"/>
      <c r="E41" s="381"/>
      <c r="F41" s="382"/>
      <c r="G41" s="380"/>
      <c r="H41" s="381"/>
      <c r="I41" s="382">
        <v>0</v>
      </c>
      <c r="J41" s="380">
        <v>0</v>
      </c>
      <c r="K41" s="381">
        <v>0</v>
      </c>
      <c r="L41" s="382">
        <v>0</v>
      </c>
      <c r="M41" s="380">
        <v>0</v>
      </c>
      <c r="N41" s="381">
        <v>0</v>
      </c>
      <c r="O41" s="382">
        <v>80266.66</v>
      </c>
      <c r="P41" s="380">
        <v>80266.66</v>
      </c>
      <c r="Q41" s="415">
        <v>71372</v>
      </c>
      <c r="R41" s="416">
        <f t="shared" si="24"/>
        <v>80266.66</v>
      </c>
      <c r="S41" s="417">
        <f t="shared" si="0"/>
        <v>80266.66</v>
      </c>
      <c r="T41" s="418">
        <f t="shared" si="1"/>
        <v>71372</v>
      </c>
      <c r="U41" s="419">
        <v>0</v>
      </c>
      <c r="V41" s="380">
        <v>0</v>
      </c>
      <c r="W41" s="381">
        <v>0</v>
      </c>
      <c r="X41" s="382">
        <v>0</v>
      </c>
      <c r="Y41" s="380">
        <v>0</v>
      </c>
      <c r="Z41" s="381">
        <v>0</v>
      </c>
      <c r="AA41" s="382">
        <v>54963.96</v>
      </c>
      <c r="AB41" s="380">
        <v>54963.96</v>
      </c>
      <c r="AC41" s="381">
        <v>49142</v>
      </c>
      <c r="AD41" s="382">
        <v>54963.96</v>
      </c>
      <c r="AE41" s="380">
        <v>54963.96</v>
      </c>
      <c r="AF41" s="381">
        <v>49142</v>
      </c>
      <c r="AG41" s="382">
        <v>99925.41</v>
      </c>
      <c r="AH41" s="380">
        <v>99925.41</v>
      </c>
      <c r="AI41" s="415">
        <v>89341</v>
      </c>
      <c r="AJ41" s="416">
        <f t="shared" si="324"/>
        <v>99925.41</v>
      </c>
      <c r="AK41" s="417">
        <f t="shared" si="325"/>
        <v>99925.41</v>
      </c>
      <c r="AL41" s="418">
        <f t="shared" si="326"/>
        <v>89341</v>
      </c>
      <c r="AM41" s="379">
        <v>0</v>
      </c>
      <c r="AN41" s="380">
        <v>0</v>
      </c>
      <c r="AO41" s="381">
        <v>0</v>
      </c>
      <c r="AP41" s="382">
        <v>39701.77</v>
      </c>
      <c r="AQ41" s="380">
        <v>39701.77</v>
      </c>
      <c r="AR41" s="381">
        <v>35559</v>
      </c>
      <c r="AS41" s="382">
        <v>56015.01</v>
      </c>
      <c r="AT41" s="380">
        <v>56015.01</v>
      </c>
      <c r="AU41" s="381">
        <v>50170</v>
      </c>
      <c r="AV41" s="382">
        <v>95630.81</v>
      </c>
      <c r="AW41" s="380">
        <v>95630.81</v>
      </c>
      <c r="AX41" s="381">
        <v>85652</v>
      </c>
      <c r="AY41" s="382"/>
      <c r="AZ41" s="380"/>
      <c r="BA41" s="415"/>
      <c r="BB41" s="416">
        <f t="shared" si="327"/>
        <v>95630.81</v>
      </c>
      <c r="BC41" s="417">
        <f t="shared" si="328"/>
        <v>95630.81</v>
      </c>
      <c r="BD41" s="418">
        <f t="shared" si="329"/>
        <v>85652</v>
      </c>
      <c r="BE41" s="379">
        <v>0</v>
      </c>
      <c r="BF41" s="380">
        <v>0</v>
      </c>
      <c r="BG41" s="381">
        <v>0</v>
      </c>
      <c r="BH41" s="382">
        <v>28931.22</v>
      </c>
      <c r="BI41" s="380">
        <v>28931.22</v>
      </c>
      <c r="BJ41" s="381">
        <v>26128</v>
      </c>
      <c r="BK41" s="382">
        <v>52147.73</v>
      </c>
      <c r="BL41" s="380">
        <v>52147.73</v>
      </c>
      <c r="BM41" s="381">
        <v>47095</v>
      </c>
      <c r="BN41" s="382">
        <v>67639.8</v>
      </c>
      <c r="BO41" s="380">
        <v>67639.8</v>
      </c>
      <c r="BP41" s="381">
        <v>61086</v>
      </c>
      <c r="BQ41" s="382">
        <v>85724.03</v>
      </c>
      <c r="BR41" s="380">
        <v>85724.03</v>
      </c>
      <c r="BS41" s="415">
        <v>77418</v>
      </c>
      <c r="BT41" s="416">
        <f t="shared" si="330"/>
        <v>85724.03</v>
      </c>
      <c r="BU41" s="417">
        <f t="shared" si="331"/>
        <v>85724.03</v>
      </c>
      <c r="BV41" s="418">
        <f t="shared" si="332"/>
        <v>77418</v>
      </c>
      <c r="BW41" s="379">
        <v>0</v>
      </c>
      <c r="BX41" s="380">
        <v>0</v>
      </c>
      <c r="BY41" s="381">
        <v>0</v>
      </c>
      <c r="BZ41" s="382">
        <v>18506.99</v>
      </c>
      <c r="CA41" s="380">
        <v>18506.99</v>
      </c>
      <c r="CB41" s="381">
        <v>16866</v>
      </c>
      <c r="CC41" s="382">
        <v>37153.34</v>
      </c>
      <c r="CD41" s="380">
        <v>37153.34</v>
      </c>
      <c r="CE41" s="381">
        <v>33859</v>
      </c>
      <c r="CF41" s="382">
        <v>54146.07</v>
      </c>
      <c r="CG41" s="380">
        <v>54146.07</v>
      </c>
      <c r="CH41" s="381">
        <v>49345</v>
      </c>
      <c r="CI41" s="382">
        <v>87025.45</v>
      </c>
      <c r="CJ41" s="380">
        <v>87025.45</v>
      </c>
      <c r="CK41" s="415">
        <v>79309</v>
      </c>
      <c r="CL41" s="416">
        <f t="shared" si="333"/>
        <v>87025.45</v>
      </c>
      <c r="CM41" s="417">
        <f t="shared" si="334"/>
        <v>87025.45</v>
      </c>
      <c r="CN41" s="418">
        <f t="shared" si="335"/>
        <v>79309</v>
      </c>
      <c r="CO41" s="379">
        <v>0</v>
      </c>
      <c r="CP41" s="380">
        <v>0</v>
      </c>
      <c r="CQ41" s="381">
        <v>0</v>
      </c>
      <c r="CR41" s="382">
        <v>17989.78</v>
      </c>
      <c r="CS41" s="380">
        <v>17989.78</v>
      </c>
      <c r="CT41" s="381">
        <v>16525</v>
      </c>
      <c r="CU41" s="382">
        <v>35476.6</v>
      </c>
      <c r="CV41" s="380">
        <v>35476.6</v>
      </c>
      <c r="CW41" s="381">
        <v>32588</v>
      </c>
      <c r="CX41" s="382">
        <v>49745.4</v>
      </c>
      <c r="CY41" s="380">
        <v>49745.4</v>
      </c>
      <c r="CZ41" s="381">
        <v>45695</v>
      </c>
      <c r="DA41" s="382">
        <v>64461.63</v>
      </c>
      <c r="DB41" s="380">
        <v>64461.63</v>
      </c>
      <c r="DC41" s="415">
        <v>59213</v>
      </c>
      <c r="DD41" s="416">
        <f t="shared" si="336"/>
        <v>64461.63</v>
      </c>
      <c r="DE41" s="417">
        <f t="shared" si="337"/>
        <v>64461.63</v>
      </c>
      <c r="DF41" s="418">
        <f t="shared" si="338"/>
        <v>59213</v>
      </c>
      <c r="DG41" s="379"/>
      <c r="DH41" s="380"/>
      <c r="DI41" s="381"/>
      <c r="DJ41" s="382"/>
      <c r="DK41" s="380"/>
      <c r="DL41" s="381"/>
      <c r="DM41" s="382"/>
      <c r="DN41" s="380"/>
      <c r="DO41" s="381"/>
      <c r="DP41" s="382"/>
      <c r="DQ41" s="380"/>
      <c r="DR41" s="381"/>
      <c r="DS41" s="382"/>
      <c r="DT41" s="380"/>
      <c r="DU41" s="415"/>
      <c r="DV41" s="416">
        <f t="shared" si="339"/>
        <v>0</v>
      </c>
      <c r="DW41" s="417">
        <f t="shared" si="340"/>
        <v>0</v>
      </c>
      <c r="DX41" s="418">
        <f t="shared" si="341"/>
        <v>0</v>
      </c>
      <c r="DY41" s="379"/>
      <c r="DZ41" s="380"/>
      <c r="EA41" s="381"/>
      <c r="EB41" s="382"/>
      <c r="EC41" s="380"/>
      <c r="ED41" s="381"/>
      <c r="EE41" s="382"/>
      <c r="EF41" s="380"/>
      <c r="EG41" s="381"/>
      <c r="EH41" s="382"/>
      <c r="EI41" s="380"/>
      <c r="EJ41" s="381"/>
      <c r="EK41" s="382"/>
      <c r="EL41" s="380"/>
      <c r="EM41" s="415"/>
      <c r="EN41" s="416">
        <f t="shared" si="342"/>
        <v>0</v>
      </c>
      <c r="EO41" s="417">
        <f t="shared" si="343"/>
        <v>0</v>
      </c>
      <c r="EP41" s="418">
        <f t="shared" si="344"/>
        <v>0</v>
      </c>
      <c r="EQ41" s="379"/>
      <c r="ER41" s="380"/>
      <c r="ES41" s="381"/>
      <c r="ET41" s="382"/>
      <c r="EU41" s="380"/>
      <c r="EV41" s="381"/>
      <c r="EW41" s="382"/>
      <c r="EX41" s="380"/>
      <c r="EY41" s="381"/>
      <c r="EZ41" s="382"/>
      <c r="FA41" s="380"/>
      <c r="FB41" s="381"/>
      <c r="FC41" s="382"/>
      <c r="FD41" s="380"/>
      <c r="FE41" s="415"/>
      <c r="FF41" s="416">
        <f t="shared" si="345"/>
        <v>0</v>
      </c>
      <c r="FG41" s="417">
        <f t="shared" si="346"/>
        <v>0</v>
      </c>
      <c r="FH41" s="418">
        <f t="shared" si="347"/>
        <v>0</v>
      </c>
      <c r="FI41" s="379"/>
      <c r="FJ41" s="380"/>
      <c r="FK41" s="381"/>
      <c r="FL41" s="382"/>
      <c r="FM41" s="380"/>
      <c r="FN41" s="381"/>
      <c r="FO41" s="382"/>
      <c r="FP41" s="380"/>
      <c r="FQ41" s="381"/>
      <c r="FR41" s="382"/>
      <c r="FS41" s="380"/>
      <c r="FT41" s="381"/>
      <c r="FU41" s="382"/>
      <c r="FV41" s="380"/>
      <c r="FW41" s="415"/>
      <c r="FX41" s="416">
        <f t="shared" si="348"/>
        <v>0</v>
      </c>
      <c r="FY41" s="417">
        <f t="shared" si="349"/>
        <v>0</v>
      </c>
      <c r="FZ41" s="418">
        <f t="shared" si="350"/>
        <v>0</v>
      </c>
      <c r="GA41" s="379"/>
      <c r="GB41" s="380"/>
      <c r="GC41" s="381"/>
      <c r="GD41" s="382"/>
      <c r="GE41" s="380"/>
      <c r="GF41" s="381"/>
      <c r="GG41" s="382"/>
      <c r="GH41" s="380"/>
      <c r="GI41" s="381"/>
      <c r="GJ41" s="382"/>
      <c r="GK41" s="380"/>
      <c r="GL41" s="381"/>
      <c r="GM41" s="382"/>
      <c r="GN41" s="380"/>
      <c r="GO41" s="415"/>
      <c r="GP41" s="416">
        <f t="shared" si="351"/>
        <v>0</v>
      </c>
      <c r="GQ41" s="417">
        <f t="shared" si="352"/>
        <v>0</v>
      </c>
      <c r="GR41" s="418">
        <f t="shared" si="353"/>
        <v>0</v>
      </c>
      <c r="GS41" s="379"/>
      <c r="GT41" s="380"/>
      <c r="GU41" s="381"/>
      <c r="GV41" s="382"/>
      <c r="GW41" s="380"/>
      <c r="GX41" s="381"/>
      <c r="GY41" s="382"/>
      <c r="GZ41" s="380"/>
      <c r="HA41" s="381"/>
      <c r="HB41" s="382"/>
      <c r="HC41" s="380"/>
      <c r="HD41" s="381"/>
      <c r="HE41" s="382"/>
      <c r="HF41" s="380"/>
      <c r="HG41" s="415"/>
      <c r="HH41" s="416">
        <f t="shared" si="354"/>
        <v>0</v>
      </c>
      <c r="HI41" s="417">
        <f t="shared" si="355"/>
        <v>0</v>
      </c>
      <c r="HJ41" s="418">
        <f t="shared" si="356"/>
        <v>0</v>
      </c>
    </row>
    <row r="42" customHeight="1" spans="2:218">
      <c r="B42" s="378" t="s">
        <v>1789</v>
      </c>
      <c r="C42" s="379"/>
      <c r="D42" s="380"/>
      <c r="E42" s="381"/>
      <c r="F42" s="382"/>
      <c r="G42" s="380"/>
      <c r="H42" s="381"/>
      <c r="I42" s="382">
        <v>24574.5556</v>
      </c>
      <c r="J42" s="380">
        <v>24574.5556</v>
      </c>
      <c r="K42" s="381">
        <v>4135052</v>
      </c>
      <c r="L42" s="382">
        <v>50531.7453</v>
      </c>
      <c r="M42" s="380">
        <v>50531.7453</v>
      </c>
      <c r="N42" s="381">
        <v>8523246</v>
      </c>
      <c r="O42" s="382">
        <v>73547.73</v>
      </c>
      <c r="P42" s="380">
        <v>73547.73</v>
      </c>
      <c r="Q42" s="415">
        <v>12406405</v>
      </c>
      <c r="R42" s="416">
        <f t="shared" si="24"/>
        <v>73547.73</v>
      </c>
      <c r="S42" s="417">
        <f t="shared" si="0"/>
        <v>73547.73</v>
      </c>
      <c r="T42" s="418">
        <f t="shared" si="1"/>
        <v>12406405</v>
      </c>
      <c r="U42" s="419">
        <v>9595.864</v>
      </c>
      <c r="V42" s="380">
        <v>9595.864</v>
      </c>
      <c r="W42" s="381">
        <v>1652275</v>
      </c>
      <c r="X42" s="382">
        <v>24760.9462</v>
      </c>
      <c r="Y42" s="380">
        <v>24760.9462</v>
      </c>
      <c r="Z42" s="381">
        <v>4263493</v>
      </c>
      <c r="AA42" s="382">
        <v>47153.7094</v>
      </c>
      <c r="AB42" s="380">
        <v>47153.7094</v>
      </c>
      <c r="AC42" s="381">
        <v>8119217</v>
      </c>
      <c r="AD42" s="382">
        <v>60211.3248</v>
      </c>
      <c r="AE42" s="380">
        <v>60211.3248</v>
      </c>
      <c r="AF42" s="381">
        <v>10367558</v>
      </c>
      <c r="AG42" s="382">
        <v>72660.5993</v>
      </c>
      <c r="AH42" s="380">
        <v>72660.5993</v>
      </c>
      <c r="AI42" s="415">
        <v>12511151</v>
      </c>
      <c r="AJ42" s="416">
        <f t="shared" si="324"/>
        <v>72660.5993</v>
      </c>
      <c r="AK42" s="417">
        <f t="shared" si="325"/>
        <v>72660.5993</v>
      </c>
      <c r="AL42" s="418">
        <f t="shared" si="326"/>
        <v>12511151</v>
      </c>
      <c r="AM42" s="379">
        <v>8075.2551</v>
      </c>
      <c r="AN42" s="380">
        <v>8075.2551</v>
      </c>
      <c r="AO42" s="381">
        <v>1392899</v>
      </c>
      <c r="AP42" s="382">
        <v>13099.701</v>
      </c>
      <c r="AQ42" s="380">
        <v>13099.701</v>
      </c>
      <c r="AR42" s="381">
        <v>2259564</v>
      </c>
      <c r="AS42" s="382">
        <v>16973.4765</v>
      </c>
      <c r="AT42" s="380">
        <v>16973.4765</v>
      </c>
      <c r="AU42" s="381">
        <v>2886863</v>
      </c>
      <c r="AV42" s="382">
        <v>23176.313</v>
      </c>
      <c r="AW42" s="380">
        <v>23176.313</v>
      </c>
      <c r="AX42" s="381">
        <v>3956789</v>
      </c>
      <c r="AY42" s="382"/>
      <c r="AZ42" s="380"/>
      <c r="BA42" s="415"/>
      <c r="BB42" s="416">
        <f t="shared" si="327"/>
        <v>23176.313</v>
      </c>
      <c r="BC42" s="417">
        <f t="shared" si="328"/>
        <v>23176.313</v>
      </c>
      <c r="BD42" s="418">
        <f t="shared" si="329"/>
        <v>3956789</v>
      </c>
      <c r="BE42" s="379">
        <v>6101.451</v>
      </c>
      <c r="BF42" s="380">
        <v>6101.451</v>
      </c>
      <c r="BG42" s="381">
        <v>1061197</v>
      </c>
      <c r="BH42" s="382">
        <v>12446.6705</v>
      </c>
      <c r="BI42" s="380">
        <v>12446.6705</v>
      </c>
      <c r="BJ42" s="381">
        <v>2164792</v>
      </c>
      <c r="BK42" s="382">
        <v>16762.8532</v>
      </c>
      <c r="BL42" s="380">
        <v>16762.8532</v>
      </c>
      <c r="BM42" s="381">
        <v>2915486</v>
      </c>
      <c r="BN42" s="382">
        <v>22998.8287</v>
      </c>
      <c r="BO42" s="380">
        <v>22998.8287</v>
      </c>
      <c r="BP42" s="381">
        <v>4110112</v>
      </c>
      <c r="BQ42" s="382">
        <v>25310.8397</v>
      </c>
      <c r="BR42" s="380">
        <v>25310.8397</v>
      </c>
      <c r="BS42" s="415">
        <v>4556538</v>
      </c>
      <c r="BT42" s="416">
        <f t="shared" si="330"/>
        <v>25310.8397</v>
      </c>
      <c r="BU42" s="417">
        <f t="shared" si="331"/>
        <v>25310.8397</v>
      </c>
      <c r="BV42" s="418">
        <f t="shared" si="332"/>
        <v>4556538</v>
      </c>
      <c r="BW42" s="379">
        <v>2297.5433</v>
      </c>
      <c r="BX42" s="380">
        <v>2297.5433</v>
      </c>
      <c r="BY42" s="381">
        <v>447673</v>
      </c>
      <c r="BZ42" s="382">
        <v>5721.453</v>
      </c>
      <c r="CA42" s="380">
        <v>5721.453</v>
      </c>
      <c r="CB42" s="381">
        <v>1114818</v>
      </c>
      <c r="CC42" s="382">
        <v>12729.2851</v>
      </c>
      <c r="CD42" s="380">
        <v>12729.2851</v>
      </c>
      <c r="CE42" s="381">
        <v>2480283</v>
      </c>
      <c r="CF42" s="382">
        <v>17773.2455</v>
      </c>
      <c r="CG42" s="380">
        <v>17773.2455</v>
      </c>
      <c r="CH42" s="381">
        <v>3404311</v>
      </c>
      <c r="CI42" s="382">
        <v>25152.2654</v>
      </c>
      <c r="CJ42" s="380">
        <v>25152.2654</v>
      </c>
      <c r="CK42" s="415">
        <v>4842102</v>
      </c>
      <c r="CL42" s="416">
        <f t="shared" si="333"/>
        <v>25152.2654</v>
      </c>
      <c r="CM42" s="417">
        <f t="shared" si="334"/>
        <v>25152.2654</v>
      </c>
      <c r="CN42" s="418">
        <f t="shared" si="335"/>
        <v>4842102</v>
      </c>
      <c r="CO42" s="379">
        <v>10533.583</v>
      </c>
      <c r="CP42" s="380">
        <v>10533.583</v>
      </c>
      <c r="CQ42" s="381">
        <v>2068773</v>
      </c>
      <c r="CR42" s="382">
        <v>20457.6254</v>
      </c>
      <c r="CS42" s="380">
        <v>20457.6254</v>
      </c>
      <c r="CT42" s="381">
        <v>4017834</v>
      </c>
      <c r="CU42" s="382">
        <v>34273.8294</v>
      </c>
      <c r="CV42" s="380">
        <v>34273.8294</v>
      </c>
      <c r="CW42" s="381">
        <v>6731306</v>
      </c>
      <c r="CX42" s="382">
        <v>48128.1293</v>
      </c>
      <c r="CY42" s="380">
        <v>48128.1293</v>
      </c>
      <c r="CZ42" s="381">
        <v>9452260</v>
      </c>
      <c r="DA42" s="382">
        <v>49378.9545</v>
      </c>
      <c r="DB42" s="380">
        <v>49378.9545</v>
      </c>
      <c r="DC42" s="415">
        <v>9697919</v>
      </c>
      <c r="DD42" s="416">
        <f t="shared" si="336"/>
        <v>49378.9545</v>
      </c>
      <c r="DE42" s="417">
        <f t="shared" si="337"/>
        <v>49378.9545</v>
      </c>
      <c r="DF42" s="418">
        <f t="shared" si="338"/>
        <v>9697919</v>
      </c>
      <c r="DG42" s="379"/>
      <c r="DH42" s="380"/>
      <c r="DI42" s="381"/>
      <c r="DJ42" s="382"/>
      <c r="DK42" s="380"/>
      <c r="DL42" s="381"/>
      <c r="DM42" s="382"/>
      <c r="DN42" s="380"/>
      <c r="DO42" s="381"/>
      <c r="DP42" s="382"/>
      <c r="DQ42" s="380"/>
      <c r="DR42" s="381"/>
      <c r="DS42" s="382"/>
      <c r="DT42" s="380"/>
      <c r="DU42" s="415"/>
      <c r="DV42" s="416">
        <f t="shared" si="339"/>
        <v>0</v>
      </c>
      <c r="DW42" s="417">
        <f t="shared" si="340"/>
        <v>0</v>
      </c>
      <c r="DX42" s="418">
        <f t="shared" si="341"/>
        <v>0</v>
      </c>
      <c r="DY42" s="379"/>
      <c r="DZ42" s="380"/>
      <c r="EA42" s="381"/>
      <c r="EB42" s="382"/>
      <c r="EC42" s="380"/>
      <c r="ED42" s="381"/>
      <c r="EE42" s="382"/>
      <c r="EF42" s="380"/>
      <c r="EG42" s="381"/>
      <c r="EH42" s="382"/>
      <c r="EI42" s="380"/>
      <c r="EJ42" s="381"/>
      <c r="EK42" s="382"/>
      <c r="EL42" s="380"/>
      <c r="EM42" s="415"/>
      <c r="EN42" s="416">
        <f t="shared" si="342"/>
        <v>0</v>
      </c>
      <c r="EO42" s="417">
        <f t="shared" si="343"/>
        <v>0</v>
      </c>
      <c r="EP42" s="418">
        <f t="shared" si="344"/>
        <v>0</v>
      </c>
      <c r="EQ42" s="379"/>
      <c r="ER42" s="380"/>
      <c r="ES42" s="381"/>
      <c r="ET42" s="382"/>
      <c r="EU42" s="380"/>
      <c r="EV42" s="381"/>
      <c r="EW42" s="382"/>
      <c r="EX42" s="380"/>
      <c r="EY42" s="381"/>
      <c r="EZ42" s="382"/>
      <c r="FA42" s="380"/>
      <c r="FB42" s="381"/>
      <c r="FC42" s="382"/>
      <c r="FD42" s="380"/>
      <c r="FE42" s="415"/>
      <c r="FF42" s="416">
        <f t="shared" si="345"/>
        <v>0</v>
      </c>
      <c r="FG42" s="417">
        <f t="shared" si="346"/>
        <v>0</v>
      </c>
      <c r="FH42" s="418">
        <f t="shared" si="347"/>
        <v>0</v>
      </c>
      <c r="FI42" s="379"/>
      <c r="FJ42" s="380"/>
      <c r="FK42" s="381"/>
      <c r="FL42" s="382"/>
      <c r="FM42" s="380"/>
      <c r="FN42" s="381"/>
      <c r="FO42" s="382"/>
      <c r="FP42" s="380"/>
      <c r="FQ42" s="381"/>
      <c r="FR42" s="382"/>
      <c r="FS42" s="380"/>
      <c r="FT42" s="381"/>
      <c r="FU42" s="382"/>
      <c r="FV42" s="380"/>
      <c r="FW42" s="415"/>
      <c r="FX42" s="416">
        <f t="shared" si="348"/>
        <v>0</v>
      </c>
      <c r="FY42" s="417">
        <f t="shared" si="349"/>
        <v>0</v>
      </c>
      <c r="FZ42" s="418">
        <f t="shared" si="350"/>
        <v>0</v>
      </c>
      <c r="GA42" s="379"/>
      <c r="GB42" s="380"/>
      <c r="GC42" s="381"/>
      <c r="GD42" s="382"/>
      <c r="GE42" s="380"/>
      <c r="GF42" s="381"/>
      <c r="GG42" s="382"/>
      <c r="GH42" s="380"/>
      <c r="GI42" s="381"/>
      <c r="GJ42" s="382"/>
      <c r="GK42" s="380"/>
      <c r="GL42" s="381"/>
      <c r="GM42" s="382"/>
      <c r="GN42" s="380"/>
      <c r="GO42" s="415"/>
      <c r="GP42" s="416">
        <f t="shared" si="351"/>
        <v>0</v>
      </c>
      <c r="GQ42" s="417">
        <f t="shared" si="352"/>
        <v>0</v>
      </c>
      <c r="GR42" s="418">
        <f t="shared" si="353"/>
        <v>0</v>
      </c>
      <c r="GS42" s="379"/>
      <c r="GT42" s="380"/>
      <c r="GU42" s="381"/>
      <c r="GV42" s="382"/>
      <c r="GW42" s="380"/>
      <c r="GX42" s="381"/>
      <c r="GY42" s="382"/>
      <c r="GZ42" s="380"/>
      <c r="HA42" s="381"/>
      <c r="HB42" s="382"/>
      <c r="HC42" s="380"/>
      <c r="HD42" s="381"/>
      <c r="HE42" s="382"/>
      <c r="HF42" s="380"/>
      <c r="HG42" s="415"/>
      <c r="HH42" s="416">
        <f t="shared" si="354"/>
        <v>0</v>
      </c>
      <c r="HI42" s="417">
        <f t="shared" si="355"/>
        <v>0</v>
      </c>
      <c r="HJ42" s="418">
        <f t="shared" si="356"/>
        <v>0</v>
      </c>
    </row>
    <row r="43" customHeight="1" spans="2:218">
      <c r="B43" s="378" t="s">
        <v>513</v>
      </c>
      <c r="C43" s="379"/>
      <c r="D43" s="380"/>
      <c r="E43" s="381"/>
      <c r="F43" s="382"/>
      <c r="G43" s="380"/>
      <c r="H43" s="381"/>
      <c r="I43" s="382">
        <v>28437.18</v>
      </c>
      <c r="J43" s="380">
        <v>28437.18</v>
      </c>
      <c r="K43" s="381">
        <v>4621</v>
      </c>
      <c r="L43" s="382">
        <v>56068.3</v>
      </c>
      <c r="M43" s="380">
        <v>56068.3</v>
      </c>
      <c r="N43" s="381">
        <v>9199</v>
      </c>
      <c r="O43" s="382">
        <v>97710.18</v>
      </c>
      <c r="P43" s="380">
        <v>97710.18</v>
      </c>
      <c r="Q43" s="415">
        <v>16274</v>
      </c>
      <c r="R43" s="416">
        <f t="shared" si="24"/>
        <v>97710.18</v>
      </c>
      <c r="S43" s="417">
        <f t="shared" si="0"/>
        <v>97710.18</v>
      </c>
      <c r="T43" s="418">
        <f t="shared" si="1"/>
        <v>16274</v>
      </c>
      <c r="U43" s="419">
        <v>8891.4</v>
      </c>
      <c r="V43" s="380">
        <v>8891.4</v>
      </c>
      <c r="W43" s="381">
        <v>1517</v>
      </c>
      <c r="X43" s="382">
        <v>31547.94</v>
      </c>
      <c r="Y43" s="380">
        <v>31547.94</v>
      </c>
      <c r="Z43" s="381">
        <v>4895</v>
      </c>
      <c r="AA43" s="382">
        <v>63507.64</v>
      </c>
      <c r="AB43" s="380">
        <v>63507.64</v>
      </c>
      <c r="AC43" s="381">
        <v>9513</v>
      </c>
      <c r="AD43" s="382">
        <v>96914.59</v>
      </c>
      <c r="AE43" s="380">
        <v>96914.59</v>
      </c>
      <c r="AF43" s="381">
        <v>15133</v>
      </c>
      <c r="AG43" s="382">
        <v>117032.13</v>
      </c>
      <c r="AH43" s="380">
        <v>117032.13</v>
      </c>
      <c r="AI43" s="415">
        <v>18470</v>
      </c>
      <c r="AJ43" s="416">
        <f t="shared" si="324"/>
        <v>117032.13</v>
      </c>
      <c r="AK43" s="417">
        <f t="shared" si="325"/>
        <v>117032.13</v>
      </c>
      <c r="AL43" s="418">
        <f t="shared" si="326"/>
        <v>18470</v>
      </c>
      <c r="AM43" s="379">
        <v>34676.64</v>
      </c>
      <c r="AN43" s="380">
        <v>34676.64</v>
      </c>
      <c r="AO43" s="381">
        <v>5760</v>
      </c>
      <c r="AP43" s="382">
        <v>96556.04</v>
      </c>
      <c r="AQ43" s="380">
        <v>96556.04</v>
      </c>
      <c r="AR43" s="381">
        <v>16282</v>
      </c>
      <c r="AS43" s="382">
        <v>159712.42</v>
      </c>
      <c r="AT43" s="380">
        <v>159712.42</v>
      </c>
      <c r="AU43" s="381">
        <v>26721</v>
      </c>
      <c r="AV43" s="382">
        <v>225726.39</v>
      </c>
      <c r="AW43" s="380">
        <v>225726.39</v>
      </c>
      <c r="AX43" s="381">
        <v>36546</v>
      </c>
      <c r="AY43" s="382"/>
      <c r="AZ43" s="380"/>
      <c r="BA43" s="415"/>
      <c r="BB43" s="416">
        <f t="shared" si="327"/>
        <v>225726.39</v>
      </c>
      <c r="BC43" s="417">
        <f t="shared" si="328"/>
        <v>225726.39</v>
      </c>
      <c r="BD43" s="418">
        <f t="shared" si="329"/>
        <v>36546</v>
      </c>
      <c r="BE43" s="379">
        <v>30067.25</v>
      </c>
      <c r="BF43" s="380">
        <v>30067.25</v>
      </c>
      <c r="BG43" s="381">
        <v>4924</v>
      </c>
      <c r="BH43" s="382">
        <v>64179.35</v>
      </c>
      <c r="BI43" s="380">
        <v>64179.35</v>
      </c>
      <c r="BJ43" s="381">
        <v>10649</v>
      </c>
      <c r="BK43" s="382">
        <v>84080.55</v>
      </c>
      <c r="BL43" s="380">
        <v>84080.55</v>
      </c>
      <c r="BM43" s="381">
        <v>13991</v>
      </c>
      <c r="BN43" s="382">
        <v>200245.46</v>
      </c>
      <c r="BO43" s="380">
        <v>200245.46</v>
      </c>
      <c r="BP43" s="381">
        <v>29779</v>
      </c>
      <c r="BQ43" s="382">
        <v>222284.39</v>
      </c>
      <c r="BR43" s="380">
        <v>222284.39</v>
      </c>
      <c r="BS43" s="415">
        <v>32566</v>
      </c>
      <c r="BT43" s="416">
        <f t="shared" si="330"/>
        <v>222284.39</v>
      </c>
      <c r="BU43" s="417">
        <f t="shared" si="331"/>
        <v>222284.39</v>
      </c>
      <c r="BV43" s="418">
        <f t="shared" si="332"/>
        <v>32566</v>
      </c>
      <c r="BW43" s="379">
        <v>30322.2</v>
      </c>
      <c r="BX43" s="380">
        <v>30322.2</v>
      </c>
      <c r="BY43" s="381">
        <v>5185</v>
      </c>
      <c r="BZ43" s="382">
        <v>104465.62</v>
      </c>
      <c r="CA43" s="380">
        <v>104465.62</v>
      </c>
      <c r="CB43" s="381">
        <v>14936</v>
      </c>
      <c r="CC43" s="382">
        <v>194135.32</v>
      </c>
      <c r="CD43" s="380">
        <v>194135.32</v>
      </c>
      <c r="CE43" s="381">
        <v>30031</v>
      </c>
      <c r="CF43" s="382">
        <v>287254.86</v>
      </c>
      <c r="CG43" s="380">
        <v>287254.86</v>
      </c>
      <c r="CH43" s="381">
        <v>45405</v>
      </c>
      <c r="CI43" s="382">
        <v>314891.52</v>
      </c>
      <c r="CJ43" s="380">
        <v>314891.52</v>
      </c>
      <c r="CK43" s="415">
        <v>47050</v>
      </c>
      <c r="CL43" s="416">
        <f t="shared" si="333"/>
        <v>314891.52</v>
      </c>
      <c r="CM43" s="417">
        <f t="shared" si="334"/>
        <v>314891.52</v>
      </c>
      <c r="CN43" s="418">
        <f t="shared" si="335"/>
        <v>47050</v>
      </c>
      <c r="CO43" s="379">
        <v>69137.83</v>
      </c>
      <c r="CP43" s="380">
        <v>69137.83</v>
      </c>
      <c r="CQ43" s="381">
        <v>9839</v>
      </c>
      <c r="CR43" s="382">
        <v>148231.76</v>
      </c>
      <c r="CS43" s="380">
        <v>148231.76</v>
      </c>
      <c r="CT43" s="381">
        <v>23444</v>
      </c>
      <c r="CU43" s="382">
        <v>219333.51</v>
      </c>
      <c r="CV43" s="380">
        <v>219333.51</v>
      </c>
      <c r="CW43" s="381">
        <v>34891</v>
      </c>
      <c r="CX43" s="382">
        <v>290861.03</v>
      </c>
      <c r="CY43" s="380">
        <v>290861.03</v>
      </c>
      <c r="CZ43" s="381">
        <v>46769</v>
      </c>
      <c r="DA43" s="382">
        <v>290861.03</v>
      </c>
      <c r="DB43" s="380">
        <v>290861.03</v>
      </c>
      <c r="DC43" s="415">
        <v>46769</v>
      </c>
      <c r="DD43" s="416">
        <f t="shared" si="336"/>
        <v>290861.03</v>
      </c>
      <c r="DE43" s="417">
        <f t="shared" si="337"/>
        <v>290861.03</v>
      </c>
      <c r="DF43" s="418">
        <f t="shared" si="338"/>
        <v>46769</v>
      </c>
      <c r="DG43" s="379"/>
      <c r="DH43" s="380"/>
      <c r="DI43" s="381"/>
      <c r="DJ43" s="382"/>
      <c r="DK43" s="380"/>
      <c r="DL43" s="381"/>
      <c r="DM43" s="382"/>
      <c r="DN43" s="380"/>
      <c r="DO43" s="381"/>
      <c r="DP43" s="382"/>
      <c r="DQ43" s="380"/>
      <c r="DR43" s="381"/>
      <c r="DS43" s="382"/>
      <c r="DT43" s="380"/>
      <c r="DU43" s="415"/>
      <c r="DV43" s="416">
        <f t="shared" si="339"/>
        <v>0</v>
      </c>
      <c r="DW43" s="417">
        <f t="shared" si="340"/>
        <v>0</v>
      </c>
      <c r="DX43" s="418">
        <f t="shared" si="341"/>
        <v>0</v>
      </c>
      <c r="DY43" s="379"/>
      <c r="DZ43" s="380"/>
      <c r="EA43" s="381"/>
      <c r="EB43" s="382"/>
      <c r="EC43" s="380"/>
      <c r="ED43" s="381"/>
      <c r="EE43" s="382"/>
      <c r="EF43" s="380"/>
      <c r="EG43" s="381"/>
      <c r="EH43" s="382"/>
      <c r="EI43" s="380"/>
      <c r="EJ43" s="381"/>
      <c r="EK43" s="382"/>
      <c r="EL43" s="380"/>
      <c r="EM43" s="415"/>
      <c r="EN43" s="416">
        <f t="shared" si="342"/>
        <v>0</v>
      </c>
      <c r="EO43" s="417">
        <f t="shared" si="343"/>
        <v>0</v>
      </c>
      <c r="EP43" s="418">
        <f t="shared" si="344"/>
        <v>0</v>
      </c>
      <c r="EQ43" s="379"/>
      <c r="ER43" s="380"/>
      <c r="ES43" s="381"/>
      <c r="ET43" s="382"/>
      <c r="EU43" s="380"/>
      <c r="EV43" s="381"/>
      <c r="EW43" s="382"/>
      <c r="EX43" s="380"/>
      <c r="EY43" s="381"/>
      <c r="EZ43" s="382"/>
      <c r="FA43" s="380"/>
      <c r="FB43" s="381"/>
      <c r="FC43" s="382"/>
      <c r="FD43" s="380"/>
      <c r="FE43" s="415"/>
      <c r="FF43" s="416">
        <f t="shared" si="345"/>
        <v>0</v>
      </c>
      <c r="FG43" s="417">
        <f t="shared" si="346"/>
        <v>0</v>
      </c>
      <c r="FH43" s="418">
        <f t="shared" si="347"/>
        <v>0</v>
      </c>
      <c r="FI43" s="379"/>
      <c r="FJ43" s="380"/>
      <c r="FK43" s="381"/>
      <c r="FL43" s="382"/>
      <c r="FM43" s="380"/>
      <c r="FN43" s="381"/>
      <c r="FO43" s="382"/>
      <c r="FP43" s="380"/>
      <c r="FQ43" s="381"/>
      <c r="FR43" s="382"/>
      <c r="FS43" s="380"/>
      <c r="FT43" s="381"/>
      <c r="FU43" s="382"/>
      <c r="FV43" s="380"/>
      <c r="FW43" s="415"/>
      <c r="FX43" s="416">
        <f t="shared" si="348"/>
        <v>0</v>
      </c>
      <c r="FY43" s="417">
        <f t="shared" si="349"/>
        <v>0</v>
      </c>
      <c r="FZ43" s="418">
        <f t="shared" si="350"/>
        <v>0</v>
      </c>
      <c r="GA43" s="379"/>
      <c r="GB43" s="380"/>
      <c r="GC43" s="381"/>
      <c r="GD43" s="382"/>
      <c r="GE43" s="380"/>
      <c r="GF43" s="381"/>
      <c r="GG43" s="382"/>
      <c r="GH43" s="380"/>
      <c r="GI43" s="381"/>
      <c r="GJ43" s="382"/>
      <c r="GK43" s="380"/>
      <c r="GL43" s="381"/>
      <c r="GM43" s="382"/>
      <c r="GN43" s="380"/>
      <c r="GO43" s="415"/>
      <c r="GP43" s="416">
        <f t="shared" si="351"/>
        <v>0</v>
      </c>
      <c r="GQ43" s="417">
        <f t="shared" si="352"/>
        <v>0</v>
      </c>
      <c r="GR43" s="418">
        <f t="shared" si="353"/>
        <v>0</v>
      </c>
      <c r="GS43" s="379"/>
      <c r="GT43" s="380"/>
      <c r="GU43" s="381"/>
      <c r="GV43" s="382"/>
      <c r="GW43" s="380"/>
      <c r="GX43" s="381"/>
      <c r="GY43" s="382"/>
      <c r="GZ43" s="380"/>
      <c r="HA43" s="381"/>
      <c r="HB43" s="382"/>
      <c r="HC43" s="380"/>
      <c r="HD43" s="381"/>
      <c r="HE43" s="382"/>
      <c r="HF43" s="380"/>
      <c r="HG43" s="415"/>
      <c r="HH43" s="416">
        <f t="shared" si="354"/>
        <v>0</v>
      </c>
      <c r="HI43" s="417">
        <f t="shared" si="355"/>
        <v>0</v>
      </c>
      <c r="HJ43" s="418">
        <f t="shared" si="356"/>
        <v>0</v>
      </c>
    </row>
    <row r="44" customHeight="1" spans="2:218">
      <c r="B44" s="378" t="s">
        <v>1790</v>
      </c>
      <c r="C44" s="379"/>
      <c r="D44" s="380"/>
      <c r="E44" s="381"/>
      <c r="F44" s="382"/>
      <c r="G44" s="380"/>
      <c r="H44" s="381"/>
      <c r="I44" s="382">
        <v>14640.71</v>
      </c>
      <c r="J44" s="380">
        <v>14640.71</v>
      </c>
      <c r="K44" s="381">
        <v>5175</v>
      </c>
      <c r="L44" s="382">
        <v>31076.29</v>
      </c>
      <c r="M44" s="380">
        <v>31076.29</v>
      </c>
      <c r="N44" s="381">
        <v>10933</v>
      </c>
      <c r="O44" s="382">
        <v>42850.09</v>
      </c>
      <c r="P44" s="380">
        <v>42850.09</v>
      </c>
      <c r="Q44" s="415">
        <v>14872</v>
      </c>
      <c r="R44" s="416">
        <f t="shared" si="24"/>
        <v>42850.09</v>
      </c>
      <c r="S44" s="417">
        <f t="shared" si="0"/>
        <v>42850.09</v>
      </c>
      <c r="T44" s="418">
        <f t="shared" si="1"/>
        <v>14872</v>
      </c>
      <c r="U44" s="419">
        <v>9934.75</v>
      </c>
      <c r="V44" s="380">
        <v>9934.75</v>
      </c>
      <c r="W44" s="381">
        <v>3478</v>
      </c>
      <c r="X44" s="382">
        <v>25448.64</v>
      </c>
      <c r="Y44" s="380">
        <v>25448.64</v>
      </c>
      <c r="Z44" s="381">
        <v>8811</v>
      </c>
      <c r="AA44" s="382">
        <v>48130.74</v>
      </c>
      <c r="AB44" s="380">
        <v>48130.74</v>
      </c>
      <c r="AC44" s="381">
        <v>16881</v>
      </c>
      <c r="AD44" s="382">
        <v>65203.43</v>
      </c>
      <c r="AE44" s="380">
        <v>65203.43</v>
      </c>
      <c r="AF44" s="381">
        <v>22887</v>
      </c>
      <c r="AG44" s="382">
        <v>80519.78</v>
      </c>
      <c r="AH44" s="380">
        <v>80519.78</v>
      </c>
      <c r="AI44" s="415">
        <v>28213</v>
      </c>
      <c r="AJ44" s="416">
        <f t="shared" si="324"/>
        <v>80519.78</v>
      </c>
      <c r="AK44" s="417">
        <f t="shared" si="325"/>
        <v>80519.78</v>
      </c>
      <c r="AL44" s="418">
        <f t="shared" si="326"/>
        <v>28213</v>
      </c>
      <c r="AM44" s="379">
        <v>24992.45</v>
      </c>
      <c r="AN44" s="380">
        <v>24992.45</v>
      </c>
      <c r="AO44" s="381">
        <v>8980</v>
      </c>
      <c r="AP44" s="382">
        <v>39227.63</v>
      </c>
      <c r="AQ44" s="380">
        <v>39227.63</v>
      </c>
      <c r="AR44" s="381">
        <v>13870</v>
      </c>
      <c r="AS44" s="382">
        <v>52718.87</v>
      </c>
      <c r="AT44" s="380">
        <v>52718.87</v>
      </c>
      <c r="AU44" s="381">
        <v>18228</v>
      </c>
      <c r="AV44" s="382">
        <v>66190.68</v>
      </c>
      <c r="AW44" s="380">
        <v>66190.68</v>
      </c>
      <c r="AX44" s="381">
        <v>22636</v>
      </c>
      <c r="AY44" s="382"/>
      <c r="AZ44" s="380"/>
      <c r="BA44" s="415"/>
      <c r="BB44" s="416">
        <f t="shared" si="327"/>
        <v>66190.68</v>
      </c>
      <c r="BC44" s="417">
        <f t="shared" si="328"/>
        <v>66190.68</v>
      </c>
      <c r="BD44" s="418">
        <f t="shared" si="329"/>
        <v>22636</v>
      </c>
      <c r="BE44" s="379">
        <v>1905.12</v>
      </c>
      <c r="BF44" s="380">
        <v>1905.12</v>
      </c>
      <c r="BG44" s="381">
        <v>648</v>
      </c>
      <c r="BH44" s="382">
        <v>22669.36</v>
      </c>
      <c r="BI44" s="380">
        <v>22669.36</v>
      </c>
      <c r="BJ44" s="381">
        <v>7782</v>
      </c>
      <c r="BK44" s="382">
        <v>45952.66</v>
      </c>
      <c r="BL44" s="380">
        <v>45952.66</v>
      </c>
      <c r="BM44" s="381">
        <v>15782</v>
      </c>
      <c r="BN44" s="382">
        <v>68935.05</v>
      </c>
      <c r="BO44" s="380">
        <v>68935.05</v>
      </c>
      <c r="BP44" s="381">
        <v>23855</v>
      </c>
      <c r="BQ44" s="382">
        <v>74569.36</v>
      </c>
      <c r="BR44" s="380">
        <v>74569.36</v>
      </c>
      <c r="BS44" s="415">
        <v>25628</v>
      </c>
      <c r="BT44" s="416">
        <f t="shared" si="330"/>
        <v>74569.36</v>
      </c>
      <c r="BU44" s="417">
        <f t="shared" si="331"/>
        <v>74569.36</v>
      </c>
      <c r="BV44" s="418">
        <f t="shared" si="332"/>
        <v>25628</v>
      </c>
      <c r="BW44" s="379">
        <v>13437.27</v>
      </c>
      <c r="BX44" s="380">
        <v>13437.27</v>
      </c>
      <c r="BY44" s="381">
        <v>4626</v>
      </c>
      <c r="BZ44" s="382">
        <v>36008.14</v>
      </c>
      <c r="CA44" s="380">
        <v>36008.14</v>
      </c>
      <c r="CB44" s="381">
        <v>12366</v>
      </c>
      <c r="CC44" s="382">
        <v>69294.98</v>
      </c>
      <c r="CD44" s="380">
        <v>69294.98</v>
      </c>
      <c r="CE44" s="381">
        <v>23238</v>
      </c>
      <c r="CF44" s="382">
        <v>98217.02</v>
      </c>
      <c r="CG44" s="380">
        <v>98217.02</v>
      </c>
      <c r="CH44" s="381">
        <v>31789</v>
      </c>
      <c r="CI44" s="382">
        <v>98217.02</v>
      </c>
      <c r="CJ44" s="380">
        <v>98217.02</v>
      </c>
      <c r="CK44" s="415">
        <v>31789</v>
      </c>
      <c r="CL44" s="416">
        <f t="shared" si="333"/>
        <v>98217.02</v>
      </c>
      <c r="CM44" s="417">
        <f t="shared" si="334"/>
        <v>98217.02</v>
      </c>
      <c r="CN44" s="418">
        <f t="shared" si="335"/>
        <v>31789</v>
      </c>
      <c r="CO44" s="379">
        <v>37600.15</v>
      </c>
      <c r="CP44" s="380">
        <v>37600.15</v>
      </c>
      <c r="CQ44" s="381">
        <v>13152</v>
      </c>
      <c r="CR44" s="382">
        <v>58590.69</v>
      </c>
      <c r="CS44" s="380">
        <v>58590.69</v>
      </c>
      <c r="CT44" s="381">
        <v>20547</v>
      </c>
      <c r="CU44" s="382">
        <v>80988.02</v>
      </c>
      <c r="CV44" s="380">
        <v>80988.02</v>
      </c>
      <c r="CW44" s="381">
        <v>28561</v>
      </c>
      <c r="CX44" s="382">
        <v>111473.32</v>
      </c>
      <c r="CY44" s="380">
        <v>111473.32</v>
      </c>
      <c r="CZ44" s="381">
        <v>38901</v>
      </c>
      <c r="DA44" s="382">
        <v>111473.32</v>
      </c>
      <c r="DB44" s="380">
        <v>111473.32</v>
      </c>
      <c r="DC44" s="415">
        <v>38901</v>
      </c>
      <c r="DD44" s="416">
        <f t="shared" si="336"/>
        <v>111473.32</v>
      </c>
      <c r="DE44" s="417">
        <f t="shared" si="337"/>
        <v>111473.32</v>
      </c>
      <c r="DF44" s="418">
        <f t="shared" si="338"/>
        <v>38901</v>
      </c>
      <c r="DG44" s="379"/>
      <c r="DH44" s="380"/>
      <c r="DI44" s="381"/>
      <c r="DJ44" s="382"/>
      <c r="DK44" s="380"/>
      <c r="DL44" s="381"/>
      <c r="DM44" s="382"/>
      <c r="DN44" s="380"/>
      <c r="DO44" s="381"/>
      <c r="DP44" s="382"/>
      <c r="DQ44" s="380"/>
      <c r="DR44" s="381"/>
      <c r="DS44" s="382"/>
      <c r="DT44" s="380"/>
      <c r="DU44" s="415"/>
      <c r="DV44" s="416">
        <f t="shared" si="339"/>
        <v>0</v>
      </c>
      <c r="DW44" s="417">
        <f t="shared" si="340"/>
        <v>0</v>
      </c>
      <c r="DX44" s="418">
        <f t="shared" si="341"/>
        <v>0</v>
      </c>
      <c r="DY44" s="379"/>
      <c r="DZ44" s="380"/>
      <c r="EA44" s="381"/>
      <c r="EB44" s="382"/>
      <c r="EC44" s="380"/>
      <c r="ED44" s="381"/>
      <c r="EE44" s="382"/>
      <c r="EF44" s="380"/>
      <c r="EG44" s="381"/>
      <c r="EH44" s="382"/>
      <c r="EI44" s="380"/>
      <c r="EJ44" s="381"/>
      <c r="EK44" s="382"/>
      <c r="EL44" s="380"/>
      <c r="EM44" s="415"/>
      <c r="EN44" s="416">
        <f t="shared" si="342"/>
        <v>0</v>
      </c>
      <c r="EO44" s="417">
        <f t="shared" si="343"/>
        <v>0</v>
      </c>
      <c r="EP44" s="418">
        <f t="shared" si="344"/>
        <v>0</v>
      </c>
      <c r="EQ44" s="379"/>
      <c r="ER44" s="380"/>
      <c r="ES44" s="381"/>
      <c r="ET44" s="382"/>
      <c r="EU44" s="380"/>
      <c r="EV44" s="381"/>
      <c r="EW44" s="382"/>
      <c r="EX44" s="380"/>
      <c r="EY44" s="381"/>
      <c r="EZ44" s="382"/>
      <c r="FA44" s="380"/>
      <c r="FB44" s="381"/>
      <c r="FC44" s="382"/>
      <c r="FD44" s="380"/>
      <c r="FE44" s="415"/>
      <c r="FF44" s="416">
        <f t="shared" si="345"/>
        <v>0</v>
      </c>
      <c r="FG44" s="417">
        <f t="shared" si="346"/>
        <v>0</v>
      </c>
      <c r="FH44" s="418">
        <f t="shared" si="347"/>
        <v>0</v>
      </c>
      <c r="FI44" s="379"/>
      <c r="FJ44" s="380"/>
      <c r="FK44" s="381"/>
      <c r="FL44" s="382"/>
      <c r="FM44" s="380"/>
      <c r="FN44" s="381"/>
      <c r="FO44" s="382"/>
      <c r="FP44" s="380"/>
      <c r="FQ44" s="381"/>
      <c r="FR44" s="382"/>
      <c r="FS44" s="380"/>
      <c r="FT44" s="381"/>
      <c r="FU44" s="382"/>
      <c r="FV44" s="380"/>
      <c r="FW44" s="415"/>
      <c r="FX44" s="416">
        <f t="shared" si="348"/>
        <v>0</v>
      </c>
      <c r="FY44" s="417">
        <f t="shared" si="349"/>
        <v>0</v>
      </c>
      <c r="FZ44" s="418">
        <f t="shared" si="350"/>
        <v>0</v>
      </c>
      <c r="GA44" s="379"/>
      <c r="GB44" s="380"/>
      <c r="GC44" s="381"/>
      <c r="GD44" s="382"/>
      <c r="GE44" s="380"/>
      <c r="GF44" s="381"/>
      <c r="GG44" s="382"/>
      <c r="GH44" s="380"/>
      <c r="GI44" s="381"/>
      <c r="GJ44" s="382"/>
      <c r="GK44" s="380"/>
      <c r="GL44" s="381"/>
      <c r="GM44" s="382"/>
      <c r="GN44" s="380"/>
      <c r="GO44" s="415"/>
      <c r="GP44" s="416">
        <f t="shared" si="351"/>
        <v>0</v>
      </c>
      <c r="GQ44" s="417">
        <f t="shared" si="352"/>
        <v>0</v>
      </c>
      <c r="GR44" s="418">
        <f t="shared" si="353"/>
        <v>0</v>
      </c>
      <c r="GS44" s="379"/>
      <c r="GT44" s="380"/>
      <c r="GU44" s="381"/>
      <c r="GV44" s="382"/>
      <c r="GW44" s="380"/>
      <c r="GX44" s="381"/>
      <c r="GY44" s="382"/>
      <c r="GZ44" s="380"/>
      <c r="HA44" s="381"/>
      <c r="HB44" s="382"/>
      <c r="HC44" s="380"/>
      <c r="HD44" s="381"/>
      <c r="HE44" s="382"/>
      <c r="HF44" s="380"/>
      <c r="HG44" s="415"/>
      <c r="HH44" s="416">
        <f t="shared" si="354"/>
        <v>0</v>
      </c>
      <c r="HI44" s="417">
        <f t="shared" si="355"/>
        <v>0</v>
      </c>
      <c r="HJ44" s="418">
        <f t="shared" si="356"/>
        <v>0</v>
      </c>
    </row>
    <row r="45" customHeight="1" spans="2:218">
      <c r="B45" s="383" t="s">
        <v>1769</v>
      </c>
      <c r="C45" s="384"/>
      <c r="D45" s="385"/>
      <c r="E45" s="386"/>
      <c r="F45" s="387"/>
      <c r="G45" s="385"/>
      <c r="H45" s="386"/>
      <c r="I45" s="387">
        <v>67652.4456</v>
      </c>
      <c r="J45" s="385">
        <v>67652.4456</v>
      </c>
      <c r="K45" s="386">
        <v>4144848</v>
      </c>
      <c r="L45" s="387">
        <v>316922.0453</v>
      </c>
      <c r="M45" s="385">
        <v>316922.0453</v>
      </c>
      <c r="N45" s="386">
        <v>8617267</v>
      </c>
      <c r="O45" s="387">
        <v>766316.88</v>
      </c>
      <c r="P45" s="385">
        <v>766316.88</v>
      </c>
      <c r="Q45" s="420">
        <v>12676218</v>
      </c>
      <c r="R45" s="421">
        <f t="shared" si="24"/>
        <v>766316.88</v>
      </c>
      <c r="S45" s="422">
        <f t="shared" si="0"/>
        <v>766316.88</v>
      </c>
      <c r="T45" s="423">
        <f t="shared" si="1"/>
        <v>12676218</v>
      </c>
      <c r="U45" s="424">
        <v>59152.589032</v>
      </c>
      <c r="V45" s="385">
        <v>59152.589032</v>
      </c>
      <c r="W45" s="386">
        <v>1670188</v>
      </c>
      <c r="X45" s="387">
        <v>182627.8262</v>
      </c>
      <c r="Y45" s="385">
        <v>182627.8262</v>
      </c>
      <c r="Z45" s="386">
        <v>4320407</v>
      </c>
      <c r="AA45" s="387">
        <v>469665.1294</v>
      </c>
      <c r="AB45" s="385">
        <v>469665.1294</v>
      </c>
      <c r="AC45" s="386">
        <v>8290600</v>
      </c>
      <c r="AD45" s="387">
        <v>598883.7948</v>
      </c>
      <c r="AE45" s="385">
        <v>598883.7948</v>
      </c>
      <c r="AF45" s="386">
        <v>10577191</v>
      </c>
      <c r="AG45" s="387">
        <v>841717.5493</v>
      </c>
      <c r="AH45" s="385">
        <v>841717.5493</v>
      </c>
      <c r="AI45" s="420">
        <v>12821605</v>
      </c>
      <c r="AJ45" s="421">
        <f t="shared" si="324"/>
        <v>841717.5493</v>
      </c>
      <c r="AK45" s="422">
        <f t="shared" si="325"/>
        <v>841717.5493</v>
      </c>
      <c r="AL45" s="423">
        <f t="shared" si="326"/>
        <v>12821605</v>
      </c>
      <c r="AM45" s="384">
        <v>122187.9811</v>
      </c>
      <c r="AN45" s="385">
        <v>122187.9811</v>
      </c>
      <c r="AO45" s="386">
        <v>1430594</v>
      </c>
      <c r="AP45" s="387">
        <v>365308.394696</v>
      </c>
      <c r="AQ45" s="385">
        <v>365308.394696</v>
      </c>
      <c r="AR45" s="386">
        <v>2390505</v>
      </c>
      <c r="AS45" s="387">
        <v>556944.3065</v>
      </c>
      <c r="AT45" s="385">
        <v>556944.3065</v>
      </c>
      <c r="AU45" s="386">
        <v>3083432</v>
      </c>
      <c r="AV45" s="387">
        <v>858896.633</v>
      </c>
      <c r="AW45" s="385">
        <v>858896.633</v>
      </c>
      <c r="AX45" s="386">
        <v>4265247</v>
      </c>
      <c r="AY45" s="387"/>
      <c r="AZ45" s="385"/>
      <c r="BA45" s="420"/>
      <c r="BB45" s="421">
        <f t="shared" si="327"/>
        <v>858896.633</v>
      </c>
      <c r="BC45" s="422">
        <f t="shared" si="328"/>
        <v>858896.633</v>
      </c>
      <c r="BD45" s="423">
        <f t="shared" si="329"/>
        <v>4265247</v>
      </c>
      <c r="BE45" s="384">
        <v>61241.941</v>
      </c>
      <c r="BF45" s="385">
        <v>61241.941</v>
      </c>
      <c r="BG45" s="386">
        <v>1076287</v>
      </c>
      <c r="BH45" s="387">
        <v>281270.8005</v>
      </c>
      <c r="BI45" s="385">
        <v>281270.8005</v>
      </c>
      <c r="BJ45" s="386">
        <v>2265186</v>
      </c>
      <c r="BK45" s="387">
        <v>446093.661952</v>
      </c>
      <c r="BL45" s="385">
        <v>446093.661952</v>
      </c>
      <c r="BM45" s="386">
        <v>3081997</v>
      </c>
      <c r="BN45" s="387">
        <v>697088.4887</v>
      </c>
      <c r="BO45" s="385">
        <v>697088.4887</v>
      </c>
      <c r="BP45" s="386">
        <v>4345367</v>
      </c>
      <c r="BQ45" s="387">
        <v>836321.7697</v>
      </c>
      <c r="BR45" s="385">
        <v>836321.7697</v>
      </c>
      <c r="BS45" s="420">
        <v>4840718</v>
      </c>
      <c r="BT45" s="421">
        <f t="shared" si="330"/>
        <v>836321.7697</v>
      </c>
      <c r="BU45" s="422">
        <f t="shared" si="331"/>
        <v>836321.7697</v>
      </c>
      <c r="BV45" s="423">
        <f t="shared" si="332"/>
        <v>4840718</v>
      </c>
      <c r="BW45" s="384">
        <v>51457.0133</v>
      </c>
      <c r="BX45" s="385">
        <v>51457.0133</v>
      </c>
      <c r="BY45" s="386">
        <v>457584</v>
      </c>
      <c r="BZ45" s="387">
        <v>261188.603</v>
      </c>
      <c r="CA45" s="385">
        <v>261188.603</v>
      </c>
      <c r="CB45" s="386">
        <v>1188168</v>
      </c>
      <c r="CC45" s="387">
        <v>505747.1451</v>
      </c>
      <c r="CD45" s="385">
        <v>505747.1451</v>
      </c>
      <c r="CE45" s="386">
        <v>2627756</v>
      </c>
      <c r="CF45" s="387">
        <v>747734.8455</v>
      </c>
      <c r="CG45" s="385">
        <v>747734.8455</v>
      </c>
      <c r="CH45" s="386">
        <v>3624683</v>
      </c>
      <c r="CI45" s="387">
        <v>935024.6554</v>
      </c>
      <c r="CJ45" s="385">
        <v>935024.6554</v>
      </c>
      <c r="CK45" s="420">
        <v>5139328</v>
      </c>
      <c r="CL45" s="421">
        <f t="shared" si="333"/>
        <v>935024.6554</v>
      </c>
      <c r="CM45" s="422">
        <f t="shared" si="334"/>
        <v>935024.6554</v>
      </c>
      <c r="CN45" s="423">
        <f t="shared" si="335"/>
        <v>5139328</v>
      </c>
      <c r="CO45" s="384">
        <v>120605.513</v>
      </c>
      <c r="CP45" s="385">
        <v>120605.513</v>
      </c>
      <c r="CQ45" s="386">
        <v>2092744</v>
      </c>
      <c r="CR45" s="387">
        <v>332117.7354</v>
      </c>
      <c r="CS45" s="385">
        <v>332117.7354</v>
      </c>
      <c r="CT45" s="386">
        <v>4110959</v>
      </c>
      <c r="CU45" s="387">
        <v>539001.0694</v>
      </c>
      <c r="CV45" s="385">
        <v>539001.0694</v>
      </c>
      <c r="CW45" s="386">
        <v>6891091</v>
      </c>
      <c r="CX45" s="387">
        <v>753201.4293</v>
      </c>
      <c r="CY45" s="385">
        <v>753201.4293</v>
      </c>
      <c r="CZ45" s="386">
        <v>9680160</v>
      </c>
      <c r="DA45" s="387">
        <v>831724.5145</v>
      </c>
      <c r="DB45" s="385">
        <v>831724.5145</v>
      </c>
      <c r="DC45" s="420">
        <v>9963858</v>
      </c>
      <c r="DD45" s="421">
        <f t="shared" si="336"/>
        <v>831724.5145</v>
      </c>
      <c r="DE45" s="422">
        <f t="shared" si="337"/>
        <v>831724.5145</v>
      </c>
      <c r="DF45" s="423">
        <f t="shared" si="338"/>
        <v>9963858</v>
      </c>
      <c r="DG45" s="384"/>
      <c r="DH45" s="385"/>
      <c r="DI45" s="386"/>
      <c r="DJ45" s="387"/>
      <c r="DK45" s="385"/>
      <c r="DL45" s="386"/>
      <c r="DM45" s="387"/>
      <c r="DN45" s="385"/>
      <c r="DO45" s="386"/>
      <c r="DP45" s="387"/>
      <c r="DQ45" s="385"/>
      <c r="DR45" s="386"/>
      <c r="DS45" s="387"/>
      <c r="DT45" s="385"/>
      <c r="DU45" s="420"/>
      <c r="DV45" s="421">
        <f t="shared" si="339"/>
        <v>0</v>
      </c>
      <c r="DW45" s="422">
        <f t="shared" si="340"/>
        <v>0</v>
      </c>
      <c r="DX45" s="423">
        <f t="shared" si="341"/>
        <v>0</v>
      </c>
      <c r="DY45" s="384"/>
      <c r="DZ45" s="385"/>
      <c r="EA45" s="386"/>
      <c r="EB45" s="387"/>
      <c r="EC45" s="385"/>
      <c r="ED45" s="386"/>
      <c r="EE45" s="387"/>
      <c r="EF45" s="385"/>
      <c r="EG45" s="386"/>
      <c r="EH45" s="387"/>
      <c r="EI45" s="385"/>
      <c r="EJ45" s="386"/>
      <c r="EK45" s="387"/>
      <c r="EL45" s="385"/>
      <c r="EM45" s="420"/>
      <c r="EN45" s="421">
        <f t="shared" si="342"/>
        <v>0</v>
      </c>
      <c r="EO45" s="422">
        <f t="shared" si="343"/>
        <v>0</v>
      </c>
      <c r="EP45" s="423">
        <f t="shared" si="344"/>
        <v>0</v>
      </c>
      <c r="EQ45" s="384"/>
      <c r="ER45" s="385"/>
      <c r="ES45" s="386"/>
      <c r="ET45" s="387"/>
      <c r="EU45" s="385"/>
      <c r="EV45" s="386"/>
      <c r="EW45" s="387"/>
      <c r="EX45" s="385"/>
      <c r="EY45" s="386"/>
      <c r="EZ45" s="387"/>
      <c r="FA45" s="385"/>
      <c r="FB45" s="386"/>
      <c r="FC45" s="387"/>
      <c r="FD45" s="385"/>
      <c r="FE45" s="420"/>
      <c r="FF45" s="421">
        <f t="shared" si="345"/>
        <v>0</v>
      </c>
      <c r="FG45" s="422">
        <f t="shared" si="346"/>
        <v>0</v>
      </c>
      <c r="FH45" s="423">
        <f t="shared" si="347"/>
        <v>0</v>
      </c>
      <c r="FI45" s="384"/>
      <c r="FJ45" s="385"/>
      <c r="FK45" s="386"/>
      <c r="FL45" s="387"/>
      <c r="FM45" s="385"/>
      <c r="FN45" s="386"/>
      <c r="FO45" s="387"/>
      <c r="FP45" s="385"/>
      <c r="FQ45" s="386"/>
      <c r="FR45" s="387"/>
      <c r="FS45" s="385"/>
      <c r="FT45" s="386"/>
      <c r="FU45" s="387"/>
      <c r="FV45" s="385"/>
      <c r="FW45" s="420"/>
      <c r="FX45" s="421">
        <f t="shared" si="348"/>
        <v>0</v>
      </c>
      <c r="FY45" s="422">
        <f t="shared" si="349"/>
        <v>0</v>
      </c>
      <c r="FZ45" s="423">
        <f t="shared" si="350"/>
        <v>0</v>
      </c>
      <c r="GA45" s="384"/>
      <c r="GB45" s="385"/>
      <c r="GC45" s="386"/>
      <c r="GD45" s="387"/>
      <c r="GE45" s="385"/>
      <c r="GF45" s="386"/>
      <c r="GG45" s="387"/>
      <c r="GH45" s="385"/>
      <c r="GI45" s="386"/>
      <c r="GJ45" s="387"/>
      <c r="GK45" s="385"/>
      <c r="GL45" s="386"/>
      <c r="GM45" s="387"/>
      <c r="GN45" s="385"/>
      <c r="GO45" s="420"/>
      <c r="GP45" s="421">
        <f t="shared" si="351"/>
        <v>0</v>
      </c>
      <c r="GQ45" s="422">
        <f t="shared" si="352"/>
        <v>0</v>
      </c>
      <c r="GR45" s="423">
        <f t="shared" si="353"/>
        <v>0</v>
      </c>
      <c r="GS45" s="384"/>
      <c r="GT45" s="385"/>
      <c r="GU45" s="386"/>
      <c r="GV45" s="387"/>
      <c r="GW45" s="385"/>
      <c r="GX45" s="386"/>
      <c r="GY45" s="387"/>
      <c r="GZ45" s="385"/>
      <c r="HA45" s="386"/>
      <c r="HB45" s="387"/>
      <c r="HC45" s="385"/>
      <c r="HD45" s="386"/>
      <c r="HE45" s="387"/>
      <c r="HF45" s="385"/>
      <c r="HG45" s="420"/>
      <c r="HH45" s="421">
        <f t="shared" si="354"/>
        <v>0</v>
      </c>
      <c r="HI45" s="422">
        <f t="shared" si="355"/>
        <v>0</v>
      </c>
      <c r="HJ45" s="423">
        <f t="shared" si="356"/>
        <v>0</v>
      </c>
    </row>
    <row r="46" ht="6" customHeight="1" spans="2:218">
      <c r="B46" s="373"/>
      <c r="C46" s="374"/>
      <c r="D46" s="375"/>
      <c r="E46" s="376"/>
      <c r="F46" s="377"/>
      <c r="G46" s="375"/>
      <c r="H46" s="376"/>
      <c r="I46" s="377"/>
      <c r="J46" s="375"/>
      <c r="K46" s="376"/>
      <c r="L46" s="377"/>
      <c r="M46" s="375"/>
      <c r="N46" s="376"/>
      <c r="O46" s="377"/>
      <c r="P46" s="375"/>
      <c r="Q46" s="411"/>
      <c r="R46" s="412"/>
      <c r="S46" s="375"/>
      <c r="T46" s="413"/>
      <c r="U46" s="414"/>
      <c r="V46" s="375"/>
      <c r="W46" s="376"/>
      <c r="X46" s="377"/>
      <c r="Y46" s="375"/>
      <c r="Z46" s="376"/>
      <c r="AA46" s="377"/>
      <c r="AB46" s="375"/>
      <c r="AC46" s="376"/>
      <c r="AD46" s="377"/>
      <c r="AE46" s="375"/>
      <c r="AF46" s="376"/>
      <c r="AG46" s="377"/>
      <c r="AH46" s="375"/>
      <c r="AI46" s="411"/>
      <c r="AJ46" s="412"/>
      <c r="AK46" s="375"/>
      <c r="AL46" s="413"/>
      <c r="AM46" s="374"/>
      <c r="AN46" s="375"/>
      <c r="AO46" s="376"/>
      <c r="AP46" s="377"/>
      <c r="AQ46" s="375"/>
      <c r="AR46" s="376"/>
      <c r="AS46" s="377"/>
      <c r="AT46" s="375"/>
      <c r="AU46" s="376"/>
      <c r="AV46" s="377"/>
      <c r="AW46" s="375"/>
      <c r="AX46" s="376"/>
      <c r="AY46" s="377"/>
      <c r="AZ46" s="375"/>
      <c r="BA46" s="411"/>
      <c r="BB46" s="412"/>
      <c r="BC46" s="375"/>
      <c r="BD46" s="413"/>
      <c r="BE46" s="374"/>
      <c r="BF46" s="375"/>
      <c r="BG46" s="376"/>
      <c r="BH46" s="377"/>
      <c r="BI46" s="375"/>
      <c r="BJ46" s="376"/>
      <c r="BK46" s="377"/>
      <c r="BL46" s="375"/>
      <c r="BM46" s="376"/>
      <c r="BN46" s="377"/>
      <c r="BO46" s="375"/>
      <c r="BP46" s="376"/>
      <c r="BQ46" s="377"/>
      <c r="BR46" s="375"/>
      <c r="BS46" s="411"/>
      <c r="BT46" s="412"/>
      <c r="BU46" s="375"/>
      <c r="BV46" s="413"/>
      <c r="BW46" s="374"/>
      <c r="BX46" s="375"/>
      <c r="BY46" s="376"/>
      <c r="BZ46" s="377"/>
      <c r="CA46" s="375"/>
      <c r="CB46" s="376"/>
      <c r="CC46" s="377"/>
      <c r="CD46" s="375"/>
      <c r="CE46" s="376"/>
      <c r="CF46" s="377"/>
      <c r="CG46" s="375"/>
      <c r="CH46" s="376"/>
      <c r="CI46" s="377"/>
      <c r="CJ46" s="375"/>
      <c r="CK46" s="411"/>
      <c r="CL46" s="412"/>
      <c r="CM46" s="375"/>
      <c r="CN46" s="413"/>
      <c r="CO46" s="374"/>
      <c r="CP46" s="375"/>
      <c r="CQ46" s="376"/>
      <c r="CR46" s="377"/>
      <c r="CS46" s="375"/>
      <c r="CT46" s="376"/>
      <c r="CU46" s="377"/>
      <c r="CV46" s="375"/>
      <c r="CW46" s="376"/>
      <c r="CX46" s="377"/>
      <c r="CY46" s="375"/>
      <c r="CZ46" s="376"/>
      <c r="DA46" s="377"/>
      <c r="DB46" s="375"/>
      <c r="DC46" s="411"/>
      <c r="DD46" s="412"/>
      <c r="DE46" s="375"/>
      <c r="DF46" s="413"/>
      <c r="DG46" s="374"/>
      <c r="DH46" s="375"/>
      <c r="DI46" s="376"/>
      <c r="DJ46" s="377"/>
      <c r="DK46" s="375"/>
      <c r="DL46" s="376"/>
      <c r="DM46" s="377"/>
      <c r="DN46" s="375"/>
      <c r="DO46" s="376"/>
      <c r="DP46" s="377"/>
      <c r="DQ46" s="375"/>
      <c r="DR46" s="376"/>
      <c r="DS46" s="377"/>
      <c r="DT46" s="375"/>
      <c r="DU46" s="411"/>
      <c r="DV46" s="412"/>
      <c r="DW46" s="375"/>
      <c r="DX46" s="413"/>
      <c r="DY46" s="374"/>
      <c r="DZ46" s="375"/>
      <c r="EA46" s="376"/>
      <c r="EB46" s="377"/>
      <c r="EC46" s="375"/>
      <c r="ED46" s="376"/>
      <c r="EE46" s="377"/>
      <c r="EF46" s="375"/>
      <c r="EG46" s="376"/>
      <c r="EH46" s="377"/>
      <c r="EI46" s="375"/>
      <c r="EJ46" s="376"/>
      <c r="EK46" s="377"/>
      <c r="EL46" s="375"/>
      <c r="EM46" s="411"/>
      <c r="EN46" s="412"/>
      <c r="EO46" s="375"/>
      <c r="EP46" s="413"/>
      <c r="EQ46" s="374"/>
      <c r="ER46" s="375"/>
      <c r="ES46" s="376"/>
      <c r="ET46" s="377"/>
      <c r="EU46" s="375"/>
      <c r="EV46" s="376"/>
      <c r="EW46" s="377"/>
      <c r="EX46" s="375"/>
      <c r="EY46" s="376"/>
      <c r="EZ46" s="377"/>
      <c r="FA46" s="375"/>
      <c r="FB46" s="376"/>
      <c r="FC46" s="377"/>
      <c r="FD46" s="375"/>
      <c r="FE46" s="411"/>
      <c r="FF46" s="412"/>
      <c r="FG46" s="375"/>
      <c r="FH46" s="413"/>
      <c r="FI46" s="374"/>
      <c r="FJ46" s="375"/>
      <c r="FK46" s="376"/>
      <c r="FL46" s="377"/>
      <c r="FM46" s="375"/>
      <c r="FN46" s="376"/>
      <c r="FO46" s="377"/>
      <c r="FP46" s="375"/>
      <c r="FQ46" s="376"/>
      <c r="FR46" s="377"/>
      <c r="FS46" s="375"/>
      <c r="FT46" s="376"/>
      <c r="FU46" s="377"/>
      <c r="FV46" s="375"/>
      <c r="FW46" s="411"/>
      <c r="FX46" s="412"/>
      <c r="FY46" s="375"/>
      <c r="FZ46" s="413"/>
      <c r="GA46" s="374"/>
      <c r="GB46" s="375"/>
      <c r="GC46" s="376"/>
      <c r="GD46" s="377"/>
      <c r="GE46" s="375"/>
      <c r="GF46" s="376"/>
      <c r="GG46" s="377"/>
      <c r="GH46" s="375"/>
      <c r="GI46" s="376"/>
      <c r="GJ46" s="377"/>
      <c r="GK46" s="375"/>
      <c r="GL46" s="376"/>
      <c r="GM46" s="377"/>
      <c r="GN46" s="375"/>
      <c r="GO46" s="411"/>
      <c r="GP46" s="412"/>
      <c r="GQ46" s="375"/>
      <c r="GR46" s="413"/>
      <c r="GS46" s="374"/>
      <c r="GT46" s="375"/>
      <c r="GU46" s="376"/>
      <c r="GV46" s="377"/>
      <c r="GW46" s="375"/>
      <c r="GX46" s="376"/>
      <c r="GY46" s="377"/>
      <c r="GZ46" s="375"/>
      <c r="HA46" s="376"/>
      <c r="HB46" s="377"/>
      <c r="HC46" s="375"/>
      <c r="HD46" s="376"/>
      <c r="HE46" s="377"/>
      <c r="HF46" s="375"/>
      <c r="HG46" s="411"/>
      <c r="HH46" s="412"/>
      <c r="HI46" s="375"/>
      <c r="HJ46" s="413"/>
    </row>
    <row r="47" customHeight="1" spans="2:218">
      <c r="B47" s="393" t="s">
        <v>1791</v>
      </c>
      <c r="C47" s="394"/>
      <c r="D47" s="395"/>
      <c r="E47" s="396"/>
      <c r="F47" s="397"/>
      <c r="G47" s="395"/>
      <c r="H47" s="396"/>
      <c r="I47" s="397">
        <v>3120</v>
      </c>
      <c r="J47" s="395">
        <v>3120</v>
      </c>
      <c r="K47" s="396">
        <v>714</v>
      </c>
      <c r="L47" s="397">
        <v>8287.73</v>
      </c>
      <c r="M47" s="395">
        <v>8287.73</v>
      </c>
      <c r="N47" s="396">
        <v>1696</v>
      </c>
      <c r="O47" s="397">
        <v>11868.78</v>
      </c>
      <c r="P47" s="395">
        <v>11868.78</v>
      </c>
      <c r="Q47" s="431">
        <v>2650</v>
      </c>
      <c r="R47" s="432">
        <f t="shared" si="24"/>
        <v>11868.78</v>
      </c>
      <c r="S47" s="433">
        <f t="shared" si="0"/>
        <v>11868.78</v>
      </c>
      <c r="T47" s="434">
        <f t="shared" si="1"/>
        <v>2650</v>
      </c>
      <c r="U47" s="435">
        <v>3876.73</v>
      </c>
      <c r="V47" s="395">
        <v>3876.73</v>
      </c>
      <c r="W47" s="396">
        <v>347</v>
      </c>
      <c r="X47" s="397">
        <v>5918.65</v>
      </c>
      <c r="Y47" s="395">
        <v>5918.65</v>
      </c>
      <c r="Z47" s="396">
        <v>3029</v>
      </c>
      <c r="AA47" s="397">
        <v>8280.39</v>
      </c>
      <c r="AB47" s="395">
        <v>8280.39</v>
      </c>
      <c r="AC47" s="396">
        <v>4294</v>
      </c>
      <c r="AD47" s="397">
        <v>11390.76</v>
      </c>
      <c r="AE47" s="395">
        <v>11390.76</v>
      </c>
      <c r="AF47" s="396">
        <v>5132</v>
      </c>
      <c r="AG47" s="397">
        <v>12889.4</v>
      </c>
      <c r="AH47" s="395">
        <v>12889.4</v>
      </c>
      <c r="AI47" s="431">
        <v>5355</v>
      </c>
      <c r="AJ47" s="432">
        <f t="shared" ref="AJ47:AJ54" si="357">MAX(AG47,AD47,AA47,X47,U47)</f>
        <v>12889.4</v>
      </c>
      <c r="AK47" s="433">
        <f t="shared" ref="AK47:AK54" si="358">MAX(AH47,AE47,AB47,Y47,V47)</f>
        <v>12889.4</v>
      </c>
      <c r="AL47" s="434">
        <f t="shared" ref="AL47:AL54" si="359">MAX(AI47,AF47,AC47,Z47,W47)</f>
        <v>5355</v>
      </c>
      <c r="AM47" s="394">
        <v>2894.67</v>
      </c>
      <c r="AN47" s="395">
        <v>2894.67</v>
      </c>
      <c r="AO47" s="396">
        <v>865</v>
      </c>
      <c r="AP47" s="397">
        <v>8134.06</v>
      </c>
      <c r="AQ47" s="395">
        <v>8134.06</v>
      </c>
      <c r="AR47" s="396">
        <v>1777</v>
      </c>
      <c r="AS47" s="397">
        <v>13981.38</v>
      </c>
      <c r="AT47" s="395">
        <v>13981.38</v>
      </c>
      <c r="AU47" s="396">
        <v>3688</v>
      </c>
      <c r="AV47" s="397">
        <v>17992.1</v>
      </c>
      <c r="AW47" s="395">
        <v>17992.1</v>
      </c>
      <c r="AX47" s="396">
        <v>4379</v>
      </c>
      <c r="AY47" s="397"/>
      <c r="AZ47" s="395"/>
      <c r="BA47" s="431"/>
      <c r="BB47" s="432">
        <f t="shared" ref="BB47:BB54" si="360">MAX(AY47,AV47,AS47,AP47,AM47)</f>
        <v>17992.1</v>
      </c>
      <c r="BC47" s="433">
        <f t="shared" ref="BC47:BC54" si="361">MAX(AZ47,AW47,AT47,AQ47,AN47)</f>
        <v>17992.1</v>
      </c>
      <c r="BD47" s="434">
        <f t="shared" ref="BD47:BD54" si="362">MAX(BA47,AX47,AU47,AR47,AO47)</f>
        <v>4379</v>
      </c>
      <c r="BE47" s="394">
        <v>2703.42</v>
      </c>
      <c r="BF47" s="395">
        <v>2703.42</v>
      </c>
      <c r="BG47" s="396">
        <v>337</v>
      </c>
      <c r="BH47" s="397">
        <v>6095.72</v>
      </c>
      <c r="BI47" s="395">
        <v>6095.72</v>
      </c>
      <c r="BJ47" s="396">
        <v>1429</v>
      </c>
      <c r="BK47" s="397">
        <v>7789.1</v>
      </c>
      <c r="BL47" s="395">
        <v>7789.1</v>
      </c>
      <c r="BM47" s="396">
        <v>2443</v>
      </c>
      <c r="BN47" s="397">
        <v>11004.9</v>
      </c>
      <c r="BO47" s="395">
        <v>11004.9</v>
      </c>
      <c r="BP47" s="396">
        <v>2889</v>
      </c>
      <c r="BQ47" s="397">
        <v>11004.9</v>
      </c>
      <c r="BR47" s="395">
        <v>11004.9</v>
      </c>
      <c r="BS47" s="431">
        <v>2889</v>
      </c>
      <c r="BT47" s="432">
        <f t="shared" ref="BT47:BT54" si="363">MAX(BQ47,BN47,BK47,BH47,BE47)</f>
        <v>11004.9</v>
      </c>
      <c r="BU47" s="433">
        <f t="shared" ref="BU47:BU54" si="364">MAX(BR47,BO47,BL47,BI47,BF47)</f>
        <v>11004.9</v>
      </c>
      <c r="BV47" s="434">
        <f t="shared" ref="BV47:BV54" si="365">MAX(BS47,BP47,BM47,BJ47,BG47)</f>
        <v>2889</v>
      </c>
      <c r="BW47" s="394">
        <v>944.24</v>
      </c>
      <c r="BX47" s="395">
        <v>944.24</v>
      </c>
      <c r="BY47" s="396">
        <v>197</v>
      </c>
      <c r="BZ47" s="397">
        <v>5406.92</v>
      </c>
      <c r="CA47" s="395">
        <v>5406.92</v>
      </c>
      <c r="CB47" s="396">
        <v>1301</v>
      </c>
      <c r="CC47" s="397">
        <v>16576.44</v>
      </c>
      <c r="CD47" s="395">
        <v>16576.44</v>
      </c>
      <c r="CE47" s="396">
        <v>2844</v>
      </c>
      <c r="CF47" s="397">
        <v>22675.82</v>
      </c>
      <c r="CG47" s="395">
        <v>22675.82</v>
      </c>
      <c r="CH47" s="396">
        <v>4318</v>
      </c>
      <c r="CI47" s="397">
        <v>16866.07</v>
      </c>
      <c r="CJ47" s="395">
        <v>16866.07</v>
      </c>
      <c r="CK47" s="431">
        <v>3893</v>
      </c>
      <c r="CL47" s="432">
        <f t="shared" ref="CL47:CL54" si="366">MAX(CI47,CF47,CC47,BZ47,BW47)</f>
        <v>22675.82</v>
      </c>
      <c r="CM47" s="433">
        <f t="shared" ref="CM47:CM54" si="367">MAX(CJ47,CG47,CD47,CA47,BX47)</f>
        <v>22675.82</v>
      </c>
      <c r="CN47" s="434">
        <f t="shared" ref="CN47:CN54" si="368">MAX(CK47,CH47,CE47,CB47,BY47)</f>
        <v>4318</v>
      </c>
      <c r="CO47" s="394">
        <v>3915.54</v>
      </c>
      <c r="CP47" s="395">
        <v>3915.54</v>
      </c>
      <c r="CQ47" s="396">
        <v>648</v>
      </c>
      <c r="CR47" s="397">
        <v>5953.42</v>
      </c>
      <c r="CS47" s="395">
        <v>5953.42</v>
      </c>
      <c r="CT47" s="396">
        <v>1098</v>
      </c>
      <c r="CU47" s="397">
        <v>13648.88</v>
      </c>
      <c r="CV47" s="395">
        <v>13648.88</v>
      </c>
      <c r="CW47" s="396">
        <v>2859</v>
      </c>
      <c r="CX47" s="397">
        <v>17442.2</v>
      </c>
      <c r="CY47" s="395">
        <v>17442.2</v>
      </c>
      <c r="CZ47" s="396">
        <v>3967</v>
      </c>
      <c r="DA47" s="397">
        <v>20042.2</v>
      </c>
      <c r="DB47" s="395">
        <v>20042.2</v>
      </c>
      <c r="DC47" s="431">
        <v>4032</v>
      </c>
      <c r="DD47" s="432">
        <f t="shared" ref="DD47:DD54" si="369">MAX(DA47,CX47,CU47,CR47,CO47)</f>
        <v>20042.2</v>
      </c>
      <c r="DE47" s="433">
        <f t="shared" ref="DE47:DE54" si="370">MAX(DB47,CY47,CV47,CS47,CP47)</f>
        <v>20042.2</v>
      </c>
      <c r="DF47" s="434">
        <f t="shared" ref="DF47:DF54" si="371">MAX(DC47,CZ47,CW47,CT47,CQ47)</f>
        <v>4032</v>
      </c>
      <c r="DG47" s="394"/>
      <c r="DH47" s="395"/>
      <c r="DI47" s="396"/>
      <c r="DJ47" s="397"/>
      <c r="DK47" s="395"/>
      <c r="DL47" s="396"/>
      <c r="DM47" s="397"/>
      <c r="DN47" s="395"/>
      <c r="DO47" s="396"/>
      <c r="DP47" s="397"/>
      <c r="DQ47" s="395"/>
      <c r="DR47" s="396"/>
      <c r="DS47" s="397"/>
      <c r="DT47" s="395"/>
      <c r="DU47" s="431"/>
      <c r="DV47" s="432">
        <f t="shared" ref="DV47:DV54" si="372">MAX(DS47,DP47,DM47,DJ47,DG47)</f>
        <v>0</v>
      </c>
      <c r="DW47" s="433">
        <f t="shared" ref="DW47:DW54" si="373">MAX(DT47,DQ47,DN47,DK47,DH47)</f>
        <v>0</v>
      </c>
      <c r="DX47" s="434">
        <f t="shared" ref="DX47:DX54" si="374">MAX(DU47,DR47,DO47,DL47,DI47)</f>
        <v>0</v>
      </c>
      <c r="DY47" s="394"/>
      <c r="DZ47" s="395"/>
      <c r="EA47" s="396"/>
      <c r="EB47" s="397"/>
      <c r="EC47" s="395"/>
      <c r="ED47" s="396"/>
      <c r="EE47" s="397"/>
      <c r="EF47" s="395"/>
      <c r="EG47" s="396"/>
      <c r="EH47" s="397"/>
      <c r="EI47" s="395"/>
      <c r="EJ47" s="396"/>
      <c r="EK47" s="397"/>
      <c r="EL47" s="395"/>
      <c r="EM47" s="431"/>
      <c r="EN47" s="432">
        <f t="shared" ref="EN47:EN54" si="375">MAX(EK47,EH47,EE47,EB47,DY47)</f>
        <v>0</v>
      </c>
      <c r="EO47" s="433">
        <f t="shared" ref="EO47:EO54" si="376">MAX(EL47,EI47,EF47,EC47,DZ47)</f>
        <v>0</v>
      </c>
      <c r="EP47" s="434">
        <f t="shared" ref="EP47:EP54" si="377">MAX(EM47,EJ47,EG47,ED47,EA47)</f>
        <v>0</v>
      </c>
      <c r="EQ47" s="394"/>
      <c r="ER47" s="395"/>
      <c r="ES47" s="396"/>
      <c r="ET47" s="397"/>
      <c r="EU47" s="395"/>
      <c r="EV47" s="396"/>
      <c r="EW47" s="397"/>
      <c r="EX47" s="395"/>
      <c r="EY47" s="396"/>
      <c r="EZ47" s="397"/>
      <c r="FA47" s="395"/>
      <c r="FB47" s="396"/>
      <c r="FC47" s="397"/>
      <c r="FD47" s="395"/>
      <c r="FE47" s="431"/>
      <c r="FF47" s="432">
        <f t="shared" ref="FF47:FF54" si="378">MAX(FC47,EZ47,EW47,ET47,EQ47)</f>
        <v>0</v>
      </c>
      <c r="FG47" s="433">
        <f t="shared" ref="FG47:FG54" si="379">MAX(FD47,FA47,EX47,EU47,ER47)</f>
        <v>0</v>
      </c>
      <c r="FH47" s="434">
        <f t="shared" ref="FH47:FH54" si="380">MAX(FE47,FB47,EY47,EV47,ES47)</f>
        <v>0</v>
      </c>
      <c r="FI47" s="394"/>
      <c r="FJ47" s="395"/>
      <c r="FK47" s="396"/>
      <c r="FL47" s="397"/>
      <c r="FM47" s="395"/>
      <c r="FN47" s="396"/>
      <c r="FO47" s="397"/>
      <c r="FP47" s="395"/>
      <c r="FQ47" s="396"/>
      <c r="FR47" s="397"/>
      <c r="FS47" s="395"/>
      <c r="FT47" s="396"/>
      <c r="FU47" s="397"/>
      <c r="FV47" s="395"/>
      <c r="FW47" s="431"/>
      <c r="FX47" s="432">
        <f t="shared" ref="FX47:FX54" si="381">MAX(FU47,FR47,FO47,FL47,FI47)</f>
        <v>0</v>
      </c>
      <c r="FY47" s="433">
        <f t="shared" ref="FY47:FY54" si="382">MAX(FV47,FS47,FP47,FM47,FJ47)</f>
        <v>0</v>
      </c>
      <c r="FZ47" s="434">
        <f t="shared" ref="FZ47:FZ54" si="383">MAX(FW47,FT47,FQ47,FN47,FK47)</f>
        <v>0</v>
      </c>
      <c r="GA47" s="394"/>
      <c r="GB47" s="395"/>
      <c r="GC47" s="396"/>
      <c r="GD47" s="397"/>
      <c r="GE47" s="395"/>
      <c r="GF47" s="396"/>
      <c r="GG47" s="397"/>
      <c r="GH47" s="395"/>
      <c r="GI47" s="396"/>
      <c r="GJ47" s="397"/>
      <c r="GK47" s="395"/>
      <c r="GL47" s="396"/>
      <c r="GM47" s="397"/>
      <c r="GN47" s="395"/>
      <c r="GO47" s="431"/>
      <c r="GP47" s="432">
        <f t="shared" ref="GP47:GP54" si="384">MAX(GM47,GJ47,GG47,GD47,GA47)</f>
        <v>0</v>
      </c>
      <c r="GQ47" s="433">
        <f t="shared" ref="GQ47:GQ54" si="385">MAX(GN47,GK47,GH47,GE47,GB47)</f>
        <v>0</v>
      </c>
      <c r="GR47" s="434">
        <f t="shared" ref="GR47:GR54" si="386">MAX(GO47,GL47,GI47,GF47,GC47)</f>
        <v>0</v>
      </c>
      <c r="GS47" s="394"/>
      <c r="GT47" s="395"/>
      <c r="GU47" s="396"/>
      <c r="GV47" s="397"/>
      <c r="GW47" s="395"/>
      <c r="GX47" s="396"/>
      <c r="GY47" s="397"/>
      <c r="GZ47" s="395"/>
      <c r="HA47" s="396"/>
      <c r="HB47" s="397"/>
      <c r="HC47" s="395"/>
      <c r="HD47" s="396"/>
      <c r="HE47" s="397"/>
      <c r="HF47" s="395"/>
      <c r="HG47" s="431"/>
      <c r="HH47" s="432">
        <f t="shared" ref="HH47:HH54" si="387">MAX(HE47,HB47,GY47,GV47,GS47)</f>
        <v>0</v>
      </c>
      <c r="HI47" s="433">
        <f t="shared" ref="HI47:HI54" si="388">MAX(HF47,HC47,GZ47,GW47,GT47)</f>
        <v>0</v>
      </c>
      <c r="HJ47" s="434">
        <f t="shared" ref="HJ47:HJ54" si="389">MAX(HG47,HD47,HA47,GX47,GU47)</f>
        <v>0</v>
      </c>
    </row>
    <row r="48" customHeight="1" spans="2:218">
      <c r="B48" s="378" t="s">
        <v>1792</v>
      </c>
      <c r="C48" s="379"/>
      <c r="D48" s="380"/>
      <c r="E48" s="381"/>
      <c r="F48" s="382"/>
      <c r="G48" s="380"/>
      <c r="H48" s="381"/>
      <c r="I48" s="382">
        <v>0</v>
      </c>
      <c r="J48" s="380">
        <v>0</v>
      </c>
      <c r="K48" s="381">
        <v>0</v>
      </c>
      <c r="L48" s="382">
        <v>3348.26</v>
      </c>
      <c r="M48" s="380">
        <v>3348.26</v>
      </c>
      <c r="N48" s="381">
        <v>664</v>
      </c>
      <c r="O48" s="382">
        <v>9473.51</v>
      </c>
      <c r="P48" s="380">
        <v>9473.51</v>
      </c>
      <c r="Q48" s="415">
        <v>859</v>
      </c>
      <c r="R48" s="416">
        <f t="shared" si="24"/>
        <v>9473.51</v>
      </c>
      <c r="S48" s="417">
        <f t="shared" si="0"/>
        <v>9473.51</v>
      </c>
      <c r="T48" s="418">
        <f t="shared" si="1"/>
        <v>859</v>
      </c>
      <c r="U48" s="419">
        <v>0</v>
      </c>
      <c r="V48" s="380">
        <v>0</v>
      </c>
      <c r="W48" s="381">
        <v>0</v>
      </c>
      <c r="X48" s="382">
        <v>6272.46</v>
      </c>
      <c r="Y48" s="380">
        <v>6272.46</v>
      </c>
      <c r="Z48" s="381">
        <v>625</v>
      </c>
      <c r="AA48" s="382">
        <v>9296.53</v>
      </c>
      <c r="AB48" s="380">
        <v>9296.53</v>
      </c>
      <c r="AC48" s="381">
        <v>1015</v>
      </c>
      <c r="AD48" s="382">
        <v>9296.53</v>
      </c>
      <c r="AE48" s="380">
        <v>9296.53</v>
      </c>
      <c r="AF48" s="381">
        <v>1015</v>
      </c>
      <c r="AG48" s="382">
        <v>11667.69</v>
      </c>
      <c r="AH48" s="380">
        <v>11667.69</v>
      </c>
      <c r="AI48" s="415">
        <v>1374</v>
      </c>
      <c r="AJ48" s="416">
        <f t="shared" si="357"/>
        <v>11667.69</v>
      </c>
      <c r="AK48" s="417">
        <f t="shared" si="358"/>
        <v>11667.69</v>
      </c>
      <c r="AL48" s="418">
        <f t="shared" si="359"/>
        <v>1374</v>
      </c>
      <c r="AM48" s="379">
        <v>1894.42</v>
      </c>
      <c r="AN48" s="380">
        <v>1894.42</v>
      </c>
      <c r="AO48" s="381">
        <v>218</v>
      </c>
      <c r="AP48" s="382">
        <v>5665.88</v>
      </c>
      <c r="AQ48" s="380">
        <v>5665.88</v>
      </c>
      <c r="AR48" s="381">
        <v>652</v>
      </c>
      <c r="AS48" s="382">
        <v>7560.3</v>
      </c>
      <c r="AT48" s="380">
        <v>7560.3</v>
      </c>
      <c r="AU48" s="381">
        <v>870</v>
      </c>
      <c r="AV48" s="382">
        <v>18035.54</v>
      </c>
      <c r="AW48" s="380">
        <v>18035.54</v>
      </c>
      <c r="AX48" s="381">
        <v>1870</v>
      </c>
      <c r="AY48" s="382"/>
      <c r="AZ48" s="380"/>
      <c r="BA48" s="415"/>
      <c r="BB48" s="416">
        <f t="shared" si="360"/>
        <v>18035.54</v>
      </c>
      <c r="BC48" s="417">
        <f t="shared" si="361"/>
        <v>18035.54</v>
      </c>
      <c r="BD48" s="418">
        <f t="shared" si="362"/>
        <v>1870</v>
      </c>
      <c r="BE48" s="379">
        <v>955.9</v>
      </c>
      <c r="BF48" s="380">
        <v>955.9</v>
      </c>
      <c r="BG48" s="381">
        <v>110</v>
      </c>
      <c r="BH48" s="382">
        <v>1356.7</v>
      </c>
      <c r="BI48" s="380">
        <v>1356.7</v>
      </c>
      <c r="BJ48" s="381">
        <v>170</v>
      </c>
      <c r="BK48" s="382">
        <v>2660.98</v>
      </c>
      <c r="BL48" s="380">
        <v>2660.98</v>
      </c>
      <c r="BM48" s="381">
        <v>356</v>
      </c>
      <c r="BN48" s="382">
        <v>9345.13</v>
      </c>
      <c r="BO48" s="380">
        <v>9345.13</v>
      </c>
      <c r="BP48" s="381">
        <v>1018</v>
      </c>
      <c r="BQ48" s="382">
        <v>15929.82</v>
      </c>
      <c r="BR48" s="380">
        <v>15929.82</v>
      </c>
      <c r="BS48" s="415">
        <v>1507</v>
      </c>
      <c r="BT48" s="416">
        <f t="shared" si="363"/>
        <v>15929.82</v>
      </c>
      <c r="BU48" s="417">
        <f t="shared" si="364"/>
        <v>15929.82</v>
      </c>
      <c r="BV48" s="418">
        <f t="shared" si="365"/>
        <v>1507</v>
      </c>
      <c r="BW48" s="379">
        <v>5960.12</v>
      </c>
      <c r="BX48" s="380">
        <v>5960.12</v>
      </c>
      <c r="BY48" s="381">
        <v>436</v>
      </c>
      <c r="BZ48" s="382">
        <v>17880.36</v>
      </c>
      <c r="CA48" s="380">
        <v>17880.36</v>
      </c>
      <c r="CB48" s="381">
        <v>1308</v>
      </c>
      <c r="CC48" s="382">
        <v>27964</v>
      </c>
      <c r="CD48" s="380">
        <v>27964</v>
      </c>
      <c r="CE48" s="381">
        <v>2107</v>
      </c>
      <c r="CF48" s="382">
        <v>35049.51</v>
      </c>
      <c r="CG48" s="380">
        <v>35049.51</v>
      </c>
      <c r="CH48" s="381">
        <v>2631</v>
      </c>
      <c r="CI48" s="382">
        <v>40859.26</v>
      </c>
      <c r="CJ48" s="380">
        <v>40859.26</v>
      </c>
      <c r="CK48" s="415">
        <v>3056</v>
      </c>
      <c r="CL48" s="416">
        <f t="shared" si="366"/>
        <v>40859.26</v>
      </c>
      <c r="CM48" s="417">
        <f t="shared" si="367"/>
        <v>40859.26</v>
      </c>
      <c r="CN48" s="418">
        <f t="shared" si="368"/>
        <v>3056</v>
      </c>
      <c r="CO48" s="379">
        <v>526.86</v>
      </c>
      <c r="CP48" s="380">
        <v>526.86</v>
      </c>
      <c r="CQ48" s="381">
        <v>66</v>
      </c>
      <c r="CR48" s="382">
        <v>526.86</v>
      </c>
      <c r="CS48" s="380">
        <v>526.86</v>
      </c>
      <c r="CT48" s="381">
        <v>66</v>
      </c>
      <c r="CU48" s="382">
        <v>575.46</v>
      </c>
      <c r="CV48" s="380">
        <v>575.46</v>
      </c>
      <c r="CW48" s="381">
        <v>72</v>
      </c>
      <c r="CX48" s="382">
        <v>4072.91</v>
      </c>
      <c r="CY48" s="380">
        <v>4072.91</v>
      </c>
      <c r="CZ48" s="381">
        <v>465</v>
      </c>
      <c r="DA48" s="382">
        <v>4072.91</v>
      </c>
      <c r="DB48" s="380">
        <v>4072.91</v>
      </c>
      <c r="DC48" s="415">
        <v>465</v>
      </c>
      <c r="DD48" s="416">
        <f t="shared" si="369"/>
        <v>4072.91</v>
      </c>
      <c r="DE48" s="417">
        <f t="shared" si="370"/>
        <v>4072.91</v>
      </c>
      <c r="DF48" s="418">
        <f t="shared" si="371"/>
        <v>465</v>
      </c>
      <c r="DG48" s="379"/>
      <c r="DH48" s="380"/>
      <c r="DI48" s="381"/>
      <c r="DJ48" s="382"/>
      <c r="DK48" s="380"/>
      <c r="DL48" s="381"/>
      <c r="DM48" s="382"/>
      <c r="DN48" s="380"/>
      <c r="DO48" s="381"/>
      <c r="DP48" s="382"/>
      <c r="DQ48" s="380"/>
      <c r="DR48" s="381"/>
      <c r="DS48" s="382"/>
      <c r="DT48" s="380"/>
      <c r="DU48" s="415"/>
      <c r="DV48" s="416">
        <f t="shared" si="372"/>
        <v>0</v>
      </c>
      <c r="DW48" s="417">
        <f t="shared" si="373"/>
        <v>0</v>
      </c>
      <c r="DX48" s="418">
        <f t="shared" si="374"/>
        <v>0</v>
      </c>
      <c r="DY48" s="379"/>
      <c r="DZ48" s="380"/>
      <c r="EA48" s="381"/>
      <c r="EB48" s="382"/>
      <c r="EC48" s="380"/>
      <c r="ED48" s="381"/>
      <c r="EE48" s="382"/>
      <c r="EF48" s="380"/>
      <c r="EG48" s="381"/>
      <c r="EH48" s="382"/>
      <c r="EI48" s="380"/>
      <c r="EJ48" s="381"/>
      <c r="EK48" s="382"/>
      <c r="EL48" s="380"/>
      <c r="EM48" s="415"/>
      <c r="EN48" s="416">
        <f t="shared" si="375"/>
        <v>0</v>
      </c>
      <c r="EO48" s="417">
        <f t="shared" si="376"/>
        <v>0</v>
      </c>
      <c r="EP48" s="418">
        <f t="shared" si="377"/>
        <v>0</v>
      </c>
      <c r="EQ48" s="379"/>
      <c r="ER48" s="380"/>
      <c r="ES48" s="381"/>
      <c r="ET48" s="382"/>
      <c r="EU48" s="380"/>
      <c r="EV48" s="381"/>
      <c r="EW48" s="382"/>
      <c r="EX48" s="380"/>
      <c r="EY48" s="381"/>
      <c r="EZ48" s="382"/>
      <c r="FA48" s="380"/>
      <c r="FB48" s="381"/>
      <c r="FC48" s="382"/>
      <c r="FD48" s="380"/>
      <c r="FE48" s="415"/>
      <c r="FF48" s="416">
        <f t="shared" si="378"/>
        <v>0</v>
      </c>
      <c r="FG48" s="417">
        <f t="shared" si="379"/>
        <v>0</v>
      </c>
      <c r="FH48" s="418">
        <f t="shared" si="380"/>
        <v>0</v>
      </c>
      <c r="FI48" s="379"/>
      <c r="FJ48" s="380"/>
      <c r="FK48" s="381"/>
      <c r="FL48" s="382"/>
      <c r="FM48" s="380"/>
      <c r="FN48" s="381"/>
      <c r="FO48" s="382"/>
      <c r="FP48" s="380"/>
      <c r="FQ48" s="381"/>
      <c r="FR48" s="382"/>
      <c r="FS48" s="380"/>
      <c r="FT48" s="381"/>
      <c r="FU48" s="382"/>
      <c r="FV48" s="380"/>
      <c r="FW48" s="415"/>
      <c r="FX48" s="416">
        <f t="shared" si="381"/>
        <v>0</v>
      </c>
      <c r="FY48" s="417">
        <f t="shared" si="382"/>
        <v>0</v>
      </c>
      <c r="FZ48" s="418">
        <f t="shared" si="383"/>
        <v>0</v>
      </c>
      <c r="GA48" s="379"/>
      <c r="GB48" s="380"/>
      <c r="GC48" s="381"/>
      <c r="GD48" s="382"/>
      <c r="GE48" s="380"/>
      <c r="GF48" s="381"/>
      <c r="GG48" s="382"/>
      <c r="GH48" s="380"/>
      <c r="GI48" s="381"/>
      <c r="GJ48" s="382"/>
      <c r="GK48" s="380"/>
      <c r="GL48" s="381"/>
      <c r="GM48" s="382"/>
      <c r="GN48" s="380"/>
      <c r="GO48" s="415"/>
      <c r="GP48" s="416">
        <f t="shared" si="384"/>
        <v>0</v>
      </c>
      <c r="GQ48" s="417">
        <f t="shared" si="385"/>
        <v>0</v>
      </c>
      <c r="GR48" s="418">
        <f t="shared" si="386"/>
        <v>0</v>
      </c>
      <c r="GS48" s="379"/>
      <c r="GT48" s="380"/>
      <c r="GU48" s="381"/>
      <c r="GV48" s="382"/>
      <c r="GW48" s="380"/>
      <c r="GX48" s="381"/>
      <c r="GY48" s="382"/>
      <c r="GZ48" s="380"/>
      <c r="HA48" s="381"/>
      <c r="HB48" s="382"/>
      <c r="HC48" s="380"/>
      <c r="HD48" s="381"/>
      <c r="HE48" s="382"/>
      <c r="HF48" s="380"/>
      <c r="HG48" s="415"/>
      <c r="HH48" s="416">
        <f t="shared" si="387"/>
        <v>0</v>
      </c>
      <c r="HI48" s="417">
        <f t="shared" si="388"/>
        <v>0</v>
      </c>
      <c r="HJ48" s="418">
        <f t="shared" si="389"/>
        <v>0</v>
      </c>
    </row>
    <row r="49" customHeight="1" spans="2:218">
      <c r="B49" s="378" t="s">
        <v>1793</v>
      </c>
      <c r="C49" s="379"/>
      <c r="D49" s="380"/>
      <c r="E49" s="381"/>
      <c r="F49" s="382"/>
      <c r="G49" s="380"/>
      <c r="H49" s="381"/>
      <c r="I49" s="382">
        <v>0</v>
      </c>
      <c r="J49" s="380">
        <v>0</v>
      </c>
      <c r="K49" s="381">
        <v>0</v>
      </c>
      <c r="L49" s="382">
        <v>0</v>
      </c>
      <c r="M49" s="380">
        <v>0</v>
      </c>
      <c r="N49" s="381">
        <v>0</v>
      </c>
      <c r="O49" s="382">
        <v>0</v>
      </c>
      <c r="P49" s="380">
        <v>0</v>
      </c>
      <c r="Q49" s="415">
        <v>0</v>
      </c>
      <c r="R49" s="416">
        <f t="shared" si="24"/>
        <v>0</v>
      </c>
      <c r="S49" s="417">
        <f t="shared" si="0"/>
        <v>0</v>
      </c>
      <c r="T49" s="418">
        <f t="shared" si="1"/>
        <v>0</v>
      </c>
      <c r="U49" s="419">
        <v>0</v>
      </c>
      <c r="V49" s="380">
        <v>0</v>
      </c>
      <c r="W49" s="381">
        <v>0</v>
      </c>
      <c r="X49" s="382">
        <v>0</v>
      </c>
      <c r="Y49" s="380">
        <v>0</v>
      </c>
      <c r="Z49" s="381">
        <v>0</v>
      </c>
      <c r="AA49" s="382">
        <v>0</v>
      </c>
      <c r="AB49" s="380">
        <v>0</v>
      </c>
      <c r="AC49" s="381">
        <v>0</v>
      </c>
      <c r="AD49" s="382">
        <v>0</v>
      </c>
      <c r="AE49" s="380">
        <v>0</v>
      </c>
      <c r="AF49" s="381">
        <v>0</v>
      </c>
      <c r="AG49" s="382">
        <v>0</v>
      </c>
      <c r="AH49" s="380">
        <v>0</v>
      </c>
      <c r="AI49" s="415">
        <v>0</v>
      </c>
      <c r="AJ49" s="416">
        <f t="shared" si="357"/>
        <v>0</v>
      </c>
      <c r="AK49" s="417">
        <f t="shared" si="358"/>
        <v>0</v>
      </c>
      <c r="AL49" s="418">
        <f t="shared" si="359"/>
        <v>0</v>
      </c>
      <c r="AM49" s="379">
        <v>0</v>
      </c>
      <c r="AN49" s="380">
        <v>0</v>
      </c>
      <c r="AO49" s="381">
        <v>0</v>
      </c>
      <c r="AP49" s="382">
        <v>0</v>
      </c>
      <c r="AQ49" s="380">
        <v>0</v>
      </c>
      <c r="AR49" s="381">
        <v>0</v>
      </c>
      <c r="AS49" s="382">
        <v>0</v>
      </c>
      <c r="AT49" s="380">
        <v>0</v>
      </c>
      <c r="AU49" s="381">
        <v>0</v>
      </c>
      <c r="AV49" s="382">
        <v>0</v>
      </c>
      <c r="AW49" s="380">
        <v>0</v>
      </c>
      <c r="AX49" s="381">
        <v>0</v>
      </c>
      <c r="AY49" s="382"/>
      <c r="AZ49" s="380"/>
      <c r="BA49" s="415"/>
      <c r="BB49" s="416">
        <f t="shared" si="360"/>
        <v>0</v>
      </c>
      <c r="BC49" s="417">
        <f t="shared" si="361"/>
        <v>0</v>
      </c>
      <c r="BD49" s="418">
        <f t="shared" si="362"/>
        <v>0</v>
      </c>
      <c r="BE49" s="379">
        <v>0</v>
      </c>
      <c r="BF49" s="380">
        <v>0</v>
      </c>
      <c r="BG49" s="381">
        <v>0</v>
      </c>
      <c r="BH49" s="382">
        <v>0</v>
      </c>
      <c r="BI49" s="380">
        <v>0</v>
      </c>
      <c r="BJ49" s="381">
        <v>0</v>
      </c>
      <c r="BK49" s="382">
        <v>0</v>
      </c>
      <c r="BL49" s="380">
        <v>0</v>
      </c>
      <c r="BM49" s="381">
        <v>0</v>
      </c>
      <c r="BN49" s="382">
        <v>0</v>
      </c>
      <c r="BO49" s="380">
        <v>0</v>
      </c>
      <c r="BP49" s="381">
        <v>0</v>
      </c>
      <c r="BQ49" s="382">
        <v>0</v>
      </c>
      <c r="BR49" s="380">
        <v>0</v>
      </c>
      <c r="BS49" s="415">
        <v>0</v>
      </c>
      <c r="BT49" s="416">
        <f t="shared" si="363"/>
        <v>0</v>
      </c>
      <c r="BU49" s="417">
        <f t="shared" si="364"/>
        <v>0</v>
      </c>
      <c r="BV49" s="418">
        <f t="shared" si="365"/>
        <v>0</v>
      </c>
      <c r="BW49" s="379">
        <v>0</v>
      </c>
      <c r="BX49" s="380">
        <v>0</v>
      </c>
      <c r="BY49" s="381">
        <v>0</v>
      </c>
      <c r="BZ49" s="382">
        <v>0</v>
      </c>
      <c r="CA49" s="380">
        <v>0</v>
      </c>
      <c r="CB49" s="381">
        <v>0</v>
      </c>
      <c r="CC49" s="382">
        <v>0</v>
      </c>
      <c r="CD49" s="380">
        <v>0</v>
      </c>
      <c r="CE49" s="381">
        <v>0</v>
      </c>
      <c r="CF49" s="382">
        <v>0</v>
      </c>
      <c r="CG49" s="380">
        <v>0</v>
      </c>
      <c r="CH49" s="381">
        <v>0</v>
      </c>
      <c r="CI49" s="382">
        <v>0</v>
      </c>
      <c r="CJ49" s="380">
        <v>0</v>
      </c>
      <c r="CK49" s="415">
        <v>0</v>
      </c>
      <c r="CL49" s="416">
        <f t="shared" si="366"/>
        <v>0</v>
      </c>
      <c r="CM49" s="417">
        <f t="shared" si="367"/>
        <v>0</v>
      </c>
      <c r="CN49" s="418">
        <f t="shared" si="368"/>
        <v>0</v>
      </c>
      <c r="CO49" s="379">
        <v>0</v>
      </c>
      <c r="CP49" s="380">
        <v>0</v>
      </c>
      <c r="CQ49" s="381">
        <v>0</v>
      </c>
      <c r="CR49" s="382">
        <v>0</v>
      </c>
      <c r="CS49" s="380">
        <v>0</v>
      </c>
      <c r="CT49" s="381">
        <v>0</v>
      </c>
      <c r="CU49" s="382">
        <v>0</v>
      </c>
      <c r="CV49" s="380">
        <v>0</v>
      </c>
      <c r="CW49" s="381">
        <v>0</v>
      </c>
      <c r="CX49" s="382">
        <v>0</v>
      </c>
      <c r="CY49" s="380">
        <v>0</v>
      </c>
      <c r="CZ49" s="381">
        <v>0</v>
      </c>
      <c r="DA49" s="382">
        <v>0</v>
      </c>
      <c r="DB49" s="380">
        <v>0</v>
      </c>
      <c r="DC49" s="415">
        <v>0</v>
      </c>
      <c r="DD49" s="416">
        <f t="shared" si="369"/>
        <v>0</v>
      </c>
      <c r="DE49" s="417">
        <f t="shared" si="370"/>
        <v>0</v>
      </c>
      <c r="DF49" s="418">
        <f t="shared" si="371"/>
        <v>0</v>
      </c>
      <c r="DG49" s="379"/>
      <c r="DH49" s="380"/>
      <c r="DI49" s="381"/>
      <c r="DJ49" s="382"/>
      <c r="DK49" s="380"/>
      <c r="DL49" s="381"/>
      <c r="DM49" s="382"/>
      <c r="DN49" s="380"/>
      <c r="DO49" s="381"/>
      <c r="DP49" s="382"/>
      <c r="DQ49" s="380"/>
      <c r="DR49" s="381"/>
      <c r="DS49" s="382"/>
      <c r="DT49" s="380"/>
      <c r="DU49" s="415"/>
      <c r="DV49" s="416">
        <f t="shared" si="372"/>
        <v>0</v>
      </c>
      <c r="DW49" s="417">
        <f t="shared" si="373"/>
        <v>0</v>
      </c>
      <c r="DX49" s="418">
        <f t="shared" si="374"/>
        <v>0</v>
      </c>
      <c r="DY49" s="379"/>
      <c r="DZ49" s="380"/>
      <c r="EA49" s="381"/>
      <c r="EB49" s="382"/>
      <c r="EC49" s="380"/>
      <c r="ED49" s="381"/>
      <c r="EE49" s="382"/>
      <c r="EF49" s="380"/>
      <c r="EG49" s="381"/>
      <c r="EH49" s="382"/>
      <c r="EI49" s="380"/>
      <c r="EJ49" s="381"/>
      <c r="EK49" s="382"/>
      <c r="EL49" s="380"/>
      <c r="EM49" s="415"/>
      <c r="EN49" s="416">
        <f t="shared" si="375"/>
        <v>0</v>
      </c>
      <c r="EO49" s="417">
        <f t="shared" si="376"/>
        <v>0</v>
      </c>
      <c r="EP49" s="418">
        <f t="shared" si="377"/>
        <v>0</v>
      </c>
      <c r="EQ49" s="379"/>
      <c r="ER49" s="380"/>
      <c r="ES49" s="381"/>
      <c r="ET49" s="382"/>
      <c r="EU49" s="380"/>
      <c r="EV49" s="381"/>
      <c r="EW49" s="382"/>
      <c r="EX49" s="380"/>
      <c r="EY49" s="381"/>
      <c r="EZ49" s="382"/>
      <c r="FA49" s="380"/>
      <c r="FB49" s="381"/>
      <c r="FC49" s="382"/>
      <c r="FD49" s="380"/>
      <c r="FE49" s="415"/>
      <c r="FF49" s="416">
        <f t="shared" si="378"/>
        <v>0</v>
      </c>
      <c r="FG49" s="417">
        <f t="shared" si="379"/>
        <v>0</v>
      </c>
      <c r="FH49" s="418">
        <f t="shared" si="380"/>
        <v>0</v>
      </c>
      <c r="FI49" s="379"/>
      <c r="FJ49" s="380"/>
      <c r="FK49" s="381"/>
      <c r="FL49" s="382"/>
      <c r="FM49" s="380"/>
      <c r="FN49" s="381"/>
      <c r="FO49" s="382"/>
      <c r="FP49" s="380"/>
      <c r="FQ49" s="381"/>
      <c r="FR49" s="382"/>
      <c r="FS49" s="380"/>
      <c r="FT49" s="381"/>
      <c r="FU49" s="382"/>
      <c r="FV49" s="380"/>
      <c r="FW49" s="415"/>
      <c r="FX49" s="416">
        <f t="shared" si="381"/>
        <v>0</v>
      </c>
      <c r="FY49" s="417">
        <f t="shared" si="382"/>
        <v>0</v>
      </c>
      <c r="FZ49" s="418">
        <f t="shared" si="383"/>
        <v>0</v>
      </c>
      <c r="GA49" s="379"/>
      <c r="GB49" s="380"/>
      <c r="GC49" s="381"/>
      <c r="GD49" s="382"/>
      <c r="GE49" s="380"/>
      <c r="GF49" s="381"/>
      <c r="GG49" s="382"/>
      <c r="GH49" s="380"/>
      <c r="GI49" s="381"/>
      <c r="GJ49" s="382"/>
      <c r="GK49" s="380"/>
      <c r="GL49" s="381"/>
      <c r="GM49" s="382"/>
      <c r="GN49" s="380"/>
      <c r="GO49" s="415"/>
      <c r="GP49" s="416">
        <f t="shared" si="384"/>
        <v>0</v>
      </c>
      <c r="GQ49" s="417">
        <f t="shared" si="385"/>
        <v>0</v>
      </c>
      <c r="GR49" s="418">
        <f t="shared" si="386"/>
        <v>0</v>
      </c>
      <c r="GS49" s="379"/>
      <c r="GT49" s="380"/>
      <c r="GU49" s="381"/>
      <c r="GV49" s="382"/>
      <c r="GW49" s="380"/>
      <c r="GX49" s="381"/>
      <c r="GY49" s="382"/>
      <c r="GZ49" s="380"/>
      <c r="HA49" s="381"/>
      <c r="HB49" s="382"/>
      <c r="HC49" s="380"/>
      <c r="HD49" s="381"/>
      <c r="HE49" s="382"/>
      <c r="HF49" s="380"/>
      <c r="HG49" s="415"/>
      <c r="HH49" s="416">
        <f t="shared" si="387"/>
        <v>0</v>
      </c>
      <c r="HI49" s="417">
        <f t="shared" si="388"/>
        <v>0</v>
      </c>
      <c r="HJ49" s="418">
        <f t="shared" si="389"/>
        <v>0</v>
      </c>
    </row>
    <row r="50" customHeight="1" spans="2:218">
      <c r="B50" s="378" t="s">
        <v>1794</v>
      </c>
      <c r="C50" s="379"/>
      <c r="D50" s="380"/>
      <c r="E50" s="381"/>
      <c r="F50" s="382"/>
      <c r="G50" s="380"/>
      <c r="H50" s="381"/>
      <c r="I50" s="382">
        <v>0</v>
      </c>
      <c r="J50" s="380">
        <v>0</v>
      </c>
      <c r="K50" s="381">
        <v>0</v>
      </c>
      <c r="L50" s="382">
        <v>0</v>
      </c>
      <c r="M50" s="380">
        <v>0</v>
      </c>
      <c r="N50" s="381">
        <v>0</v>
      </c>
      <c r="O50" s="382">
        <v>0</v>
      </c>
      <c r="P50" s="380">
        <v>0</v>
      </c>
      <c r="Q50" s="415">
        <v>0</v>
      </c>
      <c r="R50" s="416">
        <f t="shared" si="24"/>
        <v>0</v>
      </c>
      <c r="S50" s="417">
        <f t="shared" si="0"/>
        <v>0</v>
      </c>
      <c r="T50" s="418">
        <f t="shared" si="1"/>
        <v>0</v>
      </c>
      <c r="U50" s="419">
        <v>0</v>
      </c>
      <c r="V50" s="380">
        <v>0</v>
      </c>
      <c r="W50" s="381">
        <v>0</v>
      </c>
      <c r="X50" s="382">
        <v>0</v>
      </c>
      <c r="Y50" s="380">
        <v>0</v>
      </c>
      <c r="Z50" s="381">
        <v>0</v>
      </c>
      <c r="AA50" s="382">
        <v>0</v>
      </c>
      <c r="AB50" s="380">
        <v>0</v>
      </c>
      <c r="AC50" s="381">
        <v>0</v>
      </c>
      <c r="AD50" s="382">
        <v>0</v>
      </c>
      <c r="AE50" s="380">
        <v>0</v>
      </c>
      <c r="AF50" s="381">
        <v>0</v>
      </c>
      <c r="AG50" s="382">
        <v>0</v>
      </c>
      <c r="AH50" s="380">
        <v>0</v>
      </c>
      <c r="AI50" s="415">
        <v>0</v>
      </c>
      <c r="AJ50" s="416">
        <f t="shared" si="357"/>
        <v>0</v>
      </c>
      <c r="AK50" s="417">
        <f t="shared" si="358"/>
        <v>0</v>
      </c>
      <c r="AL50" s="418">
        <f t="shared" si="359"/>
        <v>0</v>
      </c>
      <c r="AM50" s="379">
        <v>0</v>
      </c>
      <c r="AN50" s="380">
        <v>0</v>
      </c>
      <c r="AO50" s="381">
        <v>0</v>
      </c>
      <c r="AP50" s="382">
        <v>0</v>
      </c>
      <c r="AQ50" s="380">
        <v>0</v>
      </c>
      <c r="AR50" s="381">
        <v>0</v>
      </c>
      <c r="AS50" s="382">
        <v>0</v>
      </c>
      <c r="AT50" s="380">
        <v>0</v>
      </c>
      <c r="AU50" s="381">
        <v>0</v>
      </c>
      <c r="AV50" s="382">
        <v>0</v>
      </c>
      <c r="AW50" s="380">
        <v>0</v>
      </c>
      <c r="AX50" s="381">
        <v>0</v>
      </c>
      <c r="AY50" s="382"/>
      <c r="AZ50" s="380"/>
      <c r="BA50" s="415"/>
      <c r="BB50" s="416">
        <f t="shared" si="360"/>
        <v>0</v>
      </c>
      <c r="BC50" s="417">
        <f t="shared" si="361"/>
        <v>0</v>
      </c>
      <c r="BD50" s="418">
        <f t="shared" si="362"/>
        <v>0</v>
      </c>
      <c r="BE50" s="379">
        <v>0</v>
      </c>
      <c r="BF50" s="380">
        <v>0</v>
      </c>
      <c r="BG50" s="381">
        <v>0</v>
      </c>
      <c r="BH50" s="382">
        <v>0</v>
      </c>
      <c r="BI50" s="380">
        <v>0</v>
      </c>
      <c r="BJ50" s="381">
        <v>0</v>
      </c>
      <c r="BK50" s="382">
        <v>0</v>
      </c>
      <c r="BL50" s="380">
        <v>0</v>
      </c>
      <c r="BM50" s="381">
        <v>0</v>
      </c>
      <c r="BN50" s="382">
        <v>0</v>
      </c>
      <c r="BO50" s="380">
        <v>0</v>
      </c>
      <c r="BP50" s="381">
        <v>0</v>
      </c>
      <c r="BQ50" s="382">
        <v>0</v>
      </c>
      <c r="BR50" s="380">
        <v>0</v>
      </c>
      <c r="BS50" s="415">
        <v>0</v>
      </c>
      <c r="BT50" s="416">
        <f t="shared" si="363"/>
        <v>0</v>
      </c>
      <c r="BU50" s="417">
        <f t="shared" si="364"/>
        <v>0</v>
      </c>
      <c r="BV50" s="418">
        <f t="shared" si="365"/>
        <v>0</v>
      </c>
      <c r="BW50" s="379">
        <v>0</v>
      </c>
      <c r="BX50" s="380">
        <v>0</v>
      </c>
      <c r="BY50" s="381">
        <v>0</v>
      </c>
      <c r="BZ50" s="382">
        <v>0</v>
      </c>
      <c r="CA50" s="380">
        <v>0</v>
      </c>
      <c r="CB50" s="381">
        <v>0</v>
      </c>
      <c r="CC50" s="382">
        <v>0</v>
      </c>
      <c r="CD50" s="380">
        <v>0</v>
      </c>
      <c r="CE50" s="381">
        <v>0</v>
      </c>
      <c r="CF50" s="382">
        <v>0</v>
      </c>
      <c r="CG50" s="380">
        <v>0</v>
      </c>
      <c r="CH50" s="381">
        <v>0</v>
      </c>
      <c r="CI50" s="382">
        <v>0</v>
      </c>
      <c r="CJ50" s="380">
        <v>0</v>
      </c>
      <c r="CK50" s="415">
        <v>0</v>
      </c>
      <c r="CL50" s="416">
        <f t="shared" si="366"/>
        <v>0</v>
      </c>
      <c r="CM50" s="417">
        <f t="shared" si="367"/>
        <v>0</v>
      </c>
      <c r="CN50" s="418">
        <f t="shared" si="368"/>
        <v>0</v>
      </c>
      <c r="CO50" s="379">
        <v>0</v>
      </c>
      <c r="CP50" s="380">
        <v>0</v>
      </c>
      <c r="CQ50" s="381">
        <v>0</v>
      </c>
      <c r="CR50" s="382">
        <v>0</v>
      </c>
      <c r="CS50" s="380">
        <v>0</v>
      </c>
      <c r="CT50" s="381">
        <v>0</v>
      </c>
      <c r="CU50" s="382">
        <v>0</v>
      </c>
      <c r="CV50" s="380">
        <v>0</v>
      </c>
      <c r="CW50" s="381">
        <v>0</v>
      </c>
      <c r="CX50" s="382">
        <v>0</v>
      </c>
      <c r="CY50" s="380">
        <v>0</v>
      </c>
      <c r="CZ50" s="381">
        <v>0</v>
      </c>
      <c r="DA50" s="382">
        <v>0</v>
      </c>
      <c r="DB50" s="380">
        <v>0</v>
      </c>
      <c r="DC50" s="415">
        <v>0</v>
      </c>
      <c r="DD50" s="416">
        <f t="shared" si="369"/>
        <v>0</v>
      </c>
      <c r="DE50" s="417">
        <f t="shared" si="370"/>
        <v>0</v>
      </c>
      <c r="DF50" s="418">
        <f t="shared" si="371"/>
        <v>0</v>
      </c>
      <c r="DG50" s="379"/>
      <c r="DH50" s="380"/>
      <c r="DI50" s="381"/>
      <c r="DJ50" s="382"/>
      <c r="DK50" s="380"/>
      <c r="DL50" s="381"/>
      <c r="DM50" s="382"/>
      <c r="DN50" s="380"/>
      <c r="DO50" s="381"/>
      <c r="DP50" s="382"/>
      <c r="DQ50" s="380"/>
      <c r="DR50" s="381"/>
      <c r="DS50" s="382"/>
      <c r="DT50" s="380"/>
      <c r="DU50" s="415"/>
      <c r="DV50" s="416">
        <f t="shared" si="372"/>
        <v>0</v>
      </c>
      <c r="DW50" s="417">
        <f t="shared" si="373"/>
        <v>0</v>
      </c>
      <c r="DX50" s="418">
        <f t="shared" si="374"/>
        <v>0</v>
      </c>
      <c r="DY50" s="379"/>
      <c r="DZ50" s="380"/>
      <c r="EA50" s="381"/>
      <c r="EB50" s="382"/>
      <c r="EC50" s="380"/>
      <c r="ED50" s="381"/>
      <c r="EE50" s="382"/>
      <c r="EF50" s="380"/>
      <c r="EG50" s="381"/>
      <c r="EH50" s="382"/>
      <c r="EI50" s="380"/>
      <c r="EJ50" s="381"/>
      <c r="EK50" s="382"/>
      <c r="EL50" s="380"/>
      <c r="EM50" s="415"/>
      <c r="EN50" s="416">
        <f t="shared" si="375"/>
        <v>0</v>
      </c>
      <c r="EO50" s="417">
        <f t="shared" si="376"/>
        <v>0</v>
      </c>
      <c r="EP50" s="418">
        <f t="shared" si="377"/>
        <v>0</v>
      </c>
      <c r="EQ50" s="379"/>
      <c r="ER50" s="380"/>
      <c r="ES50" s="381"/>
      <c r="ET50" s="382"/>
      <c r="EU50" s="380"/>
      <c r="EV50" s="381"/>
      <c r="EW50" s="382"/>
      <c r="EX50" s="380"/>
      <c r="EY50" s="381"/>
      <c r="EZ50" s="382"/>
      <c r="FA50" s="380"/>
      <c r="FB50" s="381"/>
      <c r="FC50" s="382"/>
      <c r="FD50" s="380"/>
      <c r="FE50" s="415"/>
      <c r="FF50" s="416">
        <f t="shared" si="378"/>
        <v>0</v>
      </c>
      <c r="FG50" s="417">
        <f t="shared" si="379"/>
        <v>0</v>
      </c>
      <c r="FH50" s="418">
        <f t="shared" si="380"/>
        <v>0</v>
      </c>
      <c r="FI50" s="379"/>
      <c r="FJ50" s="380"/>
      <c r="FK50" s="381"/>
      <c r="FL50" s="382"/>
      <c r="FM50" s="380"/>
      <c r="FN50" s="381"/>
      <c r="FO50" s="382"/>
      <c r="FP50" s="380"/>
      <c r="FQ50" s="381"/>
      <c r="FR50" s="382"/>
      <c r="FS50" s="380"/>
      <c r="FT50" s="381"/>
      <c r="FU50" s="382"/>
      <c r="FV50" s="380"/>
      <c r="FW50" s="415"/>
      <c r="FX50" s="416">
        <f t="shared" si="381"/>
        <v>0</v>
      </c>
      <c r="FY50" s="417">
        <f t="shared" si="382"/>
        <v>0</v>
      </c>
      <c r="FZ50" s="418">
        <f t="shared" si="383"/>
        <v>0</v>
      </c>
      <c r="GA50" s="379"/>
      <c r="GB50" s="380"/>
      <c r="GC50" s="381"/>
      <c r="GD50" s="382"/>
      <c r="GE50" s="380"/>
      <c r="GF50" s="381"/>
      <c r="GG50" s="382"/>
      <c r="GH50" s="380"/>
      <c r="GI50" s="381"/>
      <c r="GJ50" s="382"/>
      <c r="GK50" s="380"/>
      <c r="GL50" s="381"/>
      <c r="GM50" s="382"/>
      <c r="GN50" s="380"/>
      <c r="GO50" s="415"/>
      <c r="GP50" s="416">
        <f t="shared" si="384"/>
        <v>0</v>
      </c>
      <c r="GQ50" s="417">
        <f t="shared" si="385"/>
        <v>0</v>
      </c>
      <c r="GR50" s="418">
        <f t="shared" si="386"/>
        <v>0</v>
      </c>
      <c r="GS50" s="379"/>
      <c r="GT50" s="380"/>
      <c r="GU50" s="381"/>
      <c r="GV50" s="382"/>
      <c r="GW50" s="380"/>
      <c r="GX50" s="381"/>
      <c r="GY50" s="382"/>
      <c r="GZ50" s="380"/>
      <c r="HA50" s="381"/>
      <c r="HB50" s="382"/>
      <c r="HC50" s="380"/>
      <c r="HD50" s="381"/>
      <c r="HE50" s="382"/>
      <c r="HF50" s="380"/>
      <c r="HG50" s="415"/>
      <c r="HH50" s="416">
        <f t="shared" si="387"/>
        <v>0</v>
      </c>
      <c r="HI50" s="417">
        <f t="shared" si="388"/>
        <v>0</v>
      </c>
      <c r="HJ50" s="418">
        <f t="shared" si="389"/>
        <v>0</v>
      </c>
    </row>
    <row r="51" customHeight="1" spans="2:218">
      <c r="B51" s="378" t="s">
        <v>1795</v>
      </c>
      <c r="C51" s="379"/>
      <c r="D51" s="380"/>
      <c r="E51" s="381"/>
      <c r="F51" s="382"/>
      <c r="G51" s="380"/>
      <c r="H51" s="381"/>
      <c r="I51" s="382">
        <v>183210.41</v>
      </c>
      <c r="J51" s="380">
        <v>183210.41</v>
      </c>
      <c r="K51" s="381">
        <v>33396654</v>
      </c>
      <c r="L51" s="382">
        <v>300029.18</v>
      </c>
      <c r="M51" s="380">
        <v>300029.18</v>
      </c>
      <c r="N51" s="381">
        <v>59813771</v>
      </c>
      <c r="O51" s="382">
        <v>390132.03</v>
      </c>
      <c r="P51" s="380">
        <v>390132.03</v>
      </c>
      <c r="Q51" s="415">
        <v>75649439</v>
      </c>
      <c r="R51" s="416">
        <f t="shared" si="24"/>
        <v>390132.03</v>
      </c>
      <c r="S51" s="417">
        <f t="shared" si="0"/>
        <v>390132.03</v>
      </c>
      <c r="T51" s="418">
        <f t="shared" si="1"/>
        <v>75649439</v>
      </c>
      <c r="U51" s="419">
        <v>79748.96</v>
      </c>
      <c r="V51" s="380">
        <v>79748.96</v>
      </c>
      <c r="W51" s="381">
        <v>13928220</v>
      </c>
      <c r="X51" s="382">
        <v>174899.13</v>
      </c>
      <c r="Y51" s="380">
        <v>174899.13</v>
      </c>
      <c r="Z51" s="381">
        <v>28300665</v>
      </c>
      <c r="AA51" s="382">
        <v>290345.72</v>
      </c>
      <c r="AB51" s="380">
        <v>290345.72</v>
      </c>
      <c r="AC51" s="381">
        <v>58038691</v>
      </c>
      <c r="AD51" s="382">
        <v>392905.33</v>
      </c>
      <c r="AE51" s="380">
        <v>392905.33</v>
      </c>
      <c r="AF51" s="381">
        <v>75414291</v>
      </c>
      <c r="AG51" s="382">
        <v>458584.6</v>
      </c>
      <c r="AH51" s="380">
        <v>458584.6</v>
      </c>
      <c r="AI51" s="415">
        <v>87774600</v>
      </c>
      <c r="AJ51" s="416">
        <f t="shared" si="357"/>
        <v>458584.6</v>
      </c>
      <c r="AK51" s="417">
        <f t="shared" si="358"/>
        <v>458584.6</v>
      </c>
      <c r="AL51" s="418">
        <f t="shared" si="359"/>
        <v>87774600</v>
      </c>
      <c r="AM51" s="379">
        <v>120054.96</v>
      </c>
      <c r="AN51" s="380">
        <v>120054.96</v>
      </c>
      <c r="AO51" s="381">
        <v>24146734</v>
      </c>
      <c r="AP51" s="382">
        <v>187921.17</v>
      </c>
      <c r="AQ51" s="380">
        <v>187921.17</v>
      </c>
      <c r="AR51" s="381">
        <v>41370115</v>
      </c>
      <c r="AS51" s="382">
        <v>281025.45</v>
      </c>
      <c r="AT51" s="380">
        <v>281025.45</v>
      </c>
      <c r="AU51" s="381">
        <v>64823709</v>
      </c>
      <c r="AV51" s="382">
        <v>353671.85</v>
      </c>
      <c r="AW51" s="380">
        <v>353671.85</v>
      </c>
      <c r="AX51" s="381">
        <v>82103856</v>
      </c>
      <c r="AY51" s="382"/>
      <c r="AZ51" s="380"/>
      <c r="BA51" s="415"/>
      <c r="BB51" s="416">
        <f t="shared" si="360"/>
        <v>353671.85</v>
      </c>
      <c r="BC51" s="417">
        <f t="shared" si="361"/>
        <v>353671.85</v>
      </c>
      <c r="BD51" s="418">
        <f t="shared" si="362"/>
        <v>82103856</v>
      </c>
      <c r="BE51" s="379">
        <v>68280.54</v>
      </c>
      <c r="BF51" s="380">
        <v>68280.54</v>
      </c>
      <c r="BG51" s="381">
        <v>15021813</v>
      </c>
      <c r="BH51" s="382">
        <v>120450.84</v>
      </c>
      <c r="BI51" s="380">
        <v>120450.84</v>
      </c>
      <c r="BJ51" s="381">
        <v>28307947</v>
      </c>
      <c r="BK51" s="382">
        <v>208543.74</v>
      </c>
      <c r="BL51" s="380">
        <v>208543.74</v>
      </c>
      <c r="BM51" s="381">
        <v>45671129</v>
      </c>
      <c r="BN51" s="382">
        <v>326094.19</v>
      </c>
      <c r="BO51" s="380">
        <v>326094.19</v>
      </c>
      <c r="BP51" s="381">
        <v>65927146</v>
      </c>
      <c r="BQ51" s="382">
        <v>326094.19</v>
      </c>
      <c r="BR51" s="380">
        <v>326094.19</v>
      </c>
      <c r="BS51" s="415">
        <v>65927146</v>
      </c>
      <c r="BT51" s="416">
        <f t="shared" si="363"/>
        <v>326094.19</v>
      </c>
      <c r="BU51" s="417">
        <f t="shared" si="364"/>
        <v>326094.19</v>
      </c>
      <c r="BV51" s="418">
        <f t="shared" si="365"/>
        <v>65927146</v>
      </c>
      <c r="BW51" s="379">
        <v>47005.95</v>
      </c>
      <c r="BX51" s="380">
        <v>47005.95</v>
      </c>
      <c r="BY51" s="381">
        <v>11872453</v>
      </c>
      <c r="BZ51" s="382">
        <v>142423.51</v>
      </c>
      <c r="CA51" s="380">
        <v>142423.51</v>
      </c>
      <c r="CB51" s="381">
        <v>29599058</v>
      </c>
      <c r="CC51" s="382">
        <v>276691.14</v>
      </c>
      <c r="CD51" s="380">
        <v>276691.14</v>
      </c>
      <c r="CE51" s="381">
        <v>61467481</v>
      </c>
      <c r="CF51" s="382">
        <v>393872.35</v>
      </c>
      <c r="CG51" s="380">
        <v>393872.35</v>
      </c>
      <c r="CH51" s="381">
        <v>81603251</v>
      </c>
      <c r="CI51" s="382">
        <v>393872.35</v>
      </c>
      <c r="CJ51" s="380">
        <v>393872.35</v>
      </c>
      <c r="CK51" s="415">
        <v>81603251</v>
      </c>
      <c r="CL51" s="416">
        <f t="shared" si="366"/>
        <v>393872.35</v>
      </c>
      <c r="CM51" s="417">
        <f t="shared" si="367"/>
        <v>393872.35</v>
      </c>
      <c r="CN51" s="418">
        <f t="shared" si="368"/>
        <v>81603251</v>
      </c>
      <c r="CO51" s="379">
        <v>143385.84</v>
      </c>
      <c r="CP51" s="380">
        <v>143385.84</v>
      </c>
      <c r="CQ51" s="381">
        <v>28796804</v>
      </c>
      <c r="CR51" s="382">
        <v>257686.4</v>
      </c>
      <c r="CS51" s="380">
        <v>257686.4</v>
      </c>
      <c r="CT51" s="381">
        <v>54351983</v>
      </c>
      <c r="CU51" s="382">
        <v>388042.01</v>
      </c>
      <c r="CV51" s="380">
        <v>388042.01</v>
      </c>
      <c r="CW51" s="381">
        <v>81724428</v>
      </c>
      <c r="CX51" s="382">
        <v>516225.01</v>
      </c>
      <c r="CY51" s="380">
        <v>516225.01</v>
      </c>
      <c r="CZ51" s="381">
        <v>109454292</v>
      </c>
      <c r="DA51" s="382">
        <v>516225.01</v>
      </c>
      <c r="DB51" s="380">
        <v>516225.01</v>
      </c>
      <c r="DC51" s="415">
        <v>109454292</v>
      </c>
      <c r="DD51" s="416">
        <f t="shared" si="369"/>
        <v>516225.01</v>
      </c>
      <c r="DE51" s="417">
        <f t="shared" si="370"/>
        <v>516225.01</v>
      </c>
      <c r="DF51" s="418">
        <f t="shared" si="371"/>
        <v>109454292</v>
      </c>
      <c r="DG51" s="379"/>
      <c r="DH51" s="380"/>
      <c r="DI51" s="381"/>
      <c r="DJ51" s="382"/>
      <c r="DK51" s="380"/>
      <c r="DL51" s="381"/>
      <c r="DM51" s="382"/>
      <c r="DN51" s="380"/>
      <c r="DO51" s="381"/>
      <c r="DP51" s="382"/>
      <c r="DQ51" s="380"/>
      <c r="DR51" s="381"/>
      <c r="DS51" s="382"/>
      <c r="DT51" s="380"/>
      <c r="DU51" s="415"/>
      <c r="DV51" s="416">
        <f t="shared" si="372"/>
        <v>0</v>
      </c>
      <c r="DW51" s="417">
        <f t="shared" si="373"/>
        <v>0</v>
      </c>
      <c r="DX51" s="418">
        <f t="shared" si="374"/>
        <v>0</v>
      </c>
      <c r="DY51" s="379"/>
      <c r="DZ51" s="380"/>
      <c r="EA51" s="381"/>
      <c r="EB51" s="382"/>
      <c r="EC51" s="380"/>
      <c r="ED51" s="381"/>
      <c r="EE51" s="382"/>
      <c r="EF51" s="380"/>
      <c r="EG51" s="381"/>
      <c r="EH51" s="382"/>
      <c r="EI51" s="380"/>
      <c r="EJ51" s="381"/>
      <c r="EK51" s="382"/>
      <c r="EL51" s="380"/>
      <c r="EM51" s="415"/>
      <c r="EN51" s="416">
        <f t="shared" si="375"/>
        <v>0</v>
      </c>
      <c r="EO51" s="417">
        <f t="shared" si="376"/>
        <v>0</v>
      </c>
      <c r="EP51" s="418">
        <f t="shared" si="377"/>
        <v>0</v>
      </c>
      <c r="EQ51" s="379"/>
      <c r="ER51" s="380"/>
      <c r="ES51" s="381"/>
      <c r="ET51" s="382"/>
      <c r="EU51" s="380"/>
      <c r="EV51" s="381"/>
      <c r="EW51" s="382"/>
      <c r="EX51" s="380"/>
      <c r="EY51" s="381"/>
      <c r="EZ51" s="382"/>
      <c r="FA51" s="380"/>
      <c r="FB51" s="381"/>
      <c r="FC51" s="382"/>
      <c r="FD51" s="380"/>
      <c r="FE51" s="415"/>
      <c r="FF51" s="416">
        <f t="shared" si="378"/>
        <v>0</v>
      </c>
      <c r="FG51" s="417">
        <f t="shared" si="379"/>
        <v>0</v>
      </c>
      <c r="FH51" s="418">
        <f t="shared" si="380"/>
        <v>0</v>
      </c>
      <c r="FI51" s="379"/>
      <c r="FJ51" s="380"/>
      <c r="FK51" s="381"/>
      <c r="FL51" s="382"/>
      <c r="FM51" s="380"/>
      <c r="FN51" s="381"/>
      <c r="FO51" s="382"/>
      <c r="FP51" s="380"/>
      <c r="FQ51" s="381"/>
      <c r="FR51" s="382"/>
      <c r="FS51" s="380"/>
      <c r="FT51" s="381"/>
      <c r="FU51" s="382"/>
      <c r="FV51" s="380"/>
      <c r="FW51" s="415"/>
      <c r="FX51" s="416">
        <f t="shared" si="381"/>
        <v>0</v>
      </c>
      <c r="FY51" s="417">
        <f t="shared" si="382"/>
        <v>0</v>
      </c>
      <c r="FZ51" s="418">
        <f t="shared" si="383"/>
        <v>0</v>
      </c>
      <c r="GA51" s="379"/>
      <c r="GB51" s="380"/>
      <c r="GC51" s="381"/>
      <c r="GD51" s="382"/>
      <c r="GE51" s="380"/>
      <c r="GF51" s="381"/>
      <c r="GG51" s="382"/>
      <c r="GH51" s="380"/>
      <c r="GI51" s="381"/>
      <c r="GJ51" s="382"/>
      <c r="GK51" s="380"/>
      <c r="GL51" s="381"/>
      <c r="GM51" s="382"/>
      <c r="GN51" s="380"/>
      <c r="GO51" s="415"/>
      <c r="GP51" s="416">
        <f t="shared" si="384"/>
        <v>0</v>
      </c>
      <c r="GQ51" s="417">
        <f t="shared" si="385"/>
        <v>0</v>
      </c>
      <c r="GR51" s="418">
        <f t="shared" si="386"/>
        <v>0</v>
      </c>
      <c r="GS51" s="379"/>
      <c r="GT51" s="380"/>
      <c r="GU51" s="381"/>
      <c r="GV51" s="382"/>
      <c r="GW51" s="380"/>
      <c r="GX51" s="381"/>
      <c r="GY51" s="382"/>
      <c r="GZ51" s="380"/>
      <c r="HA51" s="381"/>
      <c r="HB51" s="382"/>
      <c r="HC51" s="380"/>
      <c r="HD51" s="381"/>
      <c r="HE51" s="382"/>
      <c r="HF51" s="380"/>
      <c r="HG51" s="415"/>
      <c r="HH51" s="416">
        <f t="shared" si="387"/>
        <v>0</v>
      </c>
      <c r="HI51" s="417">
        <f t="shared" si="388"/>
        <v>0</v>
      </c>
      <c r="HJ51" s="418">
        <f t="shared" si="389"/>
        <v>0</v>
      </c>
    </row>
    <row r="52" customHeight="1" spans="2:218">
      <c r="B52" s="378" t="s">
        <v>1796</v>
      </c>
      <c r="C52" s="379"/>
      <c r="D52" s="380"/>
      <c r="E52" s="381"/>
      <c r="F52" s="382"/>
      <c r="G52" s="380"/>
      <c r="H52" s="381"/>
      <c r="I52" s="382">
        <v>100134.16</v>
      </c>
      <c r="J52" s="380">
        <v>100134.16</v>
      </c>
      <c r="K52" s="381">
        <v>223814</v>
      </c>
      <c r="L52" s="382">
        <v>141903.7</v>
      </c>
      <c r="M52" s="380">
        <v>141903.7</v>
      </c>
      <c r="N52" s="381">
        <v>306586</v>
      </c>
      <c r="O52" s="382">
        <v>162520.8</v>
      </c>
      <c r="P52" s="380">
        <v>162520.8</v>
      </c>
      <c r="Q52" s="415">
        <v>414244</v>
      </c>
      <c r="R52" s="416">
        <f t="shared" si="24"/>
        <v>162520.8</v>
      </c>
      <c r="S52" s="417">
        <f t="shared" si="0"/>
        <v>162520.8</v>
      </c>
      <c r="T52" s="418">
        <f t="shared" si="1"/>
        <v>414244</v>
      </c>
      <c r="U52" s="419">
        <v>22065.77</v>
      </c>
      <c r="V52" s="380">
        <v>22065.77</v>
      </c>
      <c r="W52" s="381">
        <v>113185</v>
      </c>
      <c r="X52" s="382">
        <v>45147.88</v>
      </c>
      <c r="Y52" s="380">
        <v>45147.88</v>
      </c>
      <c r="Z52" s="381">
        <v>163845</v>
      </c>
      <c r="AA52" s="382">
        <v>69436.43</v>
      </c>
      <c r="AB52" s="380">
        <v>69436.43</v>
      </c>
      <c r="AC52" s="381">
        <v>294613</v>
      </c>
      <c r="AD52" s="382">
        <v>91393.66</v>
      </c>
      <c r="AE52" s="380">
        <v>91393.66</v>
      </c>
      <c r="AF52" s="381">
        <v>363452</v>
      </c>
      <c r="AG52" s="382">
        <v>103957.4</v>
      </c>
      <c r="AH52" s="380">
        <v>103957.4</v>
      </c>
      <c r="AI52" s="415">
        <v>385919</v>
      </c>
      <c r="AJ52" s="416">
        <f t="shared" si="357"/>
        <v>103957.4</v>
      </c>
      <c r="AK52" s="417">
        <f t="shared" si="358"/>
        <v>103957.4</v>
      </c>
      <c r="AL52" s="418">
        <f t="shared" si="359"/>
        <v>385919</v>
      </c>
      <c r="AM52" s="379">
        <v>35566.53</v>
      </c>
      <c r="AN52" s="380">
        <v>35566.53</v>
      </c>
      <c r="AO52" s="381">
        <v>158300</v>
      </c>
      <c r="AP52" s="382">
        <v>52605.99</v>
      </c>
      <c r="AQ52" s="380">
        <v>52605.99</v>
      </c>
      <c r="AR52" s="381">
        <v>243841</v>
      </c>
      <c r="AS52" s="382">
        <v>79545.64</v>
      </c>
      <c r="AT52" s="380">
        <v>79545.64</v>
      </c>
      <c r="AU52" s="381">
        <v>304990</v>
      </c>
      <c r="AV52" s="382">
        <v>92747.54</v>
      </c>
      <c r="AW52" s="380">
        <v>92747.54</v>
      </c>
      <c r="AX52" s="381">
        <v>378068</v>
      </c>
      <c r="AY52" s="382"/>
      <c r="AZ52" s="380"/>
      <c r="BA52" s="415"/>
      <c r="BB52" s="416">
        <f t="shared" si="360"/>
        <v>92747.54</v>
      </c>
      <c r="BC52" s="417">
        <f t="shared" si="361"/>
        <v>92747.54</v>
      </c>
      <c r="BD52" s="418">
        <f t="shared" si="362"/>
        <v>378068</v>
      </c>
      <c r="BE52" s="379">
        <v>14519.14</v>
      </c>
      <c r="BF52" s="380">
        <v>14519.14</v>
      </c>
      <c r="BG52" s="381">
        <v>65672</v>
      </c>
      <c r="BH52" s="382">
        <v>27869.57</v>
      </c>
      <c r="BI52" s="380">
        <v>27869.57</v>
      </c>
      <c r="BJ52" s="381">
        <v>112129</v>
      </c>
      <c r="BK52" s="382">
        <v>46419.69</v>
      </c>
      <c r="BL52" s="380">
        <v>46419.69</v>
      </c>
      <c r="BM52" s="381">
        <v>172535</v>
      </c>
      <c r="BN52" s="382">
        <v>73532.37</v>
      </c>
      <c r="BO52" s="380">
        <v>73532.37</v>
      </c>
      <c r="BP52" s="381">
        <v>237625</v>
      </c>
      <c r="BQ52" s="382">
        <v>73532.37</v>
      </c>
      <c r="BR52" s="380">
        <v>73532.37</v>
      </c>
      <c r="BS52" s="415">
        <v>237625</v>
      </c>
      <c r="BT52" s="416">
        <f t="shared" si="363"/>
        <v>73532.37</v>
      </c>
      <c r="BU52" s="417">
        <f t="shared" si="364"/>
        <v>73532.37</v>
      </c>
      <c r="BV52" s="418">
        <f t="shared" si="365"/>
        <v>237625</v>
      </c>
      <c r="BW52" s="379">
        <v>9398.72</v>
      </c>
      <c r="BX52" s="380">
        <v>9398.72</v>
      </c>
      <c r="BY52" s="381">
        <v>60059</v>
      </c>
      <c r="BZ52" s="382">
        <v>22390.11</v>
      </c>
      <c r="CA52" s="380">
        <v>22390.11</v>
      </c>
      <c r="CB52" s="381">
        <v>114575</v>
      </c>
      <c r="CC52" s="382">
        <v>35483.02</v>
      </c>
      <c r="CD52" s="380">
        <v>35483.02</v>
      </c>
      <c r="CE52" s="381">
        <v>153141</v>
      </c>
      <c r="CF52" s="382">
        <v>49681.91</v>
      </c>
      <c r="CG52" s="380">
        <v>49681.91</v>
      </c>
      <c r="CH52" s="381">
        <v>231152</v>
      </c>
      <c r="CI52" s="382">
        <v>49681.91</v>
      </c>
      <c r="CJ52" s="380">
        <v>49681.91</v>
      </c>
      <c r="CK52" s="415">
        <v>231152</v>
      </c>
      <c r="CL52" s="416">
        <f t="shared" si="366"/>
        <v>49681.91</v>
      </c>
      <c r="CM52" s="417">
        <f t="shared" si="367"/>
        <v>49681.91</v>
      </c>
      <c r="CN52" s="418">
        <f t="shared" si="368"/>
        <v>231152</v>
      </c>
      <c r="CO52" s="379">
        <v>32325.11</v>
      </c>
      <c r="CP52" s="380">
        <v>32325.11</v>
      </c>
      <c r="CQ52" s="381">
        <v>108945</v>
      </c>
      <c r="CR52" s="382">
        <v>52242.41</v>
      </c>
      <c r="CS52" s="380">
        <v>52242.41</v>
      </c>
      <c r="CT52" s="381">
        <v>199125</v>
      </c>
      <c r="CU52" s="382">
        <v>66641.37</v>
      </c>
      <c r="CV52" s="380">
        <v>66641.37</v>
      </c>
      <c r="CW52" s="381">
        <v>271068</v>
      </c>
      <c r="CX52" s="382">
        <v>85709.5799999999</v>
      </c>
      <c r="CY52" s="380">
        <v>85709.5799999999</v>
      </c>
      <c r="CZ52" s="381">
        <v>400960</v>
      </c>
      <c r="DA52" s="382">
        <v>85709.5799999999</v>
      </c>
      <c r="DB52" s="380">
        <v>85709.5799999999</v>
      </c>
      <c r="DC52" s="415">
        <v>400960</v>
      </c>
      <c r="DD52" s="416">
        <f t="shared" si="369"/>
        <v>85709.5799999999</v>
      </c>
      <c r="DE52" s="417">
        <f t="shared" si="370"/>
        <v>85709.5799999999</v>
      </c>
      <c r="DF52" s="418">
        <f t="shared" si="371"/>
        <v>400960</v>
      </c>
      <c r="DG52" s="379"/>
      <c r="DH52" s="380"/>
      <c r="DI52" s="381"/>
      <c r="DJ52" s="382"/>
      <c r="DK52" s="380"/>
      <c r="DL52" s="381"/>
      <c r="DM52" s="382"/>
      <c r="DN52" s="380"/>
      <c r="DO52" s="381"/>
      <c r="DP52" s="382"/>
      <c r="DQ52" s="380"/>
      <c r="DR52" s="381"/>
      <c r="DS52" s="382"/>
      <c r="DT52" s="380"/>
      <c r="DU52" s="415"/>
      <c r="DV52" s="416">
        <f t="shared" si="372"/>
        <v>0</v>
      </c>
      <c r="DW52" s="417">
        <f t="shared" si="373"/>
        <v>0</v>
      </c>
      <c r="DX52" s="418">
        <f t="shared" si="374"/>
        <v>0</v>
      </c>
      <c r="DY52" s="379"/>
      <c r="DZ52" s="380"/>
      <c r="EA52" s="381"/>
      <c r="EB52" s="382"/>
      <c r="EC52" s="380"/>
      <c r="ED52" s="381"/>
      <c r="EE52" s="382"/>
      <c r="EF52" s="380"/>
      <c r="EG52" s="381"/>
      <c r="EH52" s="382"/>
      <c r="EI52" s="380"/>
      <c r="EJ52" s="381"/>
      <c r="EK52" s="382"/>
      <c r="EL52" s="380"/>
      <c r="EM52" s="415"/>
      <c r="EN52" s="416">
        <f t="shared" si="375"/>
        <v>0</v>
      </c>
      <c r="EO52" s="417">
        <f t="shared" si="376"/>
        <v>0</v>
      </c>
      <c r="EP52" s="418">
        <f t="shared" si="377"/>
        <v>0</v>
      </c>
      <c r="EQ52" s="379"/>
      <c r="ER52" s="380"/>
      <c r="ES52" s="381"/>
      <c r="ET52" s="382"/>
      <c r="EU52" s="380"/>
      <c r="EV52" s="381"/>
      <c r="EW52" s="382"/>
      <c r="EX52" s="380"/>
      <c r="EY52" s="381"/>
      <c r="EZ52" s="382"/>
      <c r="FA52" s="380"/>
      <c r="FB52" s="381"/>
      <c r="FC52" s="382"/>
      <c r="FD52" s="380"/>
      <c r="FE52" s="415"/>
      <c r="FF52" s="416">
        <f t="shared" si="378"/>
        <v>0</v>
      </c>
      <c r="FG52" s="417">
        <f t="shared" si="379"/>
        <v>0</v>
      </c>
      <c r="FH52" s="418">
        <f t="shared" si="380"/>
        <v>0</v>
      </c>
      <c r="FI52" s="379"/>
      <c r="FJ52" s="380"/>
      <c r="FK52" s="381"/>
      <c r="FL52" s="382"/>
      <c r="FM52" s="380"/>
      <c r="FN52" s="381"/>
      <c r="FO52" s="382"/>
      <c r="FP52" s="380"/>
      <c r="FQ52" s="381"/>
      <c r="FR52" s="382"/>
      <c r="FS52" s="380"/>
      <c r="FT52" s="381"/>
      <c r="FU52" s="382"/>
      <c r="FV52" s="380"/>
      <c r="FW52" s="415"/>
      <c r="FX52" s="416">
        <f t="shared" si="381"/>
        <v>0</v>
      </c>
      <c r="FY52" s="417">
        <f t="shared" si="382"/>
        <v>0</v>
      </c>
      <c r="FZ52" s="418">
        <f t="shared" si="383"/>
        <v>0</v>
      </c>
      <c r="GA52" s="379"/>
      <c r="GB52" s="380"/>
      <c r="GC52" s="381"/>
      <c r="GD52" s="382"/>
      <c r="GE52" s="380"/>
      <c r="GF52" s="381"/>
      <c r="GG52" s="382"/>
      <c r="GH52" s="380"/>
      <c r="GI52" s="381"/>
      <c r="GJ52" s="382"/>
      <c r="GK52" s="380"/>
      <c r="GL52" s="381"/>
      <c r="GM52" s="382"/>
      <c r="GN52" s="380"/>
      <c r="GO52" s="415"/>
      <c r="GP52" s="416">
        <f t="shared" si="384"/>
        <v>0</v>
      </c>
      <c r="GQ52" s="417">
        <f t="shared" si="385"/>
        <v>0</v>
      </c>
      <c r="GR52" s="418">
        <f t="shared" si="386"/>
        <v>0</v>
      </c>
      <c r="GS52" s="379"/>
      <c r="GT52" s="380"/>
      <c r="GU52" s="381"/>
      <c r="GV52" s="382"/>
      <c r="GW52" s="380"/>
      <c r="GX52" s="381"/>
      <c r="GY52" s="382"/>
      <c r="GZ52" s="380"/>
      <c r="HA52" s="381"/>
      <c r="HB52" s="382"/>
      <c r="HC52" s="380"/>
      <c r="HD52" s="381"/>
      <c r="HE52" s="382"/>
      <c r="HF52" s="380"/>
      <c r="HG52" s="415"/>
      <c r="HH52" s="416">
        <f t="shared" si="387"/>
        <v>0</v>
      </c>
      <c r="HI52" s="417">
        <f t="shared" si="388"/>
        <v>0</v>
      </c>
      <c r="HJ52" s="418">
        <f t="shared" si="389"/>
        <v>0</v>
      </c>
    </row>
    <row r="53" customHeight="1" spans="2:218">
      <c r="B53" s="378" t="s">
        <v>1797</v>
      </c>
      <c r="C53" s="379"/>
      <c r="D53" s="380"/>
      <c r="E53" s="381"/>
      <c r="F53" s="382"/>
      <c r="G53" s="380"/>
      <c r="H53" s="381"/>
      <c r="I53" s="382">
        <v>0</v>
      </c>
      <c r="J53" s="380">
        <v>0</v>
      </c>
      <c r="K53" s="381">
        <v>0</v>
      </c>
      <c r="L53" s="382">
        <v>0</v>
      </c>
      <c r="M53" s="380">
        <v>0</v>
      </c>
      <c r="N53" s="381">
        <v>0</v>
      </c>
      <c r="O53" s="382">
        <v>0</v>
      </c>
      <c r="P53" s="380">
        <v>0</v>
      </c>
      <c r="Q53" s="415">
        <v>0</v>
      </c>
      <c r="R53" s="416">
        <f t="shared" si="24"/>
        <v>0</v>
      </c>
      <c r="S53" s="417">
        <f t="shared" si="0"/>
        <v>0</v>
      </c>
      <c r="T53" s="418">
        <f t="shared" si="1"/>
        <v>0</v>
      </c>
      <c r="U53" s="419">
        <v>0</v>
      </c>
      <c r="V53" s="380">
        <v>0</v>
      </c>
      <c r="W53" s="381">
        <v>0</v>
      </c>
      <c r="X53" s="382">
        <v>0</v>
      </c>
      <c r="Y53" s="380">
        <v>0</v>
      </c>
      <c r="Z53" s="381">
        <v>0</v>
      </c>
      <c r="AA53" s="382">
        <v>0</v>
      </c>
      <c r="AB53" s="380">
        <v>0</v>
      </c>
      <c r="AC53" s="381">
        <v>0</v>
      </c>
      <c r="AD53" s="382">
        <v>0</v>
      </c>
      <c r="AE53" s="380">
        <v>0</v>
      </c>
      <c r="AF53" s="381">
        <v>0</v>
      </c>
      <c r="AG53" s="382">
        <v>0</v>
      </c>
      <c r="AH53" s="380">
        <v>0</v>
      </c>
      <c r="AI53" s="415">
        <v>0</v>
      </c>
      <c r="AJ53" s="416">
        <f t="shared" si="357"/>
        <v>0</v>
      </c>
      <c r="AK53" s="417">
        <f t="shared" si="358"/>
        <v>0</v>
      </c>
      <c r="AL53" s="418">
        <f t="shared" si="359"/>
        <v>0</v>
      </c>
      <c r="AM53" s="379">
        <v>0</v>
      </c>
      <c r="AN53" s="380">
        <v>0</v>
      </c>
      <c r="AO53" s="381">
        <v>0</v>
      </c>
      <c r="AP53" s="382">
        <v>0</v>
      </c>
      <c r="AQ53" s="380">
        <v>0</v>
      </c>
      <c r="AR53" s="381">
        <v>0</v>
      </c>
      <c r="AS53" s="382">
        <v>0</v>
      </c>
      <c r="AT53" s="380">
        <v>0</v>
      </c>
      <c r="AU53" s="381">
        <v>0</v>
      </c>
      <c r="AV53" s="382">
        <v>0</v>
      </c>
      <c r="AW53" s="380">
        <v>0</v>
      </c>
      <c r="AX53" s="381">
        <v>0</v>
      </c>
      <c r="AY53" s="382"/>
      <c r="AZ53" s="380"/>
      <c r="BA53" s="415"/>
      <c r="BB53" s="416">
        <f t="shared" si="360"/>
        <v>0</v>
      </c>
      <c r="BC53" s="417">
        <f t="shared" si="361"/>
        <v>0</v>
      </c>
      <c r="BD53" s="418">
        <f t="shared" si="362"/>
        <v>0</v>
      </c>
      <c r="BE53" s="379">
        <v>0</v>
      </c>
      <c r="BF53" s="380">
        <v>0</v>
      </c>
      <c r="BG53" s="381">
        <v>0</v>
      </c>
      <c r="BH53" s="382">
        <v>0</v>
      </c>
      <c r="BI53" s="380">
        <v>0</v>
      </c>
      <c r="BJ53" s="381">
        <v>0</v>
      </c>
      <c r="BK53" s="382">
        <v>0</v>
      </c>
      <c r="BL53" s="380">
        <v>0</v>
      </c>
      <c r="BM53" s="381">
        <v>0</v>
      </c>
      <c r="BN53" s="382">
        <v>0</v>
      </c>
      <c r="BO53" s="380">
        <v>0</v>
      </c>
      <c r="BP53" s="381">
        <v>0</v>
      </c>
      <c r="BQ53" s="382">
        <v>0</v>
      </c>
      <c r="BR53" s="380">
        <v>0</v>
      </c>
      <c r="BS53" s="415">
        <v>0</v>
      </c>
      <c r="BT53" s="416">
        <f t="shared" si="363"/>
        <v>0</v>
      </c>
      <c r="BU53" s="417">
        <f t="shared" si="364"/>
        <v>0</v>
      </c>
      <c r="BV53" s="418">
        <f t="shared" si="365"/>
        <v>0</v>
      </c>
      <c r="BW53" s="379">
        <v>0</v>
      </c>
      <c r="BX53" s="380">
        <v>0</v>
      </c>
      <c r="BY53" s="381">
        <v>0</v>
      </c>
      <c r="BZ53" s="382">
        <v>0</v>
      </c>
      <c r="CA53" s="380">
        <v>0</v>
      </c>
      <c r="CB53" s="381">
        <v>0</v>
      </c>
      <c r="CC53" s="382">
        <v>0</v>
      </c>
      <c r="CD53" s="380">
        <v>0</v>
      </c>
      <c r="CE53" s="381">
        <v>0</v>
      </c>
      <c r="CF53" s="382">
        <v>0</v>
      </c>
      <c r="CG53" s="380">
        <v>0</v>
      </c>
      <c r="CH53" s="381">
        <v>0</v>
      </c>
      <c r="CI53" s="382">
        <v>0</v>
      </c>
      <c r="CJ53" s="380">
        <v>0</v>
      </c>
      <c r="CK53" s="415">
        <v>0</v>
      </c>
      <c r="CL53" s="416">
        <f t="shared" si="366"/>
        <v>0</v>
      </c>
      <c r="CM53" s="417">
        <f t="shared" si="367"/>
        <v>0</v>
      </c>
      <c r="CN53" s="418">
        <f t="shared" si="368"/>
        <v>0</v>
      </c>
      <c r="CO53" s="379">
        <v>0</v>
      </c>
      <c r="CP53" s="380">
        <v>0</v>
      </c>
      <c r="CQ53" s="381">
        <v>0</v>
      </c>
      <c r="CR53" s="382">
        <v>0</v>
      </c>
      <c r="CS53" s="380">
        <v>0</v>
      </c>
      <c r="CT53" s="381">
        <v>0</v>
      </c>
      <c r="CU53" s="382">
        <v>0</v>
      </c>
      <c r="CV53" s="380">
        <v>0</v>
      </c>
      <c r="CW53" s="381">
        <v>0</v>
      </c>
      <c r="CX53" s="382">
        <v>0</v>
      </c>
      <c r="CY53" s="380">
        <v>0</v>
      </c>
      <c r="CZ53" s="381">
        <v>0</v>
      </c>
      <c r="DA53" s="382">
        <v>0</v>
      </c>
      <c r="DB53" s="380">
        <v>0</v>
      </c>
      <c r="DC53" s="415">
        <v>0</v>
      </c>
      <c r="DD53" s="416">
        <f t="shared" si="369"/>
        <v>0</v>
      </c>
      <c r="DE53" s="417">
        <f t="shared" si="370"/>
        <v>0</v>
      </c>
      <c r="DF53" s="418">
        <f t="shared" si="371"/>
        <v>0</v>
      </c>
      <c r="DG53" s="379"/>
      <c r="DH53" s="380"/>
      <c r="DI53" s="381"/>
      <c r="DJ53" s="382"/>
      <c r="DK53" s="380"/>
      <c r="DL53" s="381"/>
      <c r="DM53" s="382"/>
      <c r="DN53" s="380"/>
      <c r="DO53" s="381"/>
      <c r="DP53" s="382"/>
      <c r="DQ53" s="380"/>
      <c r="DR53" s="381"/>
      <c r="DS53" s="382"/>
      <c r="DT53" s="380"/>
      <c r="DU53" s="415"/>
      <c r="DV53" s="416">
        <f t="shared" si="372"/>
        <v>0</v>
      </c>
      <c r="DW53" s="417">
        <f t="shared" si="373"/>
        <v>0</v>
      </c>
      <c r="DX53" s="418">
        <f t="shared" si="374"/>
        <v>0</v>
      </c>
      <c r="DY53" s="379"/>
      <c r="DZ53" s="380"/>
      <c r="EA53" s="381"/>
      <c r="EB53" s="382"/>
      <c r="EC53" s="380"/>
      <c r="ED53" s="381"/>
      <c r="EE53" s="382"/>
      <c r="EF53" s="380"/>
      <c r="EG53" s="381"/>
      <c r="EH53" s="382"/>
      <c r="EI53" s="380"/>
      <c r="EJ53" s="381"/>
      <c r="EK53" s="382"/>
      <c r="EL53" s="380"/>
      <c r="EM53" s="415"/>
      <c r="EN53" s="416">
        <f t="shared" si="375"/>
        <v>0</v>
      </c>
      <c r="EO53" s="417">
        <f t="shared" si="376"/>
        <v>0</v>
      </c>
      <c r="EP53" s="418">
        <f t="shared" si="377"/>
        <v>0</v>
      </c>
      <c r="EQ53" s="379"/>
      <c r="ER53" s="380"/>
      <c r="ES53" s="381"/>
      <c r="ET53" s="382"/>
      <c r="EU53" s="380"/>
      <c r="EV53" s="381"/>
      <c r="EW53" s="382"/>
      <c r="EX53" s="380"/>
      <c r="EY53" s="381"/>
      <c r="EZ53" s="382"/>
      <c r="FA53" s="380"/>
      <c r="FB53" s="381"/>
      <c r="FC53" s="382"/>
      <c r="FD53" s="380"/>
      <c r="FE53" s="415"/>
      <c r="FF53" s="416">
        <f t="shared" si="378"/>
        <v>0</v>
      </c>
      <c r="FG53" s="417">
        <f t="shared" si="379"/>
        <v>0</v>
      </c>
      <c r="FH53" s="418">
        <f t="shared" si="380"/>
        <v>0</v>
      </c>
      <c r="FI53" s="379"/>
      <c r="FJ53" s="380"/>
      <c r="FK53" s="381"/>
      <c r="FL53" s="382"/>
      <c r="FM53" s="380"/>
      <c r="FN53" s="381"/>
      <c r="FO53" s="382"/>
      <c r="FP53" s="380"/>
      <c r="FQ53" s="381"/>
      <c r="FR53" s="382"/>
      <c r="FS53" s="380"/>
      <c r="FT53" s="381"/>
      <c r="FU53" s="382"/>
      <c r="FV53" s="380"/>
      <c r="FW53" s="415"/>
      <c r="FX53" s="416">
        <f t="shared" si="381"/>
        <v>0</v>
      </c>
      <c r="FY53" s="417">
        <f t="shared" si="382"/>
        <v>0</v>
      </c>
      <c r="FZ53" s="418">
        <f t="shared" si="383"/>
        <v>0</v>
      </c>
      <c r="GA53" s="379"/>
      <c r="GB53" s="380"/>
      <c r="GC53" s="381"/>
      <c r="GD53" s="382"/>
      <c r="GE53" s="380"/>
      <c r="GF53" s="381"/>
      <c r="GG53" s="382"/>
      <c r="GH53" s="380"/>
      <c r="GI53" s="381"/>
      <c r="GJ53" s="382"/>
      <c r="GK53" s="380"/>
      <c r="GL53" s="381"/>
      <c r="GM53" s="382"/>
      <c r="GN53" s="380"/>
      <c r="GO53" s="415"/>
      <c r="GP53" s="416">
        <f t="shared" si="384"/>
        <v>0</v>
      </c>
      <c r="GQ53" s="417">
        <f t="shared" si="385"/>
        <v>0</v>
      </c>
      <c r="GR53" s="418">
        <f t="shared" si="386"/>
        <v>0</v>
      </c>
      <c r="GS53" s="379"/>
      <c r="GT53" s="380"/>
      <c r="GU53" s="381"/>
      <c r="GV53" s="382"/>
      <c r="GW53" s="380"/>
      <c r="GX53" s="381"/>
      <c r="GY53" s="382"/>
      <c r="GZ53" s="380"/>
      <c r="HA53" s="381"/>
      <c r="HB53" s="382"/>
      <c r="HC53" s="380"/>
      <c r="HD53" s="381"/>
      <c r="HE53" s="382"/>
      <c r="HF53" s="380"/>
      <c r="HG53" s="415"/>
      <c r="HH53" s="416">
        <f t="shared" si="387"/>
        <v>0</v>
      </c>
      <c r="HI53" s="417">
        <f t="shared" si="388"/>
        <v>0</v>
      </c>
      <c r="HJ53" s="418">
        <f t="shared" si="389"/>
        <v>0</v>
      </c>
    </row>
    <row r="54" customHeight="1" spans="2:218">
      <c r="B54" s="383" t="s">
        <v>1769</v>
      </c>
      <c r="C54" s="384"/>
      <c r="D54" s="385"/>
      <c r="E54" s="386"/>
      <c r="F54" s="387"/>
      <c r="G54" s="385"/>
      <c r="H54" s="386"/>
      <c r="I54" s="387">
        <v>286464.57</v>
      </c>
      <c r="J54" s="385">
        <v>286464.57</v>
      </c>
      <c r="K54" s="386">
        <v>33621182</v>
      </c>
      <c r="L54" s="387">
        <v>453568.87</v>
      </c>
      <c r="M54" s="385">
        <v>453568.87</v>
      </c>
      <c r="N54" s="386">
        <v>60122717</v>
      </c>
      <c r="O54" s="387">
        <v>573995.12</v>
      </c>
      <c r="P54" s="385">
        <v>573995.12</v>
      </c>
      <c r="Q54" s="420">
        <v>76067192</v>
      </c>
      <c r="R54" s="421">
        <f t="shared" si="24"/>
        <v>573995.12</v>
      </c>
      <c r="S54" s="422">
        <f t="shared" si="0"/>
        <v>573995.12</v>
      </c>
      <c r="T54" s="423">
        <f t="shared" si="1"/>
        <v>76067192</v>
      </c>
      <c r="U54" s="424">
        <v>105691.46</v>
      </c>
      <c r="V54" s="385">
        <v>105691.46</v>
      </c>
      <c r="W54" s="386">
        <v>14041752</v>
      </c>
      <c r="X54" s="387">
        <v>232238.12</v>
      </c>
      <c r="Y54" s="385">
        <v>232238.12</v>
      </c>
      <c r="Z54" s="386">
        <v>28468164</v>
      </c>
      <c r="AA54" s="387">
        <v>377359.07</v>
      </c>
      <c r="AB54" s="385">
        <v>377359.07</v>
      </c>
      <c r="AC54" s="386">
        <v>58338613</v>
      </c>
      <c r="AD54" s="387">
        <v>504986.28</v>
      </c>
      <c r="AE54" s="385">
        <v>504986.28</v>
      </c>
      <c r="AF54" s="386">
        <v>75783890</v>
      </c>
      <c r="AG54" s="387">
        <v>587099.09</v>
      </c>
      <c r="AH54" s="385">
        <v>587099.09</v>
      </c>
      <c r="AI54" s="420">
        <v>88167248</v>
      </c>
      <c r="AJ54" s="421">
        <f t="shared" si="357"/>
        <v>587099.09</v>
      </c>
      <c r="AK54" s="422">
        <f t="shared" si="358"/>
        <v>587099.09</v>
      </c>
      <c r="AL54" s="423">
        <f t="shared" si="359"/>
        <v>88167248</v>
      </c>
      <c r="AM54" s="384">
        <v>160410.58</v>
      </c>
      <c r="AN54" s="385">
        <v>160410.58</v>
      </c>
      <c r="AO54" s="386">
        <v>24306117</v>
      </c>
      <c r="AP54" s="387">
        <v>254327.1</v>
      </c>
      <c r="AQ54" s="385">
        <v>254327.1</v>
      </c>
      <c r="AR54" s="386">
        <v>41616385</v>
      </c>
      <c r="AS54" s="387">
        <v>382112.77</v>
      </c>
      <c r="AT54" s="385">
        <v>382112.77</v>
      </c>
      <c r="AU54" s="386">
        <v>65133257</v>
      </c>
      <c r="AV54" s="387">
        <v>482447.03</v>
      </c>
      <c r="AW54" s="385">
        <v>482447.03</v>
      </c>
      <c r="AX54" s="386">
        <v>82488173</v>
      </c>
      <c r="AY54" s="387"/>
      <c r="AZ54" s="385"/>
      <c r="BA54" s="420"/>
      <c r="BB54" s="421">
        <f t="shared" si="360"/>
        <v>482447.03</v>
      </c>
      <c r="BC54" s="422">
        <f t="shared" si="361"/>
        <v>482447.03</v>
      </c>
      <c r="BD54" s="423">
        <f t="shared" si="362"/>
        <v>82488173</v>
      </c>
      <c r="BE54" s="384">
        <v>86459</v>
      </c>
      <c r="BF54" s="385">
        <v>86459</v>
      </c>
      <c r="BG54" s="386">
        <v>15087932</v>
      </c>
      <c r="BH54" s="387">
        <v>155772.83</v>
      </c>
      <c r="BI54" s="385">
        <v>155772.83</v>
      </c>
      <c r="BJ54" s="386">
        <v>28421675</v>
      </c>
      <c r="BK54" s="387">
        <v>265413.51</v>
      </c>
      <c r="BL54" s="385">
        <v>265413.51</v>
      </c>
      <c r="BM54" s="386">
        <v>45846463</v>
      </c>
      <c r="BN54" s="387">
        <v>419976.59</v>
      </c>
      <c r="BO54" s="385">
        <v>419976.59</v>
      </c>
      <c r="BP54" s="386">
        <v>66168678</v>
      </c>
      <c r="BQ54" s="387">
        <v>426561.28</v>
      </c>
      <c r="BR54" s="385">
        <v>426561.28</v>
      </c>
      <c r="BS54" s="420">
        <v>66169167</v>
      </c>
      <c r="BT54" s="421">
        <f t="shared" si="363"/>
        <v>426561.28</v>
      </c>
      <c r="BU54" s="422">
        <f t="shared" si="364"/>
        <v>426561.28</v>
      </c>
      <c r="BV54" s="423">
        <f t="shared" si="365"/>
        <v>66169167</v>
      </c>
      <c r="BW54" s="384">
        <v>63309.03</v>
      </c>
      <c r="BX54" s="385">
        <v>63309.03</v>
      </c>
      <c r="BY54" s="386">
        <v>11933145</v>
      </c>
      <c r="BZ54" s="387">
        <v>188100.9</v>
      </c>
      <c r="CA54" s="385">
        <v>188100.9</v>
      </c>
      <c r="CB54" s="386">
        <v>29716242</v>
      </c>
      <c r="CC54" s="387">
        <v>356714.6</v>
      </c>
      <c r="CD54" s="385">
        <v>356714.6</v>
      </c>
      <c r="CE54" s="386">
        <v>61625573</v>
      </c>
      <c r="CF54" s="387">
        <v>501279.59</v>
      </c>
      <c r="CG54" s="385">
        <v>501279.59</v>
      </c>
      <c r="CH54" s="386">
        <v>81841352</v>
      </c>
      <c r="CI54" s="387">
        <v>501279.59</v>
      </c>
      <c r="CJ54" s="385">
        <v>501279.59</v>
      </c>
      <c r="CK54" s="420">
        <v>81841352</v>
      </c>
      <c r="CL54" s="421">
        <f t="shared" si="366"/>
        <v>501279.59</v>
      </c>
      <c r="CM54" s="422">
        <f t="shared" si="367"/>
        <v>501279.59</v>
      </c>
      <c r="CN54" s="423">
        <f t="shared" si="368"/>
        <v>81841352</v>
      </c>
      <c r="CO54" s="384">
        <v>180153.35</v>
      </c>
      <c r="CP54" s="385">
        <v>180153.35</v>
      </c>
      <c r="CQ54" s="386">
        <v>28906463</v>
      </c>
      <c r="CR54" s="387">
        <v>316409.09</v>
      </c>
      <c r="CS54" s="385">
        <v>316409.09</v>
      </c>
      <c r="CT54" s="386">
        <v>54552272</v>
      </c>
      <c r="CU54" s="387">
        <v>468907.72</v>
      </c>
      <c r="CV54" s="385">
        <v>468907.72</v>
      </c>
      <c r="CW54" s="386">
        <v>81998427</v>
      </c>
      <c r="CX54" s="387">
        <v>623449.7</v>
      </c>
      <c r="CY54" s="385">
        <v>623449.7</v>
      </c>
      <c r="CZ54" s="386">
        <v>109859684</v>
      </c>
      <c r="DA54" s="387">
        <v>626049.7</v>
      </c>
      <c r="DB54" s="385">
        <v>626049.7</v>
      </c>
      <c r="DC54" s="420">
        <v>109859749</v>
      </c>
      <c r="DD54" s="421">
        <f t="shared" si="369"/>
        <v>626049.7</v>
      </c>
      <c r="DE54" s="422">
        <f t="shared" si="370"/>
        <v>626049.7</v>
      </c>
      <c r="DF54" s="423">
        <f t="shared" si="371"/>
        <v>109859749</v>
      </c>
      <c r="DG54" s="384"/>
      <c r="DH54" s="385"/>
      <c r="DI54" s="386"/>
      <c r="DJ54" s="387"/>
      <c r="DK54" s="385"/>
      <c r="DL54" s="386"/>
      <c r="DM54" s="387"/>
      <c r="DN54" s="385"/>
      <c r="DO54" s="386"/>
      <c r="DP54" s="387"/>
      <c r="DQ54" s="385"/>
      <c r="DR54" s="386"/>
      <c r="DS54" s="387"/>
      <c r="DT54" s="385"/>
      <c r="DU54" s="420"/>
      <c r="DV54" s="421">
        <f t="shared" si="372"/>
        <v>0</v>
      </c>
      <c r="DW54" s="422">
        <f t="shared" si="373"/>
        <v>0</v>
      </c>
      <c r="DX54" s="423">
        <f t="shared" si="374"/>
        <v>0</v>
      </c>
      <c r="DY54" s="384"/>
      <c r="DZ54" s="385"/>
      <c r="EA54" s="386"/>
      <c r="EB54" s="387"/>
      <c r="EC54" s="385"/>
      <c r="ED54" s="386"/>
      <c r="EE54" s="387"/>
      <c r="EF54" s="385"/>
      <c r="EG54" s="386"/>
      <c r="EH54" s="387"/>
      <c r="EI54" s="385"/>
      <c r="EJ54" s="386"/>
      <c r="EK54" s="387"/>
      <c r="EL54" s="385"/>
      <c r="EM54" s="420"/>
      <c r="EN54" s="421">
        <f t="shared" si="375"/>
        <v>0</v>
      </c>
      <c r="EO54" s="422">
        <f t="shared" si="376"/>
        <v>0</v>
      </c>
      <c r="EP54" s="423">
        <f t="shared" si="377"/>
        <v>0</v>
      </c>
      <c r="EQ54" s="384"/>
      <c r="ER54" s="385"/>
      <c r="ES54" s="386"/>
      <c r="ET54" s="387"/>
      <c r="EU54" s="385"/>
      <c r="EV54" s="386"/>
      <c r="EW54" s="387"/>
      <c r="EX54" s="385"/>
      <c r="EY54" s="386"/>
      <c r="EZ54" s="387"/>
      <c r="FA54" s="385"/>
      <c r="FB54" s="386"/>
      <c r="FC54" s="387"/>
      <c r="FD54" s="385"/>
      <c r="FE54" s="420"/>
      <c r="FF54" s="421">
        <f t="shared" si="378"/>
        <v>0</v>
      </c>
      <c r="FG54" s="422">
        <f t="shared" si="379"/>
        <v>0</v>
      </c>
      <c r="FH54" s="423">
        <f t="shared" si="380"/>
        <v>0</v>
      </c>
      <c r="FI54" s="384"/>
      <c r="FJ54" s="385"/>
      <c r="FK54" s="386"/>
      <c r="FL54" s="387"/>
      <c r="FM54" s="385"/>
      <c r="FN54" s="386"/>
      <c r="FO54" s="387"/>
      <c r="FP54" s="385"/>
      <c r="FQ54" s="386"/>
      <c r="FR54" s="387"/>
      <c r="FS54" s="385"/>
      <c r="FT54" s="386"/>
      <c r="FU54" s="387"/>
      <c r="FV54" s="385"/>
      <c r="FW54" s="420"/>
      <c r="FX54" s="421">
        <f t="shared" si="381"/>
        <v>0</v>
      </c>
      <c r="FY54" s="422">
        <f t="shared" si="382"/>
        <v>0</v>
      </c>
      <c r="FZ54" s="423">
        <f t="shared" si="383"/>
        <v>0</v>
      </c>
      <c r="GA54" s="384"/>
      <c r="GB54" s="385"/>
      <c r="GC54" s="386"/>
      <c r="GD54" s="387"/>
      <c r="GE54" s="385"/>
      <c r="GF54" s="386"/>
      <c r="GG54" s="387"/>
      <c r="GH54" s="385"/>
      <c r="GI54" s="386"/>
      <c r="GJ54" s="387"/>
      <c r="GK54" s="385"/>
      <c r="GL54" s="386"/>
      <c r="GM54" s="387"/>
      <c r="GN54" s="385"/>
      <c r="GO54" s="420"/>
      <c r="GP54" s="421">
        <f t="shared" si="384"/>
        <v>0</v>
      </c>
      <c r="GQ54" s="422">
        <f t="shared" si="385"/>
        <v>0</v>
      </c>
      <c r="GR54" s="423">
        <f t="shared" si="386"/>
        <v>0</v>
      </c>
      <c r="GS54" s="384"/>
      <c r="GT54" s="385"/>
      <c r="GU54" s="386"/>
      <c r="GV54" s="387"/>
      <c r="GW54" s="385"/>
      <c r="GX54" s="386"/>
      <c r="GY54" s="387"/>
      <c r="GZ54" s="385"/>
      <c r="HA54" s="386"/>
      <c r="HB54" s="387"/>
      <c r="HC54" s="385"/>
      <c r="HD54" s="386"/>
      <c r="HE54" s="387"/>
      <c r="HF54" s="385"/>
      <c r="HG54" s="420"/>
      <c r="HH54" s="421">
        <f t="shared" si="387"/>
        <v>0</v>
      </c>
      <c r="HI54" s="422">
        <f t="shared" si="388"/>
        <v>0</v>
      </c>
      <c r="HJ54" s="423">
        <f t="shared" si="389"/>
        <v>0</v>
      </c>
    </row>
    <row r="55" ht="6" customHeight="1" spans="2:218">
      <c r="B55" s="373"/>
      <c r="C55" s="374"/>
      <c r="D55" s="375"/>
      <c r="E55" s="376"/>
      <c r="F55" s="377"/>
      <c r="G55" s="375"/>
      <c r="H55" s="376"/>
      <c r="I55" s="377"/>
      <c r="J55" s="375"/>
      <c r="K55" s="376"/>
      <c r="L55" s="377"/>
      <c r="M55" s="375"/>
      <c r="N55" s="376"/>
      <c r="O55" s="377"/>
      <c r="P55" s="375"/>
      <c r="Q55" s="411"/>
      <c r="R55" s="412"/>
      <c r="S55" s="375"/>
      <c r="T55" s="413"/>
      <c r="U55" s="414"/>
      <c r="V55" s="375"/>
      <c r="W55" s="376"/>
      <c r="X55" s="377"/>
      <c r="Y55" s="375"/>
      <c r="Z55" s="376"/>
      <c r="AA55" s="377"/>
      <c r="AB55" s="375"/>
      <c r="AC55" s="376"/>
      <c r="AD55" s="377"/>
      <c r="AE55" s="375"/>
      <c r="AF55" s="376"/>
      <c r="AG55" s="377"/>
      <c r="AH55" s="375"/>
      <c r="AI55" s="411"/>
      <c r="AJ55" s="412"/>
      <c r="AK55" s="375"/>
      <c r="AL55" s="413"/>
      <c r="AM55" s="374"/>
      <c r="AN55" s="375"/>
      <c r="AO55" s="376"/>
      <c r="AP55" s="377"/>
      <c r="AQ55" s="375"/>
      <c r="AR55" s="376"/>
      <c r="AS55" s="377"/>
      <c r="AT55" s="375"/>
      <c r="AU55" s="376"/>
      <c r="AV55" s="377"/>
      <c r="AW55" s="375"/>
      <c r="AX55" s="376"/>
      <c r="AY55" s="377"/>
      <c r="AZ55" s="375"/>
      <c r="BA55" s="411"/>
      <c r="BB55" s="412"/>
      <c r="BC55" s="375"/>
      <c r="BD55" s="413"/>
      <c r="BE55" s="374"/>
      <c r="BF55" s="375"/>
      <c r="BG55" s="376"/>
      <c r="BH55" s="377"/>
      <c r="BI55" s="375"/>
      <c r="BJ55" s="376"/>
      <c r="BK55" s="377"/>
      <c r="BL55" s="375"/>
      <c r="BM55" s="376"/>
      <c r="BN55" s="377"/>
      <c r="BO55" s="375"/>
      <c r="BP55" s="376"/>
      <c r="BQ55" s="377"/>
      <c r="BR55" s="375"/>
      <c r="BS55" s="411"/>
      <c r="BT55" s="412"/>
      <c r="BU55" s="375"/>
      <c r="BV55" s="413"/>
      <c r="BW55" s="374"/>
      <c r="BX55" s="375"/>
      <c r="BY55" s="376"/>
      <c r="BZ55" s="377"/>
      <c r="CA55" s="375"/>
      <c r="CB55" s="376"/>
      <c r="CC55" s="377"/>
      <c r="CD55" s="375"/>
      <c r="CE55" s="376"/>
      <c r="CF55" s="377"/>
      <c r="CG55" s="375"/>
      <c r="CH55" s="376"/>
      <c r="CI55" s="377"/>
      <c r="CJ55" s="375"/>
      <c r="CK55" s="411"/>
      <c r="CL55" s="412"/>
      <c r="CM55" s="375"/>
      <c r="CN55" s="413"/>
      <c r="CO55" s="374"/>
      <c r="CP55" s="375"/>
      <c r="CQ55" s="376"/>
      <c r="CR55" s="377"/>
      <c r="CS55" s="375"/>
      <c r="CT55" s="376"/>
      <c r="CU55" s="377"/>
      <c r="CV55" s="375"/>
      <c r="CW55" s="376"/>
      <c r="CX55" s="377"/>
      <c r="CY55" s="375"/>
      <c r="CZ55" s="376"/>
      <c r="DA55" s="377"/>
      <c r="DB55" s="375"/>
      <c r="DC55" s="411"/>
      <c r="DD55" s="412"/>
      <c r="DE55" s="375"/>
      <c r="DF55" s="413"/>
      <c r="DG55" s="374"/>
      <c r="DH55" s="375"/>
      <c r="DI55" s="376"/>
      <c r="DJ55" s="377"/>
      <c r="DK55" s="375"/>
      <c r="DL55" s="376"/>
      <c r="DM55" s="377"/>
      <c r="DN55" s="375"/>
      <c r="DO55" s="376"/>
      <c r="DP55" s="377"/>
      <c r="DQ55" s="375"/>
      <c r="DR55" s="376"/>
      <c r="DS55" s="377"/>
      <c r="DT55" s="375"/>
      <c r="DU55" s="411"/>
      <c r="DV55" s="412"/>
      <c r="DW55" s="375"/>
      <c r="DX55" s="413"/>
      <c r="DY55" s="374"/>
      <c r="DZ55" s="375"/>
      <c r="EA55" s="376"/>
      <c r="EB55" s="377"/>
      <c r="EC55" s="375"/>
      <c r="ED55" s="376"/>
      <c r="EE55" s="377"/>
      <c r="EF55" s="375"/>
      <c r="EG55" s="376"/>
      <c r="EH55" s="377"/>
      <c r="EI55" s="375"/>
      <c r="EJ55" s="376"/>
      <c r="EK55" s="377"/>
      <c r="EL55" s="375"/>
      <c r="EM55" s="411"/>
      <c r="EN55" s="412"/>
      <c r="EO55" s="375"/>
      <c r="EP55" s="413"/>
      <c r="EQ55" s="374"/>
      <c r="ER55" s="375"/>
      <c r="ES55" s="376"/>
      <c r="ET55" s="377"/>
      <c r="EU55" s="375"/>
      <c r="EV55" s="376"/>
      <c r="EW55" s="377"/>
      <c r="EX55" s="375"/>
      <c r="EY55" s="376"/>
      <c r="EZ55" s="377"/>
      <c r="FA55" s="375"/>
      <c r="FB55" s="376"/>
      <c r="FC55" s="377"/>
      <c r="FD55" s="375"/>
      <c r="FE55" s="411"/>
      <c r="FF55" s="412"/>
      <c r="FG55" s="375"/>
      <c r="FH55" s="413"/>
      <c r="FI55" s="374"/>
      <c r="FJ55" s="375"/>
      <c r="FK55" s="376"/>
      <c r="FL55" s="377"/>
      <c r="FM55" s="375"/>
      <c r="FN55" s="376"/>
      <c r="FO55" s="377"/>
      <c r="FP55" s="375"/>
      <c r="FQ55" s="376"/>
      <c r="FR55" s="377"/>
      <c r="FS55" s="375"/>
      <c r="FT55" s="376"/>
      <c r="FU55" s="377"/>
      <c r="FV55" s="375"/>
      <c r="FW55" s="411"/>
      <c r="FX55" s="412"/>
      <c r="FY55" s="375"/>
      <c r="FZ55" s="413"/>
      <c r="GA55" s="374"/>
      <c r="GB55" s="375"/>
      <c r="GC55" s="376"/>
      <c r="GD55" s="377"/>
      <c r="GE55" s="375"/>
      <c r="GF55" s="376"/>
      <c r="GG55" s="377"/>
      <c r="GH55" s="375"/>
      <c r="GI55" s="376"/>
      <c r="GJ55" s="377"/>
      <c r="GK55" s="375"/>
      <c r="GL55" s="376"/>
      <c r="GM55" s="377"/>
      <c r="GN55" s="375"/>
      <c r="GO55" s="411"/>
      <c r="GP55" s="412"/>
      <c r="GQ55" s="375"/>
      <c r="GR55" s="413"/>
      <c r="GS55" s="374"/>
      <c r="GT55" s="375"/>
      <c r="GU55" s="376"/>
      <c r="GV55" s="377"/>
      <c r="GW55" s="375"/>
      <c r="GX55" s="376"/>
      <c r="GY55" s="377"/>
      <c r="GZ55" s="375"/>
      <c r="HA55" s="376"/>
      <c r="HB55" s="377"/>
      <c r="HC55" s="375"/>
      <c r="HD55" s="376"/>
      <c r="HE55" s="377"/>
      <c r="HF55" s="375"/>
      <c r="HG55" s="411"/>
      <c r="HH55" s="412"/>
      <c r="HI55" s="375"/>
      <c r="HJ55" s="413"/>
    </row>
    <row r="56" customHeight="1" spans="2:218">
      <c r="B56" s="388" t="s">
        <v>1798</v>
      </c>
      <c r="C56" s="389"/>
      <c r="D56" s="390"/>
      <c r="E56" s="391"/>
      <c r="F56" s="392"/>
      <c r="G56" s="390"/>
      <c r="H56" s="391"/>
      <c r="I56" s="392">
        <v>329542.46</v>
      </c>
      <c r="J56" s="390">
        <v>329542.46</v>
      </c>
      <c r="K56" s="391">
        <v>37766030</v>
      </c>
      <c r="L56" s="392">
        <v>540713.46</v>
      </c>
      <c r="M56" s="390">
        <v>540713.46</v>
      </c>
      <c r="N56" s="391">
        <v>68678189</v>
      </c>
      <c r="O56" s="392">
        <v>714555.39</v>
      </c>
      <c r="P56" s="390">
        <v>714555.39</v>
      </c>
      <c r="Q56" s="426">
        <v>88565188</v>
      </c>
      <c r="R56" s="427">
        <f t="shared" si="24"/>
        <v>714555.39</v>
      </c>
      <c r="S56" s="428">
        <f t="shared" si="0"/>
        <v>714555.39</v>
      </c>
      <c r="T56" s="429">
        <f t="shared" si="1"/>
        <v>88565188</v>
      </c>
      <c r="U56" s="430">
        <v>124517.61</v>
      </c>
      <c r="V56" s="390">
        <v>124517.61</v>
      </c>
      <c r="W56" s="391">
        <v>15700588</v>
      </c>
      <c r="X56" s="392">
        <v>289234.7</v>
      </c>
      <c r="Y56" s="390">
        <v>289234.7</v>
      </c>
      <c r="Z56" s="391">
        <v>32749504</v>
      </c>
      <c r="AA56" s="392">
        <v>488997.45</v>
      </c>
      <c r="AB56" s="390">
        <v>488997.45</v>
      </c>
      <c r="AC56" s="391">
        <v>66511805</v>
      </c>
      <c r="AD56" s="392">
        <v>667104.3</v>
      </c>
      <c r="AE56" s="390">
        <v>667104.3</v>
      </c>
      <c r="AF56" s="391">
        <v>86221621</v>
      </c>
      <c r="AG56" s="392">
        <v>784651</v>
      </c>
      <c r="AH56" s="390">
        <v>784651</v>
      </c>
      <c r="AI56" s="426">
        <v>100778631</v>
      </c>
      <c r="AJ56" s="427">
        <f t="shared" ref="AJ56" si="390">MAX(AG56,AD56,AA56,X56,U56)</f>
        <v>784651</v>
      </c>
      <c r="AK56" s="428">
        <f t="shared" ref="AK56" si="391">MAX(AH56,AE56,AB56,Y56,V56)</f>
        <v>784651</v>
      </c>
      <c r="AL56" s="429">
        <f t="shared" ref="AL56" si="392">MAX(AI56,AF56,AC56,Z56,W56)</f>
        <v>100778631</v>
      </c>
      <c r="AM56" s="389">
        <v>220079.67</v>
      </c>
      <c r="AN56" s="390">
        <v>220079.67</v>
      </c>
      <c r="AO56" s="391">
        <v>25715936</v>
      </c>
      <c r="AP56" s="392">
        <v>390110.77</v>
      </c>
      <c r="AQ56" s="390">
        <v>390110.77</v>
      </c>
      <c r="AR56" s="391">
        <v>43925389</v>
      </c>
      <c r="AS56" s="392">
        <v>594544.06</v>
      </c>
      <c r="AT56" s="390">
        <v>594544.06</v>
      </c>
      <c r="AU56" s="391">
        <v>68093786</v>
      </c>
      <c r="AV56" s="392">
        <v>774364.1</v>
      </c>
      <c r="AW56" s="390">
        <v>774364.1</v>
      </c>
      <c r="AX56" s="391">
        <v>86557023</v>
      </c>
      <c r="AY56" s="392"/>
      <c r="AZ56" s="390"/>
      <c r="BA56" s="426"/>
      <c r="BB56" s="427">
        <f t="shared" ref="BB56" si="393">MAX(AY56,AV56,AS56,AP56,AM56)</f>
        <v>774364.1</v>
      </c>
      <c r="BC56" s="428">
        <f t="shared" ref="BC56" si="394">MAX(AZ56,AW56,AT56,AQ56,AN56)</f>
        <v>774364.1</v>
      </c>
      <c r="BD56" s="429">
        <f t="shared" ref="BD56" si="395">MAX(BA56,AX56,AU56,AR56,AO56)</f>
        <v>86557023</v>
      </c>
      <c r="BE56" s="389">
        <v>118431.37</v>
      </c>
      <c r="BF56" s="390">
        <v>118431.37</v>
      </c>
      <c r="BG56" s="391">
        <v>16155720</v>
      </c>
      <c r="BH56" s="392">
        <v>242621.54</v>
      </c>
      <c r="BI56" s="390">
        <v>242621.54</v>
      </c>
      <c r="BJ56" s="391">
        <v>30618767</v>
      </c>
      <c r="BK56" s="392">
        <v>395446.72</v>
      </c>
      <c r="BL56" s="390">
        <v>395446.72</v>
      </c>
      <c r="BM56" s="391">
        <v>48817930</v>
      </c>
      <c r="BN56" s="392">
        <v>689157.1</v>
      </c>
      <c r="BO56" s="390">
        <v>689157.1</v>
      </c>
      <c r="BP56" s="391">
        <v>70367975</v>
      </c>
      <c r="BQ56" s="392">
        <v>723415.03</v>
      </c>
      <c r="BR56" s="390">
        <v>723415.03</v>
      </c>
      <c r="BS56" s="426">
        <v>70826054</v>
      </c>
      <c r="BT56" s="427">
        <f t="shared" ref="BT56" si="396">MAX(BQ56,BN56,BK56,BH56,BE56)</f>
        <v>723415.03</v>
      </c>
      <c r="BU56" s="428">
        <f t="shared" ref="BU56" si="397">MAX(BR56,BO56,BL56,BI56,BF56)</f>
        <v>723415.03</v>
      </c>
      <c r="BV56" s="429">
        <f t="shared" ref="BV56" si="398">MAX(BS56,BP56,BM56,BJ56,BG56)</f>
        <v>70826054</v>
      </c>
      <c r="BW56" s="389">
        <v>107068.5</v>
      </c>
      <c r="BX56" s="390">
        <v>107068.5</v>
      </c>
      <c r="BY56" s="391">
        <v>12390629</v>
      </c>
      <c r="BZ56" s="392">
        <v>328574.66</v>
      </c>
      <c r="CA56" s="390">
        <v>328574.66</v>
      </c>
      <c r="CB56" s="391">
        <v>30865628</v>
      </c>
      <c r="CC56" s="392">
        <v>620144.9</v>
      </c>
      <c r="CD56" s="390">
        <v>620144.9</v>
      </c>
      <c r="CE56" s="391">
        <v>64173912</v>
      </c>
      <c r="CF56" s="392">
        <v>886751.47</v>
      </c>
      <c r="CG56" s="390">
        <v>886751.47</v>
      </c>
      <c r="CH56" s="391">
        <v>85347741</v>
      </c>
      <c r="CI56" s="392">
        <v>914388.13</v>
      </c>
      <c r="CJ56" s="390">
        <v>914388.13</v>
      </c>
      <c r="CK56" s="426">
        <v>86798537</v>
      </c>
      <c r="CL56" s="427">
        <f t="shared" ref="CL56" si="399">MAX(CI56,CF56,CC56,BZ56,BW56)</f>
        <v>914388.13</v>
      </c>
      <c r="CM56" s="428">
        <f t="shared" ref="CM56" si="400">MAX(CJ56,CG56,CD56,CA56,BX56)</f>
        <v>914388.13</v>
      </c>
      <c r="CN56" s="429">
        <f t="shared" ref="CN56" si="401">MAX(CK56,CH56,CE56,CB56,BY56)</f>
        <v>86798537</v>
      </c>
      <c r="CO56" s="389">
        <v>289025.28</v>
      </c>
      <c r="CP56" s="390">
        <v>289025.28</v>
      </c>
      <c r="CQ56" s="391">
        <v>30999107</v>
      </c>
      <c r="CR56" s="392">
        <v>525365.49</v>
      </c>
      <c r="CS56" s="390">
        <v>525365.49</v>
      </c>
      <c r="CT56" s="391">
        <v>58624854</v>
      </c>
      <c r="CU56" s="392">
        <v>771363.2</v>
      </c>
      <c r="CV56" s="390">
        <v>771363.2</v>
      </c>
      <c r="CW56" s="391">
        <v>88812793</v>
      </c>
      <c r="CX56" s="392">
        <v>1027918</v>
      </c>
      <c r="CY56" s="390">
        <v>1027918</v>
      </c>
      <c r="CZ56" s="391">
        <v>119425983</v>
      </c>
      <c r="DA56" s="392">
        <v>1030518</v>
      </c>
      <c r="DB56" s="390">
        <v>1030518</v>
      </c>
      <c r="DC56" s="426">
        <v>119678077</v>
      </c>
      <c r="DD56" s="427">
        <f t="shared" ref="DD56" si="402">MAX(DA56,CX56,CU56,CR56,CO56)</f>
        <v>1030518</v>
      </c>
      <c r="DE56" s="428">
        <f t="shared" ref="DE56" si="403">MAX(DB56,CY56,CV56,CS56,CP56)</f>
        <v>1030518</v>
      </c>
      <c r="DF56" s="429">
        <f t="shared" ref="DF56" si="404">MAX(DC56,CZ56,CW56,CT56,CQ56)</f>
        <v>119678077</v>
      </c>
      <c r="DG56" s="389"/>
      <c r="DH56" s="390"/>
      <c r="DI56" s="391"/>
      <c r="DJ56" s="392"/>
      <c r="DK56" s="390"/>
      <c r="DL56" s="391"/>
      <c r="DM56" s="392"/>
      <c r="DN56" s="390"/>
      <c r="DO56" s="391"/>
      <c r="DP56" s="392"/>
      <c r="DQ56" s="390"/>
      <c r="DR56" s="391"/>
      <c r="DS56" s="392"/>
      <c r="DT56" s="390"/>
      <c r="DU56" s="426"/>
      <c r="DV56" s="427">
        <f t="shared" ref="DV56" si="405">MAX(DS56,DP56,DM56,DJ56,DG56)</f>
        <v>0</v>
      </c>
      <c r="DW56" s="428">
        <f t="shared" ref="DW56" si="406">MAX(DT56,DQ56,DN56,DK56,DH56)</f>
        <v>0</v>
      </c>
      <c r="DX56" s="429">
        <f t="shared" ref="DX56" si="407">MAX(DU56,DR56,DO56,DL56,DI56)</f>
        <v>0</v>
      </c>
      <c r="DY56" s="389"/>
      <c r="DZ56" s="390"/>
      <c r="EA56" s="391"/>
      <c r="EB56" s="392"/>
      <c r="EC56" s="390"/>
      <c r="ED56" s="391"/>
      <c r="EE56" s="392"/>
      <c r="EF56" s="390"/>
      <c r="EG56" s="391"/>
      <c r="EH56" s="392"/>
      <c r="EI56" s="390"/>
      <c r="EJ56" s="391"/>
      <c r="EK56" s="392"/>
      <c r="EL56" s="390"/>
      <c r="EM56" s="426"/>
      <c r="EN56" s="427">
        <f t="shared" ref="EN56" si="408">MAX(EK56,EH56,EE56,EB56,DY56)</f>
        <v>0</v>
      </c>
      <c r="EO56" s="428">
        <f t="shared" ref="EO56" si="409">MAX(EL56,EI56,EF56,EC56,DZ56)</f>
        <v>0</v>
      </c>
      <c r="EP56" s="429">
        <f t="shared" ref="EP56" si="410">MAX(EM56,EJ56,EG56,ED56,EA56)</f>
        <v>0</v>
      </c>
      <c r="EQ56" s="389"/>
      <c r="ER56" s="390"/>
      <c r="ES56" s="391"/>
      <c r="ET56" s="392"/>
      <c r="EU56" s="390"/>
      <c r="EV56" s="391"/>
      <c r="EW56" s="392"/>
      <c r="EX56" s="390"/>
      <c r="EY56" s="391"/>
      <c r="EZ56" s="392"/>
      <c r="FA56" s="390"/>
      <c r="FB56" s="391"/>
      <c r="FC56" s="392"/>
      <c r="FD56" s="390"/>
      <c r="FE56" s="426"/>
      <c r="FF56" s="427">
        <f t="shared" ref="FF56" si="411">MAX(FC56,EZ56,EW56,ET56,EQ56)</f>
        <v>0</v>
      </c>
      <c r="FG56" s="428">
        <f t="shared" ref="FG56" si="412">MAX(FD56,FA56,EX56,EU56,ER56)</f>
        <v>0</v>
      </c>
      <c r="FH56" s="429">
        <f t="shared" ref="FH56" si="413">MAX(FE56,FB56,EY56,EV56,ES56)</f>
        <v>0</v>
      </c>
      <c r="FI56" s="389"/>
      <c r="FJ56" s="390"/>
      <c r="FK56" s="391"/>
      <c r="FL56" s="392"/>
      <c r="FM56" s="390"/>
      <c r="FN56" s="391"/>
      <c r="FO56" s="392"/>
      <c r="FP56" s="390"/>
      <c r="FQ56" s="391"/>
      <c r="FR56" s="392"/>
      <c r="FS56" s="390"/>
      <c r="FT56" s="391"/>
      <c r="FU56" s="392"/>
      <c r="FV56" s="390"/>
      <c r="FW56" s="426"/>
      <c r="FX56" s="427">
        <f t="shared" ref="FX56" si="414">MAX(FU56,FR56,FO56,FL56,FI56)</f>
        <v>0</v>
      </c>
      <c r="FY56" s="428">
        <f t="shared" ref="FY56" si="415">MAX(FV56,FS56,FP56,FM56,FJ56)</f>
        <v>0</v>
      </c>
      <c r="FZ56" s="429">
        <f t="shared" ref="FZ56" si="416">MAX(FW56,FT56,FQ56,FN56,FK56)</f>
        <v>0</v>
      </c>
      <c r="GA56" s="389"/>
      <c r="GB56" s="390"/>
      <c r="GC56" s="391"/>
      <c r="GD56" s="392"/>
      <c r="GE56" s="390"/>
      <c r="GF56" s="391"/>
      <c r="GG56" s="392"/>
      <c r="GH56" s="390"/>
      <c r="GI56" s="391"/>
      <c r="GJ56" s="392"/>
      <c r="GK56" s="390"/>
      <c r="GL56" s="391"/>
      <c r="GM56" s="392"/>
      <c r="GN56" s="390"/>
      <c r="GO56" s="426"/>
      <c r="GP56" s="427">
        <f t="shared" ref="GP56" si="417">MAX(GM56,GJ56,GG56,GD56,GA56)</f>
        <v>0</v>
      </c>
      <c r="GQ56" s="428">
        <f t="shared" ref="GQ56" si="418">MAX(GN56,GK56,GH56,GE56,GB56)</f>
        <v>0</v>
      </c>
      <c r="GR56" s="429">
        <f t="shared" ref="GR56" si="419">MAX(GO56,GL56,GI56,GF56,GC56)</f>
        <v>0</v>
      </c>
      <c r="GS56" s="389"/>
      <c r="GT56" s="390"/>
      <c r="GU56" s="391"/>
      <c r="GV56" s="392"/>
      <c r="GW56" s="390"/>
      <c r="GX56" s="391"/>
      <c r="GY56" s="392"/>
      <c r="GZ56" s="390"/>
      <c r="HA56" s="391"/>
      <c r="HB56" s="392"/>
      <c r="HC56" s="390"/>
      <c r="HD56" s="391"/>
      <c r="HE56" s="392"/>
      <c r="HF56" s="390"/>
      <c r="HG56" s="426"/>
      <c r="HH56" s="427">
        <f t="shared" ref="HH56" si="420">MAX(HE56,HB56,GY56,GV56,GS56)</f>
        <v>0</v>
      </c>
      <c r="HI56" s="428">
        <f t="shared" ref="HI56" si="421">MAX(HF56,HC56,GZ56,GW56,GT56)</f>
        <v>0</v>
      </c>
      <c r="HJ56" s="429">
        <f t="shared" ref="HJ56" si="422">MAX(HG56,HD56,HA56,GX56,GU56)</f>
        <v>0</v>
      </c>
    </row>
    <row r="57" ht="6" customHeight="1" spans="2:218">
      <c r="B57" s="373"/>
      <c r="C57" s="374"/>
      <c r="D57" s="375"/>
      <c r="E57" s="376"/>
      <c r="F57" s="377"/>
      <c r="G57" s="375"/>
      <c r="H57" s="376"/>
      <c r="I57" s="377"/>
      <c r="J57" s="375"/>
      <c r="K57" s="376"/>
      <c r="L57" s="377"/>
      <c r="M57" s="375"/>
      <c r="N57" s="376"/>
      <c r="O57" s="377"/>
      <c r="P57" s="375"/>
      <c r="Q57" s="411"/>
      <c r="R57" s="412"/>
      <c r="S57" s="375"/>
      <c r="T57" s="413"/>
      <c r="U57" s="414"/>
      <c r="V57" s="375"/>
      <c r="W57" s="376"/>
      <c r="X57" s="377"/>
      <c r="Y57" s="375"/>
      <c r="Z57" s="376"/>
      <c r="AA57" s="377"/>
      <c r="AB57" s="375"/>
      <c r="AC57" s="376"/>
      <c r="AD57" s="377"/>
      <c r="AE57" s="375"/>
      <c r="AF57" s="376"/>
      <c r="AG57" s="377"/>
      <c r="AH57" s="375"/>
      <c r="AI57" s="411"/>
      <c r="AJ57" s="412"/>
      <c r="AK57" s="375"/>
      <c r="AL57" s="413"/>
      <c r="AM57" s="374"/>
      <c r="AN57" s="375"/>
      <c r="AO57" s="376"/>
      <c r="AP57" s="377"/>
      <c r="AQ57" s="375"/>
      <c r="AR57" s="376"/>
      <c r="AS57" s="377"/>
      <c r="AT57" s="375"/>
      <c r="AU57" s="376"/>
      <c r="AV57" s="377"/>
      <c r="AW57" s="375"/>
      <c r="AX57" s="376"/>
      <c r="AY57" s="377"/>
      <c r="AZ57" s="375"/>
      <c r="BA57" s="411"/>
      <c r="BB57" s="412"/>
      <c r="BC57" s="375"/>
      <c r="BD57" s="413"/>
      <c r="BE57" s="374"/>
      <c r="BF57" s="375"/>
      <c r="BG57" s="376"/>
      <c r="BH57" s="377"/>
      <c r="BI57" s="375"/>
      <c r="BJ57" s="376"/>
      <c r="BK57" s="377"/>
      <c r="BL57" s="375"/>
      <c r="BM57" s="376"/>
      <c r="BN57" s="377"/>
      <c r="BO57" s="375"/>
      <c r="BP57" s="376"/>
      <c r="BQ57" s="377"/>
      <c r="BR57" s="375"/>
      <c r="BS57" s="411"/>
      <c r="BT57" s="412"/>
      <c r="BU57" s="375"/>
      <c r="BV57" s="413"/>
      <c r="BW57" s="374"/>
      <c r="BX57" s="375"/>
      <c r="BY57" s="376"/>
      <c r="BZ57" s="377"/>
      <c r="CA57" s="375"/>
      <c r="CB57" s="376"/>
      <c r="CC57" s="377"/>
      <c r="CD57" s="375"/>
      <c r="CE57" s="376"/>
      <c r="CF57" s="377"/>
      <c r="CG57" s="375"/>
      <c r="CH57" s="376"/>
      <c r="CI57" s="377"/>
      <c r="CJ57" s="375"/>
      <c r="CK57" s="411"/>
      <c r="CL57" s="412"/>
      <c r="CM57" s="375"/>
      <c r="CN57" s="413"/>
      <c r="CO57" s="374"/>
      <c r="CP57" s="375"/>
      <c r="CQ57" s="376"/>
      <c r="CR57" s="377"/>
      <c r="CS57" s="375"/>
      <c r="CT57" s="376"/>
      <c r="CU57" s="377"/>
      <c r="CV57" s="375"/>
      <c r="CW57" s="376"/>
      <c r="CX57" s="377"/>
      <c r="CY57" s="375"/>
      <c r="CZ57" s="376"/>
      <c r="DA57" s="377"/>
      <c r="DB57" s="375"/>
      <c r="DC57" s="411"/>
      <c r="DD57" s="412"/>
      <c r="DE57" s="375"/>
      <c r="DF57" s="413"/>
      <c r="DG57" s="374"/>
      <c r="DH57" s="375"/>
      <c r="DI57" s="376"/>
      <c r="DJ57" s="377"/>
      <c r="DK57" s="375"/>
      <c r="DL57" s="376"/>
      <c r="DM57" s="377"/>
      <c r="DN57" s="375"/>
      <c r="DO57" s="376"/>
      <c r="DP57" s="377"/>
      <c r="DQ57" s="375"/>
      <c r="DR57" s="376"/>
      <c r="DS57" s="377"/>
      <c r="DT57" s="375"/>
      <c r="DU57" s="411"/>
      <c r="DV57" s="412"/>
      <c r="DW57" s="375"/>
      <c r="DX57" s="413"/>
      <c r="DY57" s="374"/>
      <c r="DZ57" s="375"/>
      <c r="EA57" s="376"/>
      <c r="EB57" s="377"/>
      <c r="EC57" s="375"/>
      <c r="ED57" s="376"/>
      <c r="EE57" s="377"/>
      <c r="EF57" s="375"/>
      <c r="EG57" s="376"/>
      <c r="EH57" s="377"/>
      <c r="EI57" s="375"/>
      <c r="EJ57" s="376"/>
      <c r="EK57" s="377"/>
      <c r="EL57" s="375"/>
      <c r="EM57" s="411"/>
      <c r="EN57" s="412"/>
      <c r="EO57" s="375"/>
      <c r="EP57" s="413"/>
      <c r="EQ57" s="374"/>
      <c r="ER57" s="375"/>
      <c r="ES57" s="376"/>
      <c r="ET57" s="377"/>
      <c r="EU57" s="375"/>
      <c r="EV57" s="376"/>
      <c r="EW57" s="377"/>
      <c r="EX57" s="375"/>
      <c r="EY57" s="376"/>
      <c r="EZ57" s="377"/>
      <c r="FA57" s="375"/>
      <c r="FB57" s="376"/>
      <c r="FC57" s="377"/>
      <c r="FD57" s="375"/>
      <c r="FE57" s="411"/>
      <c r="FF57" s="412"/>
      <c r="FG57" s="375"/>
      <c r="FH57" s="413"/>
      <c r="FI57" s="374"/>
      <c r="FJ57" s="375"/>
      <c r="FK57" s="376"/>
      <c r="FL57" s="377"/>
      <c r="FM57" s="375"/>
      <c r="FN57" s="376"/>
      <c r="FO57" s="377"/>
      <c r="FP57" s="375"/>
      <c r="FQ57" s="376"/>
      <c r="FR57" s="377"/>
      <c r="FS57" s="375"/>
      <c r="FT57" s="376"/>
      <c r="FU57" s="377"/>
      <c r="FV57" s="375"/>
      <c r="FW57" s="411"/>
      <c r="FX57" s="412"/>
      <c r="FY57" s="375"/>
      <c r="FZ57" s="413"/>
      <c r="GA57" s="374"/>
      <c r="GB57" s="375"/>
      <c r="GC57" s="376"/>
      <c r="GD57" s="377"/>
      <c r="GE57" s="375"/>
      <c r="GF57" s="376"/>
      <c r="GG57" s="377"/>
      <c r="GH57" s="375"/>
      <c r="GI57" s="376"/>
      <c r="GJ57" s="377"/>
      <c r="GK57" s="375"/>
      <c r="GL57" s="376"/>
      <c r="GM57" s="377"/>
      <c r="GN57" s="375"/>
      <c r="GO57" s="411"/>
      <c r="GP57" s="412"/>
      <c r="GQ57" s="375"/>
      <c r="GR57" s="413"/>
      <c r="GS57" s="374"/>
      <c r="GT57" s="375"/>
      <c r="GU57" s="376"/>
      <c r="GV57" s="377"/>
      <c r="GW57" s="375"/>
      <c r="GX57" s="376"/>
      <c r="GY57" s="377"/>
      <c r="GZ57" s="375"/>
      <c r="HA57" s="376"/>
      <c r="HB57" s="377"/>
      <c r="HC57" s="375"/>
      <c r="HD57" s="376"/>
      <c r="HE57" s="377"/>
      <c r="HF57" s="375"/>
      <c r="HG57" s="411"/>
      <c r="HH57" s="412"/>
      <c r="HI57" s="375"/>
      <c r="HJ57" s="413"/>
    </row>
    <row r="58" customHeight="1" spans="2:218">
      <c r="B58" s="388" t="s">
        <v>1799</v>
      </c>
      <c r="C58" s="389"/>
      <c r="D58" s="390"/>
      <c r="E58" s="391"/>
      <c r="F58" s="392"/>
      <c r="G58" s="390"/>
      <c r="H58" s="391"/>
      <c r="I58" s="392">
        <v>124702.84</v>
      </c>
      <c r="J58" s="390">
        <v>124702.84</v>
      </c>
      <c r="K58" s="391">
        <v>1264619</v>
      </c>
      <c r="L58" s="392">
        <v>198756.09</v>
      </c>
      <c r="M58" s="390">
        <v>198756.09</v>
      </c>
      <c r="N58" s="391">
        <v>2119899</v>
      </c>
      <c r="O58" s="392">
        <v>245195.39</v>
      </c>
      <c r="P58" s="390">
        <v>245195.39</v>
      </c>
      <c r="Q58" s="426">
        <v>2702838</v>
      </c>
      <c r="R58" s="427">
        <f t="shared" si="24"/>
        <v>245195.39</v>
      </c>
      <c r="S58" s="428">
        <f t="shared" si="0"/>
        <v>245195.39</v>
      </c>
      <c r="T58" s="429">
        <f t="shared" si="1"/>
        <v>2702838</v>
      </c>
      <c r="U58" s="430">
        <v>31697.1</v>
      </c>
      <c r="V58" s="390">
        <v>31697.1</v>
      </c>
      <c r="W58" s="391">
        <v>150611</v>
      </c>
      <c r="X58" s="392">
        <v>75299.28</v>
      </c>
      <c r="Y58" s="390">
        <v>75299.28</v>
      </c>
      <c r="Z58" s="391">
        <v>835496</v>
      </c>
      <c r="AA58" s="392">
        <v>97070.23</v>
      </c>
      <c r="AB58" s="390">
        <v>97070.23</v>
      </c>
      <c r="AC58" s="391">
        <v>1536664</v>
      </c>
      <c r="AD58" s="392">
        <v>159220.67</v>
      </c>
      <c r="AE58" s="390">
        <v>159220.67</v>
      </c>
      <c r="AF58" s="391">
        <v>2104246</v>
      </c>
      <c r="AG58" s="392">
        <v>186337.97</v>
      </c>
      <c r="AH58" s="390">
        <v>186337.97</v>
      </c>
      <c r="AI58" s="426">
        <v>2327966</v>
      </c>
      <c r="AJ58" s="427">
        <f t="shared" ref="AJ58" si="423">MAX(AG58,AD58,AA58,X58,U58)</f>
        <v>186337.97</v>
      </c>
      <c r="AK58" s="428">
        <f t="shared" ref="AK58" si="424">MAX(AH58,AE58,AB58,Y58,V58)</f>
        <v>186337.97</v>
      </c>
      <c r="AL58" s="429">
        <f t="shared" ref="AL58" si="425">MAX(AI58,AF58,AC58,Z58,W58)</f>
        <v>2327966</v>
      </c>
      <c r="AM58" s="389">
        <v>24791.05</v>
      </c>
      <c r="AN58" s="390">
        <v>24791.05</v>
      </c>
      <c r="AO58" s="391">
        <v>908097</v>
      </c>
      <c r="AP58" s="392">
        <v>46924.82</v>
      </c>
      <c r="AQ58" s="390">
        <v>46924.82</v>
      </c>
      <c r="AR58" s="391">
        <v>1633627</v>
      </c>
      <c r="AS58" s="392">
        <v>117582.62</v>
      </c>
      <c r="AT58" s="390">
        <v>117582.62</v>
      </c>
      <c r="AU58" s="391">
        <v>2284236</v>
      </c>
      <c r="AV58" s="392">
        <v>154393.29</v>
      </c>
      <c r="AW58" s="390">
        <v>154393.29</v>
      </c>
      <c r="AX58" s="391">
        <v>2666593</v>
      </c>
      <c r="AY58" s="392"/>
      <c r="AZ58" s="390"/>
      <c r="BA58" s="426"/>
      <c r="BB58" s="427">
        <f t="shared" ref="BB58" si="426">MAX(AY58,AV58,AS58,AP58,AM58)</f>
        <v>154393.29</v>
      </c>
      <c r="BC58" s="428">
        <f t="shared" ref="BC58" si="427">MAX(AZ58,AW58,AT58,AQ58,AN58)</f>
        <v>154393.29</v>
      </c>
      <c r="BD58" s="429">
        <f t="shared" ref="BD58" si="428">MAX(BA58,AX58,AU58,AR58,AO58)</f>
        <v>2666593</v>
      </c>
      <c r="BE58" s="389">
        <v>19027</v>
      </c>
      <c r="BF58" s="390">
        <v>19027</v>
      </c>
      <c r="BG58" s="391">
        <v>346711</v>
      </c>
      <c r="BH58" s="392">
        <v>60799.55</v>
      </c>
      <c r="BI58" s="390">
        <v>60799.55</v>
      </c>
      <c r="BJ58" s="391">
        <v>1148774</v>
      </c>
      <c r="BK58" s="392">
        <v>104543.88</v>
      </c>
      <c r="BL58" s="390">
        <v>104543.88</v>
      </c>
      <c r="BM58" s="391">
        <v>1937122</v>
      </c>
      <c r="BN58" s="392">
        <v>152025.53</v>
      </c>
      <c r="BO58" s="390">
        <v>152025.53</v>
      </c>
      <c r="BP58" s="391">
        <v>2631909</v>
      </c>
      <c r="BQ58" s="392">
        <v>152025.53</v>
      </c>
      <c r="BR58" s="390">
        <v>152025.53</v>
      </c>
      <c r="BS58" s="426">
        <v>2631909</v>
      </c>
      <c r="BT58" s="427">
        <f t="shared" ref="BT58" si="429">MAX(BQ58,BN58,BK58,BH58,BE58)</f>
        <v>152025.53</v>
      </c>
      <c r="BU58" s="428">
        <f t="shared" ref="BU58" si="430">MAX(BR58,BO58,BL58,BI58,BF58)</f>
        <v>152025.53</v>
      </c>
      <c r="BV58" s="429">
        <f t="shared" ref="BV58" si="431">MAX(BS58,BP58,BM58,BJ58,BG58)</f>
        <v>2631909</v>
      </c>
      <c r="BW58" s="389">
        <v>42997.98</v>
      </c>
      <c r="BX58" s="390">
        <v>42997.98</v>
      </c>
      <c r="BY58" s="391">
        <v>213454</v>
      </c>
      <c r="BZ58" s="392">
        <v>80413.55</v>
      </c>
      <c r="CA58" s="390">
        <v>80413.55</v>
      </c>
      <c r="CB58" s="391">
        <v>770507</v>
      </c>
      <c r="CC58" s="392">
        <v>153761.01</v>
      </c>
      <c r="CD58" s="390">
        <v>153761.01</v>
      </c>
      <c r="CE58" s="391">
        <v>1424204</v>
      </c>
      <c r="CF58" s="392">
        <v>215245.54</v>
      </c>
      <c r="CG58" s="390">
        <v>215245.54</v>
      </c>
      <c r="CH58" s="391">
        <v>2170062</v>
      </c>
      <c r="CI58" s="392">
        <v>273914.05</v>
      </c>
      <c r="CJ58" s="390">
        <v>273914.05</v>
      </c>
      <c r="CK58" s="426">
        <v>2523496</v>
      </c>
      <c r="CL58" s="427">
        <f t="shared" ref="CL58" si="432">MAX(CI58,CF58,CC58,BZ58,BW58)</f>
        <v>273914.05</v>
      </c>
      <c r="CM58" s="428">
        <f t="shared" ref="CM58" si="433">MAX(CJ58,CG58,CD58,CA58,BX58)</f>
        <v>273914.05</v>
      </c>
      <c r="CN58" s="429">
        <f t="shared" ref="CN58" si="434">MAX(CK58,CH58,CE58,CB58,BY58)</f>
        <v>2523496</v>
      </c>
      <c r="CO58" s="389">
        <v>36838.57</v>
      </c>
      <c r="CP58" s="390">
        <v>36838.57</v>
      </c>
      <c r="CQ58" s="391">
        <v>910777</v>
      </c>
      <c r="CR58" s="392">
        <v>92278.1</v>
      </c>
      <c r="CS58" s="390">
        <v>92278.1</v>
      </c>
      <c r="CT58" s="391">
        <v>1694165</v>
      </c>
      <c r="CU58" s="392">
        <v>138549.6</v>
      </c>
      <c r="CV58" s="390">
        <v>138549.6</v>
      </c>
      <c r="CW58" s="391">
        <v>2458769</v>
      </c>
      <c r="CX58" s="392">
        <v>150263.18</v>
      </c>
      <c r="CY58" s="390">
        <v>150263.18</v>
      </c>
      <c r="CZ58" s="391">
        <v>2707952</v>
      </c>
      <c r="DA58" s="392">
        <v>158427.98</v>
      </c>
      <c r="DB58" s="390">
        <v>158427.98</v>
      </c>
      <c r="DC58" s="426">
        <v>2707967</v>
      </c>
      <c r="DD58" s="427">
        <f t="shared" ref="DD58" si="435">MAX(DA58,CX58,CU58,CR58,CO58)</f>
        <v>158427.98</v>
      </c>
      <c r="DE58" s="428">
        <f t="shared" ref="DE58" si="436">MAX(DB58,CY58,CV58,CS58,CP58)</f>
        <v>158427.98</v>
      </c>
      <c r="DF58" s="429">
        <f t="shared" ref="DF58" si="437">MAX(DC58,CZ58,CW58,CT58,CQ58)</f>
        <v>2707967</v>
      </c>
      <c r="DG58" s="389"/>
      <c r="DH58" s="390"/>
      <c r="DI58" s="391"/>
      <c r="DJ58" s="392"/>
      <c r="DK58" s="390"/>
      <c r="DL58" s="391"/>
      <c r="DM58" s="392"/>
      <c r="DN58" s="390"/>
      <c r="DO58" s="391"/>
      <c r="DP58" s="392"/>
      <c r="DQ58" s="390"/>
      <c r="DR58" s="391"/>
      <c r="DS58" s="392"/>
      <c r="DT58" s="390"/>
      <c r="DU58" s="426"/>
      <c r="DV58" s="427">
        <f t="shared" ref="DV58" si="438">MAX(DS58,DP58,DM58,DJ58,DG58)</f>
        <v>0</v>
      </c>
      <c r="DW58" s="428">
        <f t="shared" ref="DW58" si="439">MAX(DT58,DQ58,DN58,DK58,DH58)</f>
        <v>0</v>
      </c>
      <c r="DX58" s="429">
        <f t="shared" ref="DX58" si="440">MAX(DU58,DR58,DO58,DL58,DI58)</f>
        <v>0</v>
      </c>
      <c r="DY58" s="389"/>
      <c r="DZ58" s="390"/>
      <c r="EA58" s="391"/>
      <c r="EB58" s="392"/>
      <c r="EC58" s="390"/>
      <c r="ED58" s="391"/>
      <c r="EE58" s="392"/>
      <c r="EF58" s="390"/>
      <c r="EG58" s="391"/>
      <c r="EH58" s="392"/>
      <c r="EI58" s="390"/>
      <c r="EJ58" s="391"/>
      <c r="EK58" s="392"/>
      <c r="EL58" s="390"/>
      <c r="EM58" s="426"/>
      <c r="EN58" s="427">
        <f t="shared" ref="EN58" si="441">MAX(EK58,EH58,EE58,EB58,DY58)</f>
        <v>0</v>
      </c>
      <c r="EO58" s="428">
        <f t="shared" ref="EO58" si="442">MAX(EL58,EI58,EF58,EC58,DZ58)</f>
        <v>0</v>
      </c>
      <c r="EP58" s="429">
        <f t="shared" ref="EP58" si="443">MAX(EM58,EJ58,EG58,ED58,EA58)</f>
        <v>0</v>
      </c>
      <c r="EQ58" s="389"/>
      <c r="ER58" s="390"/>
      <c r="ES58" s="391"/>
      <c r="ET58" s="392"/>
      <c r="EU58" s="390"/>
      <c r="EV58" s="391"/>
      <c r="EW58" s="392"/>
      <c r="EX58" s="390"/>
      <c r="EY58" s="391"/>
      <c r="EZ58" s="392"/>
      <c r="FA58" s="390"/>
      <c r="FB58" s="391"/>
      <c r="FC58" s="392"/>
      <c r="FD58" s="390"/>
      <c r="FE58" s="426"/>
      <c r="FF58" s="427">
        <f t="shared" ref="FF58" si="444">MAX(FC58,EZ58,EW58,ET58,EQ58)</f>
        <v>0</v>
      </c>
      <c r="FG58" s="428">
        <f t="shared" ref="FG58" si="445">MAX(FD58,FA58,EX58,EU58,ER58)</f>
        <v>0</v>
      </c>
      <c r="FH58" s="429">
        <f t="shared" ref="FH58" si="446">MAX(FE58,FB58,EY58,EV58,ES58)</f>
        <v>0</v>
      </c>
      <c r="FI58" s="389"/>
      <c r="FJ58" s="390"/>
      <c r="FK58" s="391"/>
      <c r="FL58" s="392"/>
      <c r="FM58" s="390"/>
      <c r="FN58" s="391"/>
      <c r="FO58" s="392"/>
      <c r="FP58" s="390"/>
      <c r="FQ58" s="391"/>
      <c r="FR58" s="392"/>
      <c r="FS58" s="390"/>
      <c r="FT58" s="391"/>
      <c r="FU58" s="392"/>
      <c r="FV58" s="390"/>
      <c r="FW58" s="426"/>
      <c r="FX58" s="427">
        <f t="shared" ref="FX58" si="447">MAX(FU58,FR58,FO58,FL58,FI58)</f>
        <v>0</v>
      </c>
      <c r="FY58" s="428">
        <f t="shared" ref="FY58" si="448">MAX(FV58,FS58,FP58,FM58,FJ58)</f>
        <v>0</v>
      </c>
      <c r="FZ58" s="429">
        <f t="shared" ref="FZ58" si="449">MAX(FW58,FT58,FQ58,FN58,FK58)</f>
        <v>0</v>
      </c>
      <c r="GA58" s="389"/>
      <c r="GB58" s="390"/>
      <c r="GC58" s="391"/>
      <c r="GD58" s="392"/>
      <c r="GE58" s="390"/>
      <c r="GF58" s="391"/>
      <c r="GG58" s="392"/>
      <c r="GH58" s="390"/>
      <c r="GI58" s="391"/>
      <c r="GJ58" s="392"/>
      <c r="GK58" s="390"/>
      <c r="GL58" s="391"/>
      <c r="GM58" s="392"/>
      <c r="GN58" s="390"/>
      <c r="GO58" s="426"/>
      <c r="GP58" s="427">
        <f t="shared" ref="GP58" si="450">MAX(GM58,GJ58,GG58,GD58,GA58)</f>
        <v>0</v>
      </c>
      <c r="GQ58" s="428">
        <f t="shared" ref="GQ58" si="451">MAX(GN58,GK58,GH58,GE58,GB58)</f>
        <v>0</v>
      </c>
      <c r="GR58" s="429">
        <f t="shared" ref="GR58" si="452">MAX(GO58,GL58,GI58,GF58,GC58)</f>
        <v>0</v>
      </c>
      <c r="GS58" s="389"/>
      <c r="GT58" s="390"/>
      <c r="GU58" s="391"/>
      <c r="GV58" s="392"/>
      <c r="GW58" s="390"/>
      <c r="GX58" s="391"/>
      <c r="GY58" s="392"/>
      <c r="GZ58" s="390"/>
      <c r="HA58" s="391"/>
      <c r="HB58" s="392"/>
      <c r="HC58" s="390"/>
      <c r="HD58" s="391"/>
      <c r="HE58" s="392"/>
      <c r="HF58" s="390"/>
      <c r="HG58" s="426"/>
      <c r="HH58" s="427">
        <f t="shared" ref="HH58" si="453">MAX(HE58,HB58,GY58,GV58,GS58)</f>
        <v>0</v>
      </c>
      <c r="HI58" s="428">
        <f t="shared" ref="HI58" si="454">MAX(HF58,HC58,GZ58,GW58,GT58)</f>
        <v>0</v>
      </c>
      <c r="HJ58" s="429">
        <f t="shared" ref="HJ58" si="455">MAX(HG58,HD58,HA58,GX58,GU58)</f>
        <v>0</v>
      </c>
    </row>
    <row r="59" ht="6" customHeight="1" spans="2:218">
      <c r="B59" s="373"/>
      <c r="C59" s="374"/>
      <c r="D59" s="375"/>
      <c r="E59" s="376"/>
      <c r="F59" s="377"/>
      <c r="G59" s="375"/>
      <c r="H59" s="376"/>
      <c r="I59" s="377"/>
      <c r="J59" s="375"/>
      <c r="K59" s="376"/>
      <c r="L59" s="377"/>
      <c r="M59" s="375"/>
      <c r="N59" s="376"/>
      <c r="O59" s="377"/>
      <c r="P59" s="375"/>
      <c r="Q59" s="411"/>
      <c r="R59" s="412"/>
      <c r="S59" s="375"/>
      <c r="T59" s="413"/>
      <c r="U59" s="414"/>
      <c r="V59" s="375"/>
      <c r="W59" s="376"/>
      <c r="X59" s="377"/>
      <c r="Y59" s="375"/>
      <c r="Z59" s="376"/>
      <c r="AA59" s="377"/>
      <c r="AB59" s="375"/>
      <c r="AC59" s="376"/>
      <c r="AD59" s="377"/>
      <c r="AE59" s="375"/>
      <c r="AF59" s="376"/>
      <c r="AG59" s="377"/>
      <c r="AH59" s="375"/>
      <c r="AI59" s="411"/>
      <c r="AJ59" s="412"/>
      <c r="AK59" s="375"/>
      <c r="AL59" s="413"/>
      <c r="AM59" s="374"/>
      <c r="AN59" s="375"/>
      <c r="AO59" s="376"/>
      <c r="AP59" s="377"/>
      <c r="AQ59" s="375"/>
      <c r="AR59" s="376"/>
      <c r="AS59" s="377"/>
      <c r="AT59" s="375"/>
      <c r="AU59" s="376"/>
      <c r="AV59" s="377"/>
      <c r="AW59" s="375"/>
      <c r="AX59" s="376"/>
      <c r="AY59" s="377"/>
      <c r="AZ59" s="375"/>
      <c r="BA59" s="411"/>
      <c r="BB59" s="412"/>
      <c r="BC59" s="375"/>
      <c r="BD59" s="413"/>
      <c r="BE59" s="374"/>
      <c r="BF59" s="375"/>
      <c r="BG59" s="376"/>
      <c r="BH59" s="377"/>
      <c r="BI59" s="375"/>
      <c r="BJ59" s="376"/>
      <c r="BK59" s="377"/>
      <c r="BL59" s="375"/>
      <c r="BM59" s="376"/>
      <c r="BN59" s="377"/>
      <c r="BO59" s="375"/>
      <c r="BP59" s="376"/>
      <c r="BQ59" s="377"/>
      <c r="BR59" s="375"/>
      <c r="BS59" s="411"/>
      <c r="BT59" s="412"/>
      <c r="BU59" s="375"/>
      <c r="BV59" s="413"/>
      <c r="BW59" s="374"/>
      <c r="BX59" s="375"/>
      <c r="BY59" s="376"/>
      <c r="BZ59" s="377"/>
      <c r="CA59" s="375"/>
      <c r="CB59" s="376"/>
      <c r="CC59" s="377"/>
      <c r="CD59" s="375"/>
      <c r="CE59" s="376"/>
      <c r="CF59" s="377"/>
      <c r="CG59" s="375"/>
      <c r="CH59" s="376"/>
      <c r="CI59" s="377"/>
      <c r="CJ59" s="375"/>
      <c r="CK59" s="411"/>
      <c r="CL59" s="412"/>
      <c r="CM59" s="375"/>
      <c r="CN59" s="413"/>
      <c r="CO59" s="374"/>
      <c r="CP59" s="375"/>
      <c r="CQ59" s="376"/>
      <c r="CR59" s="377"/>
      <c r="CS59" s="375"/>
      <c r="CT59" s="376"/>
      <c r="CU59" s="377"/>
      <c r="CV59" s="375"/>
      <c r="CW59" s="376"/>
      <c r="CX59" s="377"/>
      <c r="CY59" s="375"/>
      <c r="CZ59" s="376"/>
      <c r="DA59" s="377"/>
      <c r="DB59" s="375"/>
      <c r="DC59" s="411"/>
      <c r="DD59" s="412"/>
      <c r="DE59" s="375"/>
      <c r="DF59" s="413"/>
      <c r="DG59" s="374"/>
      <c r="DH59" s="375"/>
      <c r="DI59" s="376"/>
      <c r="DJ59" s="377"/>
      <c r="DK59" s="375"/>
      <c r="DL59" s="376"/>
      <c r="DM59" s="377"/>
      <c r="DN59" s="375"/>
      <c r="DO59" s="376"/>
      <c r="DP59" s="377"/>
      <c r="DQ59" s="375"/>
      <c r="DR59" s="376"/>
      <c r="DS59" s="377"/>
      <c r="DT59" s="375"/>
      <c r="DU59" s="411"/>
      <c r="DV59" s="412"/>
      <c r="DW59" s="375"/>
      <c r="DX59" s="413"/>
      <c r="DY59" s="374"/>
      <c r="DZ59" s="375"/>
      <c r="EA59" s="376"/>
      <c r="EB59" s="377"/>
      <c r="EC59" s="375"/>
      <c r="ED59" s="376"/>
      <c r="EE59" s="377"/>
      <c r="EF59" s="375"/>
      <c r="EG59" s="376"/>
      <c r="EH59" s="377"/>
      <c r="EI59" s="375"/>
      <c r="EJ59" s="376"/>
      <c r="EK59" s="377"/>
      <c r="EL59" s="375"/>
      <c r="EM59" s="411"/>
      <c r="EN59" s="412"/>
      <c r="EO59" s="375"/>
      <c r="EP59" s="413"/>
      <c r="EQ59" s="374"/>
      <c r="ER59" s="375"/>
      <c r="ES59" s="376"/>
      <c r="ET59" s="377"/>
      <c r="EU59" s="375"/>
      <c r="EV59" s="376"/>
      <c r="EW59" s="377"/>
      <c r="EX59" s="375"/>
      <c r="EY59" s="376"/>
      <c r="EZ59" s="377"/>
      <c r="FA59" s="375"/>
      <c r="FB59" s="376"/>
      <c r="FC59" s="377"/>
      <c r="FD59" s="375"/>
      <c r="FE59" s="411"/>
      <c r="FF59" s="412"/>
      <c r="FG59" s="375"/>
      <c r="FH59" s="413"/>
      <c r="FI59" s="374"/>
      <c r="FJ59" s="375"/>
      <c r="FK59" s="376"/>
      <c r="FL59" s="377"/>
      <c r="FM59" s="375"/>
      <c r="FN59" s="376"/>
      <c r="FO59" s="377"/>
      <c r="FP59" s="375"/>
      <c r="FQ59" s="376"/>
      <c r="FR59" s="377"/>
      <c r="FS59" s="375"/>
      <c r="FT59" s="376"/>
      <c r="FU59" s="377"/>
      <c r="FV59" s="375"/>
      <c r="FW59" s="411"/>
      <c r="FX59" s="412"/>
      <c r="FY59" s="375"/>
      <c r="FZ59" s="413"/>
      <c r="GA59" s="374"/>
      <c r="GB59" s="375"/>
      <c r="GC59" s="376"/>
      <c r="GD59" s="377"/>
      <c r="GE59" s="375"/>
      <c r="GF59" s="376"/>
      <c r="GG59" s="377"/>
      <c r="GH59" s="375"/>
      <c r="GI59" s="376"/>
      <c r="GJ59" s="377"/>
      <c r="GK59" s="375"/>
      <c r="GL59" s="376"/>
      <c r="GM59" s="377"/>
      <c r="GN59" s="375"/>
      <c r="GO59" s="411"/>
      <c r="GP59" s="412"/>
      <c r="GQ59" s="375"/>
      <c r="GR59" s="413"/>
      <c r="GS59" s="374"/>
      <c r="GT59" s="375"/>
      <c r="GU59" s="376"/>
      <c r="GV59" s="377"/>
      <c r="GW59" s="375"/>
      <c r="GX59" s="376"/>
      <c r="GY59" s="377"/>
      <c r="GZ59" s="375"/>
      <c r="HA59" s="376"/>
      <c r="HB59" s="377"/>
      <c r="HC59" s="375"/>
      <c r="HD59" s="376"/>
      <c r="HE59" s="377"/>
      <c r="HF59" s="375"/>
      <c r="HG59" s="411"/>
      <c r="HH59" s="412"/>
      <c r="HI59" s="375"/>
      <c r="HJ59" s="413"/>
    </row>
    <row r="60" customHeight="1" spans="2:218">
      <c r="B60" s="378" t="s">
        <v>1800</v>
      </c>
      <c r="C60" s="379"/>
      <c r="D60" s="380"/>
      <c r="E60" s="381"/>
      <c r="F60" s="382"/>
      <c r="G60" s="380"/>
      <c r="H60" s="381"/>
      <c r="I60" s="382">
        <v>0</v>
      </c>
      <c r="J60" s="380">
        <v>0</v>
      </c>
      <c r="K60" s="381">
        <v>0</v>
      </c>
      <c r="L60" s="382">
        <v>6160.13</v>
      </c>
      <c r="M60" s="380">
        <v>6160.13</v>
      </c>
      <c r="N60" s="381">
        <v>6160.13</v>
      </c>
      <c r="O60" s="382">
        <v>59868</v>
      </c>
      <c r="P60" s="380">
        <v>59868</v>
      </c>
      <c r="Q60" s="415">
        <v>59868</v>
      </c>
      <c r="R60" s="416">
        <f t="shared" si="24"/>
        <v>59868</v>
      </c>
      <c r="S60" s="417">
        <f t="shared" si="0"/>
        <v>59868</v>
      </c>
      <c r="T60" s="418">
        <f t="shared" si="1"/>
        <v>59868</v>
      </c>
      <c r="U60" s="419">
        <v>0</v>
      </c>
      <c r="V60" s="380">
        <v>0</v>
      </c>
      <c r="W60" s="381">
        <v>0</v>
      </c>
      <c r="X60" s="382">
        <v>0</v>
      </c>
      <c r="Y60" s="380">
        <v>0</v>
      </c>
      <c r="Z60" s="381">
        <v>0</v>
      </c>
      <c r="AA60" s="382">
        <v>45542.78</v>
      </c>
      <c r="AB60" s="380">
        <v>45542.78</v>
      </c>
      <c r="AC60" s="381">
        <v>45542.78</v>
      </c>
      <c r="AD60" s="382">
        <v>45542.78</v>
      </c>
      <c r="AE60" s="380">
        <v>45542.78</v>
      </c>
      <c r="AF60" s="381">
        <v>45542.78</v>
      </c>
      <c r="AG60" s="382">
        <v>45542.78</v>
      </c>
      <c r="AH60" s="380">
        <v>45542.78</v>
      </c>
      <c r="AI60" s="415">
        <v>45542.78</v>
      </c>
      <c r="AJ60" s="416">
        <f t="shared" ref="AJ60" si="456">MAX(AG60,AD60,AA60,X60,U60)</f>
        <v>45542.78</v>
      </c>
      <c r="AK60" s="417">
        <f t="shared" ref="AK60" si="457">MAX(AH60,AE60,AB60,Y60,V60)</f>
        <v>45542.78</v>
      </c>
      <c r="AL60" s="418">
        <f t="shared" ref="AL60" si="458">MAX(AI60,AF60,AC60,Z60,W60)</f>
        <v>45542.78</v>
      </c>
      <c r="AM60" s="379">
        <v>0</v>
      </c>
      <c r="AN60" s="380">
        <v>0</v>
      </c>
      <c r="AO60" s="381">
        <v>0</v>
      </c>
      <c r="AP60" s="382">
        <v>0</v>
      </c>
      <c r="AQ60" s="380">
        <v>0</v>
      </c>
      <c r="AR60" s="381">
        <v>0</v>
      </c>
      <c r="AS60" s="382">
        <v>0</v>
      </c>
      <c r="AT60" s="380">
        <v>0</v>
      </c>
      <c r="AU60" s="381">
        <v>0</v>
      </c>
      <c r="AV60" s="382">
        <v>0</v>
      </c>
      <c r="AW60" s="380">
        <v>0</v>
      </c>
      <c r="AX60" s="381">
        <v>0</v>
      </c>
      <c r="AY60" s="382"/>
      <c r="AZ60" s="380"/>
      <c r="BA60" s="415"/>
      <c r="BB60" s="416">
        <f t="shared" ref="BB60" si="459">MAX(AY60,AV60,AS60,AP60,AM60)</f>
        <v>0</v>
      </c>
      <c r="BC60" s="417">
        <f t="shared" ref="BC60" si="460">MAX(AZ60,AW60,AT60,AQ60,AN60)</f>
        <v>0</v>
      </c>
      <c r="BD60" s="418">
        <f t="shared" ref="BD60" si="461">MAX(BA60,AX60,AU60,AR60,AO60)</f>
        <v>0</v>
      </c>
      <c r="BE60" s="379">
        <v>0</v>
      </c>
      <c r="BF60" s="380">
        <v>0</v>
      </c>
      <c r="BG60" s="381">
        <v>0</v>
      </c>
      <c r="BH60" s="382">
        <v>0</v>
      </c>
      <c r="BI60" s="380">
        <v>0</v>
      </c>
      <c r="BJ60" s="381">
        <v>0</v>
      </c>
      <c r="BK60" s="382">
        <v>0</v>
      </c>
      <c r="BL60" s="380">
        <v>0</v>
      </c>
      <c r="BM60" s="381">
        <v>0</v>
      </c>
      <c r="BN60" s="382">
        <v>0</v>
      </c>
      <c r="BO60" s="380">
        <v>0</v>
      </c>
      <c r="BP60" s="381">
        <v>0</v>
      </c>
      <c r="BQ60" s="382">
        <v>0</v>
      </c>
      <c r="BR60" s="380">
        <v>0</v>
      </c>
      <c r="BS60" s="415">
        <v>0</v>
      </c>
      <c r="BT60" s="416">
        <f t="shared" ref="BT60" si="462">MAX(BQ60,BN60,BK60,BH60,BE60)</f>
        <v>0</v>
      </c>
      <c r="BU60" s="417">
        <f t="shared" ref="BU60" si="463">MAX(BR60,BO60,BL60,BI60,BF60)</f>
        <v>0</v>
      </c>
      <c r="BV60" s="418">
        <f t="shared" ref="BV60" si="464">MAX(BS60,BP60,BM60,BJ60,BG60)</f>
        <v>0</v>
      </c>
      <c r="BW60" s="379">
        <v>0</v>
      </c>
      <c r="BX60" s="380">
        <v>0</v>
      </c>
      <c r="BY60" s="381">
        <v>0</v>
      </c>
      <c r="BZ60" s="382">
        <v>0</v>
      </c>
      <c r="CA60" s="380">
        <v>0</v>
      </c>
      <c r="CB60" s="381">
        <v>0</v>
      </c>
      <c r="CC60" s="382">
        <v>0</v>
      </c>
      <c r="CD60" s="380">
        <v>0</v>
      </c>
      <c r="CE60" s="381">
        <v>0</v>
      </c>
      <c r="CF60" s="382">
        <v>6765.93</v>
      </c>
      <c r="CG60" s="380">
        <v>6765.93</v>
      </c>
      <c r="CH60" s="381">
        <v>6765.93</v>
      </c>
      <c r="CI60" s="382">
        <v>11165.93</v>
      </c>
      <c r="CJ60" s="380">
        <v>11165.93</v>
      </c>
      <c r="CK60" s="415">
        <v>11165.93</v>
      </c>
      <c r="CL60" s="416">
        <f t="shared" ref="CL60" si="465">MAX(CI60,CF60,CC60,BZ60,BW60)</f>
        <v>11165.93</v>
      </c>
      <c r="CM60" s="417">
        <f t="shared" ref="CM60" si="466">MAX(CJ60,CG60,CD60,CA60,BX60)</f>
        <v>11165.93</v>
      </c>
      <c r="CN60" s="418">
        <f t="shared" ref="CN60" si="467">MAX(CK60,CH60,CE60,CB60,BY60)</f>
        <v>11165.93</v>
      </c>
      <c r="CO60" s="379">
        <v>0</v>
      </c>
      <c r="CP60" s="380">
        <v>0</v>
      </c>
      <c r="CQ60" s="381">
        <v>0</v>
      </c>
      <c r="CR60" s="382">
        <v>0</v>
      </c>
      <c r="CS60" s="380">
        <v>0</v>
      </c>
      <c r="CT60" s="381">
        <v>0</v>
      </c>
      <c r="CU60" s="382">
        <v>0</v>
      </c>
      <c r="CV60" s="380">
        <v>0</v>
      </c>
      <c r="CW60" s="381">
        <v>0</v>
      </c>
      <c r="CX60" s="382">
        <v>15225</v>
      </c>
      <c r="CY60" s="380">
        <v>15225</v>
      </c>
      <c r="CZ60" s="381">
        <v>15225</v>
      </c>
      <c r="DA60" s="382">
        <v>15225</v>
      </c>
      <c r="DB60" s="380">
        <v>15225</v>
      </c>
      <c r="DC60" s="415">
        <v>15225</v>
      </c>
      <c r="DD60" s="416">
        <f t="shared" ref="DD60" si="468">MAX(DA60,CX60,CU60,CR60,CO60)</f>
        <v>15225</v>
      </c>
      <c r="DE60" s="417">
        <f t="shared" ref="DE60" si="469">MAX(DB60,CY60,CV60,CS60,CP60)</f>
        <v>15225</v>
      </c>
      <c r="DF60" s="418">
        <f t="shared" ref="DF60" si="470">MAX(DC60,CZ60,CW60,CT60,CQ60)</f>
        <v>15225</v>
      </c>
      <c r="DG60" s="379"/>
      <c r="DH60" s="380"/>
      <c r="DI60" s="381"/>
      <c r="DJ60" s="382"/>
      <c r="DK60" s="380"/>
      <c r="DL60" s="381"/>
      <c r="DM60" s="382"/>
      <c r="DN60" s="380"/>
      <c r="DO60" s="381"/>
      <c r="DP60" s="382"/>
      <c r="DQ60" s="380"/>
      <c r="DR60" s="381"/>
      <c r="DS60" s="382"/>
      <c r="DT60" s="380"/>
      <c r="DU60" s="415"/>
      <c r="DV60" s="416">
        <f t="shared" ref="DV60" si="471">MAX(DS60,DP60,DM60,DJ60,DG60)</f>
        <v>0</v>
      </c>
      <c r="DW60" s="417">
        <f t="shared" ref="DW60" si="472">MAX(DT60,DQ60,DN60,DK60,DH60)</f>
        <v>0</v>
      </c>
      <c r="DX60" s="418">
        <f t="shared" ref="DX60" si="473">MAX(DU60,DR60,DO60,DL60,DI60)</f>
        <v>0</v>
      </c>
      <c r="DY60" s="379"/>
      <c r="DZ60" s="380"/>
      <c r="EA60" s="381"/>
      <c r="EB60" s="382"/>
      <c r="EC60" s="380"/>
      <c r="ED60" s="381"/>
      <c r="EE60" s="382"/>
      <c r="EF60" s="380"/>
      <c r="EG60" s="381"/>
      <c r="EH60" s="382"/>
      <c r="EI60" s="380"/>
      <c r="EJ60" s="381"/>
      <c r="EK60" s="382"/>
      <c r="EL60" s="380"/>
      <c r="EM60" s="415"/>
      <c r="EN60" s="416">
        <f t="shared" ref="EN60" si="474">MAX(EK60,EH60,EE60,EB60,DY60)</f>
        <v>0</v>
      </c>
      <c r="EO60" s="417">
        <f t="shared" ref="EO60" si="475">MAX(EL60,EI60,EF60,EC60,DZ60)</f>
        <v>0</v>
      </c>
      <c r="EP60" s="418">
        <f t="shared" ref="EP60" si="476">MAX(EM60,EJ60,EG60,ED60,EA60)</f>
        <v>0</v>
      </c>
      <c r="EQ60" s="379"/>
      <c r="ER60" s="380"/>
      <c r="ES60" s="381"/>
      <c r="ET60" s="382"/>
      <c r="EU60" s="380"/>
      <c r="EV60" s="381"/>
      <c r="EW60" s="382"/>
      <c r="EX60" s="380"/>
      <c r="EY60" s="381"/>
      <c r="EZ60" s="382"/>
      <c r="FA60" s="380"/>
      <c r="FB60" s="381"/>
      <c r="FC60" s="382"/>
      <c r="FD60" s="380"/>
      <c r="FE60" s="415"/>
      <c r="FF60" s="416">
        <f t="shared" ref="FF60" si="477">MAX(FC60,EZ60,EW60,ET60,EQ60)</f>
        <v>0</v>
      </c>
      <c r="FG60" s="417">
        <f t="shared" ref="FG60" si="478">MAX(FD60,FA60,EX60,EU60,ER60)</f>
        <v>0</v>
      </c>
      <c r="FH60" s="418">
        <f t="shared" ref="FH60" si="479">MAX(FE60,FB60,EY60,EV60,ES60)</f>
        <v>0</v>
      </c>
      <c r="FI60" s="379"/>
      <c r="FJ60" s="380"/>
      <c r="FK60" s="381"/>
      <c r="FL60" s="382"/>
      <c r="FM60" s="380"/>
      <c r="FN60" s="381"/>
      <c r="FO60" s="382"/>
      <c r="FP60" s="380"/>
      <c r="FQ60" s="381"/>
      <c r="FR60" s="382"/>
      <c r="FS60" s="380"/>
      <c r="FT60" s="381"/>
      <c r="FU60" s="382"/>
      <c r="FV60" s="380"/>
      <c r="FW60" s="415"/>
      <c r="FX60" s="416">
        <f t="shared" ref="FX60" si="480">MAX(FU60,FR60,FO60,FL60,FI60)</f>
        <v>0</v>
      </c>
      <c r="FY60" s="417">
        <f t="shared" ref="FY60" si="481">MAX(FV60,FS60,FP60,FM60,FJ60)</f>
        <v>0</v>
      </c>
      <c r="FZ60" s="418">
        <f t="shared" ref="FZ60" si="482">MAX(FW60,FT60,FQ60,FN60,FK60)</f>
        <v>0</v>
      </c>
      <c r="GA60" s="379"/>
      <c r="GB60" s="380"/>
      <c r="GC60" s="381"/>
      <c r="GD60" s="382"/>
      <c r="GE60" s="380"/>
      <c r="GF60" s="381"/>
      <c r="GG60" s="382"/>
      <c r="GH60" s="380"/>
      <c r="GI60" s="381"/>
      <c r="GJ60" s="382"/>
      <c r="GK60" s="380"/>
      <c r="GL60" s="381"/>
      <c r="GM60" s="382"/>
      <c r="GN60" s="380"/>
      <c r="GO60" s="415"/>
      <c r="GP60" s="416">
        <f t="shared" ref="GP60" si="483">MAX(GM60,GJ60,GG60,GD60,GA60)</f>
        <v>0</v>
      </c>
      <c r="GQ60" s="417">
        <f t="shared" ref="GQ60" si="484">MAX(GN60,GK60,GH60,GE60,GB60)</f>
        <v>0</v>
      </c>
      <c r="GR60" s="418">
        <f t="shared" ref="GR60" si="485">MAX(GO60,GL60,GI60,GF60,GC60)</f>
        <v>0</v>
      </c>
      <c r="GS60" s="379"/>
      <c r="GT60" s="380"/>
      <c r="GU60" s="381"/>
      <c r="GV60" s="382"/>
      <c r="GW60" s="380"/>
      <c r="GX60" s="381"/>
      <c r="GY60" s="382"/>
      <c r="GZ60" s="380"/>
      <c r="HA60" s="381"/>
      <c r="HB60" s="382"/>
      <c r="HC60" s="380"/>
      <c r="HD60" s="381"/>
      <c r="HE60" s="382"/>
      <c r="HF60" s="380"/>
      <c r="HG60" s="415"/>
      <c r="HH60" s="416">
        <f t="shared" ref="HH60" si="486">MAX(HE60,HB60,GY60,GV60,GS60)</f>
        <v>0</v>
      </c>
      <c r="HI60" s="417">
        <f t="shared" ref="HI60" si="487">MAX(HF60,HC60,GZ60,GW60,GT60)</f>
        <v>0</v>
      </c>
      <c r="HJ60" s="418">
        <f t="shared" ref="HJ60" si="488">MAX(HG60,HD60,HA60,GX60,GU60)</f>
        <v>0</v>
      </c>
    </row>
    <row r="61" ht="6" customHeight="1" spans="2:218">
      <c r="B61" s="373"/>
      <c r="C61" s="374"/>
      <c r="D61" s="375"/>
      <c r="E61" s="376"/>
      <c r="F61" s="377"/>
      <c r="G61" s="375"/>
      <c r="H61" s="376"/>
      <c r="I61" s="377"/>
      <c r="J61" s="375"/>
      <c r="K61" s="376"/>
      <c r="L61" s="377"/>
      <c r="M61" s="375"/>
      <c r="N61" s="376"/>
      <c r="O61" s="377"/>
      <c r="P61" s="375"/>
      <c r="Q61" s="411"/>
      <c r="R61" s="412"/>
      <c r="S61" s="375"/>
      <c r="T61" s="413"/>
      <c r="U61" s="414"/>
      <c r="V61" s="375"/>
      <c r="W61" s="376"/>
      <c r="X61" s="377"/>
      <c r="Y61" s="375"/>
      <c r="Z61" s="376"/>
      <c r="AA61" s="377"/>
      <c r="AB61" s="375"/>
      <c r="AC61" s="376"/>
      <c r="AD61" s="377"/>
      <c r="AE61" s="375"/>
      <c r="AF61" s="376"/>
      <c r="AG61" s="377"/>
      <c r="AH61" s="375"/>
      <c r="AI61" s="411"/>
      <c r="AJ61" s="412"/>
      <c r="AK61" s="375"/>
      <c r="AL61" s="413"/>
      <c r="AM61" s="374"/>
      <c r="AN61" s="375"/>
      <c r="AO61" s="376"/>
      <c r="AP61" s="377"/>
      <c r="AQ61" s="375"/>
      <c r="AR61" s="376"/>
      <c r="AS61" s="377"/>
      <c r="AT61" s="375"/>
      <c r="AU61" s="376"/>
      <c r="AV61" s="377"/>
      <c r="AW61" s="375"/>
      <c r="AX61" s="376"/>
      <c r="AY61" s="377"/>
      <c r="AZ61" s="375"/>
      <c r="BA61" s="411"/>
      <c r="BB61" s="412"/>
      <c r="BC61" s="375"/>
      <c r="BD61" s="413"/>
      <c r="BE61" s="374"/>
      <c r="BF61" s="375"/>
      <c r="BG61" s="376"/>
      <c r="BH61" s="377"/>
      <c r="BI61" s="375"/>
      <c r="BJ61" s="376"/>
      <c r="BK61" s="377"/>
      <c r="BL61" s="375"/>
      <c r="BM61" s="376"/>
      <c r="BN61" s="377"/>
      <c r="BO61" s="375"/>
      <c r="BP61" s="376"/>
      <c r="BQ61" s="377"/>
      <c r="BR61" s="375"/>
      <c r="BS61" s="411"/>
      <c r="BT61" s="412"/>
      <c r="BU61" s="375"/>
      <c r="BV61" s="413"/>
      <c r="BW61" s="374"/>
      <c r="BX61" s="375"/>
      <c r="BY61" s="376"/>
      <c r="BZ61" s="377"/>
      <c r="CA61" s="375"/>
      <c r="CB61" s="376"/>
      <c r="CC61" s="377"/>
      <c r="CD61" s="375"/>
      <c r="CE61" s="376"/>
      <c r="CF61" s="377"/>
      <c r="CG61" s="375"/>
      <c r="CH61" s="376"/>
      <c r="CI61" s="377"/>
      <c r="CJ61" s="375"/>
      <c r="CK61" s="411"/>
      <c r="CL61" s="412"/>
      <c r="CM61" s="375"/>
      <c r="CN61" s="413"/>
      <c r="CO61" s="374"/>
      <c r="CP61" s="375"/>
      <c r="CQ61" s="376"/>
      <c r="CR61" s="377"/>
      <c r="CS61" s="375"/>
      <c r="CT61" s="376"/>
      <c r="CU61" s="377"/>
      <c r="CV61" s="375"/>
      <c r="CW61" s="376"/>
      <c r="CX61" s="377"/>
      <c r="CY61" s="375"/>
      <c r="CZ61" s="376"/>
      <c r="DA61" s="377"/>
      <c r="DB61" s="375"/>
      <c r="DC61" s="411"/>
      <c r="DD61" s="412"/>
      <c r="DE61" s="375"/>
      <c r="DF61" s="413"/>
      <c r="DG61" s="374"/>
      <c r="DH61" s="375"/>
      <c r="DI61" s="376"/>
      <c r="DJ61" s="377"/>
      <c r="DK61" s="375"/>
      <c r="DL61" s="376"/>
      <c r="DM61" s="377"/>
      <c r="DN61" s="375"/>
      <c r="DO61" s="376"/>
      <c r="DP61" s="377"/>
      <c r="DQ61" s="375"/>
      <c r="DR61" s="376"/>
      <c r="DS61" s="377"/>
      <c r="DT61" s="375"/>
      <c r="DU61" s="411"/>
      <c r="DV61" s="412"/>
      <c r="DW61" s="375"/>
      <c r="DX61" s="413"/>
      <c r="DY61" s="374"/>
      <c r="DZ61" s="375"/>
      <c r="EA61" s="376"/>
      <c r="EB61" s="377"/>
      <c r="EC61" s="375"/>
      <c r="ED61" s="376"/>
      <c r="EE61" s="377"/>
      <c r="EF61" s="375"/>
      <c r="EG61" s="376"/>
      <c r="EH61" s="377"/>
      <c r="EI61" s="375"/>
      <c r="EJ61" s="376"/>
      <c r="EK61" s="377"/>
      <c r="EL61" s="375"/>
      <c r="EM61" s="411"/>
      <c r="EN61" s="412"/>
      <c r="EO61" s="375"/>
      <c r="EP61" s="413"/>
      <c r="EQ61" s="374"/>
      <c r="ER61" s="375"/>
      <c r="ES61" s="376"/>
      <c r="ET61" s="377"/>
      <c r="EU61" s="375"/>
      <c r="EV61" s="376"/>
      <c r="EW61" s="377"/>
      <c r="EX61" s="375"/>
      <c r="EY61" s="376"/>
      <c r="EZ61" s="377"/>
      <c r="FA61" s="375"/>
      <c r="FB61" s="376"/>
      <c r="FC61" s="377"/>
      <c r="FD61" s="375"/>
      <c r="FE61" s="411"/>
      <c r="FF61" s="412"/>
      <c r="FG61" s="375"/>
      <c r="FH61" s="413"/>
      <c r="FI61" s="374"/>
      <c r="FJ61" s="375"/>
      <c r="FK61" s="376"/>
      <c r="FL61" s="377"/>
      <c r="FM61" s="375"/>
      <c r="FN61" s="376"/>
      <c r="FO61" s="377"/>
      <c r="FP61" s="375"/>
      <c r="FQ61" s="376"/>
      <c r="FR61" s="377"/>
      <c r="FS61" s="375"/>
      <c r="FT61" s="376"/>
      <c r="FU61" s="377"/>
      <c r="FV61" s="375"/>
      <c r="FW61" s="411"/>
      <c r="FX61" s="412"/>
      <c r="FY61" s="375"/>
      <c r="FZ61" s="413"/>
      <c r="GA61" s="374"/>
      <c r="GB61" s="375"/>
      <c r="GC61" s="376"/>
      <c r="GD61" s="377"/>
      <c r="GE61" s="375"/>
      <c r="GF61" s="376"/>
      <c r="GG61" s="377"/>
      <c r="GH61" s="375"/>
      <c r="GI61" s="376"/>
      <c r="GJ61" s="377"/>
      <c r="GK61" s="375"/>
      <c r="GL61" s="376"/>
      <c r="GM61" s="377"/>
      <c r="GN61" s="375"/>
      <c r="GO61" s="411"/>
      <c r="GP61" s="412"/>
      <c r="GQ61" s="375"/>
      <c r="GR61" s="413"/>
      <c r="GS61" s="374"/>
      <c r="GT61" s="375"/>
      <c r="GU61" s="376"/>
      <c r="GV61" s="377"/>
      <c r="GW61" s="375"/>
      <c r="GX61" s="376"/>
      <c r="GY61" s="377"/>
      <c r="GZ61" s="375"/>
      <c r="HA61" s="376"/>
      <c r="HB61" s="377"/>
      <c r="HC61" s="375"/>
      <c r="HD61" s="376"/>
      <c r="HE61" s="377"/>
      <c r="HF61" s="375"/>
      <c r="HG61" s="411"/>
      <c r="HH61" s="412"/>
      <c r="HI61" s="375"/>
      <c r="HJ61" s="413"/>
    </row>
    <row r="62" customHeight="1" spans="2:218">
      <c r="B62" s="398" t="s">
        <v>1801</v>
      </c>
      <c r="C62" s="399"/>
      <c r="D62" s="400"/>
      <c r="E62" s="401"/>
      <c r="F62" s="402"/>
      <c r="G62" s="400"/>
      <c r="H62" s="401"/>
      <c r="I62" s="402">
        <v>1321880.65</v>
      </c>
      <c r="J62" s="400">
        <v>1270292.109</v>
      </c>
      <c r="K62" s="401">
        <v>90035873</v>
      </c>
      <c r="L62" s="402">
        <v>2563750.64</v>
      </c>
      <c r="M62" s="400">
        <v>2462512.9907012</v>
      </c>
      <c r="N62" s="401">
        <v>159774155.13</v>
      </c>
      <c r="O62" s="402">
        <v>5692621.5</v>
      </c>
      <c r="P62" s="400">
        <v>5503150.76467</v>
      </c>
      <c r="Q62" s="436">
        <v>223944580</v>
      </c>
      <c r="R62" s="437">
        <f t="shared" si="24"/>
        <v>5692621.5</v>
      </c>
      <c r="S62" s="438">
        <f t="shared" si="0"/>
        <v>5503150.76467</v>
      </c>
      <c r="T62" s="439">
        <f t="shared" si="1"/>
        <v>223944580</v>
      </c>
      <c r="U62" s="440">
        <v>404377.565032</v>
      </c>
      <c r="V62" s="400">
        <v>388931.925032</v>
      </c>
      <c r="W62" s="401">
        <v>29542806</v>
      </c>
      <c r="X62" s="402">
        <v>1238261.12</v>
      </c>
      <c r="Y62" s="400">
        <v>1199364.73</v>
      </c>
      <c r="Z62" s="401">
        <v>72577763</v>
      </c>
      <c r="AA62" s="402">
        <v>3071838.18</v>
      </c>
      <c r="AB62" s="400">
        <v>2972987.1</v>
      </c>
      <c r="AC62" s="401">
        <v>147111863.78</v>
      </c>
      <c r="AD62" s="402">
        <v>4216360.08</v>
      </c>
      <c r="AE62" s="400">
        <v>4062007.3</v>
      </c>
      <c r="AF62" s="401">
        <v>204365005.78</v>
      </c>
      <c r="AG62" s="402">
        <v>5809600.41</v>
      </c>
      <c r="AH62" s="400">
        <v>5608937.06</v>
      </c>
      <c r="AI62" s="436">
        <v>247057373.78</v>
      </c>
      <c r="AJ62" s="437">
        <f t="shared" ref="AJ62" si="489">MAX(AG62,AD62,AA62,X62,U62)</f>
        <v>5809600.41</v>
      </c>
      <c r="AK62" s="438">
        <f t="shared" ref="AK62" si="490">MAX(AH62,AE62,AB62,Y62,V62)</f>
        <v>5608937.06</v>
      </c>
      <c r="AL62" s="439">
        <f t="shared" ref="AL62" si="491">MAX(AI62,AF62,AC62,Z62,W62)</f>
        <v>247057373.78</v>
      </c>
      <c r="AM62" s="399">
        <v>1111760.856</v>
      </c>
      <c r="AN62" s="400">
        <v>1059842.193</v>
      </c>
      <c r="AO62" s="401">
        <v>67934417</v>
      </c>
      <c r="AP62" s="402">
        <v>2435545.01</v>
      </c>
      <c r="AQ62" s="400">
        <v>2346033.52</v>
      </c>
      <c r="AR62" s="401">
        <v>114565337</v>
      </c>
      <c r="AS62" s="402">
        <v>3731142.64</v>
      </c>
      <c r="AT62" s="400">
        <v>3569692.6247</v>
      </c>
      <c r="AU62" s="401">
        <v>176040397</v>
      </c>
      <c r="AV62" s="402">
        <v>5614758.38</v>
      </c>
      <c r="AW62" s="400">
        <v>5430601.42</v>
      </c>
      <c r="AX62" s="401">
        <v>224103062</v>
      </c>
      <c r="AY62" s="402"/>
      <c r="AZ62" s="400"/>
      <c r="BA62" s="436"/>
      <c r="BB62" s="437">
        <f t="shared" ref="BB62" si="492">MAX(AY62,AV62,AS62,AP62,AM62)</f>
        <v>5614758.38</v>
      </c>
      <c r="BC62" s="438">
        <f t="shared" ref="BC62" si="493">MAX(AZ62,AW62,AT62,AQ62,AN62)</f>
        <v>5430601.42</v>
      </c>
      <c r="BD62" s="439">
        <f t="shared" ref="BD62" si="494">MAX(BA62,AX62,AU62,AR62,AO62)</f>
        <v>224103062</v>
      </c>
      <c r="BE62" s="399">
        <v>744845.59</v>
      </c>
      <c r="BF62" s="400">
        <v>715814.75830975</v>
      </c>
      <c r="BG62" s="401">
        <v>49309000</v>
      </c>
      <c r="BH62" s="402">
        <v>1948975.78</v>
      </c>
      <c r="BI62" s="400">
        <v>1838649.62</v>
      </c>
      <c r="BJ62" s="401">
        <v>89816963</v>
      </c>
      <c r="BK62" s="402">
        <v>3076181.79</v>
      </c>
      <c r="BL62" s="400">
        <v>2941472.64</v>
      </c>
      <c r="BM62" s="401">
        <v>129919170</v>
      </c>
      <c r="BN62" s="402">
        <v>4370538.7</v>
      </c>
      <c r="BO62" s="400">
        <v>4204734.77</v>
      </c>
      <c r="BP62" s="401">
        <v>178493463</v>
      </c>
      <c r="BQ62" s="402">
        <v>5009961.97</v>
      </c>
      <c r="BR62" s="400">
        <v>4837854.934</v>
      </c>
      <c r="BS62" s="436">
        <v>194524997</v>
      </c>
      <c r="BT62" s="437">
        <f t="shared" ref="BT62" si="495">MAX(BQ62,BN62,BK62,BH62,BE62)</f>
        <v>5009961.97</v>
      </c>
      <c r="BU62" s="438">
        <f t="shared" ref="BU62" si="496">MAX(BR62,BO62,BL62,BI62,BF62)</f>
        <v>4837854.934</v>
      </c>
      <c r="BV62" s="439">
        <f t="shared" ref="BV62" si="497">MAX(BS62,BP62,BM62,BJ62,BG62)</f>
        <v>194524997</v>
      </c>
      <c r="BW62" s="399">
        <v>412908.15</v>
      </c>
      <c r="BX62" s="400">
        <v>392066.29</v>
      </c>
      <c r="BY62" s="401">
        <v>20097203</v>
      </c>
      <c r="BZ62" s="402">
        <v>1345510.9</v>
      </c>
      <c r="CA62" s="400">
        <v>1298190.9</v>
      </c>
      <c r="CB62" s="401">
        <v>62994519</v>
      </c>
      <c r="CC62" s="402">
        <v>2588148.52</v>
      </c>
      <c r="CD62" s="400">
        <v>2509664.86</v>
      </c>
      <c r="CE62" s="401">
        <v>124906360</v>
      </c>
      <c r="CF62" s="402">
        <v>4139993.6</v>
      </c>
      <c r="CG62" s="400">
        <v>3996057.27</v>
      </c>
      <c r="CH62" s="401">
        <v>183346033.93</v>
      </c>
      <c r="CI62" s="402">
        <v>5312435.69999999</v>
      </c>
      <c r="CJ62" s="400">
        <v>5102218.31999999</v>
      </c>
      <c r="CK62" s="436">
        <v>215630895.93</v>
      </c>
      <c r="CL62" s="437">
        <f t="shared" ref="CL62" si="498">MAX(CI62,CF62,CC62,BZ62,BW62)</f>
        <v>5312435.69999999</v>
      </c>
      <c r="CM62" s="438">
        <f t="shared" ref="CM62" si="499">MAX(CJ62,CG62,CD62,CA62,BX62)</f>
        <v>5102218.31999999</v>
      </c>
      <c r="CN62" s="439">
        <f t="shared" ref="CN62" si="500">MAX(CK62,CH62,CE62,CB62,BY62)</f>
        <v>215630895.93</v>
      </c>
      <c r="CO62" s="399">
        <v>692056.339999998</v>
      </c>
      <c r="CP62" s="400">
        <v>669857.459999998</v>
      </c>
      <c r="CQ62" s="401">
        <v>53057753</v>
      </c>
      <c r="CR62" s="402">
        <v>1940057.7</v>
      </c>
      <c r="CS62" s="400">
        <v>1863364.09</v>
      </c>
      <c r="CT62" s="401">
        <v>111430846</v>
      </c>
      <c r="CU62" s="402">
        <v>3301969.38999999</v>
      </c>
      <c r="CV62" s="400">
        <v>3177163.31999999</v>
      </c>
      <c r="CW62" s="401">
        <v>173088814</v>
      </c>
      <c r="CX62" s="402">
        <v>4474277.01999999</v>
      </c>
      <c r="CY62" s="400">
        <v>4297782.63</v>
      </c>
      <c r="CZ62" s="401">
        <v>240465510</v>
      </c>
      <c r="DA62" s="402">
        <v>4827486.9</v>
      </c>
      <c r="DB62" s="400">
        <v>4641041.44</v>
      </c>
      <c r="DC62" s="436">
        <v>247543974</v>
      </c>
      <c r="DD62" s="437">
        <f t="shared" ref="DD62" si="501">MAX(DA62,CX62,CU62,CR62,CO62)</f>
        <v>4827486.9</v>
      </c>
      <c r="DE62" s="438">
        <f t="shared" ref="DE62" si="502">MAX(DB62,CY62,CV62,CS62,CP62)</f>
        <v>4641041.44</v>
      </c>
      <c r="DF62" s="439">
        <f t="shared" ref="DF62" si="503">MAX(DC62,CZ62,CW62,CT62,CQ62)</f>
        <v>247543974</v>
      </c>
      <c r="DG62" s="399"/>
      <c r="DH62" s="400"/>
      <c r="DI62" s="401"/>
      <c r="DJ62" s="402"/>
      <c r="DK62" s="400"/>
      <c r="DL62" s="401"/>
      <c r="DM62" s="402"/>
      <c r="DN62" s="400"/>
      <c r="DO62" s="401"/>
      <c r="DP62" s="402"/>
      <c r="DQ62" s="400"/>
      <c r="DR62" s="401"/>
      <c r="DS62" s="402"/>
      <c r="DT62" s="400"/>
      <c r="DU62" s="436"/>
      <c r="DV62" s="437">
        <f t="shared" ref="DV62" si="504">MAX(DS62,DP62,DM62,DJ62,DG62)</f>
        <v>0</v>
      </c>
      <c r="DW62" s="438">
        <f t="shared" ref="DW62" si="505">MAX(DT62,DQ62,DN62,DK62,DH62)</f>
        <v>0</v>
      </c>
      <c r="DX62" s="439">
        <f t="shared" ref="DX62" si="506">MAX(DU62,DR62,DO62,DL62,DI62)</f>
        <v>0</v>
      </c>
      <c r="DY62" s="399"/>
      <c r="DZ62" s="400"/>
      <c r="EA62" s="401"/>
      <c r="EB62" s="402"/>
      <c r="EC62" s="400"/>
      <c r="ED62" s="401"/>
      <c r="EE62" s="402"/>
      <c r="EF62" s="400"/>
      <c r="EG62" s="401"/>
      <c r="EH62" s="402"/>
      <c r="EI62" s="400"/>
      <c r="EJ62" s="401"/>
      <c r="EK62" s="402"/>
      <c r="EL62" s="400"/>
      <c r="EM62" s="436"/>
      <c r="EN62" s="437">
        <f t="shared" ref="EN62" si="507">MAX(EK62,EH62,EE62,EB62,DY62)</f>
        <v>0</v>
      </c>
      <c r="EO62" s="438">
        <f t="shared" ref="EO62" si="508">MAX(EL62,EI62,EF62,EC62,DZ62)</f>
        <v>0</v>
      </c>
      <c r="EP62" s="439">
        <f t="shared" ref="EP62" si="509">MAX(EM62,EJ62,EG62,ED62,EA62)</f>
        <v>0</v>
      </c>
      <c r="EQ62" s="399"/>
      <c r="ER62" s="400"/>
      <c r="ES62" s="401"/>
      <c r="ET62" s="402"/>
      <c r="EU62" s="400"/>
      <c r="EV62" s="401"/>
      <c r="EW62" s="402"/>
      <c r="EX62" s="400"/>
      <c r="EY62" s="401"/>
      <c r="EZ62" s="402"/>
      <c r="FA62" s="400"/>
      <c r="FB62" s="401"/>
      <c r="FC62" s="402"/>
      <c r="FD62" s="400"/>
      <c r="FE62" s="436"/>
      <c r="FF62" s="437">
        <f t="shared" ref="FF62" si="510">MAX(FC62,EZ62,EW62,ET62,EQ62)</f>
        <v>0</v>
      </c>
      <c r="FG62" s="438">
        <f t="shared" ref="FG62" si="511">MAX(FD62,FA62,EX62,EU62,ER62)</f>
        <v>0</v>
      </c>
      <c r="FH62" s="439">
        <f t="shared" ref="FH62" si="512">MAX(FE62,FB62,EY62,EV62,ES62)</f>
        <v>0</v>
      </c>
      <c r="FI62" s="399"/>
      <c r="FJ62" s="400"/>
      <c r="FK62" s="401"/>
      <c r="FL62" s="402"/>
      <c r="FM62" s="400"/>
      <c r="FN62" s="401"/>
      <c r="FO62" s="402"/>
      <c r="FP62" s="400"/>
      <c r="FQ62" s="401"/>
      <c r="FR62" s="402"/>
      <c r="FS62" s="400"/>
      <c r="FT62" s="401"/>
      <c r="FU62" s="402"/>
      <c r="FV62" s="400"/>
      <c r="FW62" s="436"/>
      <c r="FX62" s="437">
        <f t="shared" ref="FX62" si="513">MAX(FU62,FR62,FO62,FL62,FI62)</f>
        <v>0</v>
      </c>
      <c r="FY62" s="438">
        <f t="shared" ref="FY62" si="514">MAX(FV62,FS62,FP62,FM62,FJ62)</f>
        <v>0</v>
      </c>
      <c r="FZ62" s="439">
        <f t="shared" ref="FZ62" si="515">MAX(FW62,FT62,FQ62,FN62,FK62)</f>
        <v>0</v>
      </c>
      <c r="GA62" s="399"/>
      <c r="GB62" s="400"/>
      <c r="GC62" s="401"/>
      <c r="GD62" s="402"/>
      <c r="GE62" s="400"/>
      <c r="GF62" s="401"/>
      <c r="GG62" s="402"/>
      <c r="GH62" s="400"/>
      <c r="GI62" s="401"/>
      <c r="GJ62" s="402"/>
      <c r="GK62" s="400"/>
      <c r="GL62" s="401"/>
      <c r="GM62" s="402"/>
      <c r="GN62" s="400"/>
      <c r="GO62" s="436"/>
      <c r="GP62" s="437">
        <f t="shared" ref="GP62" si="516">MAX(GM62,GJ62,GG62,GD62,GA62)</f>
        <v>0</v>
      </c>
      <c r="GQ62" s="438">
        <f t="shared" ref="GQ62" si="517">MAX(GN62,GK62,GH62,GE62,GB62)</f>
        <v>0</v>
      </c>
      <c r="GR62" s="439">
        <f t="shared" ref="GR62" si="518">MAX(GO62,GL62,GI62,GF62,GC62)</f>
        <v>0</v>
      </c>
      <c r="GS62" s="399"/>
      <c r="GT62" s="400"/>
      <c r="GU62" s="401"/>
      <c r="GV62" s="402"/>
      <c r="GW62" s="400"/>
      <c r="GX62" s="401"/>
      <c r="GY62" s="402"/>
      <c r="GZ62" s="400"/>
      <c r="HA62" s="401"/>
      <c r="HB62" s="402"/>
      <c r="HC62" s="400"/>
      <c r="HD62" s="401"/>
      <c r="HE62" s="402"/>
      <c r="HF62" s="400"/>
      <c r="HG62" s="436"/>
      <c r="HH62" s="437">
        <f t="shared" ref="HH62" si="519">MAX(HE62,HB62,GY62,GV62,GS62)</f>
        <v>0</v>
      </c>
      <c r="HI62" s="438">
        <f t="shared" ref="HI62" si="520">MAX(HF62,HC62,GZ62,GW62,GT62)</f>
        <v>0</v>
      </c>
      <c r="HJ62" s="439">
        <f t="shared" ref="HJ62" si="521">MAX(HG62,HD62,HA62,GX62,GU62)</f>
        <v>0</v>
      </c>
    </row>
  </sheetData>
  <mergeCells count="72"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DD2:DF2"/>
    <mergeCell ref="DG2:DI2"/>
    <mergeCell ref="DJ2:DL2"/>
    <mergeCell ref="DM2:DO2"/>
    <mergeCell ref="DP2:DR2"/>
    <mergeCell ref="DS2:DU2"/>
    <mergeCell ref="DV2:DX2"/>
    <mergeCell ref="DY2:EA2"/>
    <mergeCell ref="EB2:ED2"/>
    <mergeCell ref="EE2:EG2"/>
    <mergeCell ref="EH2:EJ2"/>
    <mergeCell ref="EK2:EM2"/>
    <mergeCell ref="EN2:EP2"/>
    <mergeCell ref="EQ2:ES2"/>
    <mergeCell ref="ET2:EV2"/>
    <mergeCell ref="EW2:EY2"/>
    <mergeCell ref="EZ2:FB2"/>
    <mergeCell ref="FC2:FE2"/>
    <mergeCell ref="FF2:FH2"/>
    <mergeCell ref="FI2:FK2"/>
    <mergeCell ref="FL2:FN2"/>
    <mergeCell ref="FO2:FQ2"/>
    <mergeCell ref="FR2:FT2"/>
    <mergeCell ref="FU2:FW2"/>
    <mergeCell ref="FX2:FZ2"/>
    <mergeCell ref="GA2:GC2"/>
    <mergeCell ref="GD2:GF2"/>
    <mergeCell ref="GG2:GI2"/>
    <mergeCell ref="GJ2:GL2"/>
    <mergeCell ref="GM2:GO2"/>
    <mergeCell ref="GP2:GR2"/>
    <mergeCell ref="GS2:GU2"/>
    <mergeCell ref="GV2:GX2"/>
    <mergeCell ref="GY2:HA2"/>
    <mergeCell ref="HB2:HD2"/>
    <mergeCell ref="HE2:HG2"/>
    <mergeCell ref="HH2:HJ2"/>
  </mergeCells>
  <hyperlinks>
    <hyperlink ref="B1" r:id="rId1" display="\FY17\Department Sales\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981688894314"/>
    <outlinePr summaryBelow="0"/>
  </sheetPr>
  <dimension ref="A2:R172"/>
  <sheetViews>
    <sheetView showGridLines="0" view="pageBreakPreview" zoomScale="80" zoomScaleNormal="70" zoomScaleSheetLayoutView="80" topLeftCell="B1" workbookViewId="0">
      <selection activeCell="K4" sqref="K4"/>
    </sheetView>
  </sheetViews>
  <sheetFormatPr defaultColWidth="9" defaultRowHeight="21" customHeight="1"/>
  <cols>
    <col min="1" max="1" width="3.85185185185185" style="262" customWidth="1"/>
    <col min="2" max="2" width="4" style="263" customWidth="1"/>
    <col min="3" max="3" width="23.4259259259259" customWidth="1"/>
    <col min="4" max="4" width="12" customWidth="1"/>
    <col min="5" max="16" width="17.5740740740741" customWidth="1"/>
    <col min="17" max="17" width="3.57407407407407" customWidth="1"/>
    <col min="18" max="18" width="10.712962962963" style="3" customWidth="1"/>
  </cols>
  <sheetData>
    <row r="2" customHeight="1" spans="2:16">
      <c r="B2" s="264" t="s">
        <v>1802</v>
      </c>
      <c r="C2" s="264"/>
      <c r="D2" s="265"/>
      <c r="E2" s="266" t="s">
        <v>15</v>
      </c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</row>
    <row r="3" customHeight="1" spans="2:16">
      <c r="B3" s="267"/>
      <c r="C3" s="265"/>
      <c r="D3" s="265"/>
      <c r="E3" s="266" t="s">
        <v>326</v>
      </c>
      <c r="F3" s="266" t="s">
        <v>474</v>
      </c>
      <c r="G3" s="266" t="s">
        <v>742</v>
      </c>
      <c r="H3" s="266" t="s">
        <v>1062</v>
      </c>
      <c r="I3" s="266" t="s">
        <v>1289</v>
      </c>
      <c r="J3" s="266" t="s">
        <v>1590</v>
      </c>
      <c r="K3" s="266" t="s">
        <v>1731</v>
      </c>
      <c r="L3" s="266" t="s">
        <v>1737</v>
      </c>
      <c r="M3" s="266" t="s">
        <v>1743</v>
      </c>
      <c r="N3" s="266" t="s">
        <v>1749</v>
      </c>
      <c r="O3" s="266" t="s">
        <v>1755</v>
      </c>
      <c r="P3" s="266" t="s">
        <v>1761</v>
      </c>
    </row>
    <row r="4" customHeight="1" spans="2:16">
      <c r="B4" s="268" t="s">
        <v>1682</v>
      </c>
      <c r="C4" s="269" t="str">
        <f>Info!C4</f>
        <v>Barrel</v>
      </c>
      <c r="D4" s="266"/>
      <c r="E4" s="270">
        <f>Sales!S8</f>
        <v>399471.82588</v>
      </c>
      <c r="F4" s="271">
        <f>Sales!AK8</f>
        <v>457392.15</v>
      </c>
      <c r="G4" s="271">
        <f>Sales!BC8</f>
        <v>422091.49</v>
      </c>
      <c r="H4" s="271">
        <f>Sales!BU8</f>
        <v>443457.544</v>
      </c>
      <c r="I4" s="271">
        <f>Sales!CM8</f>
        <v>475636.01</v>
      </c>
      <c r="J4" s="271">
        <f>Sales!DE8</f>
        <v>439298.010000001</v>
      </c>
      <c r="K4" s="271"/>
      <c r="L4" s="271"/>
      <c r="M4" s="271"/>
      <c r="N4" s="271"/>
      <c r="O4" s="271"/>
      <c r="P4" s="271"/>
    </row>
    <row r="5" customHeight="1" spans="2:16">
      <c r="B5" s="272"/>
      <c r="C5" s="273" t="str">
        <f>Info!C5</f>
        <v>Ceramic</v>
      </c>
      <c r="D5" s="269"/>
      <c r="E5" s="270">
        <f>Sales!S10</f>
        <v>77138.30879</v>
      </c>
      <c r="F5" s="271">
        <f>Sales!AK10</f>
        <v>88424.62</v>
      </c>
      <c r="G5" s="271">
        <f>Sales!BC10</f>
        <v>79816.18</v>
      </c>
      <c r="H5" s="271">
        <f>Sales!BU10</f>
        <v>29025.21</v>
      </c>
      <c r="I5" s="271">
        <f>Sales!CM10</f>
        <v>0</v>
      </c>
      <c r="J5" s="271">
        <f>Sales!DE10</f>
        <v>2699.01</v>
      </c>
      <c r="K5" s="271"/>
      <c r="L5" s="271"/>
      <c r="M5" s="271"/>
      <c r="N5" s="271"/>
      <c r="O5" s="271"/>
      <c r="P5" s="271"/>
    </row>
    <row r="6" customHeight="1" spans="2:16">
      <c r="B6" s="272"/>
      <c r="C6" s="273" t="str">
        <f>Info!C6</f>
        <v>IG</v>
      </c>
      <c r="D6" s="269"/>
      <c r="E6" s="270">
        <f>Sales!S18</f>
        <v>976151.67</v>
      </c>
      <c r="F6" s="271">
        <f>Sales!AK18</f>
        <v>1018373.05</v>
      </c>
      <c r="G6" s="271">
        <f>Sales!BC18</f>
        <v>1102871.56</v>
      </c>
      <c r="H6" s="271">
        <f>Sales!BU18</f>
        <v>1011499.01</v>
      </c>
      <c r="I6" s="271">
        <f>Sales!CM18</f>
        <v>1049037.86999999</v>
      </c>
      <c r="J6" s="271">
        <f>Sales!DE18</f>
        <v>921600.67</v>
      </c>
      <c r="K6" s="271"/>
      <c r="L6" s="271"/>
      <c r="M6" s="271"/>
      <c r="N6" s="271"/>
      <c r="O6" s="271"/>
      <c r="P6" s="271"/>
    </row>
    <row r="7" customHeight="1" spans="2:16">
      <c r="B7" s="272"/>
      <c r="C7" s="273" t="str">
        <f>Info!C7</f>
        <v>RFP</v>
      </c>
      <c r="D7" s="269"/>
      <c r="E7" s="270">
        <f>Sales!S29</f>
        <v>477966.21</v>
      </c>
      <c r="F7" s="271">
        <f>Sales!AK29</f>
        <v>748130.9</v>
      </c>
      <c r="G7" s="271">
        <f>Sales!BC29</f>
        <v>730415.89</v>
      </c>
      <c r="H7" s="271">
        <f>Sales!BU29</f>
        <v>559857.23</v>
      </c>
      <c r="I7" s="271">
        <f>Sales!CM29</f>
        <v>802408.87</v>
      </c>
      <c r="J7" s="271">
        <f>Sales!DE29</f>
        <v>627477.199999999</v>
      </c>
      <c r="K7" s="271"/>
      <c r="L7" s="271"/>
      <c r="M7" s="271"/>
      <c r="N7" s="271"/>
      <c r="O7" s="271"/>
      <c r="P7" s="271"/>
    </row>
    <row r="8" customHeight="1" spans="2:16">
      <c r="B8" s="272"/>
      <c r="C8" s="273" t="str">
        <f>Info!C8</f>
        <v>PVD</v>
      </c>
      <c r="D8" s="269"/>
      <c r="E8" s="270">
        <f t="shared" ref="E8:J8" si="0">SUM(E9:E10)</f>
        <v>766316.88</v>
      </c>
      <c r="F8" s="271">
        <f t="shared" si="0"/>
        <v>841717.5493</v>
      </c>
      <c r="G8" s="271">
        <f t="shared" si="0"/>
        <v>858896.633</v>
      </c>
      <c r="H8" s="271">
        <f t="shared" si="0"/>
        <v>836321.7697</v>
      </c>
      <c r="I8" s="271">
        <f t="shared" si="0"/>
        <v>935024.6554</v>
      </c>
      <c r="J8" s="271">
        <f t="shared" si="0"/>
        <v>831724.5145</v>
      </c>
      <c r="K8" s="271"/>
      <c r="L8" s="271"/>
      <c r="M8" s="271"/>
      <c r="N8" s="271"/>
      <c r="O8" s="271"/>
      <c r="P8" s="271"/>
    </row>
    <row r="9" s="83" customFormat="1" customHeight="1" outlineLevel="1" spans="1:18">
      <c r="A9" s="274"/>
      <c r="B9" s="272"/>
      <c r="C9" s="275" t="str">
        <f>Info!C9</f>
        <v>PVD - Watch</v>
      </c>
      <c r="D9" s="276"/>
      <c r="E9" s="277">
        <f>Sales!S40+Sales!S43+Sales!S44</f>
        <v>140560.27</v>
      </c>
      <c r="F9" s="278">
        <f>Sales!AK40+Sales!AK43+Sales!AK44</f>
        <v>197551.91</v>
      </c>
      <c r="G9" s="278">
        <f>Sales!BC40+Sales!BC43+Sales!BC44</f>
        <v>291917.07</v>
      </c>
      <c r="H9" s="278">
        <f>Sales!BU40+Sales!BU43+Sales!BU44</f>
        <v>296853.75</v>
      </c>
      <c r="I9" s="278">
        <f>Sales!CM40+Sales!CM43+Sales!CM44</f>
        <v>413108.54</v>
      </c>
      <c r="J9" s="278">
        <f>Sales!DE40+Sales!DE43+Sales!DE44</f>
        <v>404468.3</v>
      </c>
      <c r="K9" s="278"/>
      <c r="L9" s="278"/>
      <c r="M9" s="278"/>
      <c r="N9" s="278"/>
      <c r="O9" s="278"/>
      <c r="P9" s="278"/>
      <c r="R9" s="295"/>
    </row>
    <row r="10" s="83" customFormat="1" customHeight="1" outlineLevel="1" spans="1:18">
      <c r="A10" s="274"/>
      <c r="B10" s="272"/>
      <c r="C10" s="275" t="str">
        <f>Info!C10</f>
        <v>PVD - Semicon</v>
      </c>
      <c r="D10" s="276"/>
      <c r="E10" s="277">
        <f>Sales!S36+Sales!S37+Sales!S38+Sales!S39+Sales!S41+Sales!S42</f>
        <v>625756.61</v>
      </c>
      <c r="F10" s="278">
        <f>Sales!AK36+Sales!AK37+Sales!AK38+Sales!AK39+Sales!AK41+Sales!AK42</f>
        <v>644165.6393</v>
      </c>
      <c r="G10" s="278">
        <f>Sales!BC36+Sales!BC37+Sales!BC38+Sales!BC39+Sales!BC41+Sales!BC42</f>
        <v>566979.563</v>
      </c>
      <c r="H10" s="278">
        <f>Sales!BU36+Sales!BU37+Sales!BU38+Sales!BU39+Sales!BU41+Sales!BU42</f>
        <v>539468.0197</v>
      </c>
      <c r="I10" s="278">
        <f>Sales!CM36+Sales!CM37+Sales!CM38+Sales!CM39+Sales!CM41+Sales!CM42</f>
        <v>521916.1154</v>
      </c>
      <c r="J10" s="278">
        <f>Sales!DE36+Sales!DE37+Sales!DE38+Sales!DE39+Sales!DE41+Sales!DE42</f>
        <v>427256.2145</v>
      </c>
      <c r="K10" s="278"/>
      <c r="L10" s="278"/>
      <c r="M10" s="278"/>
      <c r="N10" s="278"/>
      <c r="O10" s="278"/>
      <c r="P10" s="278"/>
      <c r="R10" s="295"/>
    </row>
    <row r="11" customHeight="1" spans="2:16">
      <c r="B11" s="272"/>
      <c r="C11" s="273" t="str">
        <f>Info!C11</f>
        <v>ME</v>
      </c>
      <c r="D11" s="269"/>
      <c r="E11" s="270">
        <f>Sales!S58</f>
        <v>245195.39</v>
      </c>
      <c r="F11" s="271">
        <f>Sales!AK58</f>
        <v>186337.97</v>
      </c>
      <c r="G11" s="271">
        <f>Sales!BC58</f>
        <v>154393.29</v>
      </c>
      <c r="H11" s="271">
        <f>Sales!BU58</f>
        <v>152025.53</v>
      </c>
      <c r="I11" s="271">
        <f>Sales!CM58</f>
        <v>273914.05</v>
      </c>
      <c r="J11" s="271">
        <f>Sales!DE58</f>
        <v>158427.98</v>
      </c>
      <c r="K11" s="271"/>
      <c r="L11" s="271"/>
      <c r="M11" s="271"/>
      <c r="N11" s="271"/>
      <c r="O11" s="271"/>
      <c r="P11" s="271"/>
    </row>
    <row r="12" customHeight="1" spans="2:16">
      <c r="B12" s="272"/>
      <c r="C12" s="273" t="str">
        <f>Info!C12</f>
        <v>Semicon</v>
      </c>
      <c r="D12" s="269"/>
      <c r="E12" s="270">
        <f t="shared" ref="E12:J12" si="1">SUM(E13:E14)</f>
        <v>1904412.66</v>
      </c>
      <c r="F12" s="271">
        <f t="shared" si="1"/>
        <v>1607829.3507</v>
      </c>
      <c r="G12" s="271">
        <f t="shared" si="1"/>
        <v>1581336.247</v>
      </c>
      <c r="H12" s="271">
        <f t="shared" si="1"/>
        <v>1332253.6603</v>
      </c>
      <c r="I12" s="271">
        <f t="shared" si="1"/>
        <v>1049248.3446</v>
      </c>
      <c r="J12" s="271">
        <f t="shared" si="1"/>
        <v>996628.5555</v>
      </c>
      <c r="K12" s="271"/>
      <c r="L12" s="271"/>
      <c r="M12" s="271"/>
      <c r="N12" s="271"/>
      <c r="O12" s="271"/>
      <c r="P12" s="271"/>
    </row>
    <row r="13" s="259" customFormat="1" customHeight="1" outlineLevel="1" spans="1:18">
      <c r="A13" s="279"/>
      <c r="B13" s="272"/>
      <c r="C13" s="280" t="str">
        <f>Info!C13</f>
        <v>Semicon - CSSP</v>
      </c>
      <c r="D13" s="281"/>
      <c r="E13" s="277">
        <f>Sales!S12+Sales!S14</f>
        <v>387995.94</v>
      </c>
      <c r="F13" s="282">
        <f>Sales!AK12+Sales!AK14</f>
        <v>427818.4507</v>
      </c>
      <c r="G13" s="282">
        <f>Sales!BC12+Sales!BC14</f>
        <v>235129.647</v>
      </c>
      <c r="H13" s="282">
        <f>Sales!BU12+Sales!BU14</f>
        <v>228863.5503</v>
      </c>
      <c r="I13" s="282">
        <f>Sales!CM12+Sales!CM14</f>
        <v>267126.2846</v>
      </c>
      <c r="J13" s="282">
        <f>Sales!DE12+Sales!DE14</f>
        <v>293846.1555</v>
      </c>
      <c r="K13" s="282"/>
      <c r="L13" s="282"/>
      <c r="M13" s="282"/>
      <c r="N13" s="282"/>
      <c r="O13" s="282"/>
      <c r="P13" s="282"/>
      <c r="R13" s="296"/>
    </row>
    <row r="14" s="259" customFormat="1" customHeight="1" outlineLevel="1" spans="1:18">
      <c r="A14" s="279"/>
      <c r="B14" s="272"/>
      <c r="C14" s="280" t="str">
        <f>Info!C14</f>
        <v>Semicon - CuFrame</v>
      </c>
      <c r="D14" s="281"/>
      <c r="E14" s="277">
        <f>Sales!S16</f>
        <v>1516416.72</v>
      </c>
      <c r="F14" s="282">
        <f>Sales!AK16</f>
        <v>1180010.9</v>
      </c>
      <c r="G14" s="282">
        <f>Sales!BC16</f>
        <v>1346206.6</v>
      </c>
      <c r="H14" s="282">
        <f>Sales!BU16</f>
        <v>1103390.11</v>
      </c>
      <c r="I14" s="282">
        <f>Sales!CM16</f>
        <v>782122.06</v>
      </c>
      <c r="J14" s="282">
        <f>Sales!DE16</f>
        <v>702782.4</v>
      </c>
      <c r="K14" s="282"/>
      <c r="L14" s="282"/>
      <c r="M14" s="282"/>
      <c r="N14" s="282"/>
      <c r="O14" s="282"/>
      <c r="P14" s="282"/>
      <c r="R14" s="296"/>
    </row>
    <row r="15" customHeight="1" spans="2:16">
      <c r="B15" s="272"/>
      <c r="C15" s="273" t="str">
        <f>Info!C15</f>
        <v>Watch</v>
      </c>
      <c r="D15" s="269"/>
      <c r="E15" s="270">
        <f t="shared" ref="E15:J15" si="2">SUM(E16:E17)</f>
        <v>573995.12</v>
      </c>
      <c r="F15" s="271">
        <f t="shared" si="2"/>
        <v>587099.09</v>
      </c>
      <c r="G15" s="271">
        <f t="shared" si="2"/>
        <v>482447.03</v>
      </c>
      <c r="H15" s="271">
        <f t="shared" si="2"/>
        <v>426561.28</v>
      </c>
      <c r="I15" s="271">
        <f t="shared" si="2"/>
        <v>507089.34</v>
      </c>
      <c r="J15" s="271">
        <f t="shared" si="2"/>
        <v>626049.7</v>
      </c>
      <c r="K15" s="271"/>
      <c r="L15" s="271"/>
      <c r="M15" s="271"/>
      <c r="N15" s="271"/>
      <c r="O15" s="271"/>
      <c r="P15" s="271"/>
    </row>
    <row r="16" s="259" customFormat="1" customHeight="1" outlineLevel="1" spans="1:18">
      <c r="A16" s="279"/>
      <c r="B16" s="272"/>
      <c r="C16" s="280" t="str">
        <f>Info!C16</f>
        <v>Watch - CASE</v>
      </c>
      <c r="D16" s="281"/>
      <c r="E16" s="277">
        <f>Sales!S47+Sales!S48+Sales!S49</f>
        <v>21342.29</v>
      </c>
      <c r="F16" s="282">
        <f>Sales!AK47+Sales!AK48+Sales!AK49</f>
        <v>24557.09</v>
      </c>
      <c r="G16" s="282">
        <f>Sales!BC47+Sales!BC48+Sales!BC49</f>
        <v>36027.64</v>
      </c>
      <c r="H16" s="282">
        <f>Sales!BU47+Sales!BU48+Sales!BU49</f>
        <v>26934.72</v>
      </c>
      <c r="I16" s="282">
        <f>Sales!CM47+Sales!CM48+Sales!CM49</f>
        <v>63535.08</v>
      </c>
      <c r="J16" s="282">
        <f>Sales!DE47+Sales!DE48+Sales!DE49</f>
        <v>24115.11</v>
      </c>
      <c r="K16" s="282"/>
      <c r="L16" s="282"/>
      <c r="M16" s="282"/>
      <c r="N16" s="282"/>
      <c r="O16" s="282"/>
      <c r="P16" s="282"/>
      <c r="R16" s="296"/>
    </row>
    <row r="17" s="259" customFormat="1" customHeight="1" outlineLevel="1" spans="1:18">
      <c r="A17" s="279"/>
      <c r="B17" s="272"/>
      <c r="C17" s="280" t="str">
        <f>Info!C17</f>
        <v>Watch - PPT</v>
      </c>
      <c r="D17" s="281"/>
      <c r="E17" s="277">
        <f>Sales!S50+Sales!S51+Sales!S52+Sales!S53</f>
        <v>552652.83</v>
      </c>
      <c r="F17" s="282">
        <f>Sales!AK50+Sales!AK51+Sales!AK52+Sales!AK53</f>
        <v>562542</v>
      </c>
      <c r="G17" s="282">
        <f>Sales!BC50+Sales!BC51+Sales!BC52+Sales!BC53</f>
        <v>446419.39</v>
      </c>
      <c r="H17" s="282">
        <f>Sales!BU50+Sales!BU51+Sales!BU52+Sales!BU53</f>
        <v>399626.56</v>
      </c>
      <c r="I17" s="282">
        <f>Sales!CM50+Sales!CM51+Sales!CM52+Sales!CM53</f>
        <v>443554.26</v>
      </c>
      <c r="J17" s="282">
        <f>Sales!DE50+Sales!DE51+Sales!DE52+Sales!DE53</f>
        <v>601934.59</v>
      </c>
      <c r="K17" s="282"/>
      <c r="L17" s="282"/>
      <c r="M17" s="282"/>
      <c r="N17" s="282"/>
      <c r="O17" s="282"/>
      <c r="P17" s="282"/>
      <c r="R17" s="296"/>
    </row>
    <row r="18" customFormat="1" customHeight="1" spans="1:18">
      <c r="A18" s="262"/>
      <c r="B18" s="272"/>
      <c r="C18" s="273" t="str">
        <f>Info!C18</f>
        <v>Other</v>
      </c>
      <c r="D18" s="269"/>
      <c r="E18" s="270">
        <f>Sales!S24+Sales!S32+Sales!S60</f>
        <v>82502.7</v>
      </c>
      <c r="F18" s="271">
        <f>Sales!AK24+Sales!AK32+Sales!AK60</f>
        <v>73632.38</v>
      </c>
      <c r="G18" s="271">
        <f>Sales!BC24+Sales!BC32+Sales!BC60</f>
        <v>18333.1</v>
      </c>
      <c r="H18" s="271">
        <f>Sales!BU24+Sales!BU32+Sales!BU60</f>
        <v>46853.7</v>
      </c>
      <c r="I18" s="271">
        <f>Sales!CM24+Sales!CM32+Sales!CM60</f>
        <v>15668.93</v>
      </c>
      <c r="J18" s="271">
        <f>Sales!DE24+Sales!DE32+Sales!DE60</f>
        <v>37135.8</v>
      </c>
      <c r="K18" s="271"/>
      <c r="L18" s="271"/>
      <c r="M18" s="271"/>
      <c r="N18" s="271"/>
      <c r="O18" s="271"/>
      <c r="P18" s="271"/>
      <c r="R18" s="3"/>
    </row>
    <row r="19" customFormat="1" customHeight="1" spans="1:18">
      <c r="A19" s="262"/>
      <c r="B19" s="283"/>
      <c r="C19" s="284" t="s">
        <v>33</v>
      </c>
      <c r="D19" s="269"/>
      <c r="E19" s="270">
        <f t="shared" ref="E19:J19" si="3">SUM(E4:E8,E11:E12,E15,E18)</f>
        <v>5503150.76467</v>
      </c>
      <c r="F19" s="271">
        <f t="shared" si="3"/>
        <v>5608937.06</v>
      </c>
      <c r="G19" s="271">
        <f t="shared" si="3"/>
        <v>5430601.42</v>
      </c>
      <c r="H19" s="271">
        <f t="shared" si="3"/>
        <v>4837854.934</v>
      </c>
      <c r="I19" s="271">
        <f t="shared" si="3"/>
        <v>5108028.06999999</v>
      </c>
      <c r="J19" s="271">
        <f t="shared" si="3"/>
        <v>4641041.44</v>
      </c>
      <c r="K19" s="271"/>
      <c r="L19" s="271"/>
      <c r="M19" s="271"/>
      <c r="N19" s="271"/>
      <c r="O19" s="271"/>
      <c r="P19" s="271"/>
      <c r="R19" s="3"/>
    </row>
    <row r="21" customHeight="1" spans="2:16">
      <c r="B21" s="264" t="s">
        <v>1803</v>
      </c>
      <c r="C21" s="264"/>
      <c r="D21" s="265"/>
      <c r="E21" s="266" t="s">
        <v>15</v>
      </c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</row>
    <row r="22" customHeight="1" spans="2:16">
      <c r="B22" s="267"/>
      <c r="C22" s="265"/>
      <c r="D22" s="265"/>
      <c r="E22" s="266" t="s">
        <v>326</v>
      </c>
      <c r="F22" s="266" t="s">
        <v>474</v>
      </c>
      <c r="G22" s="266" t="s">
        <v>742</v>
      </c>
      <c r="H22" s="266" t="s">
        <v>1062</v>
      </c>
      <c r="I22" s="266" t="s">
        <v>1289</v>
      </c>
      <c r="J22" s="266" t="s">
        <v>1590</v>
      </c>
      <c r="K22" s="266" t="s">
        <v>1731</v>
      </c>
      <c r="L22" s="266" t="s">
        <v>1737</v>
      </c>
      <c r="M22" s="266" t="s">
        <v>1743</v>
      </c>
      <c r="N22" s="266" t="s">
        <v>1749</v>
      </c>
      <c r="O22" s="266" t="s">
        <v>1755</v>
      </c>
      <c r="P22" s="266" t="s">
        <v>1761</v>
      </c>
    </row>
    <row r="23" customHeight="1" spans="1:16">
      <c r="A23" s="262" t="str">
        <f t="shared" ref="A23:A49" si="4">C23&amp;"Internal"</f>
        <v>BarrelInternal</v>
      </c>
      <c r="B23" s="268" t="s">
        <v>1682</v>
      </c>
      <c r="C23" s="269" t="str">
        <f>Info!C4</f>
        <v>Barrel</v>
      </c>
      <c r="D23" s="285" t="s">
        <v>1804</v>
      </c>
      <c r="E23" s="286">
        <v>0</v>
      </c>
      <c r="F23" s="286">
        <v>0</v>
      </c>
      <c r="G23" s="286">
        <v>0</v>
      </c>
      <c r="H23" s="286">
        <v>0</v>
      </c>
      <c r="I23" s="286"/>
      <c r="J23" s="286"/>
      <c r="K23" s="286"/>
      <c r="L23" s="286"/>
      <c r="M23" s="286"/>
      <c r="N23" s="286"/>
      <c r="O23" s="286"/>
      <c r="P23" s="286"/>
    </row>
    <row r="24" customHeight="1" spans="1:16">
      <c r="A24" s="262" t="str">
        <f t="shared" ref="A24:A50" si="5">C23&amp;"External"</f>
        <v>BarrelExternal</v>
      </c>
      <c r="B24" s="272"/>
      <c r="C24" s="269"/>
      <c r="D24" s="287" t="s">
        <v>1805</v>
      </c>
      <c r="E24" s="288">
        <v>0</v>
      </c>
      <c r="F24" s="288">
        <v>0</v>
      </c>
      <c r="G24" s="288">
        <v>0</v>
      </c>
      <c r="H24" s="288">
        <v>0</v>
      </c>
      <c r="I24" s="288"/>
      <c r="J24" s="288"/>
      <c r="K24" s="288"/>
      <c r="L24" s="288"/>
      <c r="M24" s="288"/>
      <c r="N24" s="288"/>
      <c r="O24" s="288"/>
      <c r="P24" s="288"/>
    </row>
    <row r="25" customHeight="1" spans="1:16">
      <c r="A25" s="262" t="str">
        <f t="shared" si="4"/>
        <v>CeramicInternal</v>
      </c>
      <c r="B25" s="272"/>
      <c r="C25" s="269" t="str">
        <f>Info!C5</f>
        <v>Ceramic</v>
      </c>
      <c r="D25" s="285" t="s">
        <v>1804</v>
      </c>
      <c r="E25" s="286">
        <v>0</v>
      </c>
      <c r="F25" s="286">
        <v>0</v>
      </c>
      <c r="G25" s="286">
        <v>0</v>
      </c>
      <c r="H25" s="286">
        <v>0</v>
      </c>
      <c r="I25" s="286"/>
      <c r="J25" s="286"/>
      <c r="K25" s="286"/>
      <c r="L25" s="286"/>
      <c r="M25" s="286"/>
      <c r="N25" s="286"/>
      <c r="O25" s="286"/>
      <c r="P25" s="286"/>
    </row>
    <row r="26" customHeight="1" spans="1:16">
      <c r="A26" s="262" t="str">
        <f t="shared" si="5"/>
        <v>CeramicExternal</v>
      </c>
      <c r="B26" s="272"/>
      <c r="C26" s="269"/>
      <c r="D26" s="287" t="s">
        <v>1805</v>
      </c>
      <c r="E26" s="288">
        <v>0</v>
      </c>
      <c r="F26" s="288">
        <v>0</v>
      </c>
      <c r="G26" s="288">
        <v>0</v>
      </c>
      <c r="H26" s="288">
        <v>0</v>
      </c>
      <c r="I26" s="288"/>
      <c r="J26" s="288"/>
      <c r="K26" s="288"/>
      <c r="L26" s="288"/>
      <c r="M26" s="288"/>
      <c r="N26" s="288"/>
      <c r="O26" s="288"/>
      <c r="P26" s="288"/>
    </row>
    <row r="27" customHeight="1" spans="1:16">
      <c r="A27" s="262" t="str">
        <f t="shared" si="4"/>
        <v>IGInternal</v>
      </c>
      <c r="B27" s="272"/>
      <c r="C27" s="269" t="str">
        <f>Info!C6</f>
        <v>IG</v>
      </c>
      <c r="D27" s="285" t="s">
        <v>1804</v>
      </c>
      <c r="E27" s="286">
        <v>0</v>
      </c>
      <c r="F27" s="286">
        <v>0</v>
      </c>
      <c r="G27" s="286">
        <v>0</v>
      </c>
      <c r="H27" s="286">
        <v>0</v>
      </c>
      <c r="I27" s="286"/>
      <c r="J27" s="286"/>
      <c r="K27" s="286"/>
      <c r="L27" s="286"/>
      <c r="M27" s="286"/>
      <c r="N27" s="286"/>
      <c r="O27" s="286"/>
      <c r="P27" s="286"/>
    </row>
    <row r="28" customHeight="1" spans="1:16">
      <c r="A28" s="262" t="str">
        <f t="shared" si="5"/>
        <v>IGExternal</v>
      </c>
      <c r="B28" s="272"/>
      <c r="C28" s="269"/>
      <c r="D28" s="287" t="s">
        <v>1805</v>
      </c>
      <c r="E28" s="288">
        <v>0</v>
      </c>
      <c r="F28" s="288">
        <v>0</v>
      </c>
      <c r="G28" s="288">
        <v>0</v>
      </c>
      <c r="H28" s="288">
        <v>0</v>
      </c>
      <c r="I28" s="288"/>
      <c r="J28" s="288"/>
      <c r="K28" s="288"/>
      <c r="L28" s="288"/>
      <c r="M28" s="288"/>
      <c r="N28" s="288"/>
      <c r="O28" s="288"/>
      <c r="P28" s="288"/>
    </row>
    <row r="29" customHeight="1" spans="1:16">
      <c r="A29" s="262" t="str">
        <f t="shared" si="4"/>
        <v>RFPInternal</v>
      </c>
      <c r="B29" s="272"/>
      <c r="C29" s="269" t="str">
        <f>Info!C7</f>
        <v>RFP</v>
      </c>
      <c r="D29" s="285" t="s">
        <v>1804</v>
      </c>
      <c r="E29" s="286">
        <v>0</v>
      </c>
      <c r="F29" s="286">
        <v>0</v>
      </c>
      <c r="G29" s="286">
        <v>0</v>
      </c>
      <c r="H29" s="286">
        <v>0</v>
      </c>
      <c r="I29" s="286"/>
      <c r="J29" s="286"/>
      <c r="K29" s="286"/>
      <c r="L29" s="286"/>
      <c r="M29" s="286"/>
      <c r="N29" s="286"/>
      <c r="O29" s="286"/>
      <c r="P29" s="286"/>
    </row>
    <row r="30" customHeight="1" spans="1:16">
      <c r="A30" s="262" t="str">
        <f t="shared" si="5"/>
        <v>RFPExternal</v>
      </c>
      <c r="B30" s="272"/>
      <c r="C30" s="269"/>
      <c r="D30" s="287" t="s">
        <v>1805</v>
      </c>
      <c r="E30" s="288">
        <v>0</v>
      </c>
      <c r="F30" s="288">
        <v>0</v>
      </c>
      <c r="G30" s="288">
        <v>0</v>
      </c>
      <c r="H30" s="288">
        <v>0</v>
      </c>
      <c r="I30" s="288"/>
      <c r="J30" s="288"/>
      <c r="K30" s="288"/>
      <c r="L30" s="288"/>
      <c r="M30" s="288"/>
      <c r="N30" s="288"/>
      <c r="O30" s="288"/>
      <c r="P30" s="288"/>
    </row>
    <row r="31" customHeight="1" spans="1:16">
      <c r="A31" s="262" t="str">
        <f t="shared" si="4"/>
        <v>PVDInternal</v>
      </c>
      <c r="B31" s="272"/>
      <c r="C31" s="269" t="str">
        <f>Info!C8</f>
        <v>PVD</v>
      </c>
      <c r="D31" s="285" t="s">
        <v>1804</v>
      </c>
      <c r="E31" s="286">
        <v>0</v>
      </c>
      <c r="F31" s="286">
        <v>0</v>
      </c>
      <c r="G31" s="286">
        <v>0</v>
      </c>
      <c r="H31" s="286">
        <v>0</v>
      </c>
      <c r="I31" s="286"/>
      <c r="J31" s="286"/>
      <c r="K31" s="286"/>
      <c r="L31" s="286"/>
      <c r="M31" s="286"/>
      <c r="N31" s="286"/>
      <c r="O31" s="286"/>
      <c r="P31" s="286"/>
    </row>
    <row r="32" customHeight="1" spans="1:16">
      <c r="A32" s="262" t="str">
        <f t="shared" si="5"/>
        <v>PVDExternal</v>
      </c>
      <c r="B32" s="272"/>
      <c r="C32" s="269"/>
      <c r="D32" s="287" t="s">
        <v>1805</v>
      </c>
      <c r="E32" s="288">
        <v>0</v>
      </c>
      <c r="F32" s="288">
        <v>0</v>
      </c>
      <c r="G32" s="288">
        <v>0</v>
      </c>
      <c r="H32" s="288">
        <v>0</v>
      </c>
      <c r="I32" s="288"/>
      <c r="J32" s="288"/>
      <c r="K32" s="288"/>
      <c r="L32" s="288"/>
      <c r="M32" s="288"/>
      <c r="N32" s="288"/>
      <c r="O32" s="288"/>
      <c r="P32" s="288"/>
    </row>
    <row r="33" customFormat="1" customHeight="1" outlineLevel="1" spans="1:18">
      <c r="A33" s="262" t="str">
        <f t="shared" si="4"/>
        <v>PVD - WatchInternal</v>
      </c>
      <c r="B33" s="272"/>
      <c r="C33" s="276" t="s">
        <v>1806</v>
      </c>
      <c r="D33" s="289" t="s">
        <v>1807</v>
      </c>
      <c r="E33" s="290">
        <v>0</v>
      </c>
      <c r="F33" s="290">
        <v>0</v>
      </c>
      <c r="G33" s="290">
        <v>0</v>
      </c>
      <c r="H33" s="290">
        <v>0</v>
      </c>
      <c r="I33" s="290"/>
      <c r="J33" s="290"/>
      <c r="K33" s="290"/>
      <c r="L33" s="290"/>
      <c r="M33" s="290"/>
      <c r="N33" s="290"/>
      <c r="O33" s="290"/>
      <c r="P33" s="290"/>
      <c r="R33" s="3"/>
    </row>
    <row r="34" customFormat="1" customHeight="1" outlineLevel="1" spans="1:18">
      <c r="A34" s="262" t="str">
        <f t="shared" si="5"/>
        <v>PVD - WatchExternal</v>
      </c>
      <c r="B34" s="272"/>
      <c r="C34" s="276"/>
      <c r="D34" s="291" t="s">
        <v>1808</v>
      </c>
      <c r="E34" s="288">
        <v>0</v>
      </c>
      <c r="F34" s="288">
        <v>0</v>
      </c>
      <c r="G34" s="288">
        <v>0</v>
      </c>
      <c r="H34" s="288">
        <v>0</v>
      </c>
      <c r="I34" s="288"/>
      <c r="J34" s="288"/>
      <c r="K34" s="288"/>
      <c r="L34" s="288"/>
      <c r="M34" s="288"/>
      <c r="N34" s="288"/>
      <c r="O34" s="288"/>
      <c r="P34" s="288"/>
      <c r="R34" s="3"/>
    </row>
    <row r="35" customFormat="1" customHeight="1" outlineLevel="1" spans="1:18">
      <c r="A35" s="262" t="str">
        <f t="shared" si="4"/>
        <v>PVD - SEMICOMInternal</v>
      </c>
      <c r="B35" s="272"/>
      <c r="C35" s="276" t="s">
        <v>1809</v>
      </c>
      <c r="D35" s="289" t="s">
        <v>1807</v>
      </c>
      <c r="E35" s="290">
        <v>0</v>
      </c>
      <c r="F35" s="290">
        <v>0</v>
      </c>
      <c r="G35" s="290">
        <v>0</v>
      </c>
      <c r="H35" s="290">
        <v>0</v>
      </c>
      <c r="I35" s="290"/>
      <c r="J35" s="290"/>
      <c r="K35" s="290"/>
      <c r="L35" s="290"/>
      <c r="M35" s="290"/>
      <c r="N35" s="290"/>
      <c r="O35" s="290"/>
      <c r="P35" s="290"/>
      <c r="R35" s="3"/>
    </row>
    <row r="36" customFormat="1" customHeight="1" outlineLevel="1" spans="1:18">
      <c r="A36" s="262" t="str">
        <f t="shared" si="5"/>
        <v>PVD - SEMICOMExternal</v>
      </c>
      <c r="B36" s="272"/>
      <c r="C36" s="276"/>
      <c r="D36" s="291" t="s">
        <v>1808</v>
      </c>
      <c r="E36" s="288">
        <v>0</v>
      </c>
      <c r="F36" s="288">
        <v>0</v>
      </c>
      <c r="G36" s="288">
        <v>0</v>
      </c>
      <c r="H36" s="288">
        <v>0</v>
      </c>
      <c r="I36" s="288"/>
      <c r="J36" s="288"/>
      <c r="K36" s="288"/>
      <c r="L36" s="288"/>
      <c r="M36" s="288"/>
      <c r="N36" s="288"/>
      <c r="O36" s="288"/>
      <c r="P36" s="288"/>
      <c r="R36" s="3"/>
    </row>
    <row r="37" customHeight="1" spans="1:16">
      <c r="A37" s="262" t="str">
        <f t="shared" si="4"/>
        <v>MEInternal</v>
      </c>
      <c r="B37" s="272"/>
      <c r="C37" s="269" t="str">
        <f>Info!C11</f>
        <v>ME</v>
      </c>
      <c r="D37" s="285" t="s">
        <v>1804</v>
      </c>
      <c r="E37" s="286">
        <v>0</v>
      </c>
      <c r="F37" s="286">
        <v>0</v>
      </c>
      <c r="G37" s="286">
        <v>0</v>
      </c>
      <c r="H37" s="286">
        <v>0</v>
      </c>
      <c r="I37" s="286"/>
      <c r="J37" s="286"/>
      <c r="K37" s="286"/>
      <c r="L37" s="286"/>
      <c r="M37" s="286"/>
      <c r="N37" s="286"/>
      <c r="O37" s="286"/>
      <c r="P37" s="286"/>
    </row>
    <row r="38" customHeight="1" spans="1:16">
      <c r="A38" s="262" t="str">
        <f t="shared" si="5"/>
        <v>MEExternal</v>
      </c>
      <c r="B38" s="272"/>
      <c r="C38" s="269"/>
      <c r="D38" s="287" t="s">
        <v>1805</v>
      </c>
      <c r="E38" s="288">
        <v>0</v>
      </c>
      <c r="F38" s="288">
        <v>0</v>
      </c>
      <c r="G38" s="288">
        <v>0</v>
      </c>
      <c r="H38" s="288">
        <v>0</v>
      </c>
      <c r="I38" s="288"/>
      <c r="J38" s="288"/>
      <c r="K38" s="288"/>
      <c r="L38" s="288"/>
      <c r="M38" s="288"/>
      <c r="N38" s="288"/>
      <c r="O38" s="288"/>
      <c r="P38" s="288"/>
    </row>
    <row r="39" customHeight="1" spans="1:16">
      <c r="A39" s="262" t="str">
        <f t="shared" si="4"/>
        <v>SemiconInternal</v>
      </c>
      <c r="B39" s="272"/>
      <c r="C39" s="269" t="str">
        <f>Info!C12</f>
        <v>Semicon</v>
      </c>
      <c r="D39" s="285" t="s">
        <v>1804</v>
      </c>
      <c r="E39" s="286">
        <f>E41+E43</f>
        <v>0</v>
      </c>
      <c r="F39" s="286">
        <f t="shared" ref="F39:G39" si="6">F41+F43</f>
        <v>0</v>
      </c>
      <c r="G39" s="286">
        <f t="shared" si="6"/>
        <v>0</v>
      </c>
      <c r="H39" s="286">
        <f t="shared" ref="H39" si="7">H41+H43</f>
        <v>0</v>
      </c>
      <c r="I39" s="286"/>
      <c r="J39" s="286"/>
      <c r="K39" s="286"/>
      <c r="L39" s="286"/>
      <c r="M39" s="286"/>
      <c r="N39" s="286"/>
      <c r="O39" s="286"/>
      <c r="P39" s="286"/>
    </row>
    <row r="40" customHeight="1" spans="1:16">
      <c r="A40" s="262" t="str">
        <f t="shared" si="5"/>
        <v>SemiconExternal</v>
      </c>
      <c r="B40" s="272"/>
      <c r="C40" s="269"/>
      <c r="D40" s="287" t="s">
        <v>1805</v>
      </c>
      <c r="E40" s="288">
        <f>E42+E44</f>
        <v>0</v>
      </c>
      <c r="F40" s="288">
        <f t="shared" ref="F40:G40" si="8">F42+F44</f>
        <v>0</v>
      </c>
      <c r="G40" s="288">
        <f t="shared" si="8"/>
        <v>0</v>
      </c>
      <c r="H40" s="288">
        <f t="shared" ref="H40" si="9">H42+H44</f>
        <v>0</v>
      </c>
      <c r="I40" s="288"/>
      <c r="J40" s="288"/>
      <c r="K40" s="288"/>
      <c r="L40" s="288"/>
      <c r="M40" s="288"/>
      <c r="N40" s="288"/>
      <c r="O40" s="288"/>
      <c r="P40" s="288"/>
    </row>
    <row r="41" s="83" customFormat="1" customHeight="1" outlineLevel="1" spans="1:18">
      <c r="A41" s="262" t="str">
        <f t="shared" si="4"/>
        <v>Semicon - CSSPInternal</v>
      </c>
      <c r="B41" s="272"/>
      <c r="C41" s="276" t="str">
        <f>Info!C13</f>
        <v>Semicon - CSSP</v>
      </c>
      <c r="D41" s="289" t="s">
        <v>1807</v>
      </c>
      <c r="E41" s="290">
        <v>0</v>
      </c>
      <c r="F41" s="290">
        <v>0</v>
      </c>
      <c r="G41" s="290">
        <v>0</v>
      </c>
      <c r="H41" s="290">
        <v>0</v>
      </c>
      <c r="I41" s="290"/>
      <c r="J41" s="290"/>
      <c r="K41" s="290"/>
      <c r="L41" s="290"/>
      <c r="M41" s="290"/>
      <c r="N41" s="290"/>
      <c r="O41" s="290"/>
      <c r="P41" s="290"/>
      <c r="R41" s="295"/>
    </row>
    <row r="42" s="83" customFormat="1" customHeight="1" outlineLevel="1" spans="1:18">
      <c r="A42" s="262" t="str">
        <f t="shared" si="5"/>
        <v>Semicon - CSSPExternal</v>
      </c>
      <c r="B42" s="272"/>
      <c r="C42" s="276"/>
      <c r="D42" s="291" t="s">
        <v>1808</v>
      </c>
      <c r="E42" s="288">
        <v>0</v>
      </c>
      <c r="F42" s="288">
        <v>0</v>
      </c>
      <c r="G42" s="288">
        <v>0</v>
      </c>
      <c r="H42" s="288">
        <v>0</v>
      </c>
      <c r="I42" s="288"/>
      <c r="J42" s="288"/>
      <c r="K42" s="288"/>
      <c r="L42" s="288"/>
      <c r="M42" s="288"/>
      <c r="N42" s="288"/>
      <c r="O42" s="288"/>
      <c r="P42" s="288"/>
      <c r="R42" s="295"/>
    </row>
    <row r="43" s="83" customFormat="1" customHeight="1" outlineLevel="1" spans="1:18">
      <c r="A43" s="262" t="str">
        <f t="shared" si="4"/>
        <v>Semicon - CuFrameInternal</v>
      </c>
      <c r="B43" s="272"/>
      <c r="C43" s="276" t="str">
        <f>Info!C14</f>
        <v>Semicon - CuFrame</v>
      </c>
      <c r="D43" s="289" t="s">
        <v>1807</v>
      </c>
      <c r="E43" s="290">
        <v>0</v>
      </c>
      <c r="F43" s="290">
        <v>0</v>
      </c>
      <c r="G43" s="290">
        <v>0</v>
      </c>
      <c r="H43" s="290">
        <v>0</v>
      </c>
      <c r="I43" s="290"/>
      <c r="J43" s="290"/>
      <c r="K43" s="290"/>
      <c r="L43" s="290"/>
      <c r="M43" s="290"/>
      <c r="N43" s="290"/>
      <c r="O43" s="290"/>
      <c r="P43" s="290"/>
      <c r="R43" s="295"/>
    </row>
    <row r="44" s="83" customFormat="1" customHeight="1" outlineLevel="1" spans="1:18">
      <c r="A44" s="262" t="str">
        <f t="shared" si="5"/>
        <v>Semicon - CuFrameExternal</v>
      </c>
      <c r="B44" s="272"/>
      <c r="C44" s="276"/>
      <c r="D44" s="291" t="s">
        <v>1808</v>
      </c>
      <c r="E44" s="288">
        <v>0</v>
      </c>
      <c r="F44" s="288">
        <v>0</v>
      </c>
      <c r="G44" s="288">
        <v>0</v>
      </c>
      <c r="H44" s="288">
        <v>0</v>
      </c>
      <c r="I44" s="288"/>
      <c r="J44" s="288"/>
      <c r="K44" s="288"/>
      <c r="L44" s="288"/>
      <c r="M44" s="288"/>
      <c r="N44" s="288"/>
      <c r="O44" s="288"/>
      <c r="P44" s="288"/>
      <c r="R44" s="295"/>
    </row>
    <row r="45" customHeight="1" spans="1:16">
      <c r="A45" s="262" t="str">
        <f t="shared" si="4"/>
        <v>WatchInternal</v>
      </c>
      <c r="B45" s="272"/>
      <c r="C45" s="269" t="str">
        <f>Info!C15</f>
        <v>Watch</v>
      </c>
      <c r="D45" s="285" t="s">
        <v>1804</v>
      </c>
      <c r="E45" s="286">
        <f>E47+E49</f>
        <v>0</v>
      </c>
      <c r="F45" s="286">
        <f t="shared" ref="F45:G45" si="10">F47+F49</f>
        <v>0</v>
      </c>
      <c r="G45" s="286">
        <f t="shared" si="10"/>
        <v>0</v>
      </c>
      <c r="H45" s="286">
        <f t="shared" ref="H45" si="11">H47+H49</f>
        <v>0</v>
      </c>
      <c r="I45" s="286"/>
      <c r="J45" s="286"/>
      <c r="K45" s="286"/>
      <c r="L45" s="286"/>
      <c r="M45" s="286"/>
      <c r="N45" s="286"/>
      <c r="O45" s="286"/>
      <c r="P45" s="286"/>
    </row>
    <row r="46" customHeight="1" spans="1:16">
      <c r="A46" s="262" t="str">
        <f t="shared" si="5"/>
        <v>WatchExternal</v>
      </c>
      <c r="B46" s="272"/>
      <c r="C46" s="269"/>
      <c r="D46" s="287" t="s">
        <v>1805</v>
      </c>
      <c r="E46" s="288">
        <f t="shared" ref="E46:F46" si="12">E48+E50</f>
        <v>0</v>
      </c>
      <c r="F46" s="288">
        <f t="shared" si="12"/>
        <v>0</v>
      </c>
      <c r="G46" s="288">
        <f t="shared" ref="G46:H46" si="13">G48+G50</f>
        <v>0</v>
      </c>
      <c r="H46" s="288">
        <f t="shared" si="13"/>
        <v>0</v>
      </c>
      <c r="I46" s="288"/>
      <c r="J46" s="288"/>
      <c r="K46" s="288"/>
      <c r="L46" s="288"/>
      <c r="M46" s="288"/>
      <c r="N46" s="288"/>
      <c r="O46" s="288"/>
      <c r="P46" s="288"/>
    </row>
    <row r="47" s="83" customFormat="1" customHeight="1" outlineLevel="1" spans="1:18">
      <c r="A47" s="262" t="str">
        <f t="shared" si="4"/>
        <v>Watch - CASEInternal</v>
      </c>
      <c r="B47" s="272"/>
      <c r="C47" s="276" t="str">
        <f>Info!C16</f>
        <v>Watch - CASE</v>
      </c>
      <c r="D47" s="289" t="s">
        <v>1807</v>
      </c>
      <c r="E47" s="290">
        <v>0</v>
      </c>
      <c r="F47" s="290">
        <v>0</v>
      </c>
      <c r="G47" s="290">
        <v>0</v>
      </c>
      <c r="H47" s="290">
        <v>0</v>
      </c>
      <c r="I47" s="290"/>
      <c r="J47" s="290"/>
      <c r="K47" s="290"/>
      <c r="L47" s="290"/>
      <c r="M47" s="290"/>
      <c r="N47" s="290"/>
      <c r="O47" s="290"/>
      <c r="P47" s="290"/>
      <c r="R47" s="295"/>
    </row>
    <row r="48" s="83" customFormat="1" customHeight="1" outlineLevel="1" spans="1:18">
      <c r="A48" s="262" t="str">
        <f t="shared" si="5"/>
        <v>Watch - CASEExternal</v>
      </c>
      <c r="B48" s="272"/>
      <c r="C48" s="276"/>
      <c r="D48" s="291" t="s">
        <v>1808</v>
      </c>
      <c r="E48" s="288"/>
      <c r="F48" s="288">
        <v>0</v>
      </c>
      <c r="G48" s="288">
        <v>0</v>
      </c>
      <c r="H48" s="288">
        <v>0</v>
      </c>
      <c r="I48" s="288"/>
      <c r="J48" s="288"/>
      <c r="K48" s="288"/>
      <c r="L48" s="288"/>
      <c r="M48" s="288"/>
      <c r="N48" s="288"/>
      <c r="O48" s="288"/>
      <c r="P48" s="288"/>
      <c r="R48" s="295"/>
    </row>
    <row r="49" s="83" customFormat="1" customHeight="1" outlineLevel="1" spans="1:18">
      <c r="A49" s="262" t="str">
        <f t="shared" si="4"/>
        <v>Watch - PPTInternal</v>
      </c>
      <c r="B49" s="272"/>
      <c r="C49" s="276" t="str">
        <f>Info!C17</f>
        <v>Watch - PPT</v>
      </c>
      <c r="D49" s="289" t="s">
        <v>1807</v>
      </c>
      <c r="E49" s="290"/>
      <c r="F49" s="290">
        <v>0</v>
      </c>
      <c r="G49" s="290">
        <v>0</v>
      </c>
      <c r="H49" s="290">
        <v>0</v>
      </c>
      <c r="I49" s="290"/>
      <c r="J49" s="290"/>
      <c r="K49" s="290"/>
      <c r="L49" s="290"/>
      <c r="M49" s="290"/>
      <c r="N49" s="290"/>
      <c r="O49" s="290"/>
      <c r="P49" s="290"/>
      <c r="R49" s="295"/>
    </row>
    <row r="50" s="83" customFormat="1" customHeight="1" outlineLevel="1" spans="1:18">
      <c r="A50" s="262" t="str">
        <f t="shared" si="5"/>
        <v>Watch - PPTExternal</v>
      </c>
      <c r="B50" s="272"/>
      <c r="C50" s="276"/>
      <c r="D50" s="291" t="s">
        <v>1808</v>
      </c>
      <c r="E50" s="288"/>
      <c r="F50" s="288">
        <v>0</v>
      </c>
      <c r="G50" s="288">
        <v>0</v>
      </c>
      <c r="H50" s="288">
        <v>0</v>
      </c>
      <c r="I50" s="288"/>
      <c r="J50" s="288"/>
      <c r="K50" s="288"/>
      <c r="L50" s="288"/>
      <c r="M50" s="288"/>
      <c r="N50" s="288"/>
      <c r="O50" s="288"/>
      <c r="P50" s="288"/>
      <c r="R50" s="295"/>
    </row>
    <row r="51" customFormat="1" customHeight="1" spans="1:18">
      <c r="A51" s="262" t="str">
        <f t="shared" ref="A51" si="14">C51&amp;"Internal"</f>
        <v>TotalInternal</v>
      </c>
      <c r="B51" s="272"/>
      <c r="C51" s="269" t="s">
        <v>33</v>
      </c>
      <c r="D51" s="285" t="s">
        <v>1804</v>
      </c>
      <c r="E51" s="286">
        <f t="shared" ref="E51:H52" si="15">SUMIF($D$23:$D$50,$D51,E$23:E$50)</f>
        <v>0</v>
      </c>
      <c r="F51" s="286">
        <f t="shared" si="15"/>
        <v>0</v>
      </c>
      <c r="G51" s="286">
        <f t="shared" si="15"/>
        <v>0</v>
      </c>
      <c r="H51" s="286">
        <f t="shared" si="15"/>
        <v>0</v>
      </c>
      <c r="I51" s="286"/>
      <c r="J51" s="286"/>
      <c r="K51" s="286"/>
      <c r="L51" s="286"/>
      <c r="M51" s="286"/>
      <c r="N51" s="286"/>
      <c r="O51" s="286"/>
      <c r="P51" s="286"/>
      <c r="R51" s="3"/>
    </row>
    <row r="52" customFormat="1" customHeight="1" spans="1:18">
      <c r="A52" s="262" t="str">
        <f t="shared" ref="A52" si="16">C51&amp;"External"</f>
        <v>TotalExternal</v>
      </c>
      <c r="B52" s="283"/>
      <c r="C52" s="269"/>
      <c r="D52" s="287" t="s">
        <v>1805</v>
      </c>
      <c r="E52" s="288">
        <f t="shared" si="15"/>
        <v>0</v>
      </c>
      <c r="F52" s="288">
        <f t="shared" si="15"/>
        <v>0</v>
      </c>
      <c r="G52" s="288">
        <f t="shared" si="15"/>
        <v>0</v>
      </c>
      <c r="H52" s="288">
        <f t="shared" si="15"/>
        <v>0</v>
      </c>
      <c r="I52" s="288"/>
      <c r="J52" s="288"/>
      <c r="K52" s="288"/>
      <c r="L52" s="288"/>
      <c r="M52" s="288"/>
      <c r="N52" s="288"/>
      <c r="O52" s="288"/>
      <c r="P52" s="288"/>
      <c r="R52" s="3"/>
    </row>
    <row r="54" customHeight="1" spans="2:16">
      <c r="B54" s="264" t="s">
        <v>1810</v>
      </c>
      <c r="C54" s="264"/>
      <c r="D54" s="265"/>
      <c r="E54" s="266" t="s">
        <v>15</v>
      </c>
      <c r="F54" s="266"/>
      <c r="G54" s="266"/>
      <c r="H54" s="266"/>
      <c r="I54" s="266"/>
      <c r="J54" s="266"/>
      <c r="K54" s="266"/>
      <c r="L54" s="266"/>
      <c r="M54" s="266"/>
      <c r="N54" s="266"/>
      <c r="O54" s="266"/>
      <c r="P54" s="266"/>
    </row>
    <row r="55" customHeight="1" spans="2:16">
      <c r="B55" s="265"/>
      <c r="C55" s="265"/>
      <c r="D55" s="265"/>
      <c r="E55" s="266" t="s">
        <v>326</v>
      </c>
      <c r="F55" s="266" t="s">
        <v>474</v>
      </c>
      <c r="G55" s="266" t="s">
        <v>742</v>
      </c>
      <c r="H55" s="266" t="s">
        <v>1062</v>
      </c>
      <c r="I55" s="266" t="s">
        <v>1289</v>
      </c>
      <c r="J55" s="266" t="s">
        <v>1590</v>
      </c>
      <c r="K55" s="266" t="s">
        <v>1731</v>
      </c>
      <c r="L55" s="266" t="s">
        <v>1737</v>
      </c>
      <c r="M55" s="266" t="s">
        <v>1743</v>
      </c>
      <c r="N55" s="266" t="s">
        <v>1749</v>
      </c>
      <c r="O55" s="266" t="s">
        <v>1755</v>
      </c>
      <c r="P55" s="266" t="s">
        <v>1761</v>
      </c>
    </row>
    <row r="56" customHeight="1" spans="1:16">
      <c r="A56" s="262" t="str">
        <f>C56&amp;"Internal"</f>
        <v>BarrelInternal</v>
      </c>
      <c r="B56" s="292" t="s">
        <v>1682</v>
      </c>
      <c r="C56" s="266" t="str">
        <f>Info!C4</f>
        <v>Barrel</v>
      </c>
      <c r="D56" s="285" t="s">
        <v>1811</v>
      </c>
      <c r="E56" s="293"/>
      <c r="F56" s="293"/>
      <c r="G56" s="293"/>
      <c r="H56" s="293"/>
      <c r="I56" s="293"/>
      <c r="J56" s="293"/>
      <c r="K56" s="293"/>
      <c r="L56" s="293"/>
      <c r="M56" s="293"/>
      <c r="N56" s="293"/>
      <c r="O56" s="293"/>
      <c r="P56" s="293"/>
    </row>
    <row r="57" customHeight="1" spans="1:16">
      <c r="A57" s="262" t="str">
        <f>C56&amp;"External"</f>
        <v>BarrelExternal</v>
      </c>
      <c r="B57" s="292"/>
      <c r="C57" s="266"/>
      <c r="D57" s="287" t="s">
        <v>1812</v>
      </c>
      <c r="E57" s="294"/>
      <c r="F57" s="294"/>
      <c r="G57" s="294"/>
      <c r="H57" s="294">
        <v>1</v>
      </c>
      <c r="I57" s="294"/>
      <c r="J57" s="294"/>
      <c r="K57" s="294"/>
      <c r="L57" s="294"/>
      <c r="M57" s="294"/>
      <c r="N57" s="294"/>
      <c r="O57" s="294"/>
      <c r="P57" s="294"/>
    </row>
    <row r="58" customHeight="1" spans="1:16">
      <c r="A58" s="262" t="str">
        <f t="shared" ref="A58" si="17">C58&amp;"Internal"</f>
        <v>CeramicInternal</v>
      </c>
      <c r="B58" s="292"/>
      <c r="C58" s="266" t="str">
        <f>Info!C5</f>
        <v>Ceramic</v>
      </c>
      <c r="D58" s="285" t="s">
        <v>1811</v>
      </c>
      <c r="E58" s="293"/>
      <c r="F58" s="293"/>
      <c r="G58" s="293"/>
      <c r="H58" s="293"/>
      <c r="I58" s="293"/>
      <c r="J58" s="293"/>
      <c r="K58" s="293"/>
      <c r="L58" s="293"/>
      <c r="M58" s="293"/>
      <c r="N58" s="293"/>
      <c r="O58" s="293"/>
      <c r="P58" s="293"/>
    </row>
    <row r="59" customHeight="1" spans="1:16">
      <c r="A59" s="262" t="str">
        <f t="shared" ref="A59" si="18">C58&amp;"External"</f>
        <v>CeramicExternal</v>
      </c>
      <c r="B59" s="292"/>
      <c r="C59" s="266"/>
      <c r="D59" s="287" t="s">
        <v>1812</v>
      </c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</row>
    <row r="60" customHeight="1" spans="1:16">
      <c r="A60" s="262" t="str">
        <f t="shared" ref="A60" si="19">C60&amp;"Internal"</f>
        <v>IGInternal</v>
      </c>
      <c r="B60" s="292"/>
      <c r="C60" s="266" t="str">
        <f>Info!C6</f>
        <v>IG</v>
      </c>
      <c r="D60" s="285" t="s">
        <v>1811</v>
      </c>
      <c r="E60" s="293"/>
      <c r="F60" s="293"/>
      <c r="G60" s="293"/>
      <c r="H60" s="293"/>
      <c r="I60" s="293"/>
      <c r="J60" s="293"/>
      <c r="K60" s="293"/>
      <c r="L60" s="293"/>
      <c r="M60" s="293"/>
      <c r="N60" s="293"/>
      <c r="O60" s="293"/>
      <c r="P60" s="293"/>
    </row>
    <row r="61" customHeight="1" spans="1:16">
      <c r="A61" s="262" t="str">
        <f t="shared" ref="A61" si="20">C60&amp;"External"</f>
        <v>IGExternal</v>
      </c>
      <c r="B61" s="292"/>
      <c r="C61" s="266"/>
      <c r="D61" s="287" t="s">
        <v>1812</v>
      </c>
      <c r="E61" s="294"/>
      <c r="F61" s="294">
        <v>1</v>
      </c>
      <c r="G61" s="294"/>
      <c r="H61" s="294"/>
      <c r="I61" s="294"/>
      <c r="J61" s="294"/>
      <c r="K61" s="294"/>
      <c r="L61" s="294"/>
      <c r="M61" s="294"/>
      <c r="N61" s="294"/>
      <c r="O61" s="294"/>
      <c r="P61" s="294"/>
    </row>
    <row r="62" customHeight="1" spans="1:16">
      <c r="A62" s="262" t="str">
        <f t="shared" ref="A62" si="21">C62&amp;"Internal"</f>
        <v>RFPInternal</v>
      </c>
      <c r="B62" s="292"/>
      <c r="C62" s="266" t="str">
        <f>Info!C7</f>
        <v>RFP</v>
      </c>
      <c r="D62" s="285" t="s">
        <v>1811</v>
      </c>
      <c r="E62" s="293"/>
      <c r="F62" s="293"/>
      <c r="G62" s="293"/>
      <c r="H62" s="293"/>
      <c r="I62" s="293"/>
      <c r="J62" s="293"/>
      <c r="K62" s="293"/>
      <c r="L62" s="293"/>
      <c r="M62" s="293"/>
      <c r="N62" s="293"/>
      <c r="O62" s="293"/>
      <c r="P62" s="293"/>
    </row>
    <row r="63" customHeight="1" spans="1:16">
      <c r="A63" s="262" t="str">
        <f t="shared" ref="A63" si="22">C62&amp;"External"</f>
        <v>RFPExternal</v>
      </c>
      <c r="B63" s="292"/>
      <c r="C63" s="266"/>
      <c r="D63" s="287" t="s">
        <v>1812</v>
      </c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</row>
    <row r="64" customHeight="1" spans="1:16">
      <c r="A64" s="262" t="str">
        <f t="shared" ref="A64" si="23">C64&amp;"Internal"</f>
        <v>PVDInternal</v>
      </c>
      <c r="B64" s="292"/>
      <c r="C64" s="266" t="str">
        <f>Info!C8</f>
        <v>PVD</v>
      </c>
      <c r="D64" s="285" t="s">
        <v>1811</v>
      </c>
      <c r="E64" s="293"/>
      <c r="F64" s="293"/>
      <c r="G64" s="293"/>
      <c r="H64" s="293"/>
      <c r="I64" s="293"/>
      <c r="J64" s="293"/>
      <c r="K64" s="293"/>
      <c r="L64" s="293"/>
      <c r="M64" s="293"/>
      <c r="N64" s="293"/>
      <c r="O64" s="293"/>
      <c r="P64" s="293"/>
    </row>
    <row r="65" customHeight="1" spans="1:16">
      <c r="A65" s="262" t="str">
        <f t="shared" ref="A65" si="24">C64&amp;"External"</f>
        <v>PVDExternal</v>
      </c>
      <c r="B65" s="292"/>
      <c r="C65" s="266"/>
      <c r="D65" s="287" t="s">
        <v>1812</v>
      </c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</row>
    <row r="66" s="83" customFormat="1" customHeight="1" outlineLevel="1" spans="1:18">
      <c r="A66" s="262" t="str">
        <f t="shared" ref="A66" si="25">C66&amp;"Internal"</f>
        <v>PVD - WatchInternal</v>
      </c>
      <c r="B66" s="292"/>
      <c r="C66" s="297" t="s">
        <v>1806</v>
      </c>
      <c r="D66" s="289" t="s">
        <v>1811</v>
      </c>
      <c r="E66" s="298"/>
      <c r="F66" s="298"/>
      <c r="G66" s="298"/>
      <c r="H66" s="298"/>
      <c r="I66" s="298"/>
      <c r="J66" s="298"/>
      <c r="K66" s="298"/>
      <c r="L66" s="298"/>
      <c r="M66" s="298"/>
      <c r="N66" s="298"/>
      <c r="O66" s="298"/>
      <c r="P66" s="298"/>
      <c r="R66" s="295"/>
    </row>
    <row r="67" s="83" customFormat="1" customHeight="1" outlineLevel="1" spans="1:18">
      <c r="A67" s="262" t="str">
        <f t="shared" ref="A67" si="26">C66&amp;"External"</f>
        <v>PVD - WatchExternal</v>
      </c>
      <c r="B67" s="292"/>
      <c r="C67" s="297"/>
      <c r="D67" s="291" t="s">
        <v>1812</v>
      </c>
      <c r="E67" s="299"/>
      <c r="F67" s="299"/>
      <c r="G67" s="299"/>
      <c r="H67" s="299"/>
      <c r="I67" s="299"/>
      <c r="J67" s="299"/>
      <c r="K67" s="299"/>
      <c r="L67" s="299"/>
      <c r="M67" s="299"/>
      <c r="N67" s="299"/>
      <c r="O67" s="299"/>
      <c r="P67" s="299"/>
      <c r="R67" s="295"/>
    </row>
    <row r="68" customFormat="1" customHeight="1" outlineLevel="1" spans="1:18">
      <c r="A68" s="262"/>
      <c r="B68" s="292"/>
      <c r="C68" s="297" t="s">
        <v>1813</v>
      </c>
      <c r="D68" s="289" t="s">
        <v>1811</v>
      </c>
      <c r="E68" s="298"/>
      <c r="F68" s="298"/>
      <c r="G68" s="298"/>
      <c r="H68" s="298"/>
      <c r="I68" s="298"/>
      <c r="J68" s="298"/>
      <c r="K68" s="298"/>
      <c r="L68" s="298"/>
      <c r="M68" s="298"/>
      <c r="N68" s="298"/>
      <c r="O68" s="298"/>
      <c r="P68" s="298"/>
      <c r="R68" s="3"/>
    </row>
    <row r="69" customFormat="1" customHeight="1" outlineLevel="1" spans="1:18">
      <c r="A69" s="262"/>
      <c r="B69" s="292"/>
      <c r="C69" s="297"/>
      <c r="D69" s="291" t="s">
        <v>1812</v>
      </c>
      <c r="E69" s="299"/>
      <c r="F69" s="299"/>
      <c r="G69" s="299"/>
      <c r="H69" s="299"/>
      <c r="I69" s="299"/>
      <c r="J69" s="299"/>
      <c r="K69" s="299"/>
      <c r="L69" s="299"/>
      <c r="M69" s="299"/>
      <c r="N69" s="299"/>
      <c r="O69" s="299"/>
      <c r="P69" s="299"/>
      <c r="R69" s="3"/>
    </row>
    <row r="70" customHeight="1" spans="1:16">
      <c r="A70" s="262" t="str">
        <f t="shared" ref="A70" si="27">C70&amp;"Internal"</f>
        <v>MEInternal</v>
      </c>
      <c r="B70" s="292"/>
      <c r="C70" s="266" t="str">
        <f>Info!C11</f>
        <v>ME</v>
      </c>
      <c r="D70" s="285" t="s">
        <v>1811</v>
      </c>
      <c r="E70" s="293"/>
      <c r="F70" s="293"/>
      <c r="G70" s="293"/>
      <c r="H70" s="293"/>
      <c r="I70" s="293"/>
      <c r="J70" s="293"/>
      <c r="K70" s="293"/>
      <c r="L70" s="293"/>
      <c r="M70" s="293"/>
      <c r="N70" s="293"/>
      <c r="O70" s="293"/>
      <c r="P70" s="293"/>
    </row>
    <row r="71" customHeight="1" spans="1:16">
      <c r="A71" s="262" t="str">
        <f t="shared" ref="A71" si="28">C70&amp;"External"</f>
        <v>MEExternal</v>
      </c>
      <c r="B71" s="292"/>
      <c r="C71" s="266"/>
      <c r="D71" s="287" t="s">
        <v>1812</v>
      </c>
      <c r="E71" s="294"/>
      <c r="F71" s="294"/>
      <c r="G71" s="294"/>
      <c r="H71" s="294">
        <v>1</v>
      </c>
      <c r="I71" s="294"/>
      <c r="J71" s="294"/>
      <c r="K71" s="294"/>
      <c r="L71" s="294"/>
      <c r="M71" s="294"/>
      <c r="N71" s="294"/>
      <c r="O71" s="294"/>
      <c r="P71" s="294"/>
    </row>
    <row r="72" customHeight="1" spans="1:16">
      <c r="A72" s="262" t="str">
        <f t="shared" ref="A72" si="29">C72&amp;"Internal"</f>
        <v>SemiconInternal</v>
      </c>
      <c r="B72" s="292"/>
      <c r="C72" s="266" t="str">
        <f>Info!C12</f>
        <v>Semicon</v>
      </c>
      <c r="D72" s="285" t="s">
        <v>1811</v>
      </c>
      <c r="E72" s="293"/>
      <c r="F72" s="293"/>
      <c r="G72" s="293"/>
      <c r="H72" s="293"/>
      <c r="I72" s="293"/>
      <c r="J72" s="293"/>
      <c r="K72" s="293"/>
      <c r="L72" s="293"/>
      <c r="M72" s="293"/>
      <c r="N72" s="293"/>
      <c r="O72" s="293"/>
      <c r="P72" s="293"/>
    </row>
    <row r="73" customHeight="1" spans="1:16">
      <c r="A73" s="262" t="str">
        <f t="shared" ref="A73" si="30">C72&amp;"External"</f>
        <v>SemiconExternal</v>
      </c>
      <c r="B73" s="292"/>
      <c r="C73" s="266"/>
      <c r="D73" s="287" t="s">
        <v>1812</v>
      </c>
      <c r="E73" s="294">
        <v>1</v>
      </c>
      <c r="F73" s="294"/>
      <c r="G73" s="294"/>
      <c r="H73" s="294">
        <v>1</v>
      </c>
      <c r="I73" s="294"/>
      <c r="J73" s="294"/>
      <c r="K73" s="294"/>
      <c r="L73" s="294"/>
      <c r="M73" s="294"/>
      <c r="N73" s="294"/>
      <c r="O73" s="294"/>
      <c r="P73" s="294"/>
    </row>
    <row r="74" s="83" customFormat="1" customHeight="1" outlineLevel="1" spans="1:18">
      <c r="A74" s="262" t="str">
        <f t="shared" ref="A74" si="31">C74&amp;"Internal"</f>
        <v>Semicon - CSSPInternal</v>
      </c>
      <c r="B74" s="292"/>
      <c r="C74" s="297" t="str">
        <f>Info!C13</f>
        <v>Semicon - CSSP</v>
      </c>
      <c r="D74" s="289" t="s">
        <v>1811</v>
      </c>
      <c r="E74" s="298"/>
      <c r="F74" s="298"/>
      <c r="G74" s="298"/>
      <c r="H74" s="298"/>
      <c r="I74" s="298"/>
      <c r="J74" s="298"/>
      <c r="K74" s="298"/>
      <c r="L74" s="298"/>
      <c r="M74" s="298"/>
      <c r="N74" s="298"/>
      <c r="O74" s="298"/>
      <c r="P74" s="298"/>
      <c r="R74" s="295"/>
    </row>
    <row r="75" s="83" customFormat="1" customHeight="1" outlineLevel="1" spans="1:18">
      <c r="A75" s="262" t="str">
        <f t="shared" ref="A75" si="32">C74&amp;"External"</f>
        <v>Semicon - CSSPExternal</v>
      </c>
      <c r="B75" s="292"/>
      <c r="C75" s="297"/>
      <c r="D75" s="291" t="s">
        <v>1812</v>
      </c>
      <c r="E75" s="299"/>
      <c r="F75" s="299"/>
      <c r="G75" s="299"/>
      <c r="H75" s="299"/>
      <c r="I75" s="299"/>
      <c r="J75" s="299"/>
      <c r="K75" s="299"/>
      <c r="L75" s="299"/>
      <c r="M75" s="299"/>
      <c r="N75" s="299"/>
      <c r="O75" s="299"/>
      <c r="P75" s="299"/>
      <c r="R75" s="295"/>
    </row>
    <row r="76" s="83" customFormat="1" customHeight="1" outlineLevel="1" spans="1:18">
      <c r="A76" s="262" t="str">
        <f t="shared" ref="A76" si="33">C76&amp;"Internal"</f>
        <v>Semicon - CuFrameInternal</v>
      </c>
      <c r="B76" s="292"/>
      <c r="C76" s="297" t="str">
        <f>Info!C14</f>
        <v>Semicon - CuFrame</v>
      </c>
      <c r="D76" s="289" t="s">
        <v>1811</v>
      </c>
      <c r="E76" s="298"/>
      <c r="F76" s="298"/>
      <c r="G76" s="298"/>
      <c r="H76" s="298"/>
      <c r="I76" s="298"/>
      <c r="J76" s="298"/>
      <c r="K76" s="298"/>
      <c r="L76" s="298"/>
      <c r="M76" s="298"/>
      <c r="N76" s="298"/>
      <c r="O76" s="298"/>
      <c r="P76" s="298"/>
      <c r="R76" s="295"/>
    </row>
    <row r="77" s="83" customFormat="1" customHeight="1" outlineLevel="1" spans="1:18">
      <c r="A77" s="262" t="str">
        <f t="shared" ref="A77" si="34">C76&amp;"External"</f>
        <v>Semicon - CuFrameExternal</v>
      </c>
      <c r="B77" s="292"/>
      <c r="C77" s="297"/>
      <c r="D77" s="291" t="s">
        <v>1812</v>
      </c>
      <c r="E77" s="299">
        <v>1</v>
      </c>
      <c r="F77" s="299"/>
      <c r="G77" s="299"/>
      <c r="H77" s="299">
        <v>1</v>
      </c>
      <c r="I77" s="299"/>
      <c r="J77" s="299"/>
      <c r="K77" s="299"/>
      <c r="L77" s="299"/>
      <c r="M77" s="299"/>
      <c r="N77" s="299"/>
      <c r="O77" s="299"/>
      <c r="P77" s="299"/>
      <c r="R77" s="295"/>
    </row>
    <row r="78" customHeight="1" spans="1:16">
      <c r="A78" s="262" t="str">
        <f t="shared" ref="A78" si="35">C78&amp;"Internal"</f>
        <v>WatchInternal</v>
      </c>
      <c r="B78" s="292"/>
      <c r="C78" s="266" t="str">
        <f>Info!C15</f>
        <v>Watch</v>
      </c>
      <c r="D78" s="285" t="s">
        <v>1811</v>
      </c>
      <c r="E78" s="293"/>
      <c r="F78" s="293"/>
      <c r="G78" s="293"/>
      <c r="H78" s="293"/>
      <c r="I78" s="293"/>
      <c r="J78" s="293"/>
      <c r="K78" s="293"/>
      <c r="L78" s="293"/>
      <c r="M78" s="293"/>
      <c r="N78" s="293"/>
      <c r="O78" s="293"/>
      <c r="P78" s="293"/>
    </row>
    <row r="79" customHeight="1" spans="1:16">
      <c r="A79" s="262" t="str">
        <f t="shared" ref="A79" si="36">C78&amp;"External"</f>
        <v>WatchExternal</v>
      </c>
      <c r="B79" s="292"/>
      <c r="C79" s="266"/>
      <c r="D79" s="287" t="s">
        <v>1812</v>
      </c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</row>
    <row r="80" s="83" customFormat="1" customHeight="1" outlineLevel="1" spans="1:18">
      <c r="A80" s="262" t="str">
        <f t="shared" ref="A80" si="37">C80&amp;"Internal"</f>
        <v>Watch - CASEInternal</v>
      </c>
      <c r="B80" s="292"/>
      <c r="C80" s="297" t="str">
        <f>Info!C16</f>
        <v>Watch - CASE</v>
      </c>
      <c r="D80" s="289" t="s">
        <v>1811</v>
      </c>
      <c r="E80" s="298"/>
      <c r="F80" s="298"/>
      <c r="G80" s="298"/>
      <c r="H80" s="298"/>
      <c r="I80" s="298"/>
      <c r="J80" s="298"/>
      <c r="K80" s="298"/>
      <c r="L80" s="298"/>
      <c r="M80" s="298"/>
      <c r="N80" s="298"/>
      <c r="O80" s="298"/>
      <c r="P80" s="298"/>
      <c r="R80" s="295"/>
    </row>
    <row r="81" s="83" customFormat="1" customHeight="1" outlineLevel="1" spans="1:18">
      <c r="A81" s="262" t="str">
        <f t="shared" ref="A81" si="38">C80&amp;"External"</f>
        <v>Watch - CASEExternal</v>
      </c>
      <c r="B81" s="292"/>
      <c r="C81" s="297"/>
      <c r="D81" s="291" t="s">
        <v>1812</v>
      </c>
      <c r="E81" s="299"/>
      <c r="F81" s="299"/>
      <c r="G81" s="299"/>
      <c r="H81" s="299"/>
      <c r="I81" s="299"/>
      <c r="J81" s="299"/>
      <c r="K81" s="299"/>
      <c r="L81" s="299"/>
      <c r="M81" s="299"/>
      <c r="N81" s="299"/>
      <c r="O81" s="299"/>
      <c r="P81" s="299"/>
      <c r="R81" s="295"/>
    </row>
    <row r="82" s="83" customFormat="1" customHeight="1" outlineLevel="1" spans="1:18">
      <c r="A82" s="262" t="str">
        <f t="shared" ref="A82" si="39">C82&amp;"Internal"</f>
        <v>Watch - PPTInternal</v>
      </c>
      <c r="B82" s="292"/>
      <c r="C82" s="297" t="str">
        <f>Info!C17</f>
        <v>Watch - PPT</v>
      </c>
      <c r="D82" s="289" t="s">
        <v>1811</v>
      </c>
      <c r="E82" s="298"/>
      <c r="F82" s="298"/>
      <c r="G82" s="298"/>
      <c r="H82" s="298"/>
      <c r="I82" s="298"/>
      <c r="J82" s="298"/>
      <c r="K82" s="298"/>
      <c r="L82" s="298"/>
      <c r="M82" s="298"/>
      <c r="N82" s="298"/>
      <c r="O82" s="298"/>
      <c r="P82" s="298"/>
      <c r="R82" s="295"/>
    </row>
    <row r="83" s="83" customFormat="1" customHeight="1" outlineLevel="1" spans="1:18">
      <c r="A83" s="262" t="str">
        <f t="shared" ref="A83" si="40">C82&amp;"External"</f>
        <v>Watch - PPTExternal</v>
      </c>
      <c r="B83" s="292"/>
      <c r="C83" s="297"/>
      <c r="D83" s="291" t="s">
        <v>1812</v>
      </c>
      <c r="E83" s="299"/>
      <c r="F83" s="299"/>
      <c r="G83" s="299"/>
      <c r="H83" s="299"/>
      <c r="I83" s="299"/>
      <c r="J83" s="299"/>
      <c r="K83" s="299"/>
      <c r="L83" s="299"/>
      <c r="M83" s="299"/>
      <c r="N83" s="299"/>
      <c r="O83" s="299"/>
      <c r="P83" s="299"/>
      <c r="R83" s="295"/>
    </row>
    <row r="85" customHeight="1" spans="2:16">
      <c r="B85" s="264" t="s">
        <v>1814</v>
      </c>
      <c r="C85" s="264"/>
      <c r="D85" s="265"/>
      <c r="E85" s="266" t="s">
        <v>15</v>
      </c>
      <c r="F85" s="266"/>
      <c r="G85" s="266"/>
      <c r="H85" s="266"/>
      <c r="I85" s="266"/>
      <c r="J85" s="266"/>
      <c r="K85" s="266"/>
      <c r="L85" s="266"/>
      <c r="M85" s="266"/>
      <c r="N85" s="266"/>
      <c r="O85" s="266"/>
      <c r="P85" s="266"/>
    </row>
    <row r="86" customHeight="1" spans="2:16">
      <c r="B86" s="267"/>
      <c r="C86" s="265"/>
      <c r="D86" s="265"/>
      <c r="E86" s="266" t="s">
        <v>326</v>
      </c>
      <c r="F86" s="266" t="s">
        <v>474</v>
      </c>
      <c r="G86" s="266" t="s">
        <v>742</v>
      </c>
      <c r="H86" s="266" t="s">
        <v>1062</v>
      </c>
      <c r="I86" s="266" t="s">
        <v>1289</v>
      </c>
      <c r="J86" s="266" t="s">
        <v>1590</v>
      </c>
      <c r="K86" s="266" t="s">
        <v>1731</v>
      </c>
      <c r="L86" s="266" t="s">
        <v>1737</v>
      </c>
      <c r="M86" s="266" t="s">
        <v>1743</v>
      </c>
      <c r="N86" s="266" t="s">
        <v>1749</v>
      </c>
      <c r="O86" s="266" t="s">
        <v>1755</v>
      </c>
      <c r="P86" s="266" t="s">
        <v>1761</v>
      </c>
    </row>
    <row r="87" customHeight="1" spans="2:16">
      <c r="B87" s="268" t="s">
        <v>1682</v>
      </c>
      <c r="C87" s="269" t="str">
        <f>Info!C4</f>
        <v>Barrel</v>
      </c>
      <c r="D87" s="285" t="s">
        <v>1815</v>
      </c>
      <c r="E87" s="293"/>
      <c r="F87" s="293"/>
      <c r="G87" s="293"/>
      <c r="H87" s="293"/>
      <c r="I87" s="293"/>
      <c r="J87" s="293"/>
      <c r="K87" s="293"/>
      <c r="L87" s="293"/>
      <c r="M87" s="293"/>
      <c r="N87" s="293"/>
      <c r="O87" s="293"/>
      <c r="P87" s="293"/>
    </row>
    <row r="88" customHeight="1" spans="2:16">
      <c r="B88" s="272"/>
      <c r="C88" s="269"/>
      <c r="D88" s="300" t="s">
        <v>1816</v>
      </c>
      <c r="E88" s="301">
        <f>Sales!T8</f>
        <v>61287584</v>
      </c>
      <c r="F88" s="301">
        <f>Sales!AL8</f>
        <v>68023611</v>
      </c>
      <c r="G88" s="301">
        <f>Sales!BD8</f>
        <v>68795863</v>
      </c>
      <c r="H88" s="301">
        <f>Sales!BV8</f>
        <v>63910960</v>
      </c>
      <c r="I88" s="301">
        <f>Sales!CN8</f>
        <v>65185326</v>
      </c>
      <c r="J88" s="301">
        <f>Sales!DF8</f>
        <v>60778265</v>
      </c>
      <c r="K88" s="301"/>
      <c r="L88" s="301"/>
      <c r="M88" s="301"/>
      <c r="N88" s="301"/>
      <c r="O88" s="301"/>
      <c r="P88" s="301"/>
    </row>
    <row r="89" customHeight="1" spans="2:16">
      <c r="B89" s="272"/>
      <c r="C89" s="269"/>
      <c r="D89" s="302" t="s">
        <v>1817</v>
      </c>
      <c r="E89" s="303">
        <f>IFERROR(1-(E87/E88),"")</f>
        <v>1</v>
      </c>
      <c r="F89" s="303">
        <f t="shared" ref="F89:P89" si="41">IFERROR(1-(F87/F88),"")</f>
        <v>1</v>
      </c>
      <c r="G89" s="303">
        <f t="shared" si="41"/>
        <v>1</v>
      </c>
      <c r="H89" s="303">
        <f t="shared" si="41"/>
        <v>1</v>
      </c>
      <c r="I89" s="303">
        <f t="shared" ref="I89:J89" si="42">IFERROR(1-(I87/I88),"")</f>
        <v>1</v>
      </c>
      <c r="J89" s="303">
        <f t="shared" si="42"/>
        <v>1</v>
      </c>
      <c r="K89" s="303" t="str">
        <f t="shared" si="41"/>
        <v/>
      </c>
      <c r="L89" s="303" t="str">
        <f t="shared" si="41"/>
        <v/>
      </c>
      <c r="M89" s="303" t="str">
        <f t="shared" si="41"/>
        <v/>
      </c>
      <c r="N89" s="303" t="str">
        <f t="shared" si="41"/>
        <v/>
      </c>
      <c r="O89" s="303" t="str">
        <f t="shared" si="41"/>
        <v/>
      </c>
      <c r="P89" s="303" t="str">
        <f t="shared" si="41"/>
        <v/>
      </c>
    </row>
    <row r="90" customHeight="1" spans="2:16">
      <c r="B90" s="272"/>
      <c r="C90" s="269" t="str">
        <f>Info!C5</f>
        <v>Ceramic</v>
      </c>
      <c r="D90" s="285" t="s">
        <v>1815</v>
      </c>
      <c r="E90" s="293"/>
      <c r="F90" s="293"/>
      <c r="G90" s="293"/>
      <c r="H90" s="293"/>
      <c r="I90" s="293"/>
      <c r="J90" s="293"/>
      <c r="K90" s="293"/>
      <c r="L90" s="293"/>
      <c r="M90" s="293"/>
      <c r="N90" s="293"/>
      <c r="O90" s="293"/>
      <c r="P90" s="293"/>
    </row>
    <row r="91" customHeight="1" spans="2:16">
      <c r="B91" s="272"/>
      <c r="C91" s="269"/>
      <c r="D91" s="300" t="s">
        <v>1816</v>
      </c>
      <c r="E91" s="301">
        <f>Sales!T10</f>
        <v>21832</v>
      </c>
      <c r="F91" s="301">
        <f>Sales!AL10</f>
        <v>23238</v>
      </c>
      <c r="G91" s="301">
        <f>Sales!BD10</f>
        <v>21968</v>
      </c>
      <c r="H91" s="301">
        <f>Sales!BV10</f>
        <v>8692</v>
      </c>
      <c r="I91" s="301">
        <f>Sales!CN10</f>
        <v>0</v>
      </c>
      <c r="J91" s="301">
        <f>Sales!DF10</f>
        <v>700</v>
      </c>
      <c r="K91" s="301"/>
      <c r="L91" s="301"/>
      <c r="M91" s="301"/>
      <c r="N91" s="301"/>
      <c r="O91" s="301"/>
      <c r="P91" s="301"/>
    </row>
    <row r="92" customHeight="1" spans="2:16">
      <c r="B92" s="272"/>
      <c r="C92" s="269"/>
      <c r="D92" s="302" t="s">
        <v>1817</v>
      </c>
      <c r="E92" s="303">
        <f>IFERROR(1-(E90/E91),"")</f>
        <v>1</v>
      </c>
      <c r="F92" s="303">
        <f t="shared" ref="F92:P92" si="43">IFERROR(1-(F90/F91),"")</f>
        <v>1</v>
      </c>
      <c r="G92" s="303">
        <f t="shared" si="43"/>
        <v>1</v>
      </c>
      <c r="H92" s="303">
        <f t="shared" si="43"/>
        <v>1</v>
      </c>
      <c r="I92" s="303" t="str">
        <f t="shared" ref="I92:J92" si="44">IFERROR(1-(I90/I91),"")</f>
        <v/>
      </c>
      <c r="J92" s="303">
        <f t="shared" si="44"/>
        <v>1</v>
      </c>
      <c r="K92" s="303" t="str">
        <f t="shared" si="43"/>
        <v/>
      </c>
      <c r="L92" s="303" t="str">
        <f t="shared" si="43"/>
        <v/>
      </c>
      <c r="M92" s="303" t="str">
        <f t="shared" si="43"/>
        <v/>
      </c>
      <c r="N92" s="303" t="str">
        <f t="shared" si="43"/>
        <v/>
      </c>
      <c r="O92" s="303" t="str">
        <f t="shared" si="43"/>
        <v/>
      </c>
      <c r="P92" s="303" t="str">
        <f t="shared" si="43"/>
        <v/>
      </c>
    </row>
    <row r="93" customHeight="1" spans="2:16">
      <c r="B93" s="272"/>
      <c r="C93" s="269" t="str">
        <f>Info!C6</f>
        <v>IG</v>
      </c>
      <c r="D93" s="285" t="s">
        <v>1815</v>
      </c>
      <c r="E93" s="293"/>
      <c r="F93" s="293"/>
      <c r="G93" s="293"/>
      <c r="H93" s="293"/>
      <c r="I93" s="293"/>
      <c r="J93" s="293"/>
      <c r="K93" s="293"/>
      <c r="L93" s="293"/>
      <c r="M93" s="293"/>
      <c r="N93" s="293"/>
      <c r="O93" s="293"/>
      <c r="P93" s="293"/>
    </row>
    <row r="94" customHeight="1" spans="2:16">
      <c r="B94" s="272"/>
      <c r="C94" s="269"/>
      <c r="D94" s="300" t="s">
        <v>1816</v>
      </c>
      <c r="E94" s="301">
        <f>Sales!T18</f>
        <v>46006848</v>
      </c>
      <c r="F94" s="301">
        <f>Sales!AL18</f>
        <v>50269546</v>
      </c>
      <c r="G94" s="301">
        <f>Sales!BD18</f>
        <v>57528446</v>
      </c>
      <c r="H94" s="301">
        <f>Sales!BV18</f>
        <v>47510454</v>
      </c>
      <c r="I94" s="301">
        <f>Sales!CN18</f>
        <v>50820694</v>
      </c>
      <c r="J94" s="301">
        <f>Sales!DF18</f>
        <v>44531313</v>
      </c>
      <c r="K94" s="301"/>
      <c r="L94" s="301"/>
      <c r="M94" s="301"/>
      <c r="N94" s="301"/>
      <c r="O94" s="301"/>
      <c r="P94" s="301"/>
    </row>
    <row r="95" customHeight="1" spans="2:16">
      <c r="B95" s="272"/>
      <c r="C95" s="269"/>
      <c r="D95" s="302" t="s">
        <v>1817</v>
      </c>
      <c r="E95" s="303">
        <f>IFERROR(1-(E93/E94),"")</f>
        <v>1</v>
      </c>
      <c r="F95" s="303">
        <f t="shared" ref="F95:P95" si="45">IFERROR(1-(F93/F94),"")</f>
        <v>1</v>
      </c>
      <c r="G95" s="303">
        <f t="shared" si="45"/>
        <v>1</v>
      </c>
      <c r="H95" s="303">
        <f t="shared" si="45"/>
        <v>1</v>
      </c>
      <c r="I95" s="303">
        <f t="shared" ref="I95:J95" si="46">IFERROR(1-(I93/I94),"")</f>
        <v>1</v>
      </c>
      <c r="J95" s="303">
        <f t="shared" si="46"/>
        <v>1</v>
      </c>
      <c r="K95" s="303" t="str">
        <f t="shared" si="45"/>
        <v/>
      </c>
      <c r="L95" s="303" t="str">
        <f t="shared" si="45"/>
        <v/>
      </c>
      <c r="M95" s="303" t="str">
        <f t="shared" si="45"/>
        <v/>
      </c>
      <c r="N95" s="303" t="str">
        <f t="shared" si="45"/>
        <v/>
      </c>
      <c r="O95" s="303" t="str">
        <f t="shared" si="45"/>
        <v/>
      </c>
      <c r="P95" s="303" t="str">
        <f t="shared" si="45"/>
        <v/>
      </c>
    </row>
    <row r="96" customHeight="1" spans="2:16">
      <c r="B96" s="272"/>
      <c r="C96" s="269" t="str">
        <f>Info!C7</f>
        <v>RFP</v>
      </c>
      <c r="D96" s="285" t="s">
        <v>1815</v>
      </c>
      <c r="E96" s="293"/>
      <c r="F96" s="293"/>
      <c r="G96" s="293"/>
      <c r="H96" s="293"/>
      <c r="I96" s="293"/>
      <c r="J96" s="293"/>
      <c r="K96" s="293"/>
      <c r="L96" s="293"/>
      <c r="M96" s="293"/>
      <c r="N96" s="293"/>
      <c r="O96" s="293"/>
      <c r="P96" s="293"/>
    </row>
    <row r="97" customHeight="1" spans="2:16">
      <c r="B97" s="272"/>
      <c r="C97" s="269"/>
      <c r="D97" s="300" t="s">
        <v>1816</v>
      </c>
      <c r="E97" s="301">
        <f>Sales!T29</f>
        <v>187028</v>
      </c>
      <c r="F97" s="301">
        <f>Sales!AL29</f>
        <v>247346</v>
      </c>
      <c r="G97" s="301">
        <f>Sales!BD29</f>
        <v>315972</v>
      </c>
      <c r="H97" s="301">
        <f>Sales!BV29</f>
        <v>253585</v>
      </c>
      <c r="I97" s="301">
        <f>Sales!CN29</f>
        <v>351067</v>
      </c>
      <c r="J97" s="301">
        <f>Sales!DF29</f>
        <v>221742</v>
      </c>
      <c r="K97" s="301"/>
      <c r="L97" s="301"/>
      <c r="M97" s="301"/>
      <c r="N97" s="301"/>
      <c r="O97" s="301"/>
      <c r="P97" s="301"/>
    </row>
    <row r="98" customHeight="1" spans="2:16">
      <c r="B98" s="272"/>
      <c r="C98" s="269"/>
      <c r="D98" s="302" t="s">
        <v>1817</v>
      </c>
      <c r="E98" s="303">
        <f>IFERROR(1-(E96/E97),"")</f>
        <v>1</v>
      </c>
      <c r="F98" s="303">
        <f t="shared" ref="F98:P98" si="47">IFERROR(1-(F96/F97),"")</f>
        <v>1</v>
      </c>
      <c r="G98" s="303">
        <f t="shared" si="47"/>
        <v>1</v>
      </c>
      <c r="H98" s="303">
        <f t="shared" si="47"/>
        <v>1</v>
      </c>
      <c r="I98" s="303">
        <f t="shared" ref="I98:J98" si="48">IFERROR(1-(I96/I97),"")</f>
        <v>1</v>
      </c>
      <c r="J98" s="303">
        <f t="shared" si="48"/>
        <v>1</v>
      </c>
      <c r="K98" s="303" t="str">
        <f t="shared" si="47"/>
        <v/>
      </c>
      <c r="L98" s="303" t="str">
        <f t="shared" si="47"/>
        <v/>
      </c>
      <c r="M98" s="303" t="str">
        <f t="shared" si="47"/>
        <v/>
      </c>
      <c r="N98" s="303" t="str">
        <f t="shared" si="47"/>
        <v/>
      </c>
      <c r="O98" s="303" t="str">
        <f t="shared" si="47"/>
        <v/>
      </c>
      <c r="P98" s="303" t="str">
        <f t="shared" si="47"/>
        <v/>
      </c>
    </row>
    <row r="99" customHeight="1" spans="2:16">
      <c r="B99" s="272"/>
      <c r="C99" s="269" t="str">
        <f>Info!C8</f>
        <v>PVD</v>
      </c>
      <c r="D99" s="285" t="s">
        <v>1815</v>
      </c>
      <c r="E99" s="293"/>
      <c r="F99" s="293"/>
      <c r="G99" s="293"/>
      <c r="H99" s="293"/>
      <c r="I99" s="293"/>
      <c r="J99" s="293"/>
      <c r="K99" s="293"/>
      <c r="L99" s="293"/>
      <c r="M99" s="293"/>
      <c r="N99" s="293"/>
      <c r="O99" s="293"/>
      <c r="P99" s="293"/>
    </row>
    <row r="100" customHeight="1" spans="2:16">
      <c r="B100" s="272"/>
      <c r="C100" s="269"/>
      <c r="D100" s="300" t="s">
        <v>1816</v>
      </c>
      <c r="E100" s="301">
        <f t="shared" ref="E100:J100" si="49">E103+E106</f>
        <v>12676218</v>
      </c>
      <c r="F100" s="301">
        <f t="shared" si="49"/>
        <v>12821605</v>
      </c>
      <c r="G100" s="301">
        <f t="shared" si="49"/>
        <v>4265247</v>
      </c>
      <c r="H100" s="301">
        <f t="shared" si="49"/>
        <v>4840718</v>
      </c>
      <c r="I100" s="301">
        <f t="shared" si="49"/>
        <v>5139328</v>
      </c>
      <c r="J100" s="301">
        <f t="shared" si="49"/>
        <v>9963858</v>
      </c>
      <c r="K100" s="301"/>
      <c r="L100" s="301"/>
      <c r="M100" s="301"/>
      <c r="N100" s="301"/>
      <c r="O100" s="301"/>
      <c r="P100" s="301"/>
    </row>
    <row r="101" customHeight="1" spans="2:16">
      <c r="B101" s="272"/>
      <c r="C101" s="269"/>
      <c r="D101" s="302" t="s">
        <v>1817</v>
      </c>
      <c r="E101" s="303">
        <f>IFERROR(1-(E99/E100),"")</f>
        <v>1</v>
      </c>
      <c r="F101" s="303">
        <f t="shared" ref="F101:P101" si="50">IFERROR(1-(F99/F100),"")</f>
        <v>1</v>
      </c>
      <c r="G101" s="303">
        <f t="shared" si="50"/>
        <v>1</v>
      </c>
      <c r="H101" s="303">
        <f t="shared" si="50"/>
        <v>1</v>
      </c>
      <c r="I101" s="303">
        <f t="shared" ref="I101:J101" si="51">IFERROR(1-(I99/I100),"")</f>
        <v>1</v>
      </c>
      <c r="J101" s="303">
        <f t="shared" si="51"/>
        <v>1</v>
      </c>
      <c r="K101" s="303" t="str">
        <f t="shared" si="50"/>
        <v/>
      </c>
      <c r="L101" s="303" t="str">
        <f t="shared" si="50"/>
        <v/>
      </c>
      <c r="M101" s="303" t="str">
        <f t="shared" si="50"/>
        <v/>
      </c>
      <c r="N101" s="303" t="str">
        <f t="shared" si="50"/>
        <v/>
      </c>
      <c r="O101" s="303" t="str">
        <f t="shared" si="50"/>
        <v/>
      </c>
      <c r="P101" s="303" t="str">
        <f t="shared" si="50"/>
        <v/>
      </c>
    </row>
    <row r="102" s="83" customFormat="1" customHeight="1" outlineLevel="1" spans="1:18">
      <c r="A102" s="274"/>
      <c r="B102" s="272"/>
      <c r="C102" s="276" t="s">
        <v>1806</v>
      </c>
      <c r="D102" s="289" t="s">
        <v>1815</v>
      </c>
      <c r="E102" s="298"/>
      <c r="F102" s="298"/>
      <c r="G102" s="298"/>
      <c r="H102" s="298"/>
      <c r="I102" s="298"/>
      <c r="J102" s="298"/>
      <c r="K102" s="298"/>
      <c r="L102" s="298"/>
      <c r="M102" s="298"/>
      <c r="N102" s="298"/>
      <c r="O102" s="298"/>
      <c r="P102" s="298"/>
      <c r="R102" s="295"/>
    </row>
    <row r="103" s="83" customFormat="1" customHeight="1" outlineLevel="1" spans="1:18">
      <c r="A103" s="274"/>
      <c r="B103" s="272"/>
      <c r="C103" s="276"/>
      <c r="D103" s="304" t="s">
        <v>1816</v>
      </c>
      <c r="E103" s="305">
        <f>Sales!T40+Sales!T43+Sales!T44</f>
        <v>31146</v>
      </c>
      <c r="F103" s="305">
        <f>Sales!AL40+Sales!AL43+Sales!AL44</f>
        <v>46683</v>
      </c>
      <c r="G103" s="305">
        <f>Sales!BD40+Sales!BD43+Sales!BD44</f>
        <v>59182</v>
      </c>
      <c r="H103" s="305">
        <f>Sales!BV40+Sales!BV43+Sales!BV44</f>
        <v>58194</v>
      </c>
      <c r="I103" s="305">
        <f>Sales!CN40+Sales!CN43+Sales!CN44</f>
        <v>78839</v>
      </c>
      <c r="J103" s="305">
        <f>Sales!DF40+Sales!DF43+Sales!DF44</f>
        <v>86550</v>
      </c>
      <c r="K103" s="305"/>
      <c r="L103" s="305"/>
      <c r="M103" s="305"/>
      <c r="N103" s="305"/>
      <c r="O103" s="305"/>
      <c r="P103" s="305"/>
      <c r="R103" s="295"/>
    </row>
    <row r="104" s="83" customFormat="1" customHeight="1" outlineLevel="1" spans="1:18">
      <c r="A104" s="274"/>
      <c r="B104" s="272"/>
      <c r="C104" s="276"/>
      <c r="D104" s="306" t="s">
        <v>1817</v>
      </c>
      <c r="E104" s="307">
        <f t="shared" ref="E104:F104" si="52">1-(E102/E103)</f>
        <v>1</v>
      </c>
      <c r="F104" s="307">
        <f t="shared" si="52"/>
        <v>1</v>
      </c>
      <c r="G104" s="307">
        <f t="shared" ref="G104:H104" si="53">1-(G102/G103)</f>
        <v>1</v>
      </c>
      <c r="H104" s="307">
        <f t="shared" si="53"/>
        <v>1</v>
      </c>
      <c r="I104" s="307">
        <f t="shared" ref="I104:J104" si="54">1-(I102/I103)</f>
        <v>1</v>
      </c>
      <c r="J104" s="307">
        <f t="shared" si="54"/>
        <v>1</v>
      </c>
      <c r="K104" s="307" t="e">
        <f t="shared" ref="K104:P107" si="55">1-(K102/K103)</f>
        <v>#DIV/0!</v>
      </c>
      <c r="L104" s="307" t="e">
        <f t="shared" si="55"/>
        <v>#DIV/0!</v>
      </c>
      <c r="M104" s="307" t="e">
        <f t="shared" si="55"/>
        <v>#DIV/0!</v>
      </c>
      <c r="N104" s="307" t="e">
        <f t="shared" si="55"/>
        <v>#DIV/0!</v>
      </c>
      <c r="O104" s="307" t="e">
        <f t="shared" si="55"/>
        <v>#DIV/0!</v>
      </c>
      <c r="P104" s="307" t="e">
        <f t="shared" si="55"/>
        <v>#DIV/0!</v>
      </c>
      <c r="R104" s="295"/>
    </row>
    <row r="105" s="83" customFormat="1" customHeight="1" outlineLevel="1" spans="1:18">
      <c r="A105" s="274"/>
      <c r="B105" s="272"/>
      <c r="C105" s="276" t="s">
        <v>1813</v>
      </c>
      <c r="D105" s="289" t="s">
        <v>1815</v>
      </c>
      <c r="E105" s="298"/>
      <c r="F105" s="298"/>
      <c r="G105" s="298"/>
      <c r="H105" s="298"/>
      <c r="I105" s="298"/>
      <c r="J105" s="298"/>
      <c r="K105" s="298"/>
      <c r="L105" s="298"/>
      <c r="M105" s="298"/>
      <c r="N105" s="298"/>
      <c r="O105" s="298"/>
      <c r="P105" s="298"/>
      <c r="R105" s="295"/>
    </row>
    <row r="106" s="83" customFormat="1" customHeight="1" outlineLevel="1" spans="1:18">
      <c r="A106" s="274"/>
      <c r="B106" s="272"/>
      <c r="C106" s="276"/>
      <c r="D106" s="304" t="s">
        <v>1816</v>
      </c>
      <c r="E106" s="305">
        <f>Sales!T36+Sales!T37+Sales!T38+Sales!T39+Sales!T41+Sales!T42</f>
        <v>12645072</v>
      </c>
      <c r="F106" s="305">
        <f>Sales!AL36+Sales!AL37+Sales!AL38+Sales!AL39+Sales!AL41+Sales!AL42</f>
        <v>12774922</v>
      </c>
      <c r="G106" s="305">
        <f>Sales!BD36+Sales!BD37+Sales!BD38+Sales!BD39+Sales!BD41+Sales!BD42</f>
        <v>4206065</v>
      </c>
      <c r="H106" s="305">
        <f>Sales!BV36+Sales!BV37+Sales!BV38+Sales!BV39+Sales!BV41+Sales!BV42</f>
        <v>4782524</v>
      </c>
      <c r="I106" s="305">
        <f>Sales!CN36+Sales!CN37+Sales!CN38+Sales!CN39+Sales!CN41+Sales!CN42</f>
        <v>5060489</v>
      </c>
      <c r="J106" s="305">
        <f>Sales!DF36+Sales!DF37+Sales!DF38+Sales!DF39+Sales!DF41+Sales!DF42</f>
        <v>9877308</v>
      </c>
      <c r="K106" s="305"/>
      <c r="L106" s="305"/>
      <c r="M106" s="305"/>
      <c r="N106" s="305"/>
      <c r="O106" s="305"/>
      <c r="P106" s="305"/>
      <c r="R106" s="295"/>
    </row>
    <row r="107" s="83" customFormat="1" customHeight="1" outlineLevel="1" spans="1:18">
      <c r="A107" s="274"/>
      <c r="B107" s="272"/>
      <c r="C107" s="276"/>
      <c r="D107" s="306" t="s">
        <v>1817</v>
      </c>
      <c r="E107" s="307">
        <f t="shared" ref="E107:F107" si="56">1-(E105/E106)</f>
        <v>1</v>
      </c>
      <c r="F107" s="307">
        <f t="shared" si="56"/>
        <v>1</v>
      </c>
      <c r="G107" s="307">
        <f t="shared" ref="G107:H107" si="57">1-(G105/G106)</f>
        <v>1</v>
      </c>
      <c r="H107" s="307">
        <f t="shared" si="57"/>
        <v>1</v>
      </c>
      <c r="I107" s="307">
        <f t="shared" ref="I107:J107" si="58">1-(I105/I106)</f>
        <v>1</v>
      </c>
      <c r="J107" s="307">
        <f t="shared" si="58"/>
        <v>1</v>
      </c>
      <c r="K107" s="307" t="e">
        <f t="shared" si="55"/>
        <v>#DIV/0!</v>
      </c>
      <c r="L107" s="307" t="e">
        <f t="shared" si="55"/>
        <v>#DIV/0!</v>
      </c>
      <c r="M107" s="307" t="e">
        <f t="shared" si="55"/>
        <v>#DIV/0!</v>
      </c>
      <c r="N107" s="307" t="e">
        <f t="shared" si="55"/>
        <v>#DIV/0!</v>
      </c>
      <c r="O107" s="307" t="e">
        <f t="shared" si="55"/>
        <v>#DIV/0!</v>
      </c>
      <c r="P107" s="307" t="e">
        <f t="shared" si="55"/>
        <v>#DIV/0!</v>
      </c>
      <c r="R107" s="295"/>
    </row>
    <row r="108" customHeight="1" spans="2:16">
      <c r="B108" s="272"/>
      <c r="C108" s="269" t="str">
        <f>Info!C11</f>
        <v>ME</v>
      </c>
      <c r="D108" s="285" t="s">
        <v>1815</v>
      </c>
      <c r="E108" s="293"/>
      <c r="F108" s="293"/>
      <c r="G108" s="293"/>
      <c r="H108" s="293"/>
      <c r="I108" s="293"/>
      <c r="J108" s="293"/>
      <c r="K108" s="293"/>
      <c r="L108" s="293"/>
      <c r="M108" s="293"/>
      <c r="N108" s="293"/>
      <c r="O108" s="293"/>
      <c r="P108" s="293"/>
    </row>
    <row r="109" customHeight="1" spans="2:16">
      <c r="B109" s="272"/>
      <c r="C109" s="269"/>
      <c r="D109" s="300" t="s">
        <v>1816</v>
      </c>
      <c r="E109" s="301">
        <f>Sales!T58</f>
        <v>2702838</v>
      </c>
      <c r="F109" s="301">
        <f>Sales!AL58</f>
        <v>2327966</v>
      </c>
      <c r="G109" s="301">
        <f>Sales!BD58</f>
        <v>2666593</v>
      </c>
      <c r="H109" s="301">
        <f>Sales!BV58</f>
        <v>2631909</v>
      </c>
      <c r="I109" s="301">
        <f>Sales!CN58</f>
        <v>2523496</v>
      </c>
      <c r="J109" s="301">
        <f>Sales!DF58</f>
        <v>2707967</v>
      </c>
      <c r="K109" s="301"/>
      <c r="L109" s="301"/>
      <c r="M109" s="301"/>
      <c r="N109" s="301"/>
      <c r="O109" s="301"/>
      <c r="P109" s="301"/>
    </row>
    <row r="110" customHeight="1" spans="2:16">
      <c r="B110" s="272"/>
      <c r="C110" s="269"/>
      <c r="D110" s="302" t="s">
        <v>1817</v>
      </c>
      <c r="E110" s="303">
        <f>IFERROR(1-(E108/E109),"")</f>
        <v>1</v>
      </c>
      <c r="F110" s="303">
        <f t="shared" ref="F110:P110" si="59">IFERROR(1-(F108/F109),"")</f>
        <v>1</v>
      </c>
      <c r="G110" s="303">
        <f t="shared" si="59"/>
        <v>1</v>
      </c>
      <c r="H110" s="303">
        <f t="shared" si="59"/>
        <v>1</v>
      </c>
      <c r="I110" s="303">
        <f t="shared" ref="I110:J110" si="60">IFERROR(1-(I108/I109),"")</f>
        <v>1</v>
      </c>
      <c r="J110" s="303">
        <f t="shared" si="60"/>
        <v>1</v>
      </c>
      <c r="K110" s="303" t="str">
        <f t="shared" si="59"/>
        <v/>
      </c>
      <c r="L110" s="303" t="str">
        <f t="shared" si="59"/>
        <v/>
      </c>
      <c r="M110" s="303" t="str">
        <f t="shared" si="59"/>
        <v/>
      </c>
      <c r="N110" s="303" t="str">
        <f t="shared" si="59"/>
        <v/>
      </c>
      <c r="O110" s="303" t="str">
        <f t="shared" si="59"/>
        <v/>
      </c>
      <c r="P110" s="303" t="str">
        <f t="shared" si="59"/>
        <v/>
      </c>
    </row>
    <row r="111" customHeight="1" spans="2:16">
      <c r="B111" s="272"/>
      <c r="C111" s="269" t="str">
        <f>Info!C12</f>
        <v>Semicon</v>
      </c>
      <c r="D111" s="285" t="s">
        <v>1815</v>
      </c>
      <c r="E111" s="293"/>
      <c r="F111" s="293"/>
      <c r="G111" s="293"/>
      <c r="H111" s="293"/>
      <c r="I111" s="293"/>
      <c r="J111" s="293"/>
      <c r="K111" s="293"/>
      <c r="L111" s="293"/>
      <c r="M111" s="293"/>
      <c r="N111" s="293"/>
      <c r="O111" s="293"/>
      <c r="P111" s="293"/>
    </row>
    <row r="112" customHeight="1" spans="2:16">
      <c r="B112" s="272"/>
      <c r="C112" s="269"/>
      <c r="D112" s="300" t="s">
        <v>1816</v>
      </c>
      <c r="E112" s="301">
        <f t="shared" ref="E112:J112" si="61">E115+E118</f>
        <v>12468073</v>
      </c>
      <c r="F112" s="301">
        <f t="shared" si="61"/>
        <v>12566263</v>
      </c>
      <c r="G112" s="301">
        <f t="shared" si="61"/>
        <v>4010931</v>
      </c>
      <c r="H112" s="301">
        <f t="shared" si="61"/>
        <v>4600304</v>
      </c>
      <c r="I112" s="301">
        <f t="shared" si="61"/>
        <v>4880075</v>
      </c>
      <c r="J112" s="301">
        <f t="shared" si="61"/>
        <v>9733134</v>
      </c>
      <c r="K112" s="301"/>
      <c r="L112" s="301"/>
      <c r="M112" s="301"/>
      <c r="N112" s="301"/>
      <c r="O112" s="301"/>
      <c r="P112" s="301"/>
    </row>
    <row r="113" customHeight="1" spans="2:16">
      <c r="B113" s="272"/>
      <c r="C113" s="269"/>
      <c r="D113" s="302" t="s">
        <v>1817</v>
      </c>
      <c r="E113" s="303">
        <f>IFERROR(1-(E111/E112),"")</f>
        <v>1</v>
      </c>
      <c r="F113" s="303">
        <f t="shared" ref="F113:P113" si="62">IFERROR(1-(F111/F112),"")</f>
        <v>1</v>
      </c>
      <c r="G113" s="303">
        <f t="shared" si="62"/>
        <v>1</v>
      </c>
      <c r="H113" s="303">
        <f t="shared" si="62"/>
        <v>1</v>
      </c>
      <c r="I113" s="303">
        <f t="shared" ref="I113:J113" si="63">IFERROR(1-(I111/I112),"")</f>
        <v>1</v>
      </c>
      <c r="J113" s="303">
        <f t="shared" si="63"/>
        <v>1</v>
      </c>
      <c r="K113" s="303" t="str">
        <f t="shared" si="62"/>
        <v/>
      </c>
      <c r="L113" s="303" t="str">
        <f t="shared" si="62"/>
        <v/>
      </c>
      <c r="M113" s="303" t="str">
        <f t="shared" si="62"/>
        <v/>
      </c>
      <c r="N113" s="303" t="str">
        <f t="shared" si="62"/>
        <v/>
      </c>
      <c r="O113" s="303" t="str">
        <f t="shared" si="62"/>
        <v/>
      </c>
      <c r="P113" s="303" t="str">
        <f t="shared" si="62"/>
        <v/>
      </c>
    </row>
    <row r="114" s="259" customFormat="1" customHeight="1" outlineLevel="1" spans="1:18">
      <c r="A114" s="279"/>
      <c r="B114" s="272"/>
      <c r="C114" s="308" t="str">
        <f>Info!C13</f>
        <v>Semicon - CSSP</v>
      </c>
      <c r="D114" s="309" t="s">
        <v>1815</v>
      </c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R114" s="296"/>
    </row>
    <row r="115" s="259" customFormat="1" customHeight="1" outlineLevel="1" spans="1:18">
      <c r="A115" s="279"/>
      <c r="B115" s="272"/>
      <c r="C115" s="308"/>
      <c r="D115" s="311" t="s">
        <v>1816</v>
      </c>
      <c r="E115" s="312">
        <f>Sales!T12+Sales!T14</f>
        <v>12425173</v>
      </c>
      <c r="F115" s="312">
        <f>Sales!AL12+Sales!AL14</f>
        <v>12533489</v>
      </c>
      <c r="G115" s="312">
        <f>Sales!BD12+Sales!BD14</f>
        <v>3972309</v>
      </c>
      <c r="H115" s="312">
        <f>Sales!BV12+Sales!BV14</f>
        <v>4571410</v>
      </c>
      <c r="I115" s="312">
        <f>Sales!CN12+Sales!CN14</f>
        <v>4860478</v>
      </c>
      <c r="J115" s="312">
        <f>Sales!DF12+Sales!DF14</f>
        <v>9713875</v>
      </c>
      <c r="K115" s="312"/>
      <c r="L115" s="312"/>
      <c r="M115" s="312"/>
      <c r="N115" s="312"/>
      <c r="O115" s="312"/>
      <c r="P115" s="312"/>
      <c r="R115" s="296"/>
    </row>
    <row r="116" s="259" customFormat="1" customHeight="1" outlineLevel="1" spans="1:18">
      <c r="A116" s="279"/>
      <c r="B116" s="272"/>
      <c r="C116" s="308"/>
      <c r="D116" s="313" t="s">
        <v>1817</v>
      </c>
      <c r="E116" s="314">
        <f t="shared" ref="E116:J116" si="64">1-(E114/E115)</f>
        <v>1</v>
      </c>
      <c r="F116" s="314">
        <f t="shared" si="64"/>
        <v>1</v>
      </c>
      <c r="G116" s="314">
        <f t="shared" si="64"/>
        <v>1</v>
      </c>
      <c r="H116" s="314">
        <f t="shared" si="64"/>
        <v>1</v>
      </c>
      <c r="I116" s="314">
        <f t="shared" si="64"/>
        <v>1</v>
      </c>
      <c r="J116" s="314">
        <f t="shared" si="64"/>
        <v>1</v>
      </c>
      <c r="K116" s="314" t="e">
        <f t="shared" ref="K116" si="65">1-(K114/K115)</f>
        <v>#DIV/0!</v>
      </c>
      <c r="L116" s="314" t="e">
        <f t="shared" ref="L116" si="66">1-(L114/L115)</f>
        <v>#DIV/0!</v>
      </c>
      <c r="M116" s="314" t="e">
        <f t="shared" ref="M116" si="67">1-(M114/M115)</f>
        <v>#DIV/0!</v>
      </c>
      <c r="N116" s="314" t="e">
        <f t="shared" ref="N116" si="68">1-(N114/N115)</f>
        <v>#DIV/0!</v>
      </c>
      <c r="O116" s="314" t="e">
        <f t="shared" ref="O116" si="69">1-(O114/O115)</f>
        <v>#DIV/0!</v>
      </c>
      <c r="P116" s="314" t="e">
        <f t="shared" ref="P116" si="70">1-(P114/P115)</f>
        <v>#DIV/0!</v>
      </c>
      <c r="R116" s="296"/>
    </row>
    <row r="117" s="259" customFormat="1" customHeight="1" outlineLevel="1" spans="1:18">
      <c r="A117" s="279"/>
      <c r="B117" s="272"/>
      <c r="C117" s="308" t="str">
        <f>Info!C14</f>
        <v>Semicon - CuFrame</v>
      </c>
      <c r="D117" s="309" t="s">
        <v>1815</v>
      </c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R117" s="296"/>
    </row>
    <row r="118" s="259" customFormat="1" customHeight="1" outlineLevel="1" spans="1:18">
      <c r="A118" s="279"/>
      <c r="B118" s="272"/>
      <c r="C118" s="308"/>
      <c r="D118" s="311" t="s">
        <v>1816</v>
      </c>
      <c r="E118" s="312">
        <f>Sales!T16</f>
        <v>42900</v>
      </c>
      <c r="F118" s="312">
        <f>Sales!AL16</f>
        <v>32774</v>
      </c>
      <c r="G118" s="312">
        <f>Sales!BD16</f>
        <v>38622</v>
      </c>
      <c r="H118" s="312">
        <f>Sales!BV16</f>
        <v>28894</v>
      </c>
      <c r="I118" s="312">
        <f>Sales!CN16</f>
        <v>19597</v>
      </c>
      <c r="J118" s="312">
        <f>Sales!DF16</f>
        <v>19259</v>
      </c>
      <c r="K118" s="312"/>
      <c r="L118" s="312"/>
      <c r="M118" s="312"/>
      <c r="N118" s="312"/>
      <c r="O118" s="312"/>
      <c r="P118" s="312"/>
      <c r="R118" s="296"/>
    </row>
    <row r="119" s="259" customFormat="1" customHeight="1" outlineLevel="1" spans="1:18">
      <c r="A119" s="279"/>
      <c r="B119" s="272"/>
      <c r="C119" s="308"/>
      <c r="D119" s="313" t="s">
        <v>1817</v>
      </c>
      <c r="E119" s="314">
        <f t="shared" ref="E119:J119" si="71">1-(E117/E118)</f>
        <v>1</v>
      </c>
      <c r="F119" s="314">
        <f t="shared" si="71"/>
        <v>1</v>
      </c>
      <c r="G119" s="314">
        <f t="shared" si="71"/>
        <v>1</v>
      </c>
      <c r="H119" s="314">
        <f t="shared" si="71"/>
        <v>1</v>
      </c>
      <c r="I119" s="314">
        <f t="shared" si="71"/>
        <v>1</v>
      </c>
      <c r="J119" s="314">
        <f t="shared" si="71"/>
        <v>1</v>
      </c>
      <c r="K119" s="314" t="e">
        <f t="shared" ref="K119" si="72">1-(K117/K118)</f>
        <v>#DIV/0!</v>
      </c>
      <c r="L119" s="314" t="e">
        <f t="shared" ref="L119" si="73">1-(L117/L118)</f>
        <v>#DIV/0!</v>
      </c>
      <c r="M119" s="314" t="e">
        <f t="shared" ref="M119" si="74">1-(M117/M118)</f>
        <v>#DIV/0!</v>
      </c>
      <c r="N119" s="314" t="e">
        <f t="shared" ref="N119" si="75">1-(N117/N118)</f>
        <v>#DIV/0!</v>
      </c>
      <c r="O119" s="314" t="e">
        <f t="shared" ref="O119" si="76">1-(O117/O118)</f>
        <v>#DIV/0!</v>
      </c>
      <c r="P119" s="314" t="e">
        <f t="shared" ref="P119" si="77">1-(P117/P118)</f>
        <v>#DIV/0!</v>
      </c>
      <c r="R119" s="296"/>
    </row>
    <row r="120" customHeight="1" spans="2:16">
      <c r="B120" s="272"/>
      <c r="C120" s="269" t="str">
        <f>Info!C15</f>
        <v>Watch</v>
      </c>
      <c r="D120" s="285" t="s">
        <v>1815</v>
      </c>
      <c r="E120" s="293"/>
      <c r="F120" s="293"/>
      <c r="G120" s="293"/>
      <c r="H120" s="293"/>
      <c r="I120" s="293"/>
      <c r="J120" s="293"/>
      <c r="K120" s="293"/>
      <c r="L120" s="293"/>
      <c r="M120" s="293"/>
      <c r="N120" s="293"/>
      <c r="O120" s="293"/>
      <c r="P120" s="293"/>
    </row>
    <row r="121" customHeight="1" spans="2:16">
      <c r="B121" s="272"/>
      <c r="C121" s="269"/>
      <c r="D121" s="300" t="s">
        <v>1816</v>
      </c>
      <c r="E121" s="301">
        <f t="shared" ref="E121:J121" si="78">E124+E127</f>
        <v>76067192</v>
      </c>
      <c r="F121" s="301">
        <f t="shared" si="78"/>
        <v>88167248</v>
      </c>
      <c r="G121" s="301">
        <f t="shared" si="78"/>
        <v>82488173</v>
      </c>
      <c r="H121" s="301">
        <f t="shared" si="78"/>
        <v>66169167</v>
      </c>
      <c r="I121" s="301">
        <f t="shared" si="78"/>
        <v>81841777</v>
      </c>
      <c r="J121" s="301">
        <f t="shared" si="78"/>
        <v>109859749</v>
      </c>
      <c r="K121" s="301"/>
      <c r="L121" s="301"/>
      <c r="M121" s="301"/>
      <c r="N121" s="301"/>
      <c r="O121" s="301"/>
      <c r="P121" s="301"/>
    </row>
    <row r="122" customHeight="1" spans="2:16">
      <c r="B122" s="272"/>
      <c r="C122" s="269"/>
      <c r="D122" s="302" t="s">
        <v>1817</v>
      </c>
      <c r="E122" s="303">
        <f>IFERROR(1-(E120/E121),"")</f>
        <v>1</v>
      </c>
      <c r="F122" s="303">
        <f t="shared" ref="F122:P122" si="79">IFERROR(1-(F120/F121),"")</f>
        <v>1</v>
      </c>
      <c r="G122" s="303">
        <f t="shared" si="79"/>
        <v>1</v>
      </c>
      <c r="H122" s="303">
        <f t="shared" si="79"/>
        <v>1</v>
      </c>
      <c r="I122" s="303">
        <f t="shared" ref="I122:J122" si="80">IFERROR(1-(I120/I121),"")</f>
        <v>1</v>
      </c>
      <c r="J122" s="303">
        <f t="shared" si="80"/>
        <v>1</v>
      </c>
      <c r="K122" s="303" t="str">
        <f t="shared" si="79"/>
        <v/>
      </c>
      <c r="L122" s="303" t="str">
        <f t="shared" si="79"/>
        <v/>
      </c>
      <c r="M122" s="303" t="str">
        <f t="shared" si="79"/>
        <v/>
      </c>
      <c r="N122" s="303" t="str">
        <f t="shared" si="79"/>
        <v/>
      </c>
      <c r="O122" s="303" t="str">
        <f t="shared" si="79"/>
        <v/>
      </c>
      <c r="P122" s="303" t="str">
        <f t="shared" si="79"/>
        <v/>
      </c>
    </row>
    <row r="123" s="259" customFormat="1" customHeight="1" outlineLevel="1" spans="1:18">
      <c r="A123" s="279"/>
      <c r="B123" s="272"/>
      <c r="C123" s="308" t="str">
        <f>Info!C16</f>
        <v>Watch - CASE</v>
      </c>
      <c r="D123" s="309" t="s">
        <v>1815</v>
      </c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R123" s="296"/>
    </row>
    <row r="124" s="259" customFormat="1" customHeight="1" outlineLevel="1" spans="1:18">
      <c r="A124" s="279"/>
      <c r="B124" s="272"/>
      <c r="C124" s="308"/>
      <c r="D124" s="311" t="s">
        <v>1816</v>
      </c>
      <c r="E124" s="312">
        <f>Sales!T47+Sales!T48+Sales!T49</f>
        <v>3509</v>
      </c>
      <c r="F124" s="312">
        <f>Sales!AL47+Sales!AL48+Sales!AL49</f>
        <v>6729</v>
      </c>
      <c r="G124" s="312">
        <f>Sales!BD47+Sales!BD48+Sales!BD49</f>
        <v>6249</v>
      </c>
      <c r="H124" s="312">
        <f>Sales!BV47+Sales!BV48+Sales!BV49</f>
        <v>4396</v>
      </c>
      <c r="I124" s="312">
        <f>Sales!CN47+Sales!CN48+Sales!CN49</f>
        <v>7374</v>
      </c>
      <c r="J124" s="312">
        <f>Sales!DF47+Sales!DF48+Sales!DF49</f>
        <v>4497</v>
      </c>
      <c r="K124" s="312"/>
      <c r="L124" s="312"/>
      <c r="M124" s="312"/>
      <c r="N124" s="312"/>
      <c r="O124" s="312"/>
      <c r="P124" s="312"/>
      <c r="R124" s="296"/>
    </row>
    <row r="125" s="259" customFormat="1" customHeight="1" outlineLevel="1" spans="1:18">
      <c r="A125" s="279"/>
      <c r="B125" s="272"/>
      <c r="C125" s="308"/>
      <c r="D125" s="313" t="s">
        <v>1817</v>
      </c>
      <c r="E125" s="314">
        <f t="shared" ref="E125:J125" si="81">1-(E123/E124)</f>
        <v>1</v>
      </c>
      <c r="F125" s="314">
        <f t="shared" si="81"/>
        <v>1</v>
      </c>
      <c r="G125" s="314">
        <f t="shared" si="81"/>
        <v>1</v>
      </c>
      <c r="H125" s="314">
        <f t="shared" si="81"/>
        <v>1</v>
      </c>
      <c r="I125" s="314">
        <f t="shared" si="81"/>
        <v>1</v>
      </c>
      <c r="J125" s="314">
        <f t="shared" si="81"/>
        <v>1</v>
      </c>
      <c r="K125" s="314" t="e">
        <f t="shared" ref="K125" si="82">1-(K123/K124)</f>
        <v>#DIV/0!</v>
      </c>
      <c r="L125" s="314" t="e">
        <f t="shared" ref="L125" si="83">1-(L123/L124)</f>
        <v>#DIV/0!</v>
      </c>
      <c r="M125" s="314" t="e">
        <f t="shared" ref="M125" si="84">1-(M123/M124)</f>
        <v>#DIV/0!</v>
      </c>
      <c r="N125" s="314" t="e">
        <f t="shared" ref="N125" si="85">1-(N123/N124)</f>
        <v>#DIV/0!</v>
      </c>
      <c r="O125" s="314" t="e">
        <f t="shared" ref="O125" si="86">1-(O123/O124)</f>
        <v>#DIV/0!</v>
      </c>
      <c r="P125" s="314" t="e">
        <f t="shared" ref="P125" si="87">1-(P123/P124)</f>
        <v>#DIV/0!</v>
      </c>
      <c r="R125" s="296"/>
    </row>
    <row r="126" s="259" customFormat="1" customHeight="1" outlineLevel="1" spans="1:18">
      <c r="A126" s="279"/>
      <c r="B126" s="272"/>
      <c r="C126" s="308" t="str">
        <f>Info!C17</f>
        <v>Watch - PPT</v>
      </c>
      <c r="D126" s="309" t="s">
        <v>1815</v>
      </c>
      <c r="E126" s="310">
        <f t="shared" ref="E126:J126" si="88">((39/2520)*E127)*0.05</f>
        <v>58858.8023214286</v>
      </c>
      <c r="F126" s="310">
        <f t="shared" si="88"/>
        <v>68219.4492261905</v>
      </c>
      <c r="G126" s="310">
        <f t="shared" si="88"/>
        <v>63825.2983333333</v>
      </c>
      <c r="H126" s="310">
        <f t="shared" si="88"/>
        <v>51198.9299404762</v>
      </c>
      <c r="I126" s="310">
        <f t="shared" si="88"/>
        <v>63324.2404166667</v>
      </c>
      <c r="J126" s="310">
        <f t="shared" si="88"/>
        <v>85007.0402380952</v>
      </c>
      <c r="K126" s="310"/>
      <c r="L126" s="310"/>
      <c r="M126" s="310"/>
      <c r="N126" s="310"/>
      <c r="O126" s="310"/>
      <c r="P126" s="310"/>
      <c r="R126" s="296"/>
    </row>
    <row r="127" s="259" customFormat="1" customHeight="1" outlineLevel="1" spans="1:18">
      <c r="A127" s="279"/>
      <c r="B127" s="272"/>
      <c r="C127" s="308"/>
      <c r="D127" s="311" t="s">
        <v>1816</v>
      </c>
      <c r="E127" s="312">
        <f>Sales!T50+Sales!T51+Sales!T52+Sales!T53</f>
        <v>76063683</v>
      </c>
      <c r="F127" s="312">
        <f>Sales!AL50+Sales!AL51+Sales!AL52+Sales!AL53</f>
        <v>88160519</v>
      </c>
      <c r="G127" s="312">
        <f>Sales!BD50+Sales!BD51+Sales!BD52+Sales!BD53</f>
        <v>82481924</v>
      </c>
      <c r="H127" s="312">
        <f>Sales!BV50+Sales!BV51+Sales!BV52+Sales!BV53</f>
        <v>66164771</v>
      </c>
      <c r="I127" s="312">
        <f>Sales!CN50+Sales!CN51+Sales!CN52+Sales!CN53</f>
        <v>81834403</v>
      </c>
      <c r="J127" s="312">
        <f>Sales!DF50+Sales!DF51+Sales!DF52+Sales!DF53</f>
        <v>109855252</v>
      </c>
      <c r="K127" s="312"/>
      <c r="L127" s="312"/>
      <c r="M127" s="312"/>
      <c r="N127" s="312"/>
      <c r="O127" s="312"/>
      <c r="P127" s="312"/>
      <c r="R127" s="296"/>
    </row>
    <row r="128" s="259" customFormat="1" customHeight="1" outlineLevel="1" spans="1:18">
      <c r="A128" s="279"/>
      <c r="B128" s="272"/>
      <c r="C128" s="308"/>
      <c r="D128" s="313" t="s">
        <v>1817</v>
      </c>
      <c r="E128" s="314">
        <f t="shared" ref="E128:J128" si="89">1-(E126/E127)</f>
        <v>0.99922619047619</v>
      </c>
      <c r="F128" s="314">
        <f t="shared" si="89"/>
        <v>0.99922619047619</v>
      </c>
      <c r="G128" s="314">
        <f t="shared" si="89"/>
        <v>0.99922619047619</v>
      </c>
      <c r="H128" s="314">
        <f t="shared" si="89"/>
        <v>0.99922619047619</v>
      </c>
      <c r="I128" s="314">
        <f t="shared" si="89"/>
        <v>0.99922619047619</v>
      </c>
      <c r="J128" s="314">
        <f t="shared" si="89"/>
        <v>0.99922619047619</v>
      </c>
      <c r="K128" s="314" t="e">
        <f t="shared" ref="K128" si="90">1-(K126/K127)</f>
        <v>#DIV/0!</v>
      </c>
      <c r="L128" s="314" t="e">
        <f t="shared" ref="L128" si="91">1-(L126/L127)</f>
        <v>#DIV/0!</v>
      </c>
      <c r="M128" s="314" t="e">
        <f t="shared" ref="M128" si="92">1-(M126/M127)</f>
        <v>#DIV/0!</v>
      </c>
      <c r="N128" s="314" t="e">
        <f t="shared" ref="N128" si="93">1-(N126/N127)</f>
        <v>#DIV/0!</v>
      </c>
      <c r="O128" s="314" t="e">
        <f t="shared" ref="O128" si="94">1-(O126/O127)</f>
        <v>#DIV/0!</v>
      </c>
      <c r="P128" s="314" t="e">
        <f t="shared" ref="P128" si="95">1-(P126/P127)</f>
        <v>#DIV/0!</v>
      </c>
      <c r="R128" s="296"/>
    </row>
    <row r="129" s="260" customFormat="1" customHeight="1" spans="1:18">
      <c r="A129" s="315"/>
      <c r="B129" s="272"/>
      <c r="C129" s="316" t="s">
        <v>33</v>
      </c>
      <c r="D129" s="317" t="s">
        <v>1815</v>
      </c>
      <c r="E129" s="318">
        <f t="shared" ref="E129:H130" si="96">SUM(E87,E90,E93,E96,E99,E108,E111,E120)</f>
        <v>0</v>
      </c>
      <c r="F129" s="318">
        <f t="shared" si="96"/>
        <v>0</v>
      </c>
      <c r="G129" s="318">
        <f t="shared" si="96"/>
        <v>0</v>
      </c>
      <c r="H129" s="318">
        <f t="shared" si="96"/>
        <v>0</v>
      </c>
      <c r="I129" s="318">
        <f t="shared" ref="I129:J129" si="97">SUM(I87,I90,I93,I96,I99,I108,I111,I120)</f>
        <v>0</v>
      </c>
      <c r="J129" s="318">
        <f t="shared" si="97"/>
        <v>0</v>
      </c>
      <c r="K129" s="318"/>
      <c r="L129" s="318"/>
      <c r="M129" s="318"/>
      <c r="N129" s="318"/>
      <c r="O129" s="318"/>
      <c r="P129" s="318"/>
      <c r="R129" s="354"/>
    </row>
    <row r="130" s="260" customFormat="1" customHeight="1" spans="1:18">
      <c r="A130" s="315"/>
      <c r="B130" s="272"/>
      <c r="C130" s="316"/>
      <c r="D130" s="319" t="s">
        <v>1816</v>
      </c>
      <c r="E130" s="320">
        <f t="shared" si="96"/>
        <v>211417613</v>
      </c>
      <c r="F130" s="320">
        <f t="shared" si="96"/>
        <v>234446823</v>
      </c>
      <c r="G130" s="320">
        <f t="shared" si="96"/>
        <v>220093193</v>
      </c>
      <c r="H130" s="320">
        <f t="shared" si="96"/>
        <v>189925789</v>
      </c>
      <c r="I130" s="320">
        <f t="shared" ref="I130:J130" si="98">SUM(I88,I91,I94,I97,I100,I109,I112,I121)</f>
        <v>210741763</v>
      </c>
      <c r="J130" s="320">
        <f t="shared" si="98"/>
        <v>237796728</v>
      </c>
      <c r="K130" s="320"/>
      <c r="L130" s="320"/>
      <c r="M130" s="320"/>
      <c r="N130" s="320"/>
      <c r="O130" s="320"/>
      <c r="P130" s="320"/>
      <c r="R130" s="354"/>
    </row>
    <row r="131" s="260" customFormat="1" customHeight="1" spans="1:18">
      <c r="A131" s="315"/>
      <c r="B131" s="283"/>
      <c r="C131" s="316"/>
      <c r="D131" s="321" t="s">
        <v>1817</v>
      </c>
      <c r="E131" s="322">
        <f t="shared" ref="E131:J131" si="99">1-(E129/E130)</f>
        <v>1</v>
      </c>
      <c r="F131" s="322">
        <f t="shared" si="99"/>
        <v>1</v>
      </c>
      <c r="G131" s="322">
        <f t="shared" si="99"/>
        <v>1</v>
      </c>
      <c r="H131" s="322">
        <f t="shared" si="99"/>
        <v>1</v>
      </c>
      <c r="I131" s="322">
        <f t="shared" si="99"/>
        <v>1</v>
      </c>
      <c r="J131" s="322">
        <f t="shared" si="99"/>
        <v>1</v>
      </c>
      <c r="K131" s="322" t="e">
        <f t="shared" ref="K131:P131" si="100">1-(K129/K130)</f>
        <v>#DIV/0!</v>
      </c>
      <c r="L131" s="322" t="e">
        <f t="shared" si="100"/>
        <v>#DIV/0!</v>
      </c>
      <c r="M131" s="322" t="e">
        <f t="shared" si="100"/>
        <v>#DIV/0!</v>
      </c>
      <c r="N131" s="322" t="e">
        <f t="shared" si="100"/>
        <v>#DIV/0!</v>
      </c>
      <c r="O131" s="322" t="e">
        <f t="shared" si="100"/>
        <v>#DIV/0!</v>
      </c>
      <c r="P131" s="322" t="e">
        <f t="shared" si="100"/>
        <v>#DIV/0!</v>
      </c>
      <c r="R131" s="354"/>
    </row>
    <row r="133" customFormat="1" customHeight="1" spans="1:18">
      <c r="A133" s="262"/>
      <c r="B133" s="263"/>
      <c r="R133" s="3"/>
    </row>
    <row r="134" customFormat="1" customHeight="1" spans="1:18">
      <c r="A134" s="262"/>
      <c r="B134" s="263"/>
      <c r="R134" s="3"/>
    </row>
    <row r="135" customFormat="1" customHeight="1" spans="1:18">
      <c r="A135" s="262"/>
      <c r="B135" s="263"/>
      <c r="R135" s="3"/>
    </row>
    <row r="136" customFormat="1" customHeight="1" spans="1:18">
      <c r="A136" s="262"/>
      <c r="B136" s="263"/>
      <c r="R136" s="3"/>
    </row>
    <row r="137" customFormat="1" customHeight="1" spans="1:18">
      <c r="A137" s="262"/>
      <c r="B137" s="263"/>
      <c r="R137" s="3"/>
    </row>
    <row r="138" customFormat="1" customHeight="1" spans="1:18">
      <c r="A138" s="262"/>
      <c r="B138" s="263"/>
      <c r="R138" s="3"/>
    </row>
    <row r="139" customFormat="1" customHeight="1" spans="1:18">
      <c r="A139" s="262"/>
      <c r="B139" s="263"/>
      <c r="R139" s="3"/>
    </row>
    <row r="140" customFormat="1" customHeight="1" spans="1:18">
      <c r="A140" s="262"/>
      <c r="B140" s="263"/>
      <c r="R140" s="3"/>
    </row>
    <row r="141" customFormat="1" customHeight="1" spans="1:18">
      <c r="A141" s="262"/>
      <c r="B141" s="263"/>
      <c r="R141" s="3"/>
    </row>
    <row r="142" customFormat="1" customHeight="1" spans="1:18">
      <c r="A142" s="262"/>
      <c r="B142" s="263"/>
      <c r="R142" s="3"/>
    </row>
    <row r="143" customFormat="1" customHeight="1" spans="1:18">
      <c r="A143" s="262"/>
      <c r="B143" s="263"/>
      <c r="R143" s="3"/>
    </row>
    <row r="144" customFormat="1" customHeight="1" spans="1:18">
      <c r="A144" s="262"/>
      <c r="B144" s="263"/>
      <c r="R144" s="3"/>
    </row>
    <row r="145" customFormat="1" customHeight="1" spans="1:18">
      <c r="A145" s="262"/>
      <c r="B145" s="263"/>
      <c r="R145" s="3"/>
    </row>
    <row r="146" customFormat="1" customHeight="1" spans="1:18">
      <c r="A146" s="262"/>
      <c r="B146" s="263"/>
      <c r="R146" s="3"/>
    </row>
    <row r="147" customFormat="1" customHeight="1" spans="1:18">
      <c r="A147" s="262"/>
      <c r="B147" s="263"/>
      <c r="R147" s="3"/>
    </row>
    <row r="148" customFormat="1" customHeight="1" spans="1:18">
      <c r="A148" s="262"/>
      <c r="B148" s="263"/>
      <c r="R148" s="3"/>
    </row>
    <row r="149" customFormat="1" customHeight="1" spans="1:18">
      <c r="A149" s="262"/>
      <c r="B149" s="263"/>
      <c r="R149" s="3"/>
    </row>
    <row r="150" customFormat="1" customHeight="1" spans="1:18">
      <c r="A150" s="262"/>
      <c r="B150" s="263"/>
      <c r="R150" s="3"/>
    </row>
    <row r="151" customFormat="1" customHeight="1" spans="1:18">
      <c r="A151" s="262"/>
      <c r="B151" s="263"/>
      <c r="R151" s="3"/>
    </row>
    <row r="152" customHeight="1" spans="2:18">
      <c r="B152" s="323" t="s">
        <v>1818</v>
      </c>
      <c r="C152" s="323"/>
      <c r="D152" s="324"/>
      <c r="E152" s="266" t="s">
        <v>15</v>
      </c>
      <c r="F152" s="266"/>
      <c r="G152" s="266"/>
      <c r="H152" s="266"/>
      <c r="I152" s="266"/>
      <c r="J152" s="266"/>
      <c r="K152" s="266"/>
      <c r="L152" s="266"/>
      <c r="M152" s="266"/>
      <c r="N152" s="266"/>
      <c r="O152" s="266"/>
      <c r="P152" s="266"/>
      <c r="R152" s="355"/>
    </row>
    <row r="153" customHeight="1" spans="2:18">
      <c r="B153" s="325"/>
      <c r="C153" s="324"/>
      <c r="D153" s="325"/>
      <c r="E153" s="326" t="s">
        <v>326</v>
      </c>
      <c r="F153" s="326" t="s">
        <v>474</v>
      </c>
      <c r="G153" s="326" t="s">
        <v>742</v>
      </c>
      <c r="H153" s="326" t="s">
        <v>1062</v>
      </c>
      <c r="I153" s="326" t="s">
        <v>1289</v>
      </c>
      <c r="J153" s="326" t="s">
        <v>1590</v>
      </c>
      <c r="K153" s="326" t="s">
        <v>1731</v>
      </c>
      <c r="L153" s="326" t="s">
        <v>1737</v>
      </c>
      <c r="M153" s="326" t="s">
        <v>1743</v>
      </c>
      <c r="N153" s="326" t="s">
        <v>1749</v>
      </c>
      <c r="O153" s="326" t="s">
        <v>1755</v>
      </c>
      <c r="P153" s="326" t="s">
        <v>1761</v>
      </c>
      <c r="R153" s="355"/>
    </row>
    <row r="154" customHeight="1" spans="2:16">
      <c r="B154" s="327" t="s">
        <v>1819</v>
      </c>
      <c r="C154" s="328" t="s">
        <v>1820</v>
      </c>
      <c r="D154" s="329" t="s">
        <v>1821</v>
      </c>
      <c r="E154" s="330">
        <f>SUM(E155:E158)</f>
        <v>14233</v>
      </c>
      <c r="F154" s="330">
        <f t="shared" ref="F154:P154" si="101">SUM(F155:F158)</f>
        <v>15349</v>
      </c>
      <c r="G154" s="330">
        <f t="shared" si="101"/>
        <v>0</v>
      </c>
      <c r="H154" s="330">
        <f t="shared" si="101"/>
        <v>0</v>
      </c>
      <c r="I154" s="330">
        <f t="shared" si="101"/>
        <v>0</v>
      </c>
      <c r="J154" s="330">
        <f t="shared" si="101"/>
        <v>0</v>
      </c>
      <c r="K154" s="330">
        <f t="shared" si="101"/>
        <v>0</v>
      </c>
      <c r="L154" s="330">
        <f t="shared" si="101"/>
        <v>0</v>
      </c>
      <c r="M154" s="330">
        <f t="shared" si="101"/>
        <v>0</v>
      </c>
      <c r="N154" s="330">
        <f t="shared" si="101"/>
        <v>0</v>
      </c>
      <c r="O154" s="330">
        <f t="shared" si="101"/>
        <v>0</v>
      </c>
      <c r="P154" s="352">
        <f t="shared" si="101"/>
        <v>0</v>
      </c>
    </row>
    <row r="155" s="83" customFormat="1" customHeight="1" outlineLevel="1" spans="1:18">
      <c r="A155" s="274"/>
      <c r="B155" s="327"/>
      <c r="C155" s="269"/>
      <c r="D155" s="331" t="s">
        <v>1822</v>
      </c>
      <c r="E155" s="332">
        <v>9520</v>
      </c>
      <c r="F155" s="332">
        <v>11169</v>
      </c>
      <c r="G155" s="332"/>
      <c r="H155" s="332"/>
      <c r="I155" s="332"/>
      <c r="J155" s="332"/>
      <c r="K155" s="332"/>
      <c r="L155" s="332"/>
      <c r="M155" s="332"/>
      <c r="N155" s="332"/>
      <c r="O155" s="332"/>
      <c r="P155" s="332"/>
      <c r="R155" s="3"/>
    </row>
    <row r="156" s="83" customFormat="1" customHeight="1" outlineLevel="1" spans="1:18">
      <c r="A156" s="274"/>
      <c r="B156" s="327"/>
      <c r="C156" s="269"/>
      <c r="D156" s="331" t="s">
        <v>1823</v>
      </c>
      <c r="E156" s="332">
        <v>2200</v>
      </c>
      <c r="F156" s="332">
        <v>1640</v>
      </c>
      <c r="G156" s="332"/>
      <c r="H156" s="332"/>
      <c r="I156" s="332"/>
      <c r="J156" s="332"/>
      <c r="K156" s="332"/>
      <c r="L156" s="332"/>
      <c r="M156" s="332"/>
      <c r="N156" s="332"/>
      <c r="O156" s="332"/>
      <c r="P156" s="332"/>
      <c r="R156" s="295"/>
    </row>
    <row r="157" s="83" customFormat="1" customHeight="1" outlineLevel="1" spans="1:18">
      <c r="A157" s="274"/>
      <c r="B157" s="327"/>
      <c r="C157" s="269"/>
      <c r="D157" s="331" t="s">
        <v>1824</v>
      </c>
      <c r="E157" s="332">
        <v>1618</v>
      </c>
      <c r="F157" s="332">
        <v>1650</v>
      </c>
      <c r="G157" s="332"/>
      <c r="H157" s="332"/>
      <c r="I157" s="332"/>
      <c r="J157" s="332"/>
      <c r="K157" s="332"/>
      <c r="L157" s="332"/>
      <c r="M157" s="332"/>
      <c r="N157" s="332"/>
      <c r="O157" s="332"/>
      <c r="P157" s="332"/>
      <c r="R157" s="295"/>
    </row>
    <row r="158" s="83" customFormat="1" customHeight="1" outlineLevel="1" spans="1:18">
      <c r="A158" s="274"/>
      <c r="B158" s="327"/>
      <c r="C158" s="269"/>
      <c r="D158" s="333" t="s">
        <v>1825</v>
      </c>
      <c r="E158" s="334">
        <v>895</v>
      </c>
      <c r="F158" s="334">
        <v>890</v>
      </c>
      <c r="G158" s="334"/>
      <c r="H158" s="334"/>
      <c r="I158" s="334"/>
      <c r="J158" s="334"/>
      <c r="K158" s="334"/>
      <c r="L158" s="334"/>
      <c r="M158" s="334"/>
      <c r="N158" s="334"/>
      <c r="O158" s="334"/>
      <c r="P158" s="334"/>
      <c r="R158" s="295"/>
    </row>
    <row r="159" s="261" customFormat="1" customHeight="1" collapsed="1" spans="1:18">
      <c r="A159" s="335"/>
      <c r="B159" s="327"/>
      <c r="C159" s="284"/>
      <c r="D159" s="336" t="s">
        <v>1826</v>
      </c>
      <c r="E159" s="337">
        <f>SUM(E160:E161)</f>
        <v>54</v>
      </c>
      <c r="F159" s="337">
        <f>SUM(F160:F161)</f>
        <v>100</v>
      </c>
      <c r="G159" s="337"/>
      <c r="H159" s="337"/>
      <c r="I159" s="337"/>
      <c r="J159" s="337"/>
      <c r="K159" s="337"/>
      <c r="L159" s="337"/>
      <c r="M159" s="337"/>
      <c r="N159" s="337"/>
      <c r="O159" s="337"/>
      <c r="P159" s="353"/>
      <c r="R159" s="356"/>
    </row>
    <row r="160" hidden="1" customHeight="1" outlineLevel="1" spans="2:16">
      <c r="B160" s="327"/>
      <c r="C160" s="269"/>
      <c r="D160" s="331" t="s">
        <v>1827</v>
      </c>
      <c r="E160" s="332"/>
      <c r="F160" s="332"/>
      <c r="G160" s="332"/>
      <c r="H160" s="332"/>
      <c r="I160" s="332"/>
      <c r="J160" s="332"/>
      <c r="K160" s="332"/>
      <c r="L160" s="332"/>
      <c r="M160" s="332"/>
      <c r="N160" s="332"/>
      <c r="O160" s="332"/>
      <c r="P160" s="332"/>
    </row>
    <row r="161" s="261" customFormat="1" hidden="1" customHeight="1" outlineLevel="1" spans="1:18">
      <c r="A161" s="335"/>
      <c r="B161" s="327"/>
      <c r="C161" s="269"/>
      <c r="D161" s="338" t="s">
        <v>1828</v>
      </c>
      <c r="E161" s="339">
        <v>54</v>
      </c>
      <c r="F161" s="339">
        <v>100</v>
      </c>
      <c r="G161" s="339"/>
      <c r="H161" s="339"/>
      <c r="I161" s="339"/>
      <c r="J161" s="339"/>
      <c r="K161" s="339"/>
      <c r="L161" s="339"/>
      <c r="M161" s="339"/>
      <c r="N161" s="339"/>
      <c r="O161" s="339"/>
      <c r="P161" s="339"/>
      <c r="R161" s="356"/>
    </row>
    <row r="162" customHeight="1" spans="2:16">
      <c r="B162" s="327"/>
      <c r="C162" s="340"/>
      <c r="D162" s="341" t="s">
        <v>1829</v>
      </c>
      <c r="E162" s="342">
        <f>IFERROR(1-((E159)/E154),"-")</f>
        <v>0.996206000140519</v>
      </c>
      <c r="F162" s="342">
        <f t="shared" ref="F162:P162" si="102">IFERROR(1-((F159)/F154),"-")</f>
        <v>0.993484917584207</v>
      </c>
      <c r="G162" s="342" t="str">
        <f t="shared" si="102"/>
        <v>-</v>
      </c>
      <c r="H162" s="342" t="str">
        <f t="shared" si="102"/>
        <v>-</v>
      </c>
      <c r="I162" s="342" t="str">
        <f t="shared" si="102"/>
        <v>-</v>
      </c>
      <c r="J162" s="342" t="str">
        <f t="shared" si="102"/>
        <v>-</v>
      </c>
      <c r="K162" s="342" t="str">
        <f t="shared" si="102"/>
        <v>-</v>
      </c>
      <c r="L162" s="342" t="str">
        <f t="shared" si="102"/>
        <v>-</v>
      </c>
      <c r="M162" s="342" t="str">
        <f t="shared" si="102"/>
        <v>-</v>
      </c>
      <c r="N162" s="342" t="str">
        <f t="shared" si="102"/>
        <v>-</v>
      </c>
      <c r="O162" s="342" t="str">
        <f t="shared" si="102"/>
        <v>-</v>
      </c>
      <c r="P162" s="342" t="str">
        <f t="shared" si="102"/>
        <v>-</v>
      </c>
    </row>
    <row r="163" customHeight="1" spans="2:16">
      <c r="B163" s="327"/>
      <c r="C163" s="343" t="s">
        <v>1830</v>
      </c>
      <c r="D163" s="344" t="s">
        <v>1831</v>
      </c>
      <c r="E163" s="345">
        <v>61</v>
      </c>
      <c r="F163" s="345">
        <v>130</v>
      </c>
      <c r="G163" s="345"/>
      <c r="H163" s="345"/>
      <c r="I163" s="345"/>
      <c r="J163" s="345"/>
      <c r="K163" s="345"/>
      <c r="L163" s="345"/>
      <c r="M163" s="345"/>
      <c r="N163" s="345"/>
      <c r="O163" s="345"/>
      <c r="P163" s="345"/>
    </row>
    <row r="164" customHeight="1" spans="2:16">
      <c r="B164" s="327"/>
      <c r="C164" s="346"/>
      <c r="D164" s="347" t="s">
        <v>1815</v>
      </c>
      <c r="E164" s="345">
        <v>0</v>
      </c>
      <c r="F164" s="345">
        <v>0</v>
      </c>
      <c r="G164" s="345"/>
      <c r="H164" s="345"/>
      <c r="I164" s="345"/>
      <c r="J164" s="345"/>
      <c r="K164" s="345"/>
      <c r="L164" s="345"/>
      <c r="M164" s="345"/>
      <c r="N164" s="345"/>
      <c r="O164" s="345"/>
      <c r="P164" s="345"/>
    </row>
    <row r="165" customFormat="1" customHeight="1" spans="1:18">
      <c r="A165" s="262"/>
      <c r="B165" s="327"/>
      <c r="C165" s="348"/>
      <c r="D165" s="341" t="s">
        <v>1829</v>
      </c>
      <c r="E165" s="342">
        <f>IFERROR(1-(E164/E163),"-")</f>
        <v>1</v>
      </c>
      <c r="F165" s="342">
        <f t="shared" ref="F165:P165" si="103">IFERROR(1-(F164/F163),"-")</f>
        <v>1</v>
      </c>
      <c r="G165" s="342" t="str">
        <f t="shared" si="103"/>
        <v>-</v>
      </c>
      <c r="H165" s="342" t="str">
        <f t="shared" si="103"/>
        <v>-</v>
      </c>
      <c r="I165" s="342" t="str">
        <f t="shared" si="103"/>
        <v>-</v>
      </c>
      <c r="J165" s="342" t="str">
        <f t="shared" si="103"/>
        <v>-</v>
      </c>
      <c r="K165" s="342" t="str">
        <f t="shared" si="103"/>
        <v>-</v>
      </c>
      <c r="L165" s="342" t="str">
        <f t="shared" si="103"/>
        <v>-</v>
      </c>
      <c r="M165" s="342" t="str">
        <f t="shared" si="103"/>
        <v>-</v>
      </c>
      <c r="N165" s="342" t="str">
        <f t="shared" si="103"/>
        <v>-</v>
      </c>
      <c r="O165" s="342" t="str">
        <f t="shared" si="103"/>
        <v>-</v>
      </c>
      <c r="P165" s="342" t="str">
        <f t="shared" si="103"/>
        <v>-</v>
      </c>
      <c r="R165" s="3"/>
    </row>
    <row r="166" customFormat="1" customHeight="1" spans="1:18">
      <c r="A166" s="262"/>
      <c r="B166" s="327"/>
      <c r="C166" s="349" t="s">
        <v>1832</v>
      </c>
      <c r="D166" s="344" t="s">
        <v>1831</v>
      </c>
      <c r="E166" s="345">
        <v>3522</v>
      </c>
      <c r="F166" s="345">
        <v>4039</v>
      </c>
      <c r="G166" s="345"/>
      <c r="H166" s="345"/>
      <c r="I166" s="345"/>
      <c r="J166" s="345"/>
      <c r="K166" s="345"/>
      <c r="L166" s="345"/>
      <c r="M166" s="345"/>
      <c r="N166" s="345"/>
      <c r="O166" s="345"/>
      <c r="P166" s="345"/>
      <c r="R166" s="3"/>
    </row>
    <row r="167" customFormat="1" customHeight="1" spans="1:18">
      <c r="A167" s="262"/>
      <c r="B167" s="327"/>
      <c r="C167" s="349"/>
      <c r="D167" s="347" t="s">
        <v>1815</v>
      </c>
      <c r="E167" s="345">
        <v>0</v>
      </c>
      <c r="F167" s="345">
        <v>0</v>
      </c>
      <c r="G167" s="345"/>
      <c r="H167" s="345"/>
      <c r="I167" s="345"/>
      <c r="J167" s="345"/>
      <c r="K167" s="345"/>
      <c r="L167" s="345"/>
      <c r="M167" s="345"/>
      <c r="N167" s="345"/>
      <c r="O167" s="345"/>
      <c r="P167" s="345"/>
      <c r="R167" s="3"/>
    </row>
    <row r="168" customFormat="1" customHeight="1" spans="1:18">
      <c r="A168" s="262"/>
      <c r="B168" s="327"/>
      <c r="C168" s="349"/>
      <c r="D168" s="350" t="s">
        <v>1829</v>
      </c>
      <c r="E168" s="351">
        <f>IFERROR(1-(E167/E166),"-")</f>
        <v>1</v>
      </c>
      <c r="F168" s="351">
        <f t="shared" ref="F168:P168" si="104">IFERROR(1-(F167/F166),"-")</f>
        <v>1</v>
      </c>
      <c r="G168" s="351" t="str">
        <f t="shared" si="104"/>
        <v>-</v>
      </c>
      <c r="H168" s="351" t="str">
        <f t="shared" si="104"/>
        <v>-</v>
      </c>
      <c r="I168" s="351" t="str">
        <f t="shared" si="104"/>
        <v>-</v>
      </c>
      <c r="J168" s="351" t="str">
        <f t="shared" si="104"/>
        <v>-</v>
      </c>
      <c r="K168" s="351" t="str">
        <f t="shared" si="104"/>
        <v>-</v>
      </c>
      <c r="L168" s="351" t="str">
        <f t="shared" si="104"/>
        <v>-</v>
      </c>
      <c r="M168" s="351" t="str">
        <f t="shared" si="104"/>
        <v>-</v>
      </c>
      <c r="N168" s="351" t="str">
        <f t="shared" si="104"/>
        <v>-</v>
      </c>
      <c r="O168" s="351" t="str">
        <f t="shared" si="104"/>
        <v>-</v>
      </c>
      <c r="P168" s="351" t="str">
        <f t="shared" si="104"/>
        <v>-</v>
      </c>
      <c r="R168" s="3"/>
    </row>
    <row r="172" customHeight="1" spans="2:2">
      <c r="B172" s="263" t="s">
        <v>1833</v>
      </c>
    </row>
  </sheetData>
  <mergeCells count="79">
    <mergeCell ref="E2:P2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E21:P21"/>
    <mergeCell ref="E54:P54"/>
    <mergeCell ref="E85:P85"/>
    <mergeCell ref="E152:P152"/>
    <mergeCell ref="B4:B19"/>
    <mergeCell ref="B23:B52"/>
    <mergeCell ref="B56:B83"/>
    <mergeCell ref="B87:B131"/>
    <mergeCell ref="B154:B168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7:C89"/>
    <mergeCell ref="C90:C92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54:C162"/>
    <mergeCell ref="C163:C165"/>
    <mergeCell ref="C166:C168"/>
    <mergeCell ref="R152:R153"/>
    <mergeCell ref="B85:D86"/>
    <mergeCell ref="B2:D3"/>
    <mergeCell ref="B54:D55"/>
    <mergeCell ref="B21:D22"/>
    <mergeCell ref="B152:D153"/>
  </mergeCells>
  <pageMargins left="0.25" right="0.25" top="0.75" bottom="0.45" header="0.3" footer="0.15"/>
  <pageSetup paperSize="9" scale="38" fitToHeight="255" orientation="portrait"/>
  <headerFooter/>
  <rowBreaks count="1" manualBreakCount="1">
    <brk id="151" max="16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799981688894314"/>
    <outlinePr summaryBelow="0"/>
    <pageSetUpPr fitToPage="1"/>
  </sheetPr>
  <dimension ref="A1:IT34"/>
  <sheetViews>
    <sheetView showGridLines="0" view="pageBreakPreview" zoomScale="85" zoomScaleNormal="77" zoomScaleSheetLayoutView="85" workbookViewId="0">
      <pane xSplit="2" ySplit="4" topLeftCell="C5" activePane="bottomRight" state="frozen"/>
      <selection/>
      <selection pane="topRight"/>
      <selection pane="bottomLeft"/>
      <selection pane="bottomRight" activeCell="S5" sqref="S5"/>
    </sheetView>
  </sheetViews>
  <sheetFormatPr defaultColWidth="9" defaultRowHeight="24.75" customHeight="1"/>
  <cols>
    <col min="1" max="1" width="2" style="131" customWidth="1"/>
    <col min="2" max="2" width="15.1388888888889" style="84" customWidth="1"/>
    <col min="3" max="3" width="16.8518518518519" style="84" customWidth="1"/>
    <col min="4" max="4" width="9.42592592592593" style="84" customWidth="1"/>
    <col min="5" max="12" width="10" style="84" customWidth="1" outlineLevel="1"/>
    <col min="13" max="18" width="10.287037037037" style="84" customWidth="1" outlineLevel="1"/>
    <col min="19" max="23" width="10.287037037037" style="84" customWidth="1"/>
    <col min="24" max="24" width="16.8518518518519" style="84" customWidth="1"/>
    <col min="25" max="25" width="9.42592592592593" style="84" customWidth="1"/>
    <col min="26" max="33" width="10" style="84" hidden="1" customWidth="1" outlineLevel="1"/>
    <col min="34" max="39" width="10.287037037037" style="84" hidden="1" customWidth="1" outlineLevel="1"/>
    <col min="40" max="40" width="10.287037037037" style="84" customWidth="1" collapsed="1"/>
    <col min="41" max="44" width="10.287037037037" style="84" customWidth="1"/>
    <col min="45" max="45" width="16.8518518518519" style="84" customWidth="1"/>
    <col min="46" max="46" width="9.42592592592593" style="84" customWidth="1"/>
    <col min="47" max="54" width="10" style="84" hidden="1" customWidth="1" outlineLevel="1"/>
    <col min="55" max="60" width="10.287037037037" style="84" hidden="1" customWidth="1" outlineLevel="1"/>
    <col min="61" max="61" width="10.287037037037" style="84" customWidth="1" collapsed="1"/>
    <col min="62" max="65" width="10.287037037037" style="84" customWidth="1"/>
    <col min="66" max="66" width="16.8518518518519" style="84" customWidth="1"/>
    <col min="67" max="67" width="9.42592592592593" style="84" customWidth="1"/>
    <col min="68" max="75" width="10" style="84" hidden="1" customWidth="1" outlineLevel="1"/>
    <col min="76" max="81" width="10.287037037037" style="84" hidden="1" customWidth="1" outlineLevel="1"/>
    <col min="82" max="82" width="10.287037037037" style="84" customWidth="1" collapsed="1"/>
    <col min="83" max="86" width="10.287037037037" style="84" customWidth="1"/>
    <col min="87" max="87" width="16.8518518518519" style="84" customWidth="1"/>
    <col min="88" max="88" width="9.42592592592593" style="84" customWidth="1"/>
    <col min="89" max="96" width="10" style="84" hidden="1" customWidth="1" outlineLevel="1"/>
    <col min="97" max="102" width="10.287037037037" style="84" hidden="1" customWidth="1" outlineLevel="1"/>
    <col min="103" max="103" width="10.287037037037" style="84" customWidth="1" collapsed="1"/>
    <col min="104" max="107" width="10.287037037037" style="84" customWidth="1"/>
    <col min="108" max="108" width="16.8518518518519" style="84" customWidth="1"/>
    <col min="109" max="109" width="9.42592592592593" style="84" customWidth="1"/>
    <col min="110" max="117" width="10" style="84" hidden="1" customWidth="1" outlineLevel="1"/>
    <col min="118" max="123" width="10.287037037037" style="84" hidden="1" customWidth="1" outlineLevel="1"/>
    <col min="124" max="124" width="10.287037037037" style="84" customWidth="1" collapsed="1"/>
    <col min="125" max="128" width="10.287037037037" style="84" customWidth="1"/>
    <col min="129" max="129" width="16.8518518518519" style="84" customWidth="1"/>
    <col min="130" max="130" width="9.42592592592593" style="84" customWidth="1"/>
    <col min="131" max="138" width="10" style="84" hidden="1" customWidth="1" outlineLevel="1"/>
    <col min="139" max="144" width="10.287037037037" style="84" hidden="1" customWidth="1" outlineLevel="1"/>
    <col min="145" max="145" width="10.287037037037" style="84" customWidth="1" collapsed="1"/>
    <col min="146" max="149" width="10.287037037037" style="84" customWidth="1"/>
    <col min="150" max="150" width="16.8518518518519" style="84" customWidth="1"/>
    <col min="151" max="151" width="9.42592592592593" style="84" customWidth="1"/>
    <col min="152" max="159" width="10" style="84" hidden="1" customWidth="1" outlineLevel="1"/>
    <col min="160" max="165" width="10.287037037037" style="84" hidden="1" customWidth="1" outlineLevel="1"/>
    <col min="166" max="166" width="10.287037037037" style="84" customWidth="1" collapsed="1"/>
    <col min="167" max="170" width="10.287037037037" style="84" customWidth="1"/>
    <col min="171" max="171" width="16.8518518518519" style="84" customWidth="1"/>
    <col min="172" max="172" width="9.42592592592593" style="84" customWidth="1"/>
    <col min="173" max="180" width="10" style="84" hidden="1" customWidth="1" outlineLevel="1"/>
    <col min="181" max="186" width="10.287037037037" style="84" hidden="1" customWidth="1" outlineLevel="1"/>
    <col min="187" max="187" width="10.287037037037" style="84" customWidth="1" collapsed="1"/>
    <col min="188" max="191" width="10.287037037037" style="84" customWidth="1"/>
    <col min="192" max="192" width="16.8518518518519" style="84" customWidth="1"/>
    <col min="193" max="193" width="9.42592592592593" style="84" customWidth="1"/>
    <col min="194" max="201" width="10" style="84" hidden="1" customWidth="1" outlineLevel="1"/>
    <col min="202" max="207" width="10.287037037037" style="84" hidden="1" customWidth="1" outlineLevel="1"/>
    <col min="208" max="208" width="10.287037037037" style="84" customWidth="1" collapsed="1"/>
    <col min="209" max="212" width="10.287037037037" style="84" customWidth="1"/>
    <col min="213" max="213" width="16.8518518518519" style="84" customWidth="1"/>
    <col min="214" max="214" width="9.42592592592593" style="84" customWidth="1"/>
    <col min="215" max="222" width="10" style="84" hidden="1" customWidth="1" outlineLevel="1"/>
    <col min="223" max="228" width="10.287037037037" style="84" hidden="1" customWidth="1" outlineLevel="1"/>
    <col min="229" max="229" width="10.287037037037" style="84" customWidth="1" collapsed="1"/>
    <col min="230" max="233" width="10.287037037037" style="84" customWidth="1"/>
    <col min="234" max="234" width="16.8518518518519" style="84" customWidth="1"/>
    <col min="235" max="235" width="9.42592592592593" style="84" customWidth="1"/>
    <col min="236" max="243" width="10" style="84" hidden="1" customWidth="1" outlineLevel="1"/>
    <col min="244" max="249" width="10.287037037037" style="84" hidden="1" customWidth="1" outlineLevel="1"/>
    <col min="250" max="250" width="10.287037037037" style="84" customWidth="1" collapsed="1"/>
    <col min="251" max="254" width="10.287037037037" style="84" customWidth="1"/>
    <col min="255" max="16384" width="9.13888888888889" style="84"/>
  </cols>
  <sheetData>
    <row r="1" customHeight="1" spans="7:12">
      <c r="G1" s="84" t="s">
        <v>1671</v>
      </c>
      <c r="H1" s="84" t="s">
        <v>1672</v>
      </c>
      <c r="I1" s="84" t="s">
        <v>1673</v>
      </c>
      <c r="J1" s="84" t="s">
        <v>1674</v>
      </c>
      <c r="K1" s="84" t="s">
        <v>142</v>
      </c>
      <c r="L1" s="84" t="s">
        <v>1675</v>
      </c>
    </row>
    <row r="2" customHeight="1" spans="2:254">
      <c r="B2" s="132" t="s">
        <v>1834</v>
      </c>
      <c r="C2" s="133" t="s">
        <v>326</v>
      </c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98"/>
      <c r="X2" s="133" t="s">
        <v>474</v>
      </c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98"/>
      <c r="AS2" s="133" t="s">
        <v>742</v>
      </c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98"/>
      <c r="BN2" s="133" t="s">
        <v>1062</v>
      </c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98"/>
      <c r="CI2" s="133" t="s">
        <v>1289</v>
      </c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98"/>
      <c r="DD2" s="133" t="s">
        <v>1590</v>
      </c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  <c r="DP2" s="134"/>
      <c r="DQ2" s="134"/>
      <c r="DR2" s="134"/>
      <c r="DS2" s="134"/>
      <c r="DT2" s="134"/>
      <c r="DU2" s="134"/>
      <c r="DV2" s="134"/>
      <c r="DW2" s="134"/>
      <c r="DX2" s="198"/>
      <c r="DY2" s="133" t="s">
        <v>1731</v>
      </c>
      <c r="DZ2" s="134"/>
      <c r="EA2" s="134"/>
      <c r="EB2" s="134"/>
      <c r="EC2" s="134"/>
      <c r="ED2" s="134"/>
      <c r="EE2" s="134"/>
      <c r="EF2" s="134"/>
      <c r="EG2" s="134"/>
      <c r="EH2" s="134"/>
      <c r="EI2" s="134"/>
      <c r="EJ2" s="134"/>
      <c r="EK2" s="134"/>
      <c r="EL2" s="134"/>
      <c r="EM2" s="134"/>
      <c r="EN2" s="134"/>
      <c r="EO2" s="134"/>
      <c r="EP2" s="134"/>
      <c r="EQ2" s="134"/>
      <c r="ER2" s="134"/>
      <c r="ES2" s="198"/>
      <c r="ET2" s="133" t="s">
        <v>1737</v>
      </c>
      <c r="EU2" s="134"/>
      <c r="EV2" s="134"/>
      <c r="EW2" s="134"/>
      <c r="EX2" s="134"/>
      <c r="EY2" s="134"/>
      <c r="EZ2" s="134"/>
      <c r="FA2" s="134"/>
      <c r="FB2" s="134"/>
      <c r="FC2" s="134"/>
      <c r="FD2" s="134"/>
      <c r="FE2" s="134"/>
      <c r="FF2" s="134"/>
      <c r="FG2" s="134"/>
      <c r="FH2" s="134"/>
      <c r="FI2" s="134"/>
      <c r="FJ2" s="134"/>
      <c r="FK2" s="134"/>
      <c r="FL2" s="134"/>
      <c r="FM2" s="134"/>
      <c r="FN2" s="198"/>
      <c r="FO2" s="133" t="s">
        <v>1743</v>
      </c>
      <c r="FP2" s="134"/>
      <c r="FQ2" s="134"/>
      <c r="FR2" s="134"/>
      <c r="FS2" s="134"/>
      <c r="FT2" s="134"/>
      <c r="FU2" s="134"/>
      <c r="FV2" s="134"/>
      <c r="FW2" s="134"/>
      <c r="FX2" s="134"/>
      <c r="FY2" s="134"/>
      <c r="FZ2" s="134"/>
      <c r="GA2" s="134"/>
      <c r="GB2" s="134"/>
      <c r="GC2" s="134"/>
      <c r="GD2" s="134"/>
      <c r="GE2" s="134"/>
      <c r="GF2" s="134"/>
      <c r="GG2" s="134"/>
      <c r="GH2" s="134"/>
      <c r="GI2" s="198"/>
      <c r="GJ2" s="133" t="s">
        <v>1749</v>
      </c>
      <c r="GK2" s="134"/>
      <c r="GL2" s="134"/>
      <c r="GM2" s="134"/>
      <c r="GN2" s="134"/>
      <c r="GO2" s="134"/>
      <c r="GP2" s="134"/>
      <c r="GQ2" s="134"/>
      <c r="GR2" s="134"/>
      <c r="GS2" s="134"/>
      <c r="GT2" s="134"/>
      <c r="GU2" s="134"/>
      <c r="GV2" s="134"/>
      <c r="GW2" s="134"/>
      <c r="GX2" s="134"/>
      <c r="GY2" s="134"/>
      <c r="GZ2" s="134"/>
      <c r="HA2" s="134"/>
      <c r="HB2" s="134"/>
      <c r="HC2" s="134"/>
      <c r="HD2" s="198"/>
      <c r="HE2" s="133" t="s">
        <v>1755</v>
      </c>
      <c r="HF2" s="134"/>
      <c r="HG2" s="134"/>
      <c r="HH2" s="134"/>
      <c r="HI2" s="134"/>
      <c r="HJ2" s="134"/>
      <c r="HK2" s="134"/>
      <c r="HL2" s="134"/>
      <c r="HM2" s="134"/>
      <c r="HN2" s="134"/>
      <c r="HO2" s="134"/>
      <c r="HP2" s="134"/>
      <c r="HQ2" s="134"/>
      <c r="HR2" s="134"/>
      <c r="HS2" s="134"/>
      <c r="HT2" s="134"/>
      <c r="HU2" s="134"/>
      <c r="HV2" s="134"/>
      <c r="HW2" s="134"/>
      <c r="HX2" s="134"/>
      <c r="HY2" s="198"/>
      <c r="HZ2" s="133" t="s">
        <v>1761</v>
      </c>
      <c r="IA2" s="134"/>
      <c r="IB2" s="134"/>
      <c r="IC2" s="134"/>
      <c r="ID2" s="134"/>
      <c r="IE2" s="134"/>
      <c r="IF2" s="134"/>
      <c r="IG2" s="134"/>
      <c r="IH2" s="134"/>
      <c r="II2" s="134"/>
      <c r="IJ2" s="134"/>
      <c r="IK2" s="134"/>
      <c r="IL2" s="134"/>
      <c r="IM2" s="134"/>
      <c r="IN2" s="134"/>
      <c r="IO2" s="134"/>
      <c r="IP2" s="134"/>
      <c r="IQ2" s="134"/>
      <c r="IR2" s="134"/>
      <c r="IS2" s="134"/>
      <c r="IT2" s="198"/>
    </row>
    <row r="3" customHeight="1" spans="2:254">
      <c r="B3" s="135"/>
      <c r="C3" s="136" t="s">
        <v>1685</v>
      </c>
      <c r="D3" s="109" t="s">
        <v>1835</v>
      </c>
      <c r="E3" s="137" t="s">
        <v>1836</v>
      </c>
      <c r="F3" s="137"/>
      <c r="G3" s="138"/>
      <c r="H3" s="138"/>
      <c r="I3" s="138"/>
      <c r="J3" s="138"/>
      <c r="K3" s="138"/>
      <c r="L3" s="171"/>
      <c r="M3" s="172" t="s">
        <v>1837</v>
      </c>
      <c r="N3" s="137"/>
      <c r="O3" s="138"/>
      <c r="P3" s="138"/>
      <c r="Q3" s="138"/>
      <c r="R3" s="138"/>
      <c r="S3" s="171"/>
      <c r="T3" s="199" t="s">
        <v>1691</v>
      </c>
      <c r="U3" s="200"/>
      <c r="V3" s="200"/>
      <c r="W3" s="201"/>
      <c r="X3" s="136" t="s">
        <v>1685</v>
      </c>
      <c r="Y3" s="109" t="s">
        <v>1835</v>
      </c>
      <c r="Z3" s="137" t="s">
        <v>1836</v>
      </c>
      <c r="AA3" s="137"/>
      <c r="AB3" s="138"/>
      <c r="AC3" s="138"/>
      <c r="AD3" s="138"/>
      <c r="AE3" s="138"/>
      <c r="AF3" s="138"/>
      <c r="AG3" s="171"/>
      <c r="AH3" s="172" t="s">
        <v>1837</v>
      </c>
      <c r="AI3" s="137"/>
      <c r="AJ3" s="138"/>
      <c r="AK3" s="138"/>
      <c r="AL3" s="138"/>
      <c r="AM3" s="138"/>
      <c r="AN3" s="171"/>
      <c r="AO3" s="199" t="s">
        <v>1691</v>
      </c>
      <c r="AP3" s="200"/>
      <c r="AQ3" s="200"/>
      <c r="AR3" s="201"/>
      <c r="AS3" s="232" t="s">
        <v>1685</v>
      </c>
      <c r="AT3" s="233" t="s">
        <v>1835</v>
      </c>
      <c r="AU3" s="234" t="s">
        <v>1836</v>
      </c>
      <c r="AV3" s="235"/>
      <c r="AW3" s="235"/>
      <c r="AX3" s="235"/>
      <c r="AY3" s="235"/>
      <c r="AZ3" s="235"/>
      <c r="BA3" s="235"/>
      <c r="BB3" s="244"/>
      <c r="BC3" s="172" t="s">
        <v>1837</v>
      </c>
      <c r="BD3" s="137"/>
      <c r="BE3" s="138"/>
      <c r="BF3" s="138"/>
      <c r="BG3" s="138"/>
      <c r="BH3" s="138"/>
      <c r="BI3" s="171"/>
      <c r="BJ3" s="199" t="s">
        <v>1691</v>
      </c>
      <c r="BK3" s="200"/>
      <c r="BL3" s="200"/>
      <c r="BM3" s="201"/>
      <c r="BN3" s="232" t="s">
        <v>1685</v>
      </c>
      <c r="BO3" s="233" t="s">
        <v>1835</v>
      </c>
      <c r="BP3" s="234" t="s">
        <v>1836</v>
      </c>
      <c r="BQ3" s="235"/>
      <c r="BR3" s="235"/>
      <c r="BS3" s="235"/>
      <c r="BT3" s="235"/>
      <c r="BU3" s="235"/>
      <c r="BV3" s="235"/>
      <c r="BW3" s="244"/>
      <c r="BX3" s="172" t="s">
        <v>1837</v>
      </c>
      <c r="BY3" s="137"/>
      <c r="BZ3" s="138"/>
      <c r="CA3" s="138"/>
      <c r="CB3" s="138"/>
      <c r="CC3" s="138"/>
      <c r="CD3" s="171"/>
      <c r="CE3" s="199" t="s">
        <v>1691</v>
      </c>
      <c r="CF3" s="200"/>
      <c r="CG3" s="200"/>
      <c r="CH3" s="201"/>
      <c r="CI3" s="232" t="s">
        <v>1685</v>
      </c>
      <c r="CJ3" s="233" t="s">
        <v>1835</v>
      </c>
      <c r="CK3" s="234" t="s">
        <v>1836</v>
      </c>
      <c r="CL3" s="235"/>
      <c r="CM3" s="235"/>
      <c r="CN3" s="235"/>
      <c r="CO3" s="235"/>
      <c r="CP3" s="235"/>
      <c r="CQ3" s="235"/>
      <c r="CR3" s="244"/>
      <c r="CS3" s="172" t="s">
        <v>1837</v>
      </c>
      <c r="CT3" s="137"/>
      <c r="CU3" s="138"/>
      <c r="CV3" s="138"/>
      <c r="CW3" s="138"/>
      <c r="CX3" s="138"/>
      <c r="CY3" s="171"/>
      <c r="CZ3" s="199" t="s">
        <v>1691</v>
      </c>
      <c r="DA3" s="200"/>
      <c r="DB3" s="200"/>
      <c r="DC3" s="201"/>
      <c r="DD3" s="232" t="s">
        <v>1685</v>
      </c>
      <c r="DE3" s="233" t="s">
        <v>1835</v>
      </c>
      <c r="DF3" s="234" t="s">
        <v>1836</v>
      </c>
      <c r="DG3" s="235"/>
      <c r="DH3" s="235"/>
      <c r="DI3" s="235"/>
      <c r="DJ3" s="235"/>
      <c r="DK3" s="235"/>
      <c r="DL3" s="235"/>
      <c r="DM3" s="244"/>
      <c r="DN3" s="172" t="s">
        <v>1837</v>
      </c>
      <c r="DO3" s="137"/>
      <c r="DP3" s="138"/>
      <c r="DQ3" s="138"/>
      <c r="DR3" s="138"/>
      <c r="DS3" s="138"/>
      <c r="DT3" s="171"/>
      <c r="DU3" s="199" t="s">
        <v>1691</v>
      </c>
      <c r="DV3" s="200"/>
      <c r="DW3" s="200"/>
      <c r="DX3" s="201"/>
      <c r="DY3" s="232" t="s">
        <v>1685</v>
      </c>
      <c r="DZ3" s="233" t="s">
        <v>1835</v>
      </c>
      <c r="EA3" s="234" t="s">
        <v>1836</v>
      </c>
      <c r="EB3" s="235"/>
      <c r="EC3" s="235"/>
      <c r="ED3" s="235"/>
      <c r="EE3" s="235"/>
      <c r="EF3" s="235"/>
      <c r="EG3" s="235"/>
      <c r="EH3" s="244"/>
      <c r="EI3" s="172" t="s">
        <v>1837</v>
      </c>
      <c r="EJ3" s="137"/>
      <c r="EK3" s="138"/>
      <c r="EL3" s="138"/>
      <c r="EM3" s="138"/>
      <c r="EN3" s="138"/>
      <c r="EO3" s="171"/>
      <c r="EP3" s="199" t="s">
        <v>1691</v>
      </c>
      <c r="EQ3" s="200"/>
      <c r="ER3" s="200"/>
      <c r="ES3" s="201"/>
      <c r="ET3" s="232" t="s">
        <v>1685</v>
      </c>
      <c r="EU3" s="233" t="s">
        <v>1835</v>
      </c>
      <c r="EV3" s="234" t="s">
        <v>1836</v>
      </c>
      <c r="EW3" s="235"/>
      <c r="EX3" s="235"/>
      <c r="EY3" s="235"/>
      <c r="EZ3" s="235"/>
      <c r="FA3" s="235"/>
      <c r="FB3" s="235"/>
      <c r="FC3" s="244"/>
      <c r="FD3" s="172" t="s">
        <v>1837</v>
      </c>
      <c r="FE3" s="137"/>
      <c r="FF3" s="138"/>
      <c r="FG3" s="138"/>
      <c r="FH3" s="138"/>
      <c r="FI3" s="138"/>
      <c r="FJ3" s="171"/>
      <c r="FK3" s="199" t="s">
        <v>1691</v>
      </c>
      <c r="FL3" s="200"/>
      <c r="FM3" s="200"/>
      <c r="FN3" s="201"/>
      <c r="FO3" s="232" t="s">
        <v>1685</v>
      </c>
      <c r="FP3" s="233" t="s">
        <v>1835</v>
      </c>
      <c r="FQ3" s="234" t="s">
        <v>1836</v>
      </c>
      <c r="FR3" s="235"/>
      <c r="FS3" s="235"/>
      <c r="FT3" s="235"/>
      <c r="FU3" s="235"/>
      <c r="FV3" s="235"/>
      <c r="FW3" s="235"/>
      <c r="FX3" s="244"/>
      <c r="FY3" s="172" t="s">
        <v>1837</v>
      </c>
      <c r="FZ3" s="137"/>
      <c r="GA3" s="138"/>
      <c r="GB3" s="138"/>
      <c r="GC3" s="138"/>
      <c r="GD3" s="138"/>
      <c r="GE3" s="171"/>
      <c r="GF3" s="199" t="s">
        <v>1691</v>
      </c>
      <c r="GG3" s="200"/>
      <c r="GH3" s="200"/>
      <c r="GI3" s="201"/>
      <c r="GJ3" s="232" t="s">
        <v>1685</v>
      </c>
      <c r="GK3" s="233" t="s">
        <v>1835</v>
      </c>
      <c r="GL3" s="234" t="s">
        <v>1836</v>
      </c>
      <c r="GM3" s="235"/>
      <c r="GN3" s="235"/>
      <c r="GO3" s="235"/>
      <c r="GP3" s="235"/>
      <c r="GQ3" s="235"/>
      <c r="GR3" s="235"/>
      <c r="GS3" s="244"/>
      <c r="GT3" s="172" t="s">
        <v>1837</v>
      </c>
      <c r="GU3" s="137"/>
      <c r="GV3" s="138"/>
      <c r="GW3" s="138"/>
      <c r="GX3" s="138"/>
      <c r="GY3" s="138"/>
      <c r="GZ3" s="171"/>
      <c r="HA3" s="199" t="s">
        <v>1691</v>
      </c>
      <c r="HB3" s="200"/>
      <c r="HC3" s="200"/>
      <c r="HD3" s="201"/>
      <c r="HE3" s="232" t="s">
        <v>1685</v>
      </c>
      <c r="HF3" s="233" t="s">
        <v>1835</v>
      </c>
      <c r="HG3" s="234" t="s">
        <v>1836</v>
      </c>
      <c r="HH3" s="235"/>
      <c r="HI3" s="235"/>
      <c r="HJ3" s="235"/>
      <c r="HK3" s="235"/>
      <c r="HL3" s="235"/>
      <c r="HM3" s="235"/>
      <c r="HN3" s="244"/>
      <c r="HO3" s="172" t="s">
        <v>1837</v>
      </c>
      <c r="HP3" s="137"/>
      <c r="HQ3" s="138"/>
      <c r="HR3" s="138"/>
      <c r="HS3" s="138"/>
      <c r="HT3" s="138"/>
      <c r="HU3" s="171"/>
      <c r="HV3" s="199" t="s">
        <v>1691</v>
      </c>
      <c r="HW3" s="200"/>
      <c r="HX3" s="200"/>
      <c r="HY3" s="201"/>
      <c r="HZ3" s="232" t="s">
        <v>1685</v>
      </c>
      <c r="IA3" s="233" t="s">
        <v>1835</v>
      </c>
      <c r="IB3" s="234" t="s">
        <v>1836</v>
      </c>
      <c r="IC3" s="235"/>
      <c r="ID3" s="235"/>
      <c r="IE3" s="235"/>
      <c r="IF3" s="235"/>
      <c r="IG3" s="235"/>
      <c r="IH3" s="235"/>
      <c r="II3" s="244"/>
      <c r="IJ3" s="172" t="s">
        <v>1837</v>
      </c>
      <c r="IK3" s="137"/>
      <c r="IL3" s="138"/>
      <c r="IM3" s="138"/>
      <c r="IN3" s="138"/>
      <c r="IO3" s="138"/>
      <c r="IP3" s="171"/>
      <c r="IQ3" s="199" t="s">
        <v>1691</v>
      </c>
      <c r="IR3" s="200"/>
      <c r="IS3" s="200"/>
      <c r="IT3" s="201"/>
    </row>
    <row r="4" ht="43.2" spans="2:254">
      <c r="B4" s="139"/>
      <c r="C4" s="136"/>
      <c r="D4" s="109"/>
      <c r="E4" s="140" t="s">
        <v>1838</v>
      </c>
      <c r="F4" s="140" t="s">
        <v>1839</v>
      </c>
      <c r="G4" s="109" t="s">
        <v>1840</v>
      </c>
      <c r="H4" s="109" t="s">
        <v>1841</v>
      </c>
      <c r="I4" s="109" t="s">
        <v>1842</v>
      </c>
      <c r="J4" s="109" t="s">
        <v>1843</v>
      </c>
      <c r="K4" s="109" t="s">
        <v>1844</v>
      </c>
      <c r="L4" s="173" t="s">
        <v>1845</v>
      </c>
      <c r="M4" s="172" t="s">
        <v>1846</v>
      </c>
      <c r="N4" s="137" t="s">
        <v>1847</v>
      </c>
      <c r="O4" s="138" t="s">
        <v>29</v>
      </c>
      <c r="P4" s="138" t="s">
        <v>30</v>
      </c>
      <c r="Q4" s="138" t="s">
        <v>1848</v>
      </c>
      <c r="R4" s="109" t="s">
        <v>1849</v>
      </c>
      <c r="S4" s="171" t="s">
        <v>33</v>
      </c>
      <c r="T4" s="172" t="s">
        <v>1850</v>
      </c>
      <c r="U4" s="138" t="s">
        <v>1851</v>
      </c>
      <c r="V4" s="109" t="s">
        <v>1850</v>
      </c>
      <c r="W4" s="202" t="s">
        <v>1851</v>
      </c>
      <c r="X4" s="136"/>
      <c r="Y4" s="109"/>
      <c r="Z4" s="140" t="s">
        <v>1852</v>
      </c>
      <c r="AA4" s="140" t="s">
        <v>1853</v>
      </c>
      <c r="AB4" s="109" t="s">
        <v>1854</v>
      </c>
      <c r="AC4" s="109" t="s">
        <v>1855</v>
      </c>
      <c r="AD4" s="109" t="s">
        <v>1856</v>
      </c>
      <c r="AE4" s="109" t="s">
        <v>1857</v>
      </c>
      <c r="AF4" s="109" t="s">
        <v>1858</v>
      </c>
      <c r="AG4" s="173" t="s">
        <v>1859</v>
      </c>
      <c r="AH4" s="172" t="s">
        <v>1846</v>
      </c>
      <c r="AI4" s="137" t="s">
        <v>1847</v>
      </c>
      <c r="AJ4" s="138" t="s">
        <v>29</v>
      </c>
      <c r="AK4" s="138" t="s">
        <v>30</v>
      </c>
      <c r="AL4" s="138" t="s">
        <v>1848</v>
      </c>
      <c r="AM4" s="109" t="s">
        <v>1849</v>
      </c>
      <c r="AN4" s="171" t="s">
        <v>33</v>
      </c>
      <c r="AO4" s="172" t="s">
        <v>1850</v>
      </c>
      <c r="AP4" s="138" t="s">
        <v>1851</v>
      </c>
      <c r="AQ4" s="109" t="s">
        <v>1850</v>
      </c>
      <c r="AR4" s="202" t="s">
        <v>1851</v>
      </c>
      <c r="AS4" s="236"/>
      <c r="AT4" s="237"/>
      <c r="AU4" s="140" t="s">
        <v>1852</v>
      </c>
      <c r="AV4" s="140" t="s">
        <v>1853</v>
      </c>
      <c r="AW4" s="109" t="s">
        <v>1854</v>
      </c>
      <c r="AX4" s="109" t="s">
        <v>1855</v>
      </c>
      <c r="AY4" s="109" t="s">
        <v>1856</v>
      </c>
      <c r="AZ4" s="109" t="s">
        <v>1857</v>
      </c>
      <c r="BA4" s="109" t="s">
        <v>1858</v>
      </c>
      <c r="BB4" s="173" t="s">
        <v>1859</v>
      </c>
      <c r="BC4" s="172" t="s">
        <v>1846</v>
      </c>
      <c r="BD4" s="137" t="s">
        <v>1847</v>
      </c>
      <c r="BE4" s="138" t="s">
        <v>29</v>
      </c>
      <c r="BF4" s="138" t="s">
        <v>30</v>
      </c>
      <c r="BG4" s="138" t="s">
        <v>1848</v>
      </c>
      <c r="BH4" s="109" t="s">
        <v>1849</v>
      </c>
      <c r="BI4" s="171" t="s">
        <v>33</v>
      </c>
      <c r="BJ4" s="172" t="s">
        <v>1850</v>
      </c>
      <c r="BK4" s="138" t="s">
        <v>1851</v>
      </c>
      <c r="BL4" s="109" t="s">
        <v>1850</v>
      </c>
      <c r="BM4" s="202" t="s">
        <v>1851</v>
      </c>
      <c r="BN4" s="236"/>
      <c r="BO4" s="237"/>
      <c r="BP4" s="140" t="s">
        <v>1852</v>
      </c>
      <c r="BQ4" s="140" t="s">
        <v>1853</v>
      </c>
      <c r="BR4" s="109" t="s">
        <v>1854</v>
      </c>
      <c r="BS4" s="109" t="s">
        <v>1855</v>
      </c>
      <c r="BT4" s="109" t="s">
        <v>1856</v>
      </c>
      <c r="BU4" s="109" t="s">
        <v>1857</v>
      </c>
      <c r="BV4" s="109" t="s">
        <v>1858</v>
      </c>
      <c r="BW4" s="173" t="s">
        <v>1859</v>
      </c>
      <c r="BX4" s="172" t="s">
        <v>1846</v>
      </c>
      <c r="BY4" s="137" t="s">
        <v>1847</v>
      </c>
      <c r="BZ4" s="138" t="s">
        <v>29</v>
      </c>
      <c r="CA4" s="138" t="s">
        <v>30</v>
      </c>
      <c r="CB4" s="138" t="s">
        <v>1848</v>
      </c>
      <c r="CC4" s="109" t="s">
        <v>1849</v>
      </c>
      <c r="CD4" s="171" t="s">
        <v>33</v>
      </c>
      <c r="CE4" s="172" t="s">
        <v>1850</v>
      </c>
      <c r="CF4" s="138" t="s">
        <v>1851</v>
      </c>
      <c r="CG4" s="109" t="s">
        <v>1850</v>
      </c>
      <c r="CH4" s="202" t="s">
        <v>1851</v>
      </c>
      <c r="CI4" s="236"/>
      <c r="CJ4" s="237"/>
      <c r="CK4" s="140" t="s">
        <v>1852</v>
      </c>
      <c r="CL4" s="140" t="s">
        <v>1853</v>
      </c>
      <c r="CM4" s="109" t="s">
        <v>1854</v>
      </c>
      <c r="CN4" s="109" t="s">
        <v>1855</v>
      </c>
      <c r="CO4" s="109" t="s">
        <v>1856</v>
      </c>
      <c r="CP4" s="109" t="s">
        <v>1857</v>
      </c>
      <c r="CQ4" s="109" t="s">
        <v>1858</v>
      </c>
      <c r="CR4" s="173" t="s">
        <v>1859</v>
      </c>
      <c r="CS4" s="172" t="s">
        <v>1846</v>
      </c>
      <c r="CT4" s="137" t="s">
        <v>1847</v>
      </c>
      <c r="CU4" s="138" t="s">
        <v>29</v>
      </c>
      <c r="CV4" s="138" t="s">
        <v>30</v>
      </c>
      <c r="CW4" s="138" t="s">
        <v>1848</v>
      </c>
      <c r="CX4" s="109" t="s">
        <v>1849</v>
      </c>
      <c r="CY4" s="171" t="s">
        <v>33</v>
      </c>
      <c r="CZ4" s="172" t="s">
        <v>1850</v>
      </c>
      <c r="DA4" s="138" t="s">
        <v>1851</v>
      </c>
      <c r="DB4" s="109" t="s">
        <v>1850</v>
      </c>
      <c r="DC4" s="202" t="s">
        <v>1851</v>
      </c>
      <c r="DD4" s="236"/>
      <c r="DE4" s="237"/>
      <c r="DF4" s="140" t="s">
        <v>1852</v>
      </c>
      <c r="DG4" s="140" t="s">
        <v>1853</v>
      </c>
      <c r="DH4" s="109" t="s">
        <v>1854</v>
      </c>
      <c r="DI4" s="109" t="s">
        <v>1855</v>
      </c>
      <c r="DJ4" s="109" t="s">
        <v>1856</v>
      </c>
      <c r="DK4" s="109" t="s">
        <v>1857</v>
      </c>
      <c r="DL4" s="109" t="s">
        <v>1858</v>
      </c>
      <c r="DM4" s="173" t="s">
        <v>1859</v>
      </c>
      <c r="DN4" s="172" t="s">
        <v>1846</v>
      </c>
      <c r="DO4" s="137" t="s">
        <v>1847</v>
      </c>
      <c r="DP4" s="138" t="s">
        <v>29</v>
      </c>
      <c r="DQ4" s="138" t="s">
        <v>30</v>
      </c>
      <c r="DR4" s="138" t="s">
        <v>1848</v>
      </c>
      <c r="DS4" s="109" t="s">
        <v>1849</v>
      </c>
      <c r="DT4" s="171" t="s">
        <v>33</v>
      </c>
      <c r="DU4" s="172" t="s">
        <v>1850</v>
      </c>
      <c r="DV4" s="138" t="s">
        <v>1851</v>
      </c>
      <c r="DW4" s="109" t="s">
        <v>1850</v>
      </c>
      <c r="DX4" s="202" t="s">
        <v>1851</v>
      </c>
      <c r="DY4" s="236"/>
      <c r="DZ4" s="237"/>
      <c r="EA4" s="140" t="s">
        <v>1852</v>
      </c>
      <c r="EB4" s="140" t="s">
        <v>1853</v>
      </c>
      <c r="EC4" s="109" t="s">
        <v>1854</v>
      </c>
      <c r="ED4" s="109" t="s">
        <v>1855</v>
      </c>
      <c r="EE4" s="109" t="s">
        <v>1856</v>
      </c>
      <c r="EF4" s="109" t="s">
        <v>1857</v>
      </c>
      <c r="EG4" s="109" t="s">
        <v>1858</v>
      </c>
      <c r="EH4" s="173" t="s">
        <v>1859</v>
      </c>
      <c r="EI4" s="172" t="s">
        <v>1846</v>
      </c>
      <c r="EJ4" s="137" t="s">
        <v>1847</v>
      </c>
      <c r="EK4" s="138" t="s">
        <v>29</v>
      </c>
      <c r="EL4" s="138" t="s">
        <v>30</v>
      </c>
      <c r="EM4" s="138" t="s">
        <v>1848</v>
      </c>
      <c r="EN4" s="109" t="s">
        <v>1849</v>
      </c>
      <c r="EO4" s="171" t="s">
        <v>33</v>
      </c>
      <c r="EP4" s="172" t="s">
        <v>1850</v>
      </c>
      <c r="EQ4" s="138" t="s">
        <v>1851</v>
      </c>
      <c r="ER4" s="109" t="s">
        <v>1850</v>
      </c>
      <c r="ES4" s="202" t="s">
        <v>1851</v>
      </c>
      <c r="ET4" s="236"/>
      <c r="EU4" s="237"/>
      <c r="EV4" s="140" t="s">
        <v>1852</v>
      </c>
      <c r="EW4" s="140" t="s">
        <v>1853</v>
      </c>
      <c r="EX4" s="109" t="s">
        <v>1854</v>
      </c>
      <c r="EY4" s="109" t="s">
        <v>1855</v>
      </c>
      <c r="EZ4" s="109" t="s">
        <v>1856</v>
      </c>
      <c r="FA4" s="109" t="s">
        <v>1857</v>
      </c>
      <c r="FB4" s="109" t="s">
        <v>1858</v>
      </c>
      <c r="FC4" s="173" t="s">
        <v>1859</v>
      </c>
      <c r="FD4" s="172" t="s">
        <v>1846</v>
      </c>
      <c r="FE4" s="137" t="s">
        <v>1847</v>
      </c>
      <c r="FF4" s="138" t="s">
        <v>29</v>
      </c>
      <c r="FG4" s="138" t="s">
        <v>30</v>
      </c>
      <c r="FH4" s="138" t="s">
        <v>1848</v>
      </c>
      <c r="FI4" s="109" t="s">
        <v>1849</v>
      </c>
      <c r="FJ4" s="171" t="s">
        <v>33</v>
      </c>
      <c r="FK4" s="172" t="s">
        <v>1850</v>
      </c>
      <c r="FL4" s="138" t="s">
        <v>1851</v>
      </c>
      <c r="FM4" s="109" t="s">
        <v>1850</v>
      </c>
      <c r="FN4" s="202" t="s">
        <v>1851</v>
      </c>
      <c r="FO4" s="236"/>
      <c r="FP4" s="237"/>
      <c r="FQ4" s="140" t="s">
        <v>1852</v>
      </c>
      <c r="FR4" s="140" t="s">
        <v>1853</v>
      </c>
      <c r="FS4" s="109" t="s">
        <v>1854</v>
      </c>
      <c r="FT4" s="109" t="s">
        <v>1855</v>
      </c>
      <c r="FU4" s="109" t="s">
        <v>1856</v>
      </c>
      <c r="FV4" s="109" t="s">
        <v>1857</v>
      </c>
      <c r="FW4" s="109" t="s">
        <v>1858</v>
      </c>
      <c r="FX4" s="173" t="s">
        <v>1859</v>
      </c>
      <c r="FY4" s="172" t="s">
        <v>1846</v>
      </c>
      <c r="FZ4" s="137" t="s">
        <v>1847</v>
      </c>
      <c r="GA4" s="138" t="s">
        <v>29</v>
      </c>
      <c r="GB4" s="138" t="s">
        <v>30</v>
      </c>
      <c r="GC4" s="138" t="s">
        <v>1848</v>
      </c>
      <c r="GD4" s="109" t="s">
        <v>1849</v>
      </c>
      <c r="GE4" s="171" t="s">
        <v>33</v>
      </c>
      <c r="GF4" s="172" t="s">
        <v>1850</v>
      </c>
      <c r="GG4" s="138" t="s">
        <v>1851</v>
      </c>
      <c r="GH4" s="109" t="s">
        <v>1850</v>
      </c>
      <c r="GI4" s="202" t="s">
        <v>1851</v>
      </c>
      <c r="GJ4" s="236"/>
      <c r="GK4" s="237"/>
      <c r="GL4" s="140" t="s">
        <v>1852</v>
      </c>
      <c r="GM4" s="140" t="s">
        <v>1853</v>
      </c>
      <c r="GN4" s="109" t="s">
        <v>1854</v>
      </c>
      <c r="GO4" s="109" t="s">
        <v>1855</v>
      </c>
      <c r="GP4" s="109" t="s">
        <v>1856</v>
      </c>
      <c r="GQ4" s="109" t="s">
        <v>1857</v>
      </c>
      <c r="GR4" s="109" t="s">
        <v>1858</v>
      </c>
      <c r="GS4" s="173" t="s">
        <v>1859</v>
      </c>
      <c r="GT4" s="172" t="s">
        <v>1846</v>
      </c>
      <c r="GU4" s="137" t="s">
        <v>1847</v>
      </c>
      <c r="GV4" s="138" t="s">
        <v>29</v>
      </c>
      <c r="GW4" s="138" t="s">
        <v>30</v>
      </c>
      <c r="GX4" s="138" t="s">
        <v>1848</v>
      </c>
      <c r="GY4" s="109" t="s">
        <v>1849</v>
      </c>
      <c r="GZ4" s="171" t="s">
        <v>33</v>
      </c>
      <c r="HA4" s="172" t="s">
        <v>1850</v>
      </c>
      <c r="HB4" s="138" t="s">
        <v>1851</v>
      </c>
      <c r="HC4" s="109" t="s">
        <v>1850</v>
      </c>
      <c r="HD4" s="202" t="s">
        <v>1851</v>
      </c>
      <c r="HE4" s="236"/>
      <c r="HF4" s="237"/>
      <c r="HG4" s="140" t="s">
        <v>1852</v>
      </c>
      <c r="HH4" s="140" t="s">
        <v>1853</v>
      </c>
      <c r="HI4" s="109" t="s">
        <v>1854</v>
      </c>
      <c r="HJ4" s="109" t="s">
        <v>1855</v>
      </c>
      <c r="HK4" s="109" t="s">
        <v>1856</v>
      </c>
      <c r="HL4" s="109" t="s">
        <v>1857</v>
      </c>
      <c r="HM4" s="109" t="s">
        <v>1858</v>
      </c>
      <c r="HN4" s="173" t="s">
        <v>1859</v>
      </c>
      <c r="HO4" s="172" t="s">
        <v>1846</v>
      </c>
      <c r="HP4" s="137" t="s">
        <v>1847</v>
      </c>
      <c r="HQ4" s="138" t="s">
        <v>29</v>
      </c>
      <c r="HR4" s="138" t="s">
        <v>30</v>
      </c>
      <c r="HS4" s="138" t="s">
        <v>1848</v>
      </c>
      <c r="HT4" s="109" t="s">
        <v>1849</v>
      </c>
      <c r="HU4" s="171" t="s">
        <v>33</v>
      </c>
      <c r="HV4" s="172" t="s">
        <v>1850</v>
      </c>
      <c r="HW4" s="138" t="s">
        <v>1851</v>
      </c>
      <c r="HX4" s="109" t="s">
        <v>1850</v>
      </c>
      <c r="HY4" s="202" t="s">
        <v>1851</v>
      </c>
      <c r="HZ4" s="236"/>
      <c r="IA4" s="237"/>
      <c r="IB4" s="140" t="s">
        <v>1852</v>
      </c>
      <c r="IC4" s="140" t="s">
        <v>1853</v>
      </c>
      <c r="ID4" s="109" t="s">
        <v>1854</v>
      </c>
      <c r="IE4" s="109" t="s">
        <v>1855</v>
      </c>
      <c r="IF4" s="109" t="s">
        <v>1856</v>
      </c>
      <c r="IG4" s="109" t="s">
        <v>1857</v>
      </c>
      <c r="IH4" s="109" t="s">
        <v>1858</v>
      </c>
      <c r="II4" s="173" t="s">
        <v>1859</v>
      </c>
      <c r="IJ4" s="172" t="s">
        <v>1846</v>
      </c>
      <c r="IK4" s="137" t="s">
        <v>1847</v>
      </c>
      <c r="IL4" s="138" t="s">
        <v>29</v>
      </c>
      <c r="IM4" s="138" t="s">
        <v>30</v>
      </c>
      <c r="IN4" s="138" t="s">
        <v>1848</v>
      </c>
      <c r="IO4" s="109" t="s">
        <v>1849</v>
      </c>
      <c r="IP4" s="171" t="s">
        <v>33</v>
      </c>
      <c r="IQ4" s="172" t="s">
        <v>1850</v>
      </c>
      <c r="IR4" s="138" t="s">
        <v>1851</v>
      </c>
      <c r="IS4" s="109" t="s">
        <v>1850</v>
      </c>
      <c r="IT4" s="202" t="s">
        <v>1851</v>
      </c>
    </row>
    <row r="5" customHeight="1" spans="1:254">
      <c r="A5" s="141" t="str">
        <f>B5&amp;D5</f>
        <v>BarrelInternal</v>
      </c>
      <c r="B5" s="142" t="str">
        <f>Info!C4</f>
        <v>Barrel</v>
      </c>
      <c r="C5" s="143">
        <f>VLOOKUP($B5,Table!$C$4:$P$19,MATCH('MBO Report 1'!C$2,Table!$E$3:$P$3,0)+2,FALSE)</f>
        <v>399471.82588</v>
      </c>
      <c r="D5" s="144" t="s">
        <v>327</v>
      </c>
      <c r="E5" s="145">
        <f>VLOOKUP($A5,Table!$A$56:$P$83,MATCH('MBO Report 1'!C$2,Table!$E$55:$P$55,0)+4,FALSE)</f>
        <v>0</v>
      </c>
      <c r="F5" s="145" t="s">
        <v>1860</v>
      </c>
      <c r="G5" s="146">
        <f ca="1">IFERROR(GETPIVOTDATA("ReWork",PivotTable!$B$3,"Dept",$B5,"Month",C$2,"Source",$D5),0)</f>
        <v>11</v>
      </c>
      <c r="H5" s="146">
        <f ca="1">IFERROR(GETPIVOTDATA("RePlate",PivotTable!$B$3,"Dept",$B5,"Month",C$2,"Source",$D5),0)</f>
        <v>0</v>
      </c>
      <c r="I5" s="146">
        <f ca="1">IFERROR(GETPIVOTDATA("ReWash",PivotTable!$B$3,"Dept",$B5,"Month",C$2,"Source",$D5),0)</f>
        <v>2</v>
      </c>
      <c r="J5" s="146">
        <f ca="1">IFERROR(GETPIVOTDATA("Other",PivotTable!$B$3,"Dept",$B5,"Month",C$2,"Source",$D5),0)</f>
        <v>13</v>
      </c>
      <c r="K5" s="146">
        <f ca="1">IFERROR(GETPIVOTDATA("Sort",PivotTable!$B$3,"Dept",$B5,"Month",C$2,"Source",$D5),0)</f>
        <v>0</v>
      </c>
      <c r="L5" s="174">
        <f ca="1">IFERROR(GETPIVOTDATA("Scrap",PivotTable!$B$3,"Dept",$B5,"Month",C$2,"Source",$D5),0)</f>
        <v>0</v>
      </c>
      <c r="M5" s="175">
        <v>0</v>
      </c>
      <c r="N5" s="176" t="s">
        <v>1860</v>
      </c>
      <c r="O5" s="177">
        <f ca="1">IFERROR(GETPIVOTDATA("Labour Cost",PivotTable!$B$3,"Dept",$B5,"Month",C$2,"Source",$D5),0)</f>
        <v>364</v>
      </c>
      <c r="P5" s="177">
        <f ca="1">IFERROR(GETPIVOTDATA("Process cost",PivotTable!$B$3,"Dept",$B5,"Month",C$2,"Source",$D5),0)</f>
        <v>0</v>
      </c>
      <c r="Q5" s="177">
        <f ca="1">IFERROR(GETPIVOTDATA("Material Cost",PivotTable!$B$3,"Dept",$B5,"Month",C$2,"Source",$D5),0)</f>
        <v>0</v>
      </c>
      <c r="R5" s="177">
        <f ca="1">IFERROR(GETPIVOTDATA("Part Cost",PivotTable!$B$3,"Dept",$B5,"Month",C$2,"Source",$D5),0)</f>
        <v>0</v>
      </c>
      <c r="S5" s="203">
        <f ca="1" t="shared" ref="S5:S20" si="0">SUM(M5:R5)</f>
        <v>364</v>
      </c>
      <c r="T5" s="204">
        <v>0.0011</v>
      </c>
      <c r="U5" s="205">
        <f ca="1">S5/C5</f>
        <v>0.000911203184850749</v>
      </c>
      <c r="V5" s="206">
        <v>0.0022</v>
      </c>
      <c r="W5" s="207">
        <f ca="1">SUM(S5:S6)/C5</f>
        <v>0.00196259147506315</v>
      </c>
      <c r="X5" s="143">
        <f>VLOOKUP($B5,Table!$C$4:$P$17,MATCH('MBO Report 1'!X$2,Table!$E$3:$P$3,0)+2,FALSE)</f>
        <v>457392.15</v>
      </c>
      <c r="Y5" s="144" t="s">
        <v>327</v>
      </c>
      <c r="Z5" s="145">
        <f>VLOOKUP($A5,Table!$A$56:$P$83,MATCH('MBO Report 1'!X$2,Table!$E$55:$P$55,0)+4,FALSE)</f>
        <v>0</v>
      </c>
      <c r="AA5" s="145" t="s">
        <v>1860</v>
      </c>
      <c r="AB5" s="146">
        <f ca="1">IFERROR(GETPIVOTDATA("ReWork",PivotTable!$B$3,"Dept",$B5,"Month",X$2,"Source",$D5),0)</f>
        <v>5</v>
      </c>
      <c r="AC5" s="146">
        <f ca="1">IFERROR(GETPIVOTDATA("RePlate",PivotTable!$B$3,"Dept",$B5,"Month",X$2,"Source",$D5),0)</f>
        <v>0</v>
      </c>
      <c r="AD5" s="146">
        <f ca="1">IFERROR(GETPIVOTDATA("ReWash",PivotTable!$B$3,"Dept",$B5,"Month",X$2,"Source",$D5),0)</f>
        <v>5</v>
      </c>
      <c r="AE5" s="146">
        <f ca="1">IFERROR(GETPIVOTDATA("Other",PivotTable!$B$3,"Dept",$B5,"Month",X$2,"Source",$D5),0)</f>
        <v>50</v>
      </c>
      <c r="AF5" s="146">
        <f ca="1">IFERROR(GETPIVOTDATA("Sort",PivotTable!$B$3,"Dept",$B5,"Month",X$2,"Source",$D5),0)</f>
        <v>0</v>
      </c>
      <c r="AG5" s="174">
        <f ca="1">IFERROR(GETPIVOTDATA("Scrap",PivotTable!$B$3,"Dept",$B5,"Month",X$2,"Source",$D5),0)</f>
        <v>0</v>
      </c>
      <c r="AH5" s="175">
        <v>0</v>
      </c>
      <c r="AI5" s="176" t="s">
        <v>1860</v>
      </c>
      <c r="AJ5" s="177">
        <f ca="1">IFERROR(GETPIVOTDATA("Labour Cost",PivotTable!$B$3,"Dept",$B5,"Month",X$2,"Source",$D5),0)</f>
        <v>840</v>
      </c>
      <c r="AK5" s="177">
        <f ca="1">IFERROR(GETPIVOTDATA("Process cost",PivotTable!$B$3,"Dept",$B5,"Month",X$2,"Source",$D5),0)</f>
        <v>0</v>
      </c>
      <c r="AL5" s="177">
        <f ca="1">IFERROR(GETPIVOTDATA("Material Cost",PivotTable!$B$3,"Dept",$B5,"Month",X$2,"Source",$D5),0)</f>
        <v>0</v>
      </c>
      <c r="AM5" s="177">
        <f ca="1">IFERROR(GETPIVOTDATA("Part Cost",PivotTable!$B$3,"Dept",$B5,"Month",X$2,"Source",$D5),0)</f>
        <v>0</v>
      </c>
      <c r="AN5" s="203">
        <f ca="1" t="shared" ref="AN5:AN20" si="1">SUM(AH5:AM5)</f>
        <v>840</v>
      </c>
      <c r="AO5" s="204">
        <v>0.0011</v>
      </c>
      <c r="AP5" s="205">
        <f ca="1" t="shared" ref="AP5" si="2">AN5/X5</f>
        <v>0.00183649850571331</v>
      </c>
      <c r="AQ5" s="206">
        <v>0.0022</v>
      </c>
      <c r="AR5" s="207">
        <f ca="1" t="shared" ref="AR5" si="3">SUM(AN5:AN6)/X5</f>
        <v>0.00183649850571331</v>
      </c>
      <c r="AS5" s="238">
        <f>VLOOKUP($B5,Table!$C$4:$P$17,MATCH('MBO Report 1'!AS$2,Table!$E$3:$P$3,0)+2,FALSE)</f>
        <v>422091.49</v>
      </c>
      <c r="AT5" s="144" t="s">
        <v>327</v>
      </c>
      <c r="AU5" s="145">
        <f>VLOOKUP($A5,Table!$A$56:$P$83,MATCH('MBO Report 1'!AS$2,Table!$E$55:$P$55,0)+4,FALSE)</f>
        <v>0</v>
      </c>
      <c r="AV5" s="145" t="s">
        <v>1860</v>
      </c>
      <c r="AW5" s="146">
        <f ca="1">IFERROR(GETPIVOTDATA("ReWork",PivotTable!$B$3,"Dept",$B5,"Month",AS$2,"Source",$D5),0)</f>
        <v>15</v>
      </c>
      <c r="AX5" s="146">
        <f ca="1">IFERROR(GETPIVOTDATA("RePlate",PivotTable!$B$3,"Dept",$B5,"Month",AS$2,"Source",$D5),0)</f>
        <v>0</v>
      </c>
      <c r="AY5" s="146">
        <f ca="1">IFERROR(GETPIVOTDATA("ReWash",PivotTable!$B$3,"Dept",$B5,"Month",AS$2,"Source",$D5),0)</f>
        <v>18</v>
      </c>
      <c r="AZ5" s="146">
        <f ca="1">IFERROR(GETPIVOTDATA("Other",PivotTable!$B$3,"Dept",$B5,"Month",AS$2,"Source",$D5),0)</f>
        <v>110</v>
      </c>
      <c r="BA5" s="146">
        <f ca="1">IFERROR(GETPIVOTDATA("Sort",PivotTable!$B$3,"Dept",$B5,"Month",AS$2,"Source",$D5),0)</f>
        <v>0</v>
      </c>
      <c r="BB5" s="174">
        <f ca="1">IFERROR(GETPIVOTDATA("Scrap",PivotTable!$B$3,"Dept",$B5,"Month",AS$2,"Source",$D5),0)</f>
        <v>0</v>
      </c>
      <c r="BC5" s="175">
        <v>0</v>
      </c>
      <c r="BD5" s="176" t="s">
        <v>1860</v>
      </c>
      <c r="BE5" s="177">
        <f ca="1">IFERROR(GETPIVOTDATA("Labour Cost",PivotTable!$B$3,"Dept",$B5,"Month",AS$2,"Source",$D5),0)</f>
        <v>2002</v>
      </c>
      <c r="BF5" s="177">
        <f ca="1">IFERROR(GETPIVOTDATA("Process cost",PivotTable!$B$3,"Dept",$B5,"Month",AS$2,"Source",$D5),0)</f>
        <v>0</v>
      </c>
      <c r="BG5" s="177">
        <f ca="1">IFERROR(GETPIVOTDATA("Material Cost",PivotTable!$B$3,"Dept",$B5,"Month",AS$2,"Source",$D5),0)</f>
        <v>0</v>
      </c>
      <c r="BH5" s="177">
        <f ca="1">IFERROR(GETPIVOTDATA("Part Cost",PivotTable!$B$3,"Dept",$B5,"Month",AS$2,"Source",$D5),0)</f>
        <v>0</v>
      </c>
      <c r="BI5" s="203">
        <f ca="1" t="shared" ref="BI5:BI20" si="4">SUM(BC5:BH5)</f>
        <v>2002</v>
      </c>
      <c r="BJ5" s="204">
        <v>0.0011</v>
      </c>
      <c r="BK5" s="205">
        <f ca="1" t="shared" ref="BK5" si="5">BI5/AS5</f>
        <v>0.00474304753218313</v>
      </c>
      <c r="BL5" s="245">
        <v>0.0022</v>
      </c>
      <c r="BM5" s="251">
        <f ca="1" t="shared" ref="BM5" si="6">SUM(BI5:BI6)/AS5</f>
        <v>0.00538271927728275</v>
      </c>
      <c r="BN5" s="238">
        <f>VLOOKUP($B5,Table!$C$4:$P$17,MATCH('MBO Report 1'!BN$2,Table!$E$3:$P$3,0)+2,FALSE)</f>
        <v>443457.544</v>
      </c>
      <c r="BO5" s="144" t="s">
        <v>327</v>
      </c>
      <c r="BP5" s="145">
        <f>VLOOKUP($A5,Table!$A$56:$P$83,MATCH('MBO Report 1'!BN$2,Table!$E$55:$P$55,0)+4,FALSE)</f>
        <v>0</v>
      </c>
      <c r="BQ5" s="145" t="s">
        <v>1860</v>
      </c>
      <c r="BR5" s="146">
        <f ca="1">IFERROR(GETPIVOTDATA("ReWork",PivotTable!$B$3,"Dept",$B5,"Month",BN$2,"Source",$D5),0)</f>
        <v>30</v>
      </c>
      <c r="BS5" s="146">
        <f ca="1">IFERROR(GETPIVOTDATA("RePlate",PivotTable!$B$3,"Dept",$B5,"Month",BN$2,"Source",$D5),0)</f>
        <v>0</v>
      </c>
      <c r="BT5" s="146">
        <f ca="1">IFERROR(GETPIVOTDATA("ReWash",PivotTable!$B$3,"Dept",$B5,"Month",BN$2,"Source",$D5),0)</f>
        <v>0</v>
      </c>
      <c r="BU5" s="146">
        <f ca="1">IFERROR(GETPIVOTDATA("Other",PivotTable!$B$3,"Dept",$B5,"Month",BN$2,"Source",$D5),0)</f>
        <v>130</v>
      </c>
      <c r="BV5" s="146">
        <f ca="1">IFERROR(GETPIVOTDATA("Sort",PivotTable!$B$3,"Dept",$B5,"Month",BN$2,"Source",$D5),0)</f>
        <v>0</v>
      </c>
      <c r="BW5" s="174">
        <f ca="1">IFERROR(GETPIVOTDATA("Scrap",PivotTable!$B$3,"Dept",$B5,"Month",BN$2,"Source",$D5),0)</f>
        <v>0</v>
      </c>
      <c r="BX5" s="175">
        <v>0</v>
      </c>
      <c r="BY5" s="176" t="s">
        <v>1860</v>
      </c>
      <c r="BZ5" s="177">
        <f ca="1">IFERROR(GETPIVOTDATA("Labour Cost",PivotTable!$B$3,"Dept",$B5,"Month",BN$2,"Source",$D5),0)</f>
        <v>2240</v>
      </c>
      <c r="CA5" s="177">
        <f ca="1">IFERROR(GETPIVOTDATA("Process cost",PivotTable!$B$3,"Dept",$B5,"Month",BN$2,"Source",$D5),0)</f>
        <v>0</v>
      </c>
      <c r="CB5" s="177">
        <f ca="1">IFERROR(GETPIVOTDATA("Material Cost",PivotTable!$B$3,"Dept",$B5,"Month",BN$2,"Source",$D5),0)</f>
        <v>0</v>
      </c>
      <c r="CC5" s="177">
        <f ca="1">IFERROR(GETPIVOTDATA("Part Cost",PivotTable!$B$3,"Dept",$B5,"Month",BN$2,"Source",$D5),0)</f>
        <v>0</v>
      </c>
      <c r="CD5" s="203">
        <f ca="1" t="shared" ref="CD5:CD20" si="7">SUM(BX5:CC5)</f>
        <v>2240</v>
      </c>
      <c r="CE5" s="204">
        <v>0.0011</v>
      </c>
      <c r="CF5" s="205">
        <f ca="1" t="shared" ref="CF5" si="8">CD5/BN5</f>
        <v>0.00505121635725291</v>
      </c>
      <c r="CG5" s="245">
        <v>0.0022</v>
      </c>
      <c r="CH5" s="251">
        <f ca="1" t="shared" ref="CH5" si="9">SUM(CD5:CD6)/BN5</f>
        <v>0.00634108053419427</v>
      </c>
      <c r="CI5" s="238">
        <f>VLOOKUP($B5,Table!$C$4:$P$17,MATCH('MBO Report 1'!CI$2,Table!$E$3:$P$3,0)+2,FALSE)</f>
        <v>475636.01</v>
      </c>
      <c r="CJ5" s="144" t="s">
        <v>327</v>
      </c>
      <c r="CK5" s="145">
        <f>VLOOKUP($A5,Table!$A$56:$P$83,MATCH('MBO Report 1'!CI$2,Table!$E$55:$P$55,0)+4,FALSE)</f>
        <v>0</v>
      </c>
      <c r="CL5" s="145" t="s">
        <v>1860</v>
      </c>
      <c r="CM5" s="146">
        <f ca="1">IFERROR(GETPIVOTDATA("ReWork",PivotTable!$B$3,"Dept",$B5,"Month",CI$2,"Source",$D5),0)</f>
        <v>9</v>
      </c>
      <c r="CN5" s="146">
        <f ca="1">IFERROR(GETPIVOTDATA("RePlate",PivotTable!$B$3,"Dept",$B5,"Month",CI$2,"Source",$D5),0)</f>
        <v>0</v>
      </c>
      <c r="CO5" s="146">
        <f ca="1">IFERROR(GETPIVOTDATA("ReWash",PivotTable!$B$3,"Dept",$B5,"Month",CI$2,"Source",$D5),0)</f>
        <v>7</v>
      </c>
      <c r="CP5" s="146">
        <f ca="1">IFERROR(GETPIVOTDATA("Other",PivotTable!$B$3,"Dept",$B5,"Month",CI$2,"Source",$D5),0)</f>
        <v>64</v>
      </c>
      <c r="CQ5" s="146">
        <f ca="1">IFERROR(GETPIVOTDATA("Sort",PivotTable!$B$3,"Dept",$B5,"Month",CI$2,"Source",$D5),0)</f>
        <v>0</v>
      </c>
      <c r="CR5" s="174">
        <f ca="1">IFERROR(GETPIVOTDATA("Scrap",PivotTable!$B$3,"Dept",$B5,"Month",CI$2,"Source",$D5),0)</f>
        <v>0</v>
      </c>
      <c r="CS5" s="175">
        <v>0</v>
      </c>
      <c r="CT5" s="176" t="s">
        <v>1860</v>
      </c>
      <c r="CU5" s="177">
        <f ca="1">IFERROR(GETPIVOTDATA("Labour Cost",PivotTable!$B$3,"Dept",$B5,"Month",CI$2,"Source",$D5),0)</f>
        <v>1120</v>
      </c>
      <c r="CV5" s="177">
        <f ca="1">IFERROR(GETPIVOTDATA("Process cost",PivotTable!$B$3,"Dept",$B5,"Month",CI$2,"Source",$D5),0)</f>
        <v>0</v>
      </c>
      <c r="CW5" s="177">
        <f ca="1">IFERROR(GETPIVOTDATA("Material Cost",PivotTable!$B$3,"Dept",$B5,"Month",CI$2,"Source",$D5),0)</f>
        <v>0</v>
      </c>
      <c r="CX5" s="177">
        <f ca="1">IFERROR(GETPIVOTDATA("Part Cost",PivotTable!$B$3,"Dept",$B5,"Month",CI$2,"Source",$D5),0)</f>
        <v>0</v>
      </c>
      <c r="CY5" s="203">
        <f ca="1" t="shared" ref="CY5:CY20" si="10">SUM(CS5:CX5)</f>
        <v>1120</v>
      </c>
      <c r="CZ5" s="204">
        <v>0.0011</v>
      </c>
      <c r="DA5" s="205">
        <f ca="1" t="shared" ref="DA5" si="11">CY5/CI5</f>
        <v>0.00235474181191622</v>
      </c>
      <c r="DB5" s="245">
        <v>0.0022</v>
      </c>
      <c r="DC5" s="251">
        <f ca="1" t="shared" ref="DC5" si="12">SUM(CY5:CY6)/CI5</f>
        <v>0.00313685248515982</v>
      </c>
      <c r="DD5" s="238">
        <f>VLOOKUP($B5,Table!$C$4:$P$17,MATCH('MBO Report 1'!DD$2,Table!$E$3:$P$3,0)+2,FALSE)</f>
        <v>439298.010000001</v>
      </c>
      <c r="DE5" s="144" t="s">
        <v>327</v>
      </c>
      <c r="DF5" s="145">
        <f>VLOOKUP($A5,Table!$A$56:$P$83,MATCH('MBO Report 1'!DD$2,Table!$E$55:$P$55,0)+4,FALSE)</f>
        <v>0</v>
      </c>
      <c r="DG5" s="145" t="s">
        <v>1860</v>
      </c>
      <c r="DH5" s="146">
        <f ca="1">IFERROR(GETPIVOTDATA("ReWork",PivotTable!$B$3,"Dept",$B5,"Month",DD$2,"Source",$D5),0)</f>
        <v>0</v>
      </c>
      <c r="DI5" s="146">
        <f ca="1">IFERROR(GETPIVOTDATA("RePlate",PivotTable!$B$3,"Dept",$B5,"Month",DD$2,"Source",$D5),0)</f>
        <v>0</v>
      </c>
      <c r="DJ5" s="146">
        <f ca="1">IFERROR(GETPIVOTDATA("ReWash",PivotTable!$B$3,"Dept",$B5,"Month",DD$2,"Source",$D5),0)</f>
        <v>0</v>
      </c>
      <c r="DK5" s="146">
        <f ca="1">IFERROR(GETPIVOTDATA("Other",PivotTable!$B$3,"Dept",$B5,"Month",DD$2,"Source",$D5),0)</f>
        <v>0</v>
      </c>
      <c r="DL5" s="146">
        <f ca="1">IFERROR(GETPIVOTDATA("Sort",PivotTable!$B$3,"Dept",$B5,"Month",DD$2,"Source",$D5),0)</f>
        <v>0</v>
      </c>
      <c r="DM5" s="174">
        <f ca="1">IFERROR(GETPIVOTDATA("Scrap",PivotTable!$B$3,"Dept",$B5,"Month",DD$2,"Source",$D5),0)</f>
        <v>0</v>
      </c>
      <c r="DN5" s="175">
        <v>0</v>
      </c>
      <c r="DO5" s="176" t="s">
        <v>1860</v>
      </c>
      <c r="DP5" s="177">
        <f ca="1">IFERROR(GETPIVOTDATA("Labour Cost",PivotTable!$B$3,"Dept",$B5,"Month",DD$2,"Source",$D5),0)</f>
        <v>0</v>
      </c>
      <c r="DQ5" s="177">
        <f ca="1">IFERROR(GETPIVOTDATA("Process cost",PivotTable!$B$3,"Dept",$B5,"Month",DD$2,"Source",$D5),0)</f>
        <v>0</v>
      </c>
      <c r="DR5" s="177">
        <f ca="1">IFERROR(GETPIVOTDATA("Material Cost",PivotTable!$B$3,"Dept",$B5,"Month",DD$2,"Source",$D5),0)</f>
        <v>0</v>
      </c>
      <c r="DS5" s="177">
        <f ca="1">IFERROR(GETPIVOTDATA("Part Cost",PivotTable!$B$3,"Dept",$B5,"Month",DD$2,"Source",$D5),0)</f>
        <v>0</v>
      </c>
      <c r="DT5" s="203">
        <f ca="1" t="shared" ref="DT5:DT20" si="13">SUM(DN5:DS5)</f>
        <v>0</v>
      </c>
      <c r="DU5" s="204">
        <v>0.0011</v>
      </c>
      <c r="DV5" s="205">
        <f ca="1" t="shared" ref="DV5" si="14">DT5/DD5</f>
        <v>0</v>
      </c>
      <c r="DW5" s="245">
        <v>0.0022</v>
      </c>
      <c r="DX5" s="251">
        <f ca="1" t="shared" ref="DX5" si="15">SUM(DT5:DT6)/DD5</f>
        <v>0.000191214160064144</v>
      </c>
      <c r="DY5" s="238">
        <f>VLOOKUP($B5,Table!$C$4:$P$17,MATCH('MBO Report 1'!DY$2,Table!$E$3:$P$3,0)+2,FALSE)</f>
        <v>0</v>
      </c>
      <c r="DZ5" s="144" t="s">
        <v>327</v>
      </c>
      <c r="EA5" s="145">
        <f>VLOOKUP($A5,Table!$A$56:$P$83,MATCH('MBO Report 1'!DY$2,Table!$E$55:$P$55,0)+4,FALSE)</f>
        <v>0</v>
      </c>
      <c r="EB5" s="145" t="s">
        <v>1860</v>
      </c>
      <c r="EC5" s="146">
        <f ca="1">IFERROR(GETPIVOTDATA("ReWork",PivotTable!$B$3,"Dept",$B5,"Month",DY$2,"Source",$D5),0)</f>
        <v>0</v>
      </c>
      <c r="ED5" s="146">
        <f ca="1">IFERROR(GETPIVOTDATA("RePlate",PivotTable!$B$3,"Dept",$B5,"Month",DY$2,"Source",$D5),0)</f>
        <v>0</v>
      </c>
      <c r="EE5" s="146">
        <f ca="1">IFERROR(GETPIVOTDATA("ReWash",PivotTable!$B$3,"Dept",$B5,"Month",DY$2,"Source",$D5),0)</f>
        <v>0</v>
      </c>
      <c r="EF5" s="146">
        <f ca="1">IFERROR(GETPIVOTDATA("Other",PivotTable!$B$3,"Dept",$B5,"Month",DY$2,"Source",$D5),0)</f>
        <v>0</v>
      </c>
      <c r="EG5" s="146">
        <f ca="1">IFERROR(GETPIVOTDATA("Sort",PivotTable!$B$3,"Dept",$B5,"Month",DY$2,"Source",$D5),0)</f>
        <v>0</v>
      </c>
      <c r="EH5" s="174">
        <f ca="1">IFERROR(GETPIVOTDATA("Scrap",PivotTable!$B$3,"Dept",$B5,"Month",DY$2,"Source",$D5),0)</f>
        <v>0</v>
      </c>
      <c r="EI5" s="175">
        <v>0</v>
      </c>
      <c r="EJ5" s="176" t="s">
        <v>1860</v>
      </c>
      <c r="EK5" s="177">
        <f ca="1">IFERROR(GETPIVOTDATA("Labour Cost",PivotTable!$B$3,"Dept",$B5,"Month",DY$2,"Source",$D5),0)</f>
        <v>0</v>
      </c>
      <c r="EL5" s="177">
        <f ca="1">IFERROR(GETPIVOTDATA("Process cost",PivotTable!$B$3,"Dept",$B5,"Month",DY$2,"Source",$D5),0)</f>
        <v>0</v>
      </c>
      <c r="EM5" s="177">
        <f ca="1">IFERROR(GETPIVOTDATA("Material Cost",PivotTable!$B$3,"Dept",$B5,"Month",DY$2,"Source",$D5),0)</f>
        <v>0</v>
      </c>
      <c r="EN5" s="177">
        <f ca="1">IFERROR(GETPIVOTDATA("Part Cost",PivotTable!$B$3,"Dept",$B5,"Month",DY$2,"Source",$D5),0)</f>
        <v>0</v>
      </c>
      <c r="EO5" s="203">
        <f ca="1" t="shared" ref="EO5:EO20" si="16">SUM(EI5:EN5)</f>
        <v>0</v>
      </c>
      <c r="EP5" s="204">
        <v>0.0011</v>
      </c>
      <c r="EQ5" s="205" t="e">
        <f ca="1" t="shared" ref="EQ5" si="17">EO5/DY5</f>
        <v>#DIV/0!</v>
      </c>
      <c r="ER5" s="245">
        <v>0.0022</v>
      </c>
      <c r="ES5" s="251" t="e">
        <f ca="1" t="shared" ref="ES5" si="18">SUM(EO5:EO6)/DY5</f>
        <v>#DIV/0!</v>
      </c>
      <c r="ET5" s="238">
        <f>VLOOKUP($B5,Table!$C$4:$P$17,MATCH('MBO Report 1'!ET$2,Table!$E$3:$P$3,0)+2,FALSE)</f>
        <v>0</v>
      </c>
      <c r="EU5" s="144" t="s">
        <v>327</v>
      </c>
      <c r="EV5" s="145">
        <f>VLOOKUP($A5,Table!$A$56:$P$83,MATCH('MBO Report 1'!ET$2,Table!$E$55:$P$55,0)+4,FALSE)</f>
        <v>0</v>
      </c>
      <c r="EW5" s="145" t="s">
        <v>1860</v>
      </c>
      <c r="EX5" s="146">
        <f ca="1">IFERROR(GETPIVOTDATA("ReWork",PivotTable!$B$3,"Dept",$B5,"Month",ET$2,"Source",$D5),0)</f>
        <v>0</v>
      </c>
      <c r="EY5" s="146">
        <f ca="1">IFERROR(GETPIVOTDATA("RePlate",PivotTable!$B$3,"Dept",$B5,"Month",ET$2,"Source",$D5),0)</f>
        <v>0</v>
      </c>
      <c r="EZ5" s="146">
        <f ca="1">IFERROR(GETPIVOTDATA("ReWash",PivotTable!$B$3,"Dept",$B5,"Month",ET$2,"Source",$D5),0)</f>
        <v>0</v>
      </c>
      <c r="FA5" s="146">
        <f ca="1">IFERROR(GETPIVOTDATA("Other",PivotTable!$B$3,"Dept",$B5,"Month",ET$2,"Source",$D5),0)</f>
        <v>0</v>
      </c>
      <c r="FB5" s="146">
        <f ca="1">IFERROR(GETPIVOTDATA("Sort",PivotTable!$B$3,"Dept",$B5,"Month",ET$2,"Source",$D5),0)</f>
        <v>0</v>
      </c>
      <c r="FC5" s="174">
        <f ca="1">IFERROR(GETPIVOTDATA("Scrap",PivotTable!$B$3,"Dept",$B5,"Month",ET$2,"Source",$D5),0)</f>
        <v>0</v>
      </c>
      <c r="FD5" s="175">
        <v>0</v>
      </c>
      <c r="FE5" s="176" t="s">
        <v>1860</v>
      </c>
      <c r="FF5" s="177">
        <f ca="1">IFERROR(GETPIVOTDATA("Labour Cost",PivotTable!$B$3,"Dept",$B5,"Month",ET$2,"Source",$D5),0)</f>
        <v>0</v>
      </c>
      <c r="FG5" s="177">
        <f ca="1">IFERROR(GETPIVOTDATA("Process cost",PivotTable!$B$3,"Dept",$B5,"Month",ET$2,"Source",$D5),0)</f>
        <v>0</v>
      </c>
      <c r="FH5" s="177">
        <f ca="1">IFERROR(GETPIVOTDATA("Material Cost",PivotTable!$B$3,"Dept",$B5,"Month",ET$2,"Source",$D5),0)</f>
        <v>0</v>
      </c>
      <c r="FI5" s="177">
        <f ca="1">IFERROR(GETPIVOTDATA("Part Cost",PivotTable!$B$3,"Dept",$B5,"Month",ET$2,"Source",$D5),0)</f>
        <v>0</v>
      </c>
      <c r="FJ5" s="203">
        <f ca="1" t="shared" ref="FJ5:FJ20" si="19">SUM(FD5:FI5)</f>
        <v>0</v>
      </c>
      <c r="FK5" s="204">
        <v>0.0011</v>
      </c>
      <c r="FL5" s="205" t="e">
        <f ca="1" t="shared" ref="FL5" si="20">FJ5/ET5</f>
        <v>#DIV/0!</v>
      </c>
      <c r="FM5" s="245">
        <v>0.0022</v>
      </c>
      <c r="FN5" s="251" t="e">
        <f ca="1" t="shared" ref="FN5" si="21">SUM(FJ5:FJ6)/ET5</f>
        <v>#DIV/0!</v>
      </c>
      <c r="FO5" s="238">
        <f>VLOOKUP($B5,Table!$C$4:$P$17,MATCH('MBO Report 1'!FO$2,Table!$E$3:$P$3,0)+2,FALSE)</f>
        <v>0</v>
      </c>
      <c r="FP5" s="144" t="s">
        <v>327</v>
      </c>
      <c r="FQ5" s="145">
        <f>VLOOKUP($A5,Table!$A$56:$P$83,MATCH('MBO Report 1'!FO$2,Table!$E$55:$P$55,0)+4,FALSE)</f>
        <v>0</v>
      </c>
      <c r="FR5" s="145" t="s">
        <v>1860</v>
      </c>
      <c r="FS5" s="146">
        <f ca="1">IFERROR(GETPIVOTDATA("ReWork",PivotTable!$B$3,"Dept",$B5,"Month",FO$2,"Source",$D5),0)</f>
        <v>0</v>
      </c>
      <c r="FT5" s="146">
        <f ca="1">IFERROR(GETPIVOTDATA("RePlate",PivotTable!$B$3,"Dept",$B5,"Month",FO$2,"Source",$D5),0)</f>
        <v>0</v>
      </c>
      <c r="FU5" s="146">
        <f ca="1">IFERROR(GETPIVOTDATA("ReWash",PivotTable!$B$3,"Dept",$B5,"Month",FO$2,"Source",$D5),0)</f>
        <v>0</v>
      </c>
      <c r="FV5" s="146">
        <f ca="1">IFERROR(GETPIVOTDATA("Other",PivotTable!$B$3,"Dept",$B5,"Month",FO$2,"Source",$D5),0)</f>
        <v>0</v>
      </c>
      <c r="FW5" s="146">
        <f ca="1">IFERROR(GETPIVOTDATA("Sort",PivotTable!$B$3,"Dept",$B5,"Month",FO$2,"Source",$D5),0)</f>
        <v>0</v>
      </c>
      <c r="FX5" s="174">
        <f ca="1">IFERROR(GETPIVOTDATA("Scrap",PivotTable!$B$3,"Dept",$B5,"Month",FO$2,"Source",$D5),0)</f>
        <v>0</v>
      </c>
      <c r="FY5" s="175">
        <v>0</v>
      </c>
      <c r="FZ5" s="176" t="s">
        <v>1860</v>
      </c>
      <c r="GA5" s="177">
        <f ca="1">IFERROR(GETPIVOTDATA("Labour Cost",PivotTable!$B$3,"Dept",$B5,"Month",FO$2,"Source",$D5),0)</f>
        <v>0</v>
      </c>
      <c r="GB5" s="177">
        <f ca="1">IFERROR(GETPIVOTDATA("Process cost",PivotTable!$B$3,"Dept",$B5,"Month",FO$2,"Source",$D5),0)</f>
        <v>0</v>
      </c>
      <c r="GC5" s="177">
        <f ca="1">IFERROR(GETPIVOTDATA("Material Cost",PivotTable!$B$3,"Dept",$B5,"Month",FO$2,"Source",$D5),0)</f>
        <v>0</v>
      </c>
      <c r="GD5" s="177">
        <f ca="1">IFERROR(GETPIVOTDATA("Part Cost",PivotTable!$B$3,"Dept",$B5,"Month",FO$2,"Source",$D5),0)</f>
        <v>0</v>
      </c>
      <c r="GE5" s="203">
        <f ca="1" t="shared" ref="GE5:GE20" si="22">SUM(FY5:GD5)</f>
        <v>0</v>
      </c>
      <c r="GF5" s="204">
        <v>0.0011</v>
      </c>
      <c r="GG5" s="205" t="e">
        <f ca="1" t="shared" ref="GG5" si="23">GE5/FO5</f>
        <v>#DIV/0!</v>
      </c>
      <c r="GH5" s="245">
        <v>0.0022</v>
      </c>
      <c r="GI5" s="251" t="e">
        <f ca="1" t="shared" ref="GI5" si="24">SUM(GE5:GE6)/FO5</f>
        <v>#DIV/0!</v>
      </c>
      <c r="GJ5" s="238">
        <f>VLOOKUP($B5,Table!$C$4:$P$17,MATCH('MBO Report 1'!GJ$2,Table!$E$3:$P$3,0)+2,FALSE)</f>
        <v>0</v>
      </c>
      <c r="GK5" s="144" t="s">
        <v>327</v>
      </c>
      <c r="GL5" s="145">
        <f>VLOOKUP($A5,Table!$A$56:$P$83,MATCH('MBO Report 1'!GJ$2,Table!$E$55:$P$55,0)+4,FALSE)</f>
        <v>0</v>
      </c>
      <c r="GM5" s="145" t="s">
        <v>1860</v>
      </c>
      <c r="GN5" s="146">
        <f ca="1">IFERROR(GETPIVOTDATA("ReWork",PivotTable!$B$3,"Dept",$B5,"Month",GJ$2,"Source",$D5),0)</f>
        <v>0</v>
      </c>
      <c r="GO5" s="146">
        <f ca="1">IFERROR(GETPIVOTDATA("RePlate",PivotTable!$B$3,"Dept",$B5,"Month",GJ$2,"Source",$D5),0)</f>
        <v>0</v>
      </c>
      <c r="GP5" s="146">
        <f ca="1">IFERROR(GETPIVOTDATA("ReWash",PivotTable!$B$3,"Dept",$B5,"Month",GJ$2,"Source",$D5),0)</f>
        <v>0</v>
      </c>
      <c r="GQ5" s="146">
        <f ca="1">IFERROR(GETPIVOTDATA("Other",PivotTable!$B$3,"Dept",$B5,"Month",GJ$2,"Source",$D5),0)</f>
        <v>0</v>
      </c>
      <c r="GR5" s="146">
        <f ca="1">IFERROR(GETPIVOTDATA("Sort",PivotTable!$B$3,"Dept",$B5,"Month",GJ$2,"Source",$D5),0)</f>
        <v>0</v>
      </c>
      <c r="GS5" s="174">
        <f ca="1">IFERROR(GETPIVOTDATA("Scrap",PivotTable!$B$3,"Dept",$B5,"Month",GJ$2,"Source",$D5),0)</f>
        <v>0</v>
      </c>
      <c r="GT5" s="175">
        <v>0</v>
      </c>
      <c r="GU5" s="176" t="s">
        <v>1860</v>
      </c>
      <c r="GV5" s="177">
        <f ca="1">IFERROR(GETPIVOTDATA("Labour Cost",PivotTable!$B$3,"Dept",$B5,"Month",GJ$2,"Source",$D5),0)</f>
        <v>0</v>
      </c>
      <c r="GW5" s="177">
        <f ca="1">IFERROR(GETPIVOTDATA("Process cost",PivotTable!$B$3,"Dept",$B5,"Month",GJ$2,"Source",$D5),0)</f>
        <v>0</v>
      </c>
      <c r="GX5" s="177">
        <f ca="1">IFERROR(GETPIVOTDATA("Material Cost",PivotTable!$B$3,"Dept",$B5,"Month",GJ$2,"Source",$D5),0)</f>
        <v>0</v>
      </c>
      <c r="GY5" s="177">
        <f ca="1">IFERROR(GETPIVOTDATA("Part Cost",PivotTable!$B$3,"Dept",$B5,"Month",GJ$2,"Source",$D5),0)</f>
        <v>0</v>
      </c>
      <c r="GZ5" s="203">
        <f ca="1" t="shared" ref="GZ5:GZ20" si="25">SUM(GT5:GY5)</f>
        <v>0</v>
      </c>
      <c r="HA5" s="204">
        <v>0.0011</v>
      </c>
      <c r="HB5" s="205" t="e">
        <f ca="1" t="shared" ref="HB5" si="26">GZ5/GJ5</f>
        <v>#DIV/0!</v>
      </c>
      <c r="HC5" s="245">
        <v>0.0022</v>
      </c>
      <c r="HD5" s="251" t="e">
        <f ca="1" t="shared" ref="HD5" si="27">SUM(GZ5:GZ6)/GJ5</f>
        <v>#DIV/0!</v>
      </c>
      <c r="HE5" s="238">
        <f>VLOOKUP($B5,Table!$C$4:$P$17,MATCH('MBO Report 1'!HE$2,Table!$E$3:$P$3,0)+2,FALSE)</f>
        <v>0</v>
      </c>
      <c r="HF5" s="144" t="s">
        <v>327</v>
      </c>
      <c r="HG5" s="145">
        <f>VLOOKUP($A5,Table!$A$56:$P$83,MATCH('MBO Report 1'!HE$2,Table!$E$55:$P$55,0)+4,FALSE)</f>
        <v>0</v>
      </c>
      <c r="HH5" s="145" t="s">
        <v>1860</v>
      </c>
      <c r="HI5" s="146">
        <f ca="1">IFERROR(GETPIVOTDATA("ReWork",PivotTable!$B$3,"Dept",$B5,"Month",HE$2,"Source",$D5),0)</f>
        <v>0</v>
      </c>
      <c r="HJ5" s="146">
        <f ca="1">IFERROR(GETPIVOTDATA("RePlate",PivotTable!$B$3,"Dept",$B5,"Month",HE$2,"Source",$D5),0)</f>
        <v>0</v>
      </c>
      <c r="HK5" s="146">
        <f ca="1">IFERROR(GETPIVOTDATA("ReWash",PivotTable!$B$3,"Dept",$B5,"Month",HE$2,"Source",$D5),0)</f>
        <v>0</v>
      </c>
      <c r="HL5" s="146">
        <f ca="1">IFERROR(GETPIVOTDATA("Other",PivotTable!$B$3,"Dept",$B5,"Month",HE$2,"Source",$D5),0)</f>
        <v>0</v>
      </c>
      <c r="HM5" s="146">
        <f ca="1">IFERROR(GETPIVOTDATA("Sort",PivotTable!$B$3,"Dept",$B5,"Month",HE$2,"Source",$D5),0)</f>
        <v>0</v>
      </c>
      <c r="HN5" s="174">
        <f ca="1">IFERROR(GETPIVOTDATA("Scrap",PivotTable!$B$3,"Dept",$B5,"Month",HE$2,"Source",$D5),0)</f>
        <v>0</v>
      </c>
      <c r="HO5" s="175">
        <v>0</v>
      </c>
      <c r="HP5" s="176" t="s">
        <v>1860</v>
      </c>
      <c r="HQ5" s="177">
        <f ca="1">IFERROR(GETPIVOTDATA("Labour Cost",PivotTable!$B$3,"Dept",$B5,"Month",HE$2,"Source",$D5),0)</f>
        <v>0</v>
      </c>
      <c r="HR5" s="177">
        <f ca="1">IFERROR(GETPIVOTDATA("Process cost",PivotTable!$B$3,"Dept",$B5,"Month",HE$2,"Source",$D5),0)</f>
        <v>0</v>
      </c>
      <c r="HS5" s="177">
        <f ca="1">IFERROR(GETPIVOTDATA("Material Cost",PivotTable!$B$3,"Dept",$B5,"Month",HE$2,"Source",$D5),0)</f>
        <v>0</v>
      </c>
      <c r="HT5" s="177">
        <f ca="1">IFERROR(GETPIVOTDATA("Part Cost",PivotTable!$B$3,"Dept",$B5,"Month",HE$2,"Source",$D5),0)</f>
        <v>0</v>
      </c>
      <c r="HU5" s="203">
        <f ca="1" t="shared" ref="HU5:HU20" si="28">SUM(HO5:HT5)</f>
        <v>0</v>
      </c>
      <c r="HV5" s="204">
        <v>0.0011</v>
      </c>
      <c r="HW5" s="205" t="e">
        <f ca="1" t="shared" ref="HW5" si="29">HU5/HE5</f>
        <v>#DIV/0!</v>
      </c>
      <c r="HX5" s="245">
        <v>0.0022</v>
      </c>
      <c r="HY5" s="251" t="e">
        <f ca="1" t="shared" ref="HY5" si="30">SUM(HU5:HU6)/HE5</f>
        <v>#DIV/0!</v>
      </c>
      <c r="HZ5" s="238">
        <f>VLOOKUP($B5,Table!$C$4:$P$17,MATCH('MBO Report 1'!HZ$2,Table!$E$3:$P$3,0)+2,FALSE)</f>
        <v>0</v>
      </c>
      <c r="IA5" s="144" t="s">
        <v>327</v>
      </c>
      <c r="IB5" s="145">
        <f>VLOOKUP($A5,Table!$A$56:$P$83,MATCH('MBO Report 1'!HZ$2,Table!$E$55:$P$55,0)+4,FALSE)</f>
        <v>0</v>
      </c>
      <c r="IC5" s="145" t="s">
        <v>1860</v>
      </c>
      <c r="ID5" s="146">
        <f ca="1">IFERROR(GETPIVOTDATA("ReWork",PivotTable!$B$3,"Dept",$B5,"Month",HZ$2,"Source",$D5),0)</f>
        <v>0</v>
      </c>
      <c r="IE5" s="146">
        <f ca="1">IFERROR(GETPIVOTDATA("RePlate",PivotTable!$B$3,"Dept",$B5,"Month",HZ$2,"Source",$D5),0)</f>
        <v>0</v>
      </c>
      <c r="IF5" s="146">
        <f ca="1">IFERROR(GETPIVOTDATA("ReWash",PivotTable!$B$3,"Dept",$B5,"Month",HZ$2,"Source",$D5),0)</f>
        <v>0</v>
      </c>
      <c r="IG5" s="146">
        <f ca="1">IFERROR(GETPIVOTDATA("Other",PivotTable!$B$3,"Dept",$B5,"Month",HZ$2,"Source",$D5),0)</f>
        <v>0</v>
      </c>
      <c r="IH5" s="146">
        <f ca="1">IFERROR(GETPIVOTDATA("Sort",PivotTable!$B$3,"Dept",$B5,"Month",HZ$2,"Source",$D5),0)</f>
        <v>0</v>
      </c>
      <c r="II5" s="174">
        <f ca="1">IFERROR(GETPIVOTDATA("Scrap",PivotTable!$B$3,"Dept",$B5,"Month",HZ$2,"Source",$D5),0)</f>
        <v>0</v>
      </c>
      <c r="IJ5" s="175">
        <v>0</v>
      </c>
      <c r="IK5" s="176" t="s">
        <v>1860</v>
      </c>
      <c r="IL5" s="177">
        <f ca="1">IFERROR(GETPIVOTDATA("Labour Cost",PivotTable!$B$3,"Dept",$B5,"Month",HZ$2,"Source",$D5),0)</f>
        <v>0</v>
      </c>
      <c r="IM5" s="177">
        <f ca="1">IFERROR(GETPIVOTDATA("Process cost",PivotTable!$B$3,"Dept",$B5,"Month",HZ$2,"Source",$D5),0)</f>
        <v>0</v>
      </c>
      <c r="IN5" s="177">
        <f ca="1">IFERROR(GETPIVOTDATA("Material Cost",PivotTable!$B$3,"Dept",$B5,"Month",HZ$2,"Source",$D5),0)</f>
        <v>0</v>
      </c>
      <c r="IO5" s="177">
        <f ca="1">IFERROR(GETPIVOTDATA("Part Cost",PivotTable!$B$3,"Dept",$B5,"Month",HZ$2,"Source",$D5),0)</f>
        <v>0</v>
      </c>
      <c r="IP5" s="203">
        <f ca="1" t="shared" ref="IP5:IP20" si="31">SUM(IJ5:IO5)</f>
        <v>0</v>
      </c>
      <c r="IQ5" s="204">
        <v>0.0011</v>
      </c>
      <c r="IR5" s="205" t="e">
        <f ca="1" t="shared" ref="IR5" si="32">IP5/HZ5</f>
        <v>#DIV/0!</v>
      </c>
      <c r="IS5" s="245">
        <v>0.0022</v>
      </c>
      <c r="IT5" s="251" t="e">
        <f ca="1" t="shared" ref="IT5" si="33">SUM(IP5:IP6)/HZ5</f>
        <v>#DIV/0!</v>
      </c>
    </row>
    <row r="6" customHeight="1" spans="1:254">
      <c r="A6" s="141" t="str">
        <f>B5&amp;D6</f>
        <v>BarrelExternal</v>
      </c>
      <c r="B6" s="142"/>
      <c r="C6" s="143"/>
      <c r="D6" s="147" t="s">
        <v>49</v>
      </c>
      <c r="E6" s="148">
        <f>VLOOKUP($A6,Table!$A$56:$P$83,MATCH('MBO Report 1'!C$2,Table!$E$55:$P$55,0)+4,FALSE)</f>
        <v>0</v>
      </c>
      <c r="F6" s="148">
        <f>VLOOKUP($A5,Table!$A$23:$P$50,MATCH('MBO Report 1'!C$2,Table!$E$22:$P$22,0)+4,FALSE)</f>
        <v>0</v>
      </c>
      <c r="G6" s="149">
        <f ca="1">IFERROR(GETPIVOTDATA("ReWork",PivotTable!$B$3,"Dept",$B5,"Month",C$2,"Source",$D6),0)</f>
        <v>0</v>
      </c>
      <c r="H6" s="149">
        <f ca="1">IFERROR(GETPIVOTDATA("RePlate",PivotTable!$B$3,"Dept",$B5,"Month",C$2,"Source",$D6),0)</f>
        <v>0</v>
      </c>
      <c r="I6" s="149">
        <f ca="1">IFERROR(GETPIVOTDATA("ReWash",PivotTable!$B$3,"Dept",$B5,"Month",C$2,"Source",$D6),0)</f>
        <v>17.5</v>
      </c>
      <c r="J6" s="149">
        <f ca="1">IFERROR(GETPIVOTDATA("Other",PivotTable!$B$3,"Dept",$B5,"Month",C$2,"Source",$D6),0)</f>
        <v>0</v>
      </c>
      <c r="K6" s="149">
        <f ca="1">IFERROR(GETPIVOTDATA("Sort",PivotTable!$B$3,"Dept",$B5,"Month",C$2,"Source",$D6),0)</f>
        <v>0</v>
      </c>
      <c r="L6" s="178">
        <f ca="1">IFERROR(GETPIVOTDATA("Scrap",PivotTable!$B$3,"Dept",$B5,"Month",C$2,"Source",$D6),0)</f>
        <v>0</v>
      </c>
      <c r="M6" s="179">
        <f>E5*250+E6*500</f>
        <v>0</v>
      </c>
      <c r="N6" s="180">
        <f>VLOOKUP($A6,Table!$A$23:$P$50,MATCH('MBO Report 1'!C$2,Table!$E$22:$P$22,0)+4,FALSE)</f>
        <v>0</v>
      </c>
      <c r="O6" s="181">
        <f ca="1">IFERROR(GETPIVOTDATA("Labour Cost",PivotTable!$B$3,"Dept",$B5,"Month",C$2,"Source",$D6),0)</f>
        <v>245</v>
      </c>
      <c r="P6" s="181">
        <f ca="1">IFERROR(GETPIVOTDATA("Process cost",PivotTable!$B$3,"Dept",$B5,"Month",C$2,"Source",$D6),0)</f>
        <v>175</v>
      </c>
      <c r="Q6" s="181">
        <f ca="1">IFERROR(GETPIVOTDATA("Material Cost",PivotTable!$B$3,"Dept",$B5,"Month",C$2,"Source",$D6),0)</f>
        <v>0</v>
      </c>
      <c r="R6" s="181">
        <f ca="1">IFERROR(GETPIVOTDATA("Part Cost",PivotTable!$B$3,"Dept",$B5,"Month",C$2,"Source",$D6),0)</f>
        <v>0</v>
      </c>
      <c r="S6" s="208">
        <f ca="1" t="shared" si="0"/>
        <v>420</v>
      </c>
      <c r="T6" s="209">
        <v>0.0011</v>
      </c>
      <c r="U6" s="210">
        <f ca="1">S6/C5</f>
        <v>0.0010513882902124</v>
      </c>
      <c r="V6" s="206"/>
      <c r="W6" s="207"/>
      <c r="X6" s="143"/>
      <c r="Y6" s="147" t="s">
        <v>49</v>
      </c>
      <c r="Z6" s="148">
        <f>VLOOKUP($A6,Table!$A$56:$P$83,MATCH('MBO Report 1'!X$2,Table!$E$55:$P$55,0)+4,FALSE)</f>
        <v>0</v>
      </c>
      <c r="AA6" s="148">
        <f>VLOOKUP($A5,Table!$A$23:$P$50,MATCH('MBO Report 1'!X$2,Table!$E$22:$P$22,0)+4,FALSE)</f>
        <v>0</v>
      </c>
      <c r="AB6" s="149">
        <f ca="1">IFERROR(GETPIVOTDATA("ReWork",PivotTable!$B$3,"Dept",$B5,"Month",X$2,"Source",$D6),0)</f>
        <v>0</v>
      </c>
      <c r="AC6" s="149">
        <f ca="1">IFERROR(GETPIVOTDATA("RePlate",PivotTable!$B$3,"Dept",$B5,"Month",X$2,"Source",$D6),0)</f>
        <v>0</v>
      </c>
      <c r="AD6" s="149">
        <f ca="1">IFERROR(GETPIVOTDATA("ReWash",PivotTable!$B$3,"Dept",$B5,"Month",X$2,"Source",$D6),0)</f>
        <v>0</v>
      </c>
      <c r="AE6" s="149">
        <f ca="1">IFERROR(GETPIVOTDATA("Other",PivotTable!$B$3,"Dept",$B5,"Month",X$2,"Source",$D6),0)</f>
        <v>0</v>
      </c>
      <c r="AF6" s="149">
        <f ca="1">IFERROR(GETPIVOTDATA("Sort",PivotTable!$B$3,"Dept",$B5,"Month",X$2,"Source",$D6),0)</f>
        <v>0</v>
      </c>
      <c r="AG6" s="178">
        <f ca="1">IFERROR(GETPIVOTDATA("Scrap",PivotTable!$B$3,"Dept",$B5,"Month",X$2,"Source",$D6),0)</f>
        <v>0</v>
      </c>
      <c r="AH6" s="179">
        <f t="shared" ref="AH6" si="34">Z5*250+Z6*500</f>
        <v>0</v>
      </c>
      <c r="AI6" s="180">
        <f>VLOOKUP($A6,Table!$A$23:$P$50,MATCH('MBO Report 1'!X$2,Table!$E$22:$P$22,0)+4,FALSE)</f>
        <v>0</v>
      </c>
      <c r="AJ6" s="181">
        <f ca="1">IFERROR(GETPIVOTDATA("Labour Cost",PivotTable!$B$3,"Dept",$B5,"Month",X$2,"Source",$D6),0)</f>
        <v>0</v>
      </c>
      <c r="AK6" s="181">
        <f ca="1">IFERROR(GETPIVOTDATA("Process cost",PivotTable!$B$3,"Dept",$B5,"Month",X$2,"Source",$D6),0)</f>
        <v>0</v>
      </c>
      <c r="AL6" s="181">
        <f ca="1">IFERROR(GETPIVOTDATA("Material Cost",PivotTable!$B$3,"Dept",$B5,"Month",X$2,"Source",$D6),0)</f>
        <v>0</v>
      </c>
      <c r="AM6" s="181">
        <f ca="1">IFERROR(GETPIVOTDATA("Part Cost",PivotTable!$B$3,"Dept",$B5,"Month",X$2,"Source",$D6),0)</f>
        <v>0</v>
      </c>
      <c r="AN6" s="208">
        <f ca="1" t="shared" si="1"/>
        <v>0</v>
      </c>
      <c r="AO6" s="209">
        <v>0.0011</v>
      </c>
      <c r="AP6" s="210">
        <f ca="1" t="shared" ref="AP6" si="35">AN6/X5</f>
        <v>0</v>
      </c>
      <c r="AQ6" s="206"/>
      <c r="AR6" s="207"/>
      <c r="AS6" s="239"/>
      <c r="AT6" s="147" t="s">
        <v>49</v>
      </c>
      <c r="AU6" s="148">
        <f>VLOOKUP($A6,Table!$A$56:$P$83,MATCH('MBO Report 1'!AS$2,Table!$E$55:$P$55,0)+4,FALSE)</f>
        <v>0</v>
      </c>
      <c r="AV6" s="148">
        <f>VLOOKUP($A5,Table!$A$23:$P$50,MATCH('MBO Report 1'!AS$2,Table!$E$22:$P$22,0)+4,FALSE)</f>
        <v>0</v>
      </c>
      <c r="AW6" s="149">
        <f ca="1">IFERROR(GETPIVOTDATA("ReWork",PivotTable!$B$3,"Dept",$B5,"Month",AS$2,"Source",$D6),0)</f>
        <v>0</v>
      </c>
      <c r="AX6" s="149">
        <f ca="1">IFERROR(GETPIVOTDATA("RePlate",PivotTable!$B$3,"Dept",$B5,"Month",AS$2,"Source",$D6),0)</f>
        <v>0</v>
      </c>
      <c r="AY6" s="149">
        <f ca="1">IFERROR(GETPIVOTDATA("ReWash",PivotTable!$B$3,"Dept",$B5,"Month",AS$2,"Source",$D6),0)</f>
        <v>9.5</v>
      </c>
      <c r="AZ6" s="149">
        <f ca="1">IFERROR(GETPIVOTDATA("Other",PivotTable!$B$3,"Dept",$B5,"Month",AS$2,"Source",$D6),0)</f>
        <v>0</v>
      </c>
      <c r="BA6" s="149">
        <f ca="1">IFERROR(GETPIVOTDATA("Sort",PivotTable!$B$3,"Dept",$B5,"Month",AS$2,"Source",$D6),0)</f>
        <v>3</v>
      </c>
      <c r="BB6" s="178">
        <f ca="1">IFERROR(GETPIVOTDATA("Scrap",PivotTable!$B$3,"Dept",$B5,"Month",AS$2,"Source",$D6),0)</f>
        <v>0</v>
      </c>
      <c r="BC6" s="179">
        <f t="shared" ref="BC6" si="36">AU5*250+AU6*500</f>
        <v>0</v>
      </c>
      <c r="BD6" s="180">
        <f>VLOOKUP($A6,Table!$A$23:$P$50,MATCH('MBO Report 1'!AS$2,Table!$E$22:$P$22,0)+4,FALSE)</f>
        <v>0</v>
      </c>
      <c r="BE6" s="181">
        <f ca="1">IFERROR(GETPIVOTDATA("Labour Cost",PivotTable!$B$3,"Dept",$B5,"Month",AS$2,"Source",$D6),0)</f>
        <v>175</v>
      </c>
      <c r="BF6" s="181">
        <f ca="1">IFERROR(GETPIVOTDATA("Process cost",PivotTable!$B$3,"Dept",$B5,"Month",AS$2,"Source",$D6),0)</f>
        <v>95</v>
      </c>
      <c r="BG6" s="181">
        <f ca="1">IFERROR(GETPIVOTDATA("Material Cost",PivotTable!$B$3,"Dept",$B5,"Month",AS$2,"Source",$D6),0)</f>
        <v>0</v>
      </c>
      <c r="BH6" s="181">
        <f ca="1">IFERROR(GETPIVOTDATA("Part Cost",PivotTable!$B$3,"Dept",$B5,"Month",AS$2,"Source",$D6),0)</f>
        <v>0</v>
      </c>
      <c r="BI6" s="208">
        <f ca="1" t="shared" si="4"/>
        <v>270</v>
      </c>
      <c r="BJ6" s="209">
        <v>0.0011</v>
      </c>
      <c r="BK6" s="210">
        <f ca="1" t="shared" ref="BK6" si="37">BI6/AS5</f>
        <v>0.000639671745099623</v>
      </c>
      <c r="BL6" s="246"/>
      <c r="BM6" s="252"/>
      <c r="BN6" s="239"/>
      <c r="BO6" s="147" t="s">
        <v>49</v>
      </c>
      <c r="BP6" s="148">
        <f>VLOOKUP($A6,Table!$A$56:$P$83,MATCH('MBO Report 1'!BN$2,Table!$E$55:$P$55,0)+4,FALSE)</f>
        <v>1</v>
      </c>
      <c r="BQ6" s="148">
        <f>VLOOKUP($A5,Table!$A$23:$P$50,MATCH('MBO Report 1'!BN$2,Table!$E$22:$P$22,0)+4,FALSE)</f>
        <v>0</v>
      </c>
      <c r="BR6" s="149">
        <f ca="1">IFERROR(GETPIVOTDATA("ReWork",PivotTable!$B$3,"Dept",$B5,"Month",BN$2,"Source",$D6),0)</f>
        <v>0</v>
      </c>
      <c r="BS6" s="149">
        <f ca="1">IFERROR(GETPIVOTDATA("RePlate",PivotTable!$B$3,"Dept",$B5,"Month",BN$2,"Source",$D6),0)</f>
        <v>0</v>
      </c>
      <c r="BT6" s="149">
        <f ca="1">IFERROR(GETPIVOTDATA("ReWash",PivotTable!$B$3,"Dept",$B5,"Month",BN$2,"Source",$D6),0)</f>
        <v>3</v>
      </c>
      <c r="BU6" s="149">
        <f ca="1">IFERROR(GETPIVOTDATA("Other",PivotTable!$B$3,"Dept",$B5,"Month",BN$2,"Source",$D6),0)</f>
        <v>0</v>
      </c>
      <c r="BV6" s="149">
        <f ca="1">IFERROR(GETPIVOTDATA("Sort",PivotTable!$B$3,"Dept",$B5,"Month",BN$2,"Source",$D6),0)</f>
        <v>0</v>
      </c>
      <c r="BW6" s="178">
        <f ca="1">IFERROR(GETPIVOTDATA("Scrap",PivotTable!$B$3,"Dept",$B5,"Month",BN$2,"Source",$D6),0)</f>
        <v>0</v>
      </c>
      <c r="BX6" s="179">
        <f t="shared" ref="BX6" si="38">BP5*250+BP6*500</f>
        <v>500</v>
      </c>
      <c r="BY6" s="180">
        <f>VLOOKUP($A6,Table!$A$23:$P$50,MATCH('MBO Report 1'!BN$2,Table!$E$22:$P$22,0)+4,FALSE)</f>
        <v>0</v>
      </c>
      <c r="BZ6" s="181">
        <f ca="1">IFERROR(GETPIVOTDATA("Labour Cost",PivotTable!$B$3,"Dept",$B5,"Month",BN$2,"Source",$D6),0)</f>
        <v>42</v>
      </c>
      <c r="CA6" s="181">
        <f ca="1">IFERROR(GETPIVOTDATA("Process cost",PivotTable!$B$3,"Dept",$B5,"Month",BN$2,"Source",$D6),0)</f>
        <v>30</v>
      </c>
      <c r="CB6" s="181">
        <f ca="1">IFERROR(GETPIVOTDATA("Material Cost",PivotTable!$B$3,"Dept",$B5,"Month",BN$2,"Source",$D6),0)</f>
        <v>0</v>
      </c>
      <c r="CC6" s="181">
        <f ca="1">IFERROR(GETPIVOTDATA("Part Cost",PivotTable!$B$3,"Dept",$B5,"Month",BN$2,"Source",$D6),0)</f>
        <v>0</v>
      </c>
      <c r="CD6" s="208">
        <f ca="1" t="shared" si="7"/>
        <v>572</v>
      </c>
      <c r="CE6" s="209">
        <v>0.0011</v>
      </c>
      <c r="CF6" s="210">
        <f ca="1" t="shared" ref="CF6" si="39">CD6/BN5</f>
        <v>0.00128986417694137</v>
      </c>
      <c r="CG6" s="246"/>
      <c r="CH6" s="252"/>
      <c r="CI6" s="239"/>
      <c r="CJ6" s="147" t="s">
        <v>49</v>
      </c>
      <c r="CK6" s="148">
        <f>VLOOKUP($A6,Table!$A$56:$P$83,MATCH('MBO Report 1'!CI$2,Table!$E$55:$P$55,0)+4,FALSE)</f>
        <v>0</v>
      </c>
      <c r="CL6" s="148">
        <f>VLOOKUP($A5,Table!$A$23:$P$50,MATCH('MBO Report 1'!CI$2,Table!$E$22:$P$22,0)+4,FALSE)</f>
        <v>0</v>
      </c>
      <c r="CM6" s="149">
        <f ca="1">IFERROR(GETPIVOTDATA("ReWork",PivotTable!$B$3,"Dept",$B5,"Month",CI$2,"Source",$D6),0)</f>
        <v>0</v>
      </c>
      <c r="CN6" s="149">
        <f ca="1">IFERROR(GETPIVOTDATA("RePlate",PivotTable!$B$3,"Dept",$B5,"Month",CI$2,"Source",$D6),0)</f>
        <v>1</v>
      </c>
      <c r="CO6" s="149">
        <f ca="1">IFERROR(GETPIVOTDATA("ReWash",PivotTable!$B$3,"Dept",$B5,"Month",CI$2,"Source",$D6),0)</f>
        <v>14.5</v>
      </c>
      <c r="CP6" s="149">
        <f ca="1">IFERROR(GETPIVOTDATA("Other",PivotTable!$B$3,"Dept",$B5,"Month",CI$2,"Source",$D6),0)</f>
        <v>0</v>
      </c>
      <c r="CQ6" s="149">
        <f ca="1">IFERROR(GETPIVOTDATA("Sort",PivotTable!$B$3,"Dept",$B5,"Month",CI$2,"Source",$D6),0)</f>
        <v>0</v>
      </c>
      <c r="CR6" s="178">
        <f ca="1">IFERROR(GETPIVOTDATA("Scrap",PivotTable!$B$3,"Dept",$B5,"Month",CI$2,"Source",$D6),0)</f>
        <v>0</v>
      </c>
      <c r="CS6" s="179">
        <f t="shared" ref="CS6" si="40">CK5*250+CK6*500</f>
        <v>0</v>
      </c>
      <c r="CT6" s="180">
        <f>VLOOKUP($A6,Table!$A$23:$P$50,MATCH('MBO Report 1'!CI$2,Table!$E$22:$P$22,0)+4,FALSE)</f>
        <v>0</v>
      </c>
      <c r="CU6" s="181">
        <f ca="1">IFERROR(GETPIVOTDATA("Labour Cost",PivotTable!$B$3,"Dept",$B5,"Month",CI$2,"Source",$D6),0)</f>
        <v>217</v>
      </c>
      <c r="CV6" s="181">
        <f ca="1">IFERROR(GETPIVOTDATA("Process cost",PivotTable!$B$3,"Dept",$B5,"Month",CI$2,"Source",$D6),0)</f>
        <v>155</v>
      </c>
      <c r="CW6" s="181">
        <f ca="1">IFERROR(GETPIVOTDATA("Material Cost",PivotTable!$B$3,"Dept",$B5,"Month",CI$2,"Source",$D6),0)</f>
        <v>0</v>
      </c>
      <c r="CX6" s="181">
        <f ca="1">IFERROR(GETPIVOTDATA("Part Cost",PivotTable!$B$3,"Dept",$B5,"Month",CI$2,"Source",$D6),0)</f>
        <v>0</v>
      </c>
      <c r="CY6" s="208">
        <f ca="1" t="shared" si="10"/>
        <v>372</v>
      </c>
      <c r="CZ6" s="209">
        <v>0.0011</v>
      </c>
      <c r="DA6" s="210">
        <f ca="1" t="shared" ref="DA6" si="41">CY6/CI5</f>
        <v>0.0007821106732436</v>
      </c>
      <c r="DB6" s="246"/>
      <c r="DC6" s="252"/>
      <c r="DD6" s="239"/>
      <c r="DE6" s="147" t="s">
        <v>49</v>
      </c>
      <c r="DF6" s="148">
        <f>VLOOKUP($A6,Table!$A$56:$P$83,MATCH('MBO Report 1'!DD$2,Table!$E$55:$P$55,0)+4,FALSE)</f>
        <v>0</v>
      </c>
      <c r="DG6" s="148">
        <f>VLOOKUP($A5,Table!$A$23:$P$50,MATCH('MBO Report 1'!DD$2,Table!$E$22:$P$22,0)+4,FALSE)</f>
        <v>0</v>
      </c>
      <c r="DH6" s="149">
        <f ca="1">IFERROR(GETPIVOTDATA("ReWork",PivotTable!$B$3,"Dept",$B5,"Month",DD$2,"Source",$D6),0)</f>
        <v>0</v>
      </c>
      <c r="DI6" s="149">
        <f ca="1">IFERROR(GETPIVOTDATA("RePlate",PivotTable!$B$3,"Dept",$B5,"Month",DD$2,"Source",$D6),0)</f>
        <v>0</v>
      </c>
      <c r="DJ6" s="149">
        <f ca="1">IFERROR(GETPIVOTDATA("ReWash",PivotTable!$B$3,"Dept",$B5,"Month",DD$2,"Source",$D6),0)</f>
        <v>3.5</v>
      </c>
      <c r="DK6" s="149">
        <f ca="1">IFERROR(GETPIVOTDATA("Other",PivotTable!$B$3,"Dept",$B5,"Month",DD$2,"Source",$D6),0)</f>
        <v>0</v>
      </c>
      <c r="DL6" s="149">
        <f ca="1">IFERROR(GETPIVOTDATA("Sort",PivotTable!$B$3,"Dept",$B5,"Month",DD$2,"Source",$D6),0)</f>
        <v>0</v>
      </c>
      <c r="DM6" s="178">
        <f ca="1">IFERROR(GETPIVOTDATA("Scrap",PivotTable!$B$3,"Dept",$B5,"Month",DD$2,"Source",$D6),0)</f>
        <v>0</v>
      </c>
      <c r="DN6" s="179">
        <f t="shared" ref="DN6" si="42">DF5*250+DF6*500</f>
        <v>0</v>
      </c>
      <c r="DO6" s="180">
        <f>VLOOKUP($A6,Table!$A$23:$P$50,MATCH('MBO Report 1'!DD$2,Table!$E$22:$P$22,0)+4,FALSE)</f>
        <v>0</v>
      </c>
      <c r="DP6" s="181">
        <f ca="1">IFERROR(GETPIVOTDATA("Labour Cost",PivotTable!$B$3,"Dept",$B5,"Month",DD$2,"Source",$D6),0)</f>
        <v>49</v>
      </c>
      <c r="DQ6" s="181">
        <f ca="1">IFERROR(GETPIVOTDATA("Process cost",PivotTable!$B$3,"Dept",$B5,"Month",DD$2,"Source",$D6),0)</f>
        <v>35</v>
      </c>
      <c r="DR6" s="181">
        <f ca="1">IFERROR(GETPIVOTDATA("Material Cost",PivotTable!$B$3,"Dept",$B5,"Month",DD$2,"Source",$D6),0)</f>
        <v>0</v>
      </c>
      <c r="DS6" s="181">
        <f ca="1">IFERROR(GETPIVOTDATA("Part Cost",PivotTable!$B$3,"Dept",$B5,"Month",DD$2,"Source",$D6),0)</f>
        <v>0</v>
      </c>
      <c r="DT6" s="208">
        <f ca="1" t="shared" si="13"/>
        <v>84</v>
      </c>
      <c r="DU6" s="209">
        <v>0.0011</v>
      </c>
      <c r="DV6" s="210">
        <f ca="1" t="shared" ref="DV6" si="43">DT6/DD5</f>
        <v>0.000191214160064144</v>
      </c>
      <c r="DW6" s="246"/>
      <c r="DX6" s="252"/>
      <c r="DY6" s="239"/>
      <c r="DZ6" s="147" t="s">
        <v>49</v>
      </c>
      <c r="EA6" s="148">
        <f>VLOOKUP($A6,Table!$A$56:$P$83,MATCH('MBO Report 1'!DY$2,Table!$E$55:$P$55,0)+4,FALSE)</f>
        <v>0</v>
      </c>
      <c r="EB6" s="148">
        <f>VLOOKUP($A5,Table!$A$23:$P$50,MATCH('MBO Report 1'!DY$2,Table!$E$22:$P$22,0)+4,FALSE)</f>
        <v>0</v>
      </c>
      <c r="EC6" s="149">
        <f ca="1">IFERROR(GETPIVOTDATA("ReWork",PivotTable!$B$3,"Dept",$B5,"Month",DY$2,"Source",$D6),0)</f>
        <v>0</v>
      </c>
      <c r="ED6" s="149">
        <f ca="1">IFERROR(GETPIVOTDATA("RePlate",PivotTable!$B$3,"Dept",$B5,"Month",DY$2,"Source",$D6),0)</f>
        <v>0</v>
      </c>
      <c r="EE6" s="149">
        <f ca="1">IFERROR(GETPIVOTDATA("ReWash",PivotTable!$B$3,"Dept",$B5,"Month",DY$2,"Source",$D6),0)</f>
        <v>0</v>
      </c>
      <c r="EF6" s="149">
        <f ca="1">IFERROR(GETPIVOTDATA("Other",PivotTable!$B$3,"Dept",$B5,"Month",DY$2,"Source",$D6),0)</f>
        <v>0</v>
      </c>
      <c r="EG6" s="149">
        <f ca="1">IFERROR(GETPIVOTDATA("Sort",PivotTable!$B$3,"Dept",$B5,"Month",DY$2,"Source",$D6),0)</f>
        <v>0</v>
      </c>
      <c r="EH6" s="178">
        <f ca="1">IFERROR(GETPIVOTDATA("Scrap",PivotTable!$B$3,"Dept",$B5,"Month",DY$2,"Source",$D6),0)</f>
        <v>0</v>
      </c>
      <c r="EI6" s="179">
        <f t="shared" ref="EI6" si="44">EA5*250+EA6*500</f>
        <v>0</v>
      </c>
      <c r="EJ6" s="180">
        <f>VLOOKUP($A6,Table!$A$23:$P$50,MATCH('MBO Report 1'!DY$2,Table!$E$22:$P$22,0)+4,FALSE)</f>
        <v>0</v>
      </c>
      <c r="EK6" s="181">
        <f ca="1">IFERROR(GETPIVOTDATA("Labour Cost",PivotTable!$B$3,"Dept",$B5,"Month",DY$2,"Source",$D6),0)</f>
        <v>0</v>
      </c>
      <c r="EL6" s="181">
        <f ca="1">IFERROR(GETPIVOTDATA("Process cost",PivotTable!$B$3,"Dept",$B5,"Month",DY$2,"Source",$D6),0)</f>
        <v>0</v>
      </c>
      <c r="EM6" s="181">
        <f ca="1">IFERROR(GETPIVOTDATA("Material Cost",PivotTable!$B$3,"Dept",$B5,"Month",DY$2,"Source",$D6),0)</f>
        <v>0</v>
      </c>
      <c r="EN6" s="181">
        <f ca="1">IFERROR(GETPIVOTDATA("Part Cost",PivotTable!$B$3,"Dept",$B5,"Month",DY$2,"Source",$D6),0)</f>
        <v>0</v>
      </c>
      <c r="EO6" s="208">
        <f ca="1" t="shared" si="16"/>
        <v>0</v>
      </c>
      <c r="EP6" s="209">
        <v>0.0011</v>
      </c>
      <c r="EQ6" s="210" t="e">
        <f ca="1" t="shared" ref="EQ6" si="45">EO6/DY5</f>
        <v>#DIV/0!</v>
      </c>
      <c r="ER6" s="246"/>
      <c r="ES6" s="252"/>
      <c r="ET6" s="239"/>
      <c r="EU6" s="147" t="s">
        <v>49</v>
      </c>
      <c r="EV6" s="148">
        <f>VLOOKUP($A6,Table!$A$56:$P$83,MATCH('MBO Report 1'!ET$2,Table!$E$55:$P$55,0)+4,FALSE)</f>
        <v>0</v>
      </c>
      <c r="EW6" s="148">
        <f>VLOOKUP($A5,Table!$A$23:$P$50,MATCH('MBO Report 1'!ET$2,Table!$E$22:$P$22,0)+4,FALSE)</f>
        <v>0</v>
      </c>
      <c r="EX6" s="149">
        <f ca="1">IFERROR(GETPIVOTDATA("ReWork",PivotTable!$B$3,"Dept",$B5,"Month",ET$2,"Source",$D6),0)</f>
        <v>0</v>
      </c>
      <c r="EY6" s="149">
        <f ca="1">IFERROR(GETPIVOTDATA("RePlate",PivotTable!$B$3,"Dept",$B5,"Month",ET$2,"Source",$D6),0)</f>
        <v>0</v>
      </c>
      <c r="EZ6" s="149">
        <f ca="1">IFERROR(GETPIVOTDATA("ReWash",PivotTable!$B$3,"Dept",$B5,"Month",ET$2,"Source",$D6),0)</f>
        <v>0</v>
      </c>
      <c r="FA6" s="149">
        <f ca="1">IFERROR(GETPIVOTDATA("Other",PivotTable!$B$3,"Dept",$B5,"Month",ET$2,"Source",$D6),0)</f>
        <v>0</v>
      </c>
      <c r="FB6" s="149">
        <f ca="1">IFERROR(GETPIVOTDATA("Sort",PivotTable!$B$3,"Dept",$B5,"Month",ET$2,"Source",$D6),0)</f>
        <v>0</v>
      </c>
      <c r="FC6" s="178">
        <f ca="1">IFERROR(GETPIVOTDATA("Scrap",PivotTable!$B$3,"Dept",$B5,"Month",ET$2,"Source",$D6),0)</f>
        <v>0</v>
      </c>
      <c r="FD6" s="179">
        <f t="shared" ref="FD6" si="46">EV5*250+EV6*500</f>
        <v>0</v>
      </c>
      <c r="FE6" s="180">
        <f>VLOOKUP($A6,Table!$A$23:$P$50,MATCH('MBO Report 1'!ET$2,Table!$E$22:$P$22,0)+4,FALSE)</f>
        <v>0</v>
      </c>
      <c r="FF6" s="181">
        <f ca="1">IFERROR(GETPIVOTDATA("Labour Cost",PivotTable!$B$3,"Dept",$B5,"Month",ET$2,"Source",$D6),0)</f>
        <v>0</v>
      </c>
      <c r="FG6" s="181">
        <f ca="1">IFERROR(GETPIVOTDATA("Process cost",PivotTable!$B$3,"Dept",$B5,"Month",ET$2,"Source",$D6),0)</f>
        <v>0</v>
      </c>
      <c r="FH6" s="181">
        <f ca="1">IFERROR(GETPIVOTDATA("Material Cost",PivotTable!$B$3,"Dept",$B5,"Month",ET$2,"Source",$D6),0)</f>
        <v>0</v>
      </c>
      <c r="FI6" s="181">
        <f ca="1">IFERROR(GETPIVOTDATA("Part Cost",PivotTable!$B$3,"Dept",$B5,"Month",ET$2,"Source",$D6),0)</f>
        <v>0</v>
      </c>
      <c r="FJ6" s="208">
        <f ca="1" t="shared" si="19"/>
        <v>0</v>
      </c>
      <c r="FK6" s="209">
        <v>0.0011</v>
      </c>
      <c r="FL6" s="210" t="e">
        <f ca="1" t="shared" ref="FL6" si="47">FJ6/ET5</f>
        <v>#DIV/0!</v>
      </c>
      <c r="FM6" s="246"/>
      <c r="FN6" s="252"/>
      <c r="FO6" s="239"/>
      <c r="FP6" s="147" t="s">
        <v>49</v>
      </c>
      <c r="FQ6" s="148">
        <f>VLOOKUP($A6,Table!$A$56:$P$83,MATCH('MBO Report 1'!FO$2,Table!$E$55:$P$55,0)+4,FALSE)</f>
        <v>0</v>
      </c>
      <c r="FR6" s="148">
        <f>VLOOKUP($A5,Table!$A$23:$P$50,MATCH('MBO Report 1'!FO$2,Table!$E$22:$P$22,0)+4,FALSE)</f>
        <v>0</v>
      </c>
      <c r="FS6" s="149">
        <f ca="1">IFERROR(GETPIVOTDATA("ReWork",PivotTable!$B$3,"Dept",$B5,"Month",FO$2,"Source",$D6),0)</f>
        <v>0</v>
      </c>
      <c r="FT6" s="149">
        <f ca="1">IFERROR(GETPIVOTDATA("RePlate",PivotTable!$B$3,"Dept",$B5,"Month",FO$2,"Source",$D6),0)</f>
        <v>0</v>
      </c>
      <c r="FU6" s="149">
        <f ca="1">IFERROR(GETPIVOTDATA("ReWash",PivotTable!$B$3,"Dept",$B5,"Month",FO$2,"Source",$D6),0)</f>
        <v>0</v>
      </c>
      <c r="FV6" s="149">
        <f ca="1">IFERROR(GETPIVOTDATA("Other",PivotTable!$B$3,"Dept",$B5,"Month",FO$2,"Source",$D6),0)</f>
        <v>0</v>
      </c>
      <c r="FW6" s="149">
        <f ca="1">IFERROR(GETPIVOTDATA("Sort",PivotTable!$B$3,"Dept",$B5,"Month",FO$2,"Source",$D6),0)</f>
        <v>0</v>
      </c>
      <c r="FX6" s="178">
        <f ca="1">IFERROR(GETPIVOTDATA("Scrap",PivotTable!$B$3,"Dept",$B5,"Month",FO$2,"Source",$D6),0)</f>
        <v>0</v>
      </c>
      <c r="FY6" s="179">
        <f t="shared" ref="FY6" si="48">FQ5*250+FQ6*500</f>
        <v>0</v>
      </c>
      <c r="FZ6" s="180">
        <f>VLOOKUP($A6,Table!$A$23:$P$50,MATCH('MBO Report 1'!FO$2,Table!$E$22:$P$22,0)+4,FALSE)</f>
        <v>0</v>
      </c>
      <c r="GA6" s="181">
        <f ca="1">IFERROR(GETPIVOTDATA("Labour Cost",PivotTable!$B$3,"Dept",$B5,"Month",FO$2,"Source",$D6),0)</f>
        <v>0</v>
      </c>
      <c r="GB6" s="181">
        <f ca="1">IFERROR(GETPIVOTDATA("Process cost",PivotTable!$B$3,"Dept",$B5,"Month",FO$2,"Source",$D6),0)</f>
        <v>0</v>
      </c>
      <c r="GC6" s="181">
        <f ca="1">IFERROR(GETPIVOTDATA("Material Cost",PivotTable!$B$3,"Dept",$B5,"Month",FO$2,"Source",$D6),0)</f>
        <v>0</v>
      </c>
      <c r="GD6" s="181">
        <f ca="1">IFERROR(GETPIVOTDATA("Part Cost",PivotTable!$B$3,"Dept",$B5,"Month",FO$2,"Source",$D6),0)</f>
        <v>0</v>
      </c>
      <c r="GE6" s="208">
        <f ca="1" t="shared" si="22"/>
        <v>0</v>
      </c>
      <c r="GF6" s="209">
        <v>0.0011</v>
      </c>
      <c r="GG6" s="210" t="e">
        <f ca="1" t="shared" ref="GG6" si="49">GE6/FO5</f>
        <v>#DIV/0!</v>
      </c>
      <c r="GH6" s="246"/>
      <c r="GI6" s="252"/>
      <c r="GJ6" s="239"/>
      <c r="GK6" s="147" t="s">
        <v>49</v>
      </c>
      <c r="GL6" s="148">
        <f>VLOOKUP($A6,Table!$A$56:$P$83,MATCH('MBO Report 1'!GJ$2,Table!$E$55:$P$55,0)+4,FALSE)</f>
        <v>0</v>
      </c>
      <c r="GM6" s="148">
        <f>VLOOKUP($A5,Table!$A$23:$P$50,MATCH('MBO Report 1'!GJ$2,Table!$E$22:$P$22,0)+4,FALSE)</f>
        <v>0</v>
      </c>
      <c r="GN6" s="149">
        <f ca="1">IFERROR(GETPIVOTDATA("ReWork",PivotTable!$B$3,"Dept",$B5,"Month",GJ$2,"Source",$D6),0)</f>
        <v>0</v>
      </c>
      <c r="GO6" s="149">
        <f ca="1">IFERROR(GETPIVOTDATA("RePlate",PivotTable!$B$3,"Dept",$B5,"Month",GJ$2,"Source",$D6),0)</f>
        <v>0</v>
      </c>
      <c r="GP6" s="149">
        <f ca="1">IFERROR(GETPIVOTDATA("ReWash",PivotTable!$B$3,"Dept",$B5,"Month",GJ$2,"Source",$D6),0)</f>
        <v>0</v>
      </c>
      <c r="GQ6" s="149">
        <f ca="1">IFERROR(GETPIVOTDATA("Other",PivotTable!$B$3,"Dept",$B5,"Month",GJ$2,"Source",$D6),0)</f>
        <v>0</v>
      </c>
      <c r="GR6" s="149">
        <f ca="1">IFERROR(GETPIVOTDATA("Sort",PivotTable!$B$3,"Dept",$B5,"Month",GJ$2,"Source",$D6),0)</f>
        <v>0</v>
      </c>
      <c r="GS6" s="178">
        <f ca="1">IFERROR(GETPIVOTDATA("Scrap",PivotTable!$B$3,"Dept",$B5,"Month",GJ$2,"Source",$D6),0)</f>
        <v>0</v>
      </c>
      <c r="GT6" s="179">
        <f t="shared" ref="GT6" si="50">GL5*250+GL6*500</f>
        <v>0</v>
      </c>
      <c r="GU6" s="180">
        <f>VLOOKUP($A6,Table!$A$23:$P$50,MATCH('MBO Report 1'!GJ$2,Table!$E$22:$P$22,0)+4,FALSE)</f>
        <v>0</v>
      </c>
      <c r="GV6" s="181">
        <f ca="1">IFERROR(GETPIVOTDATA("Labour Cost",PivotTable!$B$3,"Dept",$B5,"Month",GJ$2,"Source",$D6),0)</f>
        <v>0</v>
      </c>
      <c r="GW6" s="181">
        <f ca="1">IFERROR(GETPIVOTDATA("Process cost",PivotTable!$B$3,"Dept",$B5,"Month",GJ$2,"Source",$D6),0)</f>
        <v>0</v>
      </c>
      <c r="GX6" s="181">
        <f ca="1">IFERROR(GETPIVOTDATA("Material Cost",PivotTable!$B$3,"Dept",$B5,"Month",GJ$2,"Source",$D6),0)</f>
        <v>0</v>
      </c>
      <c r="GY6" s="181">
        <f ca="1">IFERROR(GETPIVOTDATA("Part Cost",PivotTable!$B$3,"Dept",$B5,"Month",GJ$2,"Source",$D6),0)</f>
        <v>0</v>
      </c>
      <c r="GZ6" s="208">
        <f ca="1" t="shared" si="25"/>
        <v>0</v>
      </c>
      <c r="HA6" s="209">
        <v>0.0011</v>
      </c>
      <c r="HB6" s="210" t="e">
        <f ca="1" t="shared" ref="HB6" si="51">GZ6/GJ5</f>
        <v>#DIV/0!</v>
      </c>
      <c r="HC6" s="246"/>
      <c r="HD6" s="252"/>
      <c r="HE6" s="239"/>
      <c r="HF6" s="147" t="s">
        <v>49</v>
      </c>
      <c r="HG6" s="148">
        <f>VLOOKUP($A6,Table!$A$56:$P$83,MATCH('MBO Report 1'!HE$2,Table!$E$55:$P$55,0)+4,FALSE)</f>
        <v>0</v>
      </c>
      <c r="HH6" s="148">
        <f>VLOOKUP($A5,Table!$A$23:$P$50,MATCH('MBO Report 1'!HE$2,Table!$E$22:$P$22,0)+4,FALSE)</f>
        <v>0</v>
      </c>
      <c r="HI6" s="149">
        <f ca="1">IFERROR(GETPIVOTDATA("ReWork",PivotTable!$B$3,"Dept",$B5,"Month",HE$2,"Source",$D6),0)</f>
        <v>0</v>
      </c>
      <c r="HJ6" s="149">
        <f ca="1">IFERROR(GETPIVOTDATA("RePlate",PivotTable!$B$3,"Dept",$B5,"Month",HE$2,"Source",$D6),0)</f>
        <v>0</v>
      </c>
      <c r="HK6" s="149">
        <f ca="1">IFERROR(GETPIVOTDATA("ReWash",PivotTable!$B$3,"Dept",$B5,"Month",HE$2,"Source",$D6),0)</f>
        <v>0</v>
      </c>
      <c r="HL6" s="149">
        <f ca="1">IFERROR(GETPIVOTDATA("Other",PivotTable!$B$3,"Dept",$B5,"Month",HE$2,"Source",$D6),0)</f>
        <v>0</v>
      </c>
      <c r="HM6" s="149">
        <f ca="1">IFERROR(GETPIVOTDATA("Sort",PivotTable!$B$3,"Dept",$B5,"Month",HE$2,"Source",$D6),0)</f>
        <v>0</v>
      </c>
      <c r="HN6" s="178">
        <f ca="1">IFERROR(GETPIVOTDATA("Scrap",PivotTable!$B$3,"Dept",$B5,"Month",HE$2,"Source",$D6),0)</f>
        <v>0</v>
      </c>
      <c r="HO6" s="179">
        <f t="shared" ref="HO6" si="52">HG5*250+HG6*500</f>
        <v>0</v>
      </c>
      <c r="HP6" s="180">
        <f>VLOOKUP($A6,Table!$A$23:$P$50,MATCH('MBO Report 1'!HE$2,Table!$E$22:$P$22,0)+4,FALSE)</f>
        <v>0</v>
      </c>
      <c r="HQ6" s="181">
        <f ca="1">IFERROR(GETPIVOTDATA("Labour Cost",PivotTable!$B$3,"Dept",$B5,"Month",HE$2,"Source",$D6),0)</f>
        <v>0</v>
      </c>
      <c r="HR6" s="181">
        <f ca="1">IFERROR(GETPIVOTDATA("Process cost",PivotTable!$B$3,"Dept",$B5,"Month",HE$2,"Source",$D6),0)</f>
        <v>0</v>
      </c>
      <c r="HS6" s="181">
        <f ca="1">IFERROR(GETPIVOTDATA("Material Cost",PivotTable!$B$3,"Dept",$B5,"Month",HE$2,"Source",$D6),0)</f>
        <v>0</v>
      </c>
      <c r="HT6" s="181">
        <f ca="1">IFERROR(GETPIVOTDATA("Part Cost",PivotTable!$B$3,"Dept",$B5,"Month",HE$2,"Source",$D6),0)</f>
        <v>0</v>
      </c>
      <c r="HU6" s="208">
        <f ca="1" t="shared" si="28"/>
        <v>0</v>
      </c>
      <c r="HV6" s="209">
        <v>0.0011</v>
      </c>
      <c r="HW6" s="210" t="e">
        <f ca="1" t="shared" ref="HW6" si="53">HU6/HE5</f>
        <v>#DIV/0!</v>
      </c>
      <c r="HX6" s="246"/>
      <c r="HY6" s="252"/>
      <c r="HZ6" s="239"/>
      <c r="IA6" s="147" t="s">
        <v>49</v>
      </c>
      <c r="IB6" s="148">
        <f>VLOOKUP($A6,Table!$A$56:$P$83,MATCH('MBO Report 1'!HZ$2,Table!$E$55:$P$55,0)+4,FALSE)</f>
        <v>0</v>
      </c>
      <c r="IC6" s="148">
        <f>VLOOKUP($A5,Table!$A$23:$P$50,MATCH('MBO Report 1'!HZ$2,Table!$E$22:$P$22,0)+4,FALSE)</f>
        <v>0</v>
      </c>
      <c r="ID6" s="149">
        <f ca="1">IFERROR(GETPIVOTDATA("ReWork",PivotTable!$B$3,"Dept",$B5,"Month",HZ$2,"Source",$D6),0)</f>
        <v>0</v>
      </c>
      <c r="IE6" s="149">
        <f ca="1">IFERROR(GETPIVOTDATA("RePlate",PivotTable!$B$3,"Dept",$B5,"Month",HZ$2,"Source",$D6),0)</f>
        <v>0</v>
      </c>
      <c r="IF6" s="149">
        <f ca="1">IFERROR(GETPIVOTDATA("ReWash",PivotTable!$B$3,"Dept",$B5,"Month",HZ$2,"Source",$D6),0)</f>
        <v>0</v>
      </c>
      <c r="IG6" s="149">
        <f ca="1">IFERROR(GETPIVOTDATA("Other",PivotTable!$B$3,"Dept",$B5,"Month",HZ$2,"Source",$D6),0)</f>
        <v>0</v>
      </c>
      <c r="IH6" s="149">
        <f ca="1">IFERROR(GETPIVOTDATA("Sort",PivotTable!$B$3,"Dept",$B5,"Month",HZ$2,"Source",$D6),0)</f>
        <v>0</v>
      </c>
      <c r="II6" s="178">
        <f ca="1">IFERROR(GETPIVOTDATA("Scrap",PivotTable!$B$3,"Dept",$B5,"Month",HZ$2,"Source",$D6),0)</f>
        <v>0</v>
      </c>
      <c r="IJ6" s="179">
        <f t="shared" ref="IJ6" si="54">IB5*250+IB6*500</f>
        <v>0</v>
      </c>
      <c r="IK6" s="180">
        <f>VLOOKUP($A6,Table!$A$23:$P$50,MATCH('MBO Report 1'!HZ$2,Table!$E$22:$P$22,0)+4,FALSE)</f>
        <v>0</v>
      </c>
      <c r="IL6" s="181">
        <f ca="1">IFERROR(GETPIVOTDATA("Labour Cost",PivotTable!$B$3,"Dept",$B5,"Month",HZ$2,"Source",$D6),0)</f>
        <v>0</v>
      </c>
      <c r="IM6" s="181">
        <f ca="1">IFERROR(GETPIVOTDATA("Process cost",PivotTable!$B$3,"Dept",$B5,"Month",HZ$2,"Source",$D6),0)</f>
        <v>0</v>
      </c>
      <c r="IN6" s="181">
        <f ca="1">IFERROR(GETPIVOTDATA("Material Cost",PivotTable!$B$3,"Dept",$B5,"Month",HZ$2,"Source",$D6),0)</f>
        <v>0</v>
      </c>
      <c r="IO6" s="181">
        <f ca="1">IFERROR(GETPIVOTDATA("Part Cost",PivotTable!$B$3,"Dept",$B5,"Month",HZ$2,"Source",$D6),0)</f>
        <v>0</v>
      </c>
      <c r="IP6" s="208">
        <f ca="1" t="shared" si="31"/>
        <v>0</v>
      </c>
      <c r="IQ6" s="209">
        <v>0.0011</v>
      </c>
      <c r="IR6" s="210" t="e">
        <f ca="1" t="shared" ref="IR6" si="55">IP6/HZ5</f>
        <v>#DIV/0!</v>
      </c>
      <c r="IS6" s="246"/>
      <c r="IT6" s="252"/>
    </row>
    <row r="7" customHeight="1" spans="1:254">
      <c r="A7" s="141" t="str">
        <f t="shared" ref="A7" si="56">B7&amp;D7</f>
        <v>CeramicInternal</v>
      </c>
      <c r="B7" s="142" t="str">
        <f>Info!C5</f>
        <v>Ceramic</v>
      </c>
      <c r="C7" s="143">
        <f>VLOOKUP($B7,Table!$C$4:$P$19,MATCH('MBO Report 1'!C$2,Table!$E$3:$P$3,0)+2,FALSE)</f>
        <v>77138.30879</v>
      </c>
      <c r="D7" s="144" t="s">
        <v>327</v>
      </c>
      <c r="E7" s="145">
        <f>VLOOKUP($A7,Table!$A$56:$P$83,MATCH('MBO Report 1'!C$2,Table!$E$55:$P$55,0)+4,FALSE)</f>
        <v>0</v>
      </c>
      <c r="F7" s="145" t="s">
        <v>1860</v>
      </c>
      <c r="G7" s="146">
        <f ca="1">IFERROR(GETPIVOTDATA("ReWork",PivotTable!$B$3,"Dept",$B7,"Month",C$2,"Source",$D7),0)</f>
        <v>0</v>
      </c>
      <c r="H7" s="146">
        <f ca="1">IFERROR(GETPIVOTDATA("RePlate",PivotTable!$B$3,"Dept",$B7,"Month",C$2,"Source",$D7),0)</f>
        <v>0</v>
      </c>
      <c r="I7" s="146">
        <f ca="1">IFERROR(GETPIVOTDATA("ReWash",PivotTable!$B$3,"Dept",$B7,"Month",C$2,"Source",$D7),0)</f>
        <v>0</v>
      </c>
      <c r="J7" s="146">
        <f ca="1">IFERROR(GETPIVOTDATA("Other",PivotTable!$B$3,"Dept",$B7,"Month",C$2,"Source",$D7),0)</f>
        <v>0</v>
      </c>
      <c r="K7" s="146">
        <f ca="1">IFERROR(GETPIVOTDATA("Sort",PivotTable!$B$3,"Dept",$B7,"Month",C$2,"Source",$D7),0)</f>
        <v>0</v>
      </c>
      <c r="L7" s="174">
        <f ca="1">IFERROR(GETPIVOTDATA("Scrap",PivotTable!$B$3,"Dept",$B7,"Month",C$2,"Source",$D7),0)</f>
        <v>0</v>
      </c>
      <c r="M7" s="175">
        <v>0</v>
      </c>
      <c r="N7" s="176" t="s">
        <v>1860</v>
      </c>
      <c r="O7" s="177">
        <f ca="1">IFERROR(GETPIVOTDATA("Labour Cost",PivotTable!$B$3,"Dept",$B7,"Month",C$2,"Source",$D7),0)</f>
        <v>0</v>
      </c>
      <c r="P7" s="177">
        <f ca="1">IFERROR(GETPIVOTDATA("Process cost",PivotTable!$B$3,"Dept",$B7,"Month",C$2,"Source",$D7),0)</f>
        <v>0</v>
      </c>
      <c r="Q7" s="177">
        <f ca="1">IFERROR(GETPIVOTDATA("Material Cost",PivotTable!$B$3,"Dept",$B7,"Month",C$2,"Source",$D7),0)</f>
        <v>0</v>
      </c>
      <c r="R7" s="177">
        <f ca="1">IFERROR(GETPIVOTDATA("Part Cost",PivotTable!$B$3,"Dept",$B7,"Month",C$2,"Source",$D7),0)</f>
        <v>0</v>
      </c>
      <c r="S7" s="203">
        <f ca="1" t="shared" si="0"/>
        <v>0</v>
      </c>
      <c r="T7" s="204">
        <v>0.0014</v>
      </c>
      <c r="U7" s="205">
        <f ca="1">S7/C7</f>
        <v>0</v>
      </c>
      <c r="V7" s="206">
        <v>0.0034</v>
      </c>
      <c r="W7" s="207">
        <f ca="1">SUM(S7:S8)/C7</f>
        <v>0</v>
      </c>
      <c r="X7" s="143">
        <f>VLOOKUP($B7,Table!$C$4:$P$17,MATCH('MBO Report 1'!X$2,Table!$E$3:$P$3,0)+2,FALSE)</f>
        <v>88424.62</v>
      </c>
      <c r="Y7" s="144" t="s">
        <v>327</v>
      </c>
      <c r="Z7" s="145">
        <f>VLOOKUP($A7,Table!$A$56:$P$83,MATCH('MBO Report 1'!X$2,Table!$E$55:$P$55,0)+4,FALSE)</f>
        <v>0</v>
      </c>
      <c r="AA7" s="145" t="s">
        <v>1860</v>
      </c>
      <c r="AB7" s="146">
        <f ca="1">IFERROR(GETPIVOTDATA("ReWork",PivotTable!$B$3,"Dept",$B7,"Month",X$2,"Source",$D7),0)</f>
        <v>0</v>
      </c>
      <c r="AC7" s="146">
        <f ca="1">IFERROR(GETPIVOTDATA("RePlate",PivotTable!$B$3,"Dept",$B7,"Month",X$2,"Source",$D7),0)</f>
        <v>0</v>
      </c>
      <c r="AD7" s="146">
        <f ca="1">IFERROR(GETPIVOTDATA("ReWash",PivotTable!$B$3,"Dept",$B7,"Month",X$2,"Source",$D7),0)</f>
        <v>0</v>
      </c>
      <c r="AE7" s="146">
        <f ca="1">IFERROR(GETPIVOTDATA("Other",PivotTable!$B$3,"Dept",$B7,"Month",X$2,"Source",$D7),0)</f>
        <v>0</v>
      </c>
      <c r="AF7" s="146">
        <f ca="1">IFERROR(GETPIVOTDATA("Sort",PivotTable!$B$3,"Dept",$B7,"Month",X$2,"Source",$D7),0)</f>
        <v>0</v>
      </c>
      <c r="AG7" s="174">
        <f ca="1">IFERROR(GETPIVOTDATA("Scrap",PivotTable!$B$3,"Dept",$B7,"Month",X$2,"Source",$D7),0)</f>
        <v>0</v>
      </c>
      <c r="AH7" s="175">
        <v>0</v>
      </c>
      <c r="AI7" s="176" t="s">
        <v>1860</v>
      </c>
      <c r="AJ7" s="177">
        <f ca="1">IFERROR(GETPIVOTDATA("Labour Cost",PivotTable!$B$3,"Dept",$B7,"Month",X$2,"Source",$D7),0)</f>
        <v>0</v>
      </c>
      <c r="AK7" s="177">
        <f ca="1">IFERROR(GETPIVOTDATA("Process cost",PivotTable!$B$3,"Dept",$B7,"Month",X$2,"Source",$D7),0)</f>
        <v>0</v>
      </c>
      <c r="AL7" s="177">
        <f ca="1">IFERROR(GETPIVOTDATA("Material Cost",PivotTable!$B$3,"Dept",$B7,"Month",X$2,"Source",$D7),0)</f>
        <v>0</v>
      </c>
      <c r="AM7" s="177">
        <f ca="1">IFERROR(GETPIVOTDATA("Part Cost",PivotTable!$B$3,"Dept",$B7,"Month",X$2,"Source",$D7),0)</f>
        <v>0</v>
      </c>
      <c r="AN7" s="203">
        <f ca="1" t="shared" si="1"/>
        <v>0</v>
      </c>
      <c r="AO7" s="204">
        <v>0.0014</v>
      </c>
      <c r="AP7" s="205">
        <f ca="1" t="shared" ref="AP7" si="57">AN7/X7</f>
        <v>0</v>
      </c>
      <c r="AQ7" s="206">
        <v>0.0034</v>
      </c>
      <c r="AR7" s="207">
        <f ca="1" t="shared" ref="AR7" si="58">SUM(AN7:AN8)/X7</f>
        <v>0</v>
      </c>
      <c r="AS7" s="238">
        <f>VLOOKUP($B7,Table!$C$4:$P$17,MATCH('MBO Report 1'!AS$2,Table!$E$3:$P$3,0)+2,FALSE)</f>
        <v>79816.18</v>
      </c>
      <c r="AT7" s="144" t="s">
        <v>327</v>
      </c>
      <c r="AU7" s="145">
        <f>VLOOKUP($A7,Table!$A$56:$P$83,MATCH('MBO Report 1'!AS$2,Table!$E$55:$P$55,0)+4,FALSE)</f>
        <v>0</v>
      </c>
      <c r="AV7" s="145" t="s">
        <v>1860</v>
      </c>
      <c r="AW7" s="146">
        <f ca="1">IFERROR(GETPIVOTDATA("ReWork",PivotTable!$B$3,"Dept",$B7,"Month",AS$2,"Source",$D7),0)</f>
        <v>0</v>
      </c>
      <c r="AX7" s="146">
        <f ca="1">IFERROR(GETPIVOTDATA("RePlate",PivotTable!$B$3,"Dept",$B7,"Month",AS$2,"Source",$D7),0)</f>
        <v>0</v>
      </c>
      <c r="AY7" s="146">
        <f ca="1">IFERROR(GETPIVOTDATA("ReWash",PivotTable!$B$3,"Dept",$B7,"Month",AS$2,"Source",$D7),0)</f>
        <v>0</v>
      </c>
      <c r="AZ7" s="146">
        <f ca="1">IFERROR(GETPIVOTDATA("Other",PivotTable!$B$3,"Dept",$B7,"Month",AS$2,"Source",$D7),0)</f>
        <v>0</v>
      </c>
      <c r="BA7" s="146">
        <f ca="1">IFERROR(GETPIVOTDATA("Sort",PivotTable!$B$3,"Dept",$B7,"Month",AS$2,"Source",$D7),0)</f>
        <v>0</v>
      </c>
      <c r="BB7" s="174">
        <f ca="1">IFERROR(GETPIVOTDATA("Scrap",PivotTable!$B$3,"Dept",$B7,"Month",AS$2,"Source",$D7),0)</f>
        <v>0</v>
      </c>
      <c r="BC7" s="175">
        <v>0</v>
      </c>
      <c r="BD7" s="176" t="s">
        <v>1860</v>
      </c>
      <c r="BE7" s="177">
        <f ca="1">IFERROR(GETPIVOTDATA("Labour Cost",PivotTable!$B$3,"Dept",$B7,"Month",AS$2,"Source",$D7),0)</f>
        <v>0</v>
      </c>
      <c r="BF7" s="177">
        <f ca="1">IFERROR(GETPIVOTDATA("Process cost",PivotTable!$B$3,"Dept",$B7,"Month",AS$2,"Source",$D7),0)</f>
        <v>0</v>
      </c>
      <c r="BG7" s="177">
        <f ca="1">IFERROR(GETPIVOTDATA("Material Cost",PivotTable!$B$3,"Dept",$B7,"Month",AS$2,"Source",$D7),0)</f>
        <v>0</v>
      </c>
      <c r="BH7" s="177">
        <f ca="1">IFERROR(GETPIVOTDATA("Part Cost",PivotTable!$B$3,"Dept",$B7,"Month",AS$2,"Source",$D7),0)</f>
        <v>0</v>
      </c>
      <c r="BI7" s="203">
        <f ca="1" t="shared" si="4"/>
        <v>0</v>
      </c>
      <c r="BJ7" s="204">
        <v>0.0014</v>
      </c>
      <c r="BK7" s="205">
        <f ca="1" t="shared" ref="BK7" si="59">BI7/AS7</f>
        <v>0</v>
      </c>
      <c r="BL7" s="245">
        <v>0.0034</v>
      </c>
      <c r="BM7" s="251">
        <f ca="1" t="shared" ref="BM7" si="60">SUM(BI7:BI8)/AS7</f>
        <v>0</v>
      </c>
      <c r="BN7" s="238">
        <f>VLOOKUP($B7,Table!$C$4:$P$17,MATCH('MBO Report 1'!BN$2,Table!$E$3:$P$3,0)+2,FALSE)</f>
        <v>29025.21</v>
      </c>
      <c r="BO7" s="144" t="s">
        <v>327</v>
      </c>
      <c r="BP7" s="145">
        <f>VLOOKUP($A7,Table!$A$56:$P$83,MATCH('MBO Report 1'!BN$2,Table!$E$55:$P$55,0)+4,FALSE)</f>
        <v>0</v>
      </c>
      <c r="BQ7" s="145" t="s">
        <v>1860</v>
      </c>
      <c r="BR7" s="146">
        <f ca="1">IFERROR(GETPIVOTDATA("ReWork",PivotTable!$B$3,"Dept",$B7,"Month",BN$2,"Source",$D7),0)</f>
        <v>0</v>
      </c>
      <c r="BS7" s="146">
        <f ca="1">IFERROR(GETPIVOTDATA("RePlate",PivotTable!$B$3,"Dept",$B7,"Month",BN$2,"Source",$D7),0)</f>
        <v>0</v>
      </c>
      <c r="BT7" s="146">
        <f ca="1">IFERROR(GETPIVOTDATA("ReWash",PivotTable!$B$3,"Dept",$B7,"Month",BN$2,"Source",$D7),0)</f>
        <v>0</v>
      </c>
      <c r="BU7" s="146">
        <f ca="1">IFERROR(GETPIVOTDATA("Other",PivotTable!$B$3,"Dept",$B7,"Month",BN$2,"Source",$D7),0)</f>
        <v>0</v>
      </c>
      <c r="BV7" s="146">
        <f ca="1">IFERROR(GETPIVOTDATA("Sort",PivotTable!$B$3,"Dept",$B7,"Month",BN$2,"Source",$D7),0)</f>
        <v>0</v>
      </c>
      <c r="BW7" s="174">
        <f ca="1">IFERROR(GETPIVOTDATA("Scrap",PivotTable!$B$3,"Dept",$B7,"Month",BN$2,"Source",$D7),0)</f>
        <v>0</v>
      </c>
      <c r="BX7" s="175">
        <v>0</v>
      </c>
      <c r="BY7" s="176" t="s">
        <v>1860</v>
      </c>
      <c r="BZ7" s="177">
        <f ca="1">IFERROR(GETPIVOTDATA("Labour Cost",PivotTable!$B$3,"Dept",$B7,"Month",BN$2,"Source",$D7),0)</f>
        <v>0</v>
      </c>
      <c r="CA7" s="177">
        <f ca="1">IFERROR(GETPIVOTDATA("Process cost",PivotTable!$B$3,"Dept",$B7,"Month",BN$2,"Source",$D7),0)</f>
        <v>0</v>
      </c>
      <c r="CB7" s="177">
        <f ca="1">IFERROR(GETPIVOTDATA("Material Cost",PivotTable!$B$3,"Dept",$B7,"Month",BN$2,"Source",$D7),0)</f>
        <v>0</v>
      </c>
      <c r="CC7" s="177">
        <f ca="1">IFERROR(GETPIVOTDATA("Part Cost",PivotTable!$B$3,"Dept",$B7,"Month",BN$2,"Source",$D7),0)</f>
        <v>0</v>
      </c>
      <c r="CD7" s="203">
        <f ca="1" t="shared" si="7"/>
        <v>0</v>
      </c>
      <c r="CE7" s="204">
        <v>0.0014</v>
      </c>
      <c r="CF7" s="205">
        <f ca="1" t="shared" ref="CF7" si="61">CD7/BN7</f>
        <v>0</v>
      </c>
      <c r="CG7" s="245">
        <v>0.0034</v>
      </c>
      <c r="CH7" s="251">
        <f ca="1" t="shared" ref="CH7" si="62">SUM(CD7:CD8)/BN7</f>
        <v>0</v>
      </c>
      <c r="CI7" s="238">
        <f>VLOOKUP($B7,Table!$C$4:$P$17,MATCH('MBO Report 1'!CI$2,Table!$E$3:$P$3,0)+2,FALSE)</f>
        <v>0</v>
      </c>
      <c r="CJ7" s="144" t="s">
        <v>327</v>
      </c>
      <c r="CK7" s="145">
        <f>VLOOKUP($A7,Table!$A$56:$P$83,MATCH('MBO Report 1'!CI$2,Table!$E$55:$P$55,0)+4,FALSE)</f>
        <v>0</v>
      </c>
      <c r="CL7" s="145" t="s">
        <v>1860</v>
      </c>
      <c r="CM7" s="146">
        <f ca="1">IFERROR(GETPIVOTDATA("ReWork",PivotTable!$B$3,"Dept",$B7,"Month",CI$2,"Source",$D7),0)</f>
        <v>0</v>
      </c>
      <c r="CN7" s="146">
        <f ca="1">IFERROR(GETPIVOTDATA("RePlate",PivotTable!$B$3,"Dept",$B7,"Month",CI$2,"Source",$D7),0)</f>
        <v>0</v>
      </c>
      <c r="CO7" s="146">
        <f ca="1">IFERROR(GETPIVOTDATA("ReWash",PivotTable!$B$3,"Dept",$B7,"Month",CI$2,"Source",$D7),0)</f>
        <v>0</v>
      </c>
      <c r="CP7" s="146">
        <f ca="1">IFERROR(GETPIVOTDATA("Other",PivotTable!$B$3,"Dept",$B7,"Month",CI$2,"Source",$D7),0)</f>
        <v>0</v>
      </c>
      <c r="CQ7" s="146">
        <f ca="1">IFERROR(GETPIVOTDATA("Sort",PivotTable!$B$3,"Dept",$B7,"Month",CI$2,"Source",$D7),0)</f>
        <v>0</v>
      </c>
      <c r="CR7" s="174">
        <f ca="1">IFERROR(GETPIVOTDATA("Scrap",PivotTable!$B$3,"Dept",$B7,"Month",CI$2,"Source",$D7),0)</f>
        <v>0</v>
      </c>
      <c r="CS7" s="175">
        <v>0</v>
      </c>
      <c r="CT7" s="176" t="s">
        <v>1860</v>
      </c>
      <c r="CU7" s="177">
        <f ca="1">IFERROR(GETPIVOTDATA("Labour Cost",PivotTable!$B$3,"Dept",$B7,"Month",CI$2,"Source",$D7),0)</f>
        <v>0</v>
      </c>
      <c r="CV7" s="177">
        <f ca="1">IFERROR(GETPIVOTDATA("Process cost",PivotTable!$B$3,"Dept",$B7,"Month",CI$2,"Source",$D7),0)</f>
        <v>0</v>
      </c>
      <c r="CW7" s="177">
        <f ca="1">IFERROR(GETPIVOTDATA("Material Cost",PivotTable!$B$3,"Dept",$B7,"Month",CI$2,"Source",$D7),0)</f>
        <v>0</v>
      </c>
      <c r="CX7" s="177">
        <f ca="1">IFERROR(GETPIVOTDATA("Part Cost",PivotTable!$B$3,"Dept",$B7,"Month",CI$2,"Source",$D7),0)</f>
        <v>0</v>
      </c>
      <c r="CY7" s="203">
        <f ca="1" t="shared" si="10"/>
        <v>0</v>
      </c>
      <c r="CZ7" s="204">
        <v>0.0014</v>
      </c>
      <c r="DA7" s="205" t="e">
        <f ca="1" t="shared" ref="DA7" si="63">CY7/CI7</f>
        <v>#DIV/0!</v>
      </c>
      <c r="DB7" s="245">
        <v>0.0034</v>
      </c>
      <c r="DC7" s="251" t="e">
        <f ca="1" t="shared" ref="DC7" si="64">SUM(CY7:CY8)/CI7</f>
        <v>#DIV/0!</v>
      </c>
      <c r="DD7" s="238">
        <f>VLOOKUP($B7,Table!$C$4:$P$17,MATCH('MBO Report 1'!DD$2,Table!$E$3:$P$3,0)+2,FALSE)</f>
        <v>2699.01</v>
      </c>
      <c r="DE7" s="144" t="s">
        <v>327</v>
      </c>
      <c r="DF7" s="145">
        <f>VLOOKUP($A7,Table!$A$56:$P$83,MATCH('MBO Report 1'!DD$2,Table!$E$55:$P$55,0)+4,FALSE)</f>
        <v>0</v>
      </c>
      <c r="DG7" s="145" t="s">
        <v>1860</v>
      </c>
      <c r="DH7" s="146">
        <f ca="1">IFERROR(GETPIVOTDATA("ReWork",PivotTable!$B$3,"Dept",$B7,"Month",DD$2,"Source",$D7),0)</f>
        <v>0</v>
      </c>
      <c r="DI7" s="146">
        <f ca="1">IFERROR(GETPIVOTDATA("RePlate",PivotTable!$B$3,"Dept",$B7,"Month",DD$2,"Source",$D7),0)</f>
        <v>0</v>
      </c>
      <c r="DJ7" s="146">
        <f ca="1">IFERROR(GETPIVOTDATA("ReWash",PivotTable!$B$3,"Dept",$B7,"Month",DD$2,"Source",$D7),0)</f>
        <v>0</v>
      </c>
      <c r="DK7" s="146">
        <f ca="1">IFERROR(GETPIVOTDATA("Other",PivotTable!$B$3,"Dept",$B7,"Month",DD$2,"Source",$D7),0)</f>
        <v>0</v>
      </c>
      <c r="DL7" s="146">
        <f ca="1">IFERROR(GETPIVOTDATA("Sort",PivotTable!$B$3,"Dept",$B7,"Month",DD$2,"Source",$D7),0)</f>
        <v>0</v>
      </c>
      <c r="DM7" s="174">
        <f ca="1">IFERROR(GETPIVOTDATA("Scrap",PivotTable!$B$3,"Dept",$B7,"Month",DD$2,"Source",$D7),0)</f>
        <v>0</v>
      </c>
      <c r="DN7" s="175">
        <v>0</v>
      </c>
      <c r="DO7" s="176" t="s">
        <v>1860</v>
      </c>
      <c r="DP7" s="177">
        <f ca="1">IFERROR(GETPIVOTDATA("Labour Cost",PivotTable!$B$3,"Dept",$B7,"Month",DD$2,"Source",$D7),0)</f>
        <v>0</v>
      </c>
      <c r="DQ7" s="177">
        <f ca="1">IFERROR(GETPIVOTDATA("Process cost",PivotTable!$B$3,"Dept",$B7,"Month",DD$2,"Source",$D7),0)</f>
        <v>0</v>
      </c>
      <c r="DR7" s="177">
        <f ca="1">IFERROR(GETPIVOTDATA("Material Cost",PivotTable!$B$3,"Dept",$B7,"Month",DD$2,"Source",$D7),0)</f>
        <v>0</v>
      </c>
      <c r="DS7" s="177">
        <f ca="1">IFERROR(GETPIVOTDATA("Part Cost",PivotTable!$B$3,"Dept",$B7,"Month",DD$2,"Source",$D7),0)</f>
        <v>0</v>
      </c>
      <c r="DT7" s="203">
        <f ca="1" t="shared" si="13"/>
        <v>0</v>
      </c>
      <c r="DU7" s="204">
        <v>0.0014</v>
      </c>
      <c r="DV7" s="205">
        <f ca="1" t="shared" ref="DV7" si="65">DT7/DD7</f>
        <v>0</v>
      </c>
      <c r="DW7" s="245">
        <v>0.0034</v>
      </c>
      <c r="DX7" s="251">
        <f ca="1" t="shared" ref="DX7" si="66">SUM(DT7:DT8)/DD7</f>
        <v>0</v>
      </c>
      <c r="DY7" s="238">
        <f>VLOOKUP($B7,Table!$C$4:$P$17,MATCH('MBO Report 1'!DY$2,Table!$E$3:$P$3,0)+2,FALSE)</f>
        <v>0</v>
      </c>
      <c r="DZ7" s="144" t="s">
        <v>327</v>
      </c>
      <c r="EA7" s="145">
        <f>VLOOKUP($A7,Table!$A$56:$P$83,MATCH('MBO Report 1'!DY$2,Table!$E$55:$P$55,0)+4,FALSE)</f>
        <v>0</v>
      </c>
      <c r="EB7" s="145" t="s">
        <v>1860</v>
      </c>
      <c r="EC7" s="146">
        <f ca="1">IFERROR(GETPIVOTDATA("ReWork",PivotTable!$B$3,"Dept",$B7,"Month",DY$2,"Source",$D7),0)</f>
        <v>0</v>
      </c>
      <c r="ED7" s="146">
        <f ca="1">IFERROR(GETPIVOTDATA("RePlate",PivotTable!$B$3,"Dept",$B7,"Month",DY$2,"Source",$D7),0)</f>
        <v>0</v>
      </c>
      <c r="EE7" s="146">
        <f ca="1">IFERROR(GETPIVOTDATA("ReWash",PivotTable!$B$3,"Dept",$B7,"Month",DY$2,"Source",$D7),0)</f>
        <v>0</v>
      </c>
      <c r="EF7" s="146">
        <f ca="1">IFERROR(GETPIVOTDATA("Other",PivotTable!$B$3,"Dept",$B7,"Month",DY$2,"Source",$D7),0)</f>
        <v>0</v>
      </c>
      <c r="EG7" s="146">
        <f ca="1">IFERROR(GETPIVOTDATA("Sort",PivotTable!$B$3,"Dept",$B7,"Month",DY$2,"Source",$D7),0)</f>
        <v>0</v>
      </c>
      <c r="EH7" s="174">
        <f ca="1">IFERROR(GETPIVOTDATA("Scrap",PivotTable!$B$3,"Dept",$B7,"Month",DY$2,"Source",$D7),0)</f>
        <v>0</v>
      </c>
      <c r="EI7" s="175">
        <v>0</v>
      </c>
      <c r="EJ7" s="176" t="s">
        <v>1860</v>
      </c>
      <c r="EK7" s="177">
        <f ca="1">IFERROR(GETPIVOTDATA("Labour Cost",PivotTable!$B$3,"Dept",$B7,"Month",DY$2,"Source",$D7),0)</f>
        <v>0</v>
      </c>
      <c r="EL7" s="177">
        <f ca="1">IFERROR(GETPIVOTDATA("Process cost",PivotTable!$B$3,"Dept",$B7,"Month",DY$2,"Source",$D7),0)</f>
        <v>0</v>
      </c>
      <c r="EM7" s="177">
        <f ca="1">IFERROR(GETPIVOTDATA("Material Cost",PivotTable!$B$3,"Dept",$B7,"Month",DY$2,"Source",$D7),0)</f>
        <v>0</v>
      </c>
      <c r="EN7" s="177">
        <f ca="1">IFERROR(GETPIVOTDATA("Part Cost",PivotTable!$B$3,"Dept",$B7,"Month",DY$2,"Source",$D7),0)</f>
        <v>0</v>
      </c>
      <c r="EO7" s="203">
        <f ca="1" t="shared" si="16"/>
        <v>0</v>
      </c>
      <c r="EP7" s="204">
        <v>0.0014</v>
      </c>
      <c r="EQ7" s="205" t="e">
        <f ca="1" t="shared" ref="EQ7" si="67">EO7/DY7</f>
        <v>#DIV/0!</v>
      </c>
      <c r="ER7" s="245">
        <v>0.0034</v>
      </c>
      <c r="ES7" s="251" t="e">
        <f ca="1" t="shared" ref="ES7" si="68">SUM(EO7:EO8)/DY7</f>
        <v>#DIV/0!</v>
      </c>
      <c r="ET7" s="238">
        <f>VLOOKUP($B7,Table!$C$4:$P$17,MATCH('MBO Report 1'!ET$2,Table!$E$3:$P$3,0)+2,FALSE)</f>
        <v>0</v>
      </c>
      <c r="EU7" s="144" t="s">
        <v>327</v>
      </c>
      <c r="EV7" s="145">
        <f>VLOOKUP($A7,Table!$A$56:$P$83,MATCH('MBO Report 1'!ET$2,Table!$E$55:$P$55,0)+4,FALSE)</f>
        <v>0</v>
      </c>
      <c r="EW7" s="145" t="s">
        <v>1860</v>
      </c>
      <c r="EX7" s="146">
        <f ca="1">IFERROR(GETPIVOTDATA("ReWork",PivotTable!$B$3,"Dept",$B7,"Month",ET$2,"Source",$D7),0)</f>
        <v>0</v>
      </c>
      <c r="EY7" s="146">
        <f ca="1">IFERROR(GETPIVOTDATA("RePlate",PivotTable!$B$3,"Dept",$B7,"Month",ET$2,"Source",$D7),0)</f>
        <v>0</v>
      </c>
      <c r="EZ7" s="146">
        <f ca="1">IFERROR(GETPIVOTDATA("ReWash",PivotTable!$B$3,"Dept",$B7,"Month",ET$2,"Source",$D7),0)</f>
        <v>0</v>
      </c>
      <c r="FA7" s="146">
        <f ca="1">IFERROR(GETPIVOTDATA("Other",PivotTable!$B$3,"Dept",$B7,"Month",ET$2,"Source",$D7),0)</f>
        <v>0</v>
      </c>
      <c r="FB7" s="146">
        <f ca="1">IFERROR(GETPIVOTDATA("Sort",PivotTable!$B$3,"Dept",$B7,"Month",ET$2,"Source",$D7),0)</f>
        <v>0</v>
      </c>
      <c r="FC7" s="174">
        <f ca="1">IFERROR(GETPIVOTDATA("Scrap",PivotTable!$B$3,"Dept",$B7,"Month",ET$2,"Source",$D7),0)</f>
        <v>0</v>
      </c>
      <c r="FD7" s="175">
        <v>0</v>
      </c>
      <c r="FE7" s="176" t="s">
        <v>1860</v>
      </c>
      <c r="FF7" s="177">
        <f ca="1">IFERROR(GETPIVOTDATA("Labour Cost",PivotTable!$B$3,"Dept",$B7,"Month",ET$2,"Source",$D7),0)</f>
        <v>0</v>
      </c>
      <c r="FG7" s="177">
        <f ca="1">IFERROR(GETPIVOTDATA("Process cost",PivotTable!$B$3,"Dept",$B7,"Month",ET$2,"Source",$D7),0)</f>
        <v>0</v>
      </c>
      <c r="FH7" s="177">
        <f ca="1">IFERROR(GETPIVOTDATA("Material Cost",PivotTable!$B$3,"Dept",$B7,"Month",ET$2,"Source",$D7),0)</f>
        <v>0</v>
      </c>
      <c r="FI7" s="177">
        <f ca="1">IFERROR(GETPIVOTDATA("Part Cost",PivotTable!$B$3,"Dept",$B7,"Month",ET$2,"Source",$D7),0)</f>
        <v>0</v>
      </c>
      <c r="FJ7" s="203">
        <f ca="1" t="shared" si="19"/>
        <v>0</v>
      </c>
      <c r="FK7" s="204">
        <v>0.0014</v>
      </c>
      <c r="FL7" s="205" t="e">
        <f ca="1" t="shared" ref="FL7" si="69">FJ7/ET7</f>
        <v>#DIV/0!</v>
      </c>
      <c r="FM7" s="245">
        <v>0.0034</v>
      </c>
      <c r="FN7" s="251" t="e">
        <f ca="1" t="shared" ref="FN7" si="70">SUM(FJ7:FJ8)/ET7</f>
        <v>#DIV/0!</v>
      </c>
      <c r="FO7" s="238">
        <f>VLOOKUP($B7,Table!$C$4:$P$17,MATCH('MBO Report 1'!FO$2,Table!$E$3:$P$3,0)+2,FALSE)</f>
        <v>0</v>
      </c>
      <c r="FP7" s="144" t="s">
        <v>327</v>
      </c>
      <c r="FQ7" s="145">
        <f>VLOOKUP($A7,Table!$A$56:$P$83,MATCH('MBO Report 1'!FO$2,Table!$E$55:$P$55,0)+4,FALSE)</f>
        <v>0</v>
      </c>
      <c r="FR7" s="145" t="s">
        <v>1860</v>
      </c>
      <c r="FS7" s="146">
        <f ca="1">IFERROR(GETPIVOTDATA("ReWork",PivotTable!$B$3,"Dept",$B7,"Month",FO$2,"Source",$D7),0)</f>
        <v>0</v>
      </c>
      <c r="FT7" s="146">
        <f ca="1">IFERROR(GETPIVOTDATA("RePlate",PivotTable!$B$3,"Dept",$B7,"Month",FO$2,"Source",$D7),0)</f>
        <v>0</v>
      </c>
      <c r="FU7" s="146">
        <f ca="1">IFERROR(GETPIVOTDATA("ReWash",PivotTable!$B$3,"Dept",$B7,"Month",FO$2,"Source",$D7),0)</f>
        <v>0</v>
      </c>
      <c r="FV7" s="146">
        <f ca="1">IFERROR(GETPIVOTDATA("Other",PivotTable!$B$3,"Dept",$B7,"Month",FO$2,"Source",$D7),0)</f>
        <v>0</v>
      </c>
      <c r="FW7" s="146">
        <f ca="1">IFERROR(GETPIVOTDATA("Sort",PivotTable!$B$3,"Dept",$B7,"Month",FO$2,"Source",$D7),0)</f>
        <v>0</v>
      </c>
      <c r="FX7" s="174">
        <f ca="1">IFERROR(GETPIVOTDATA("Scrap",PivotTable!$B$3,"Dept",$B7,"Month",FO$2,"Source",$D7),0)</f>
        <v>0</v>
      </c>
      <c r="FY7" s="175">
        <v>0</v>
      </c>
      <c r="FZ7" s="176" t="s">
        <v>1860</v>
      </c>
      <c r="GA7" s="177">
        <f ca="1">IFERROR(GETPIVOTDATA("Labour Cost",PivotTable!$B$3,"Dept",$B7,"Month",FO$2,"Source",$D7),0)</f>
        <v>0</v>
      </c>
      <c r="GB7" s="177">
        <f ca="1">IFERROR(GETPIVOTDATA("Process cost",PivotTable!$B$3,"Dept",$B7,"Month",FO$2,"Source",$D7),0)</f>
        <v>0</v>
      </c>
      <c r="GC7" s="177">
        <f ca="1">IFERROR(GETPIVOTDATA("Material Cost",PivotTable!$B$3,"Dept",$B7,"Month",FO$2,"Source",$D7),0)</f>
        <v>0</v>
      </c>
      <c r="GD7" s="177">
        <f ca="1">IFERROR(GETPIVOTDATA("Part Cost",PivotTable!$B$3,"Dept",$B7,"Month",FO$2,"Source",$D7),0)</f>
        <v>0</v>
      </c>
      <c r="GE7" s="203">
        <f ca="1" t="shared" si="22"/>
        <v>0</v>
      </c>
      <c r="GF7" s="204">
        <v>0.0014</v>
      </c>
      <c r="GG7" s="205" t="e">
        <f ca="1" t="shared" ref="GG7" si="71">GE7/FO7</f>
        <v>#DIV/0!</v>
      </c>
      <c r="GH7" s="245">
        <v>0.0034</v>
      </c>
      <c r="GI7" s="251" t="e">
        <f ca="1" t="shared" ref="GI7" si="72">SUM(GE7:GE8)/FO7</f>
        <v>#DIV/0!</v>
      </c>
      <c r="GJ7" s="238">
        <f>VLOOKUP($B7,Table!$C$4:$P$17,MATCH('MBO Report 1'!GJ$2,Table!$E$3:$P$3,0)+2,FALSE)</f>
        <v>0</v>
      </c>
      <c r="GK7" s="144" t="s">
        <v>327</v>
      </c>
      <c r="GL7" s="145">
        <f>VLOOKUP($A7,Table!$A$56:$P$83,MATCH('MBO Report 1'!GJ$2,Table!$E$55:$P$55,0)+4,FALSE)</f>
        <v>0</v>
      </c>
      <c r="GM7" s="145" t="s">
        <v>1860</v>
      </c>
      <c r="GN7" s="146">
        <f ca="1">IFERROR(GETPIVOTDATA("ReWork",PivotTable!$B$3,"Dept",$B7,"Month",GJ$2,"Source",$D7),0)</f>
        <v>0</v>
      </c>
      <c r="GO7" s="146">
        <f ca="1">IFERROR(GETPIVOTDATA("RePlate",PivotTable!$B$3,"Dept",$B7,"Month",GJ$2,"Source",$D7),0)</f>
        <v>0</v>
      </c>
      <c r="GP7" s="146">
        <f ca="1">IFERROR(GETPIVOTDATA("ReWash",PivotTable!$B$3,"Dept",$B7,"Month",GJ$2,"Source",$D7),0)</f>
        <v>0</v>
      </c>
      <c r="GQ7" s="146">
        <f ca="1">IFERROR(GETPIVOTDATA("Other",PivotTable!$B$3,"Dept",$B7,"Month",GJ$2,"Source",$D7),0)</f>
        <v>0</v>
      </c>
      <c r="GR7" s="146">
        <f ca="1">IFERROR(GETPIVOTDATA("Sort",PivotTable!$B$3,"Dept",$B7,"Month",GJ$2,"Source",$D7),0)</f>
        <v>0</v>
      </c>
      <c r="GS7" s="174">
        <f ca="1">IFERROR(GETPIVOTDATA("Scrap",PivotTable!$B$3,"Dept",$B7,"Month",GJ$2,"Source",$D7),0)</f>
        <v>0</v>
      </c>
      <c r="GT7" s="175">
        <v>0</v>
      </c>
      <c r="GU7" s="176" t="s">
        <v>1860</v>
      </c>
      <c r="GV7" s="177">
        <f ca="1">IFERROR(GETPIVOTDATA("Labour Cost",PivotTable!$B$3,"Dept",$B7,"Month",GJ$2,"Source",$D7),0)</f>
        <v>0</v>
      </c>
      <c r="GW7" s="177">
        <f ca="1">IFERROR(GETPIVOTDATA("Process cost",PivotTable!$B$3,"Dept",$B7,"Month",GJ$2,"Source",$D7),0)</f>
        <v>0</v>
      </c>
      <c r="GX7" s="177">
        <f ca="1">IFERROR(GETPIVOTDATA("Material Cost",PivotTable!$B$3,"Dept",$B7,"Month",GJ$2,"Source",$D7),0)</f>
        <v>0</v>
      </c>
      <c r="GY7" s="177">
        <f ca="1">IFERROR(GETPIVOTDATA("Part Cost",PivotTable!$B$3,"Dept",$B7,"Month",GJ$2,"Source",$D7),0)</f>
        <v>0</v>
      </c>
      <c r="GZ7" s="203">
        <f ca="1" t="shared" si="25"/>
        <v>0</v>
      </c>
      <c r="HA7" s="204">
        <v>0.0014</v>
      </c>
      <c r="HB7" s="205" t="e">
        <f ca="1" t="shared" ref="HB7" si="73">GZ7/GJ7</f>
        <v>#DIV/0!</v>
      </c>
      <c r="HC7" s="245">
        <v>0.0034</v>
      </c>
      <c r="HD7" s="251" t="e">
        <f ca="1" t="shared" ref="HD7" si="74">SUM(GZ7:GZ8)/GJ7</f>
        <v>#DIV/0!</v>
      </c>
      <c r="HE7" s="238">
        <f>VLOOKUP($B7,Table!$C$4:$P$17,MATCH('MBO Report 1'!HE$2,Table!$E$3:$P$3,0)+2,FALSE)</f>
        <v>0</v>
      </c>
      <c r="HF7" s="144" t="s">
        <v>327</v>
      </c>
      <c r="HG7" s="145">
        <f>VLOOKUP($A7,Table!$A$56:$P$83,MATCH('MBO Report 1'!HE$2,Table!$E$55:$P$55,0)+4,FALSE)</f>
        <v>0</v>
      </c>
      <c r="HH7" s="145" t="s">
        <v>1860</v>
      </c>
      <c r="HI7" s="146">
        <f ca="1">IFERROR(GETPIVOTDATA("ReWork",PivotTable!$B$3,"Dept",$B7,"Month",HE$2,"Source",$D7),0)</f>
        <v>0</v>
      </c>
      <c r="HJ7" s="146">
        <f ca="1">IFERROR(GETPIVOTDATA("RePlate",PivotTable!$B$3,"Dept",$B7,"Month",HE$2,"Source",$D7),0)</f>
        <v>0</v>
      </c>
      <c r="HK7" s="146">
        <f ca="1">IFERROR(GETPIVOTDATA("ReWash",PivotTable!$B$3,"Dept",$B7,"Month",HE$2,"Source",$D7),0)</f>
        <v>0</v>
      </c>
      <c r="HL7" s="146">
        <f ca="1">IFERROR(GETPIVOTDATA("Other",PivotTable!$B$3,"Dept",$B7,"Month",HE$2,"Source",$D7),0)</f>
        <v>0</v>
      </c>
      <c r="HM7" s="146">
        <f ca="1">IFERROR(GETPIVOTDATA("Sort",PivotTable!$B$3,"Dept",$B7,"Month",HE$2,"Source",$D7),0)</f>
        <v>0</v>
      </c>
      <c r="HN7" s="174">
        <f ca="1">IFERROR(GETPIVOTDATA("Scrap",PivotTable!$B$3,"Dept",$B7,"Month",HE$2,"Source",$D7),0)</f>
        <v>0</v>
      </c>
      <c r="HO7" s="175">
        <v>0</v>
      </c>
      <c r="HP7" s="176" t="s">
        <v>1860</v>
      </c>
      <c r="HQ7" s="177">
        <f ca="1">IFERROR(GETPIVOTDATA("Labour Cost",PivotTable!$B$3,"Dept",$B7,"Month",HE$2,"Source",$D7),0)</f>
        <v>0</v>
      </c>
      <c r="HR7" s="177">
        <f ca="1">IFERROR(GETPIVOTDATA("Process cost",PivotTable!$B$3,"Dept",$B7,"Month",HE$2,"Source",$D7),0)</f>
        <v>0</v>
      </c>
      <c r="HS7" s="177">
        <f ca="1">IFERROR(GETPIVOTDATA("Material Cost",PivotTable!$B$3,"Dept",$B7,"Month",HE$2,"Source",$D7),0)</f>
        <v>0</v>
      </c>
      <c r="HT7" s="177">
        <f ca="1">IFERROR(GETPIVOTDATA("Part Cost",PivotTable!$B$3,"Dept",$B7,"Month",HE$2,"Source",$D7),0)</f>
        <v>0</v>
      </c>
      <c r="HU7" s="203">
        <f ca="1" t="shared" si="28"/>
        <v>0</v>
      </c>
      <c r="HV7" s="204">
        <v>0.0014</v>
      </c>
      <c r="HW7" s="205" t="e">
        <f ca="1" t="shared" ref="HW7" si="75">HU7/HE7</f>
        <v>#DIV/0!</v>
      </c>
      <c r="HX7" s="245">
        <v>0.0034</v>
      </c>
      <c r="HY7" s="251" t="e">
        <f ca="1" t="shared" ref="HY7" si="76">SUM(HU7:HU8)/HE7</f>
        <v>#DIV/0!</v>
      </c>
      <c r="HZ7" s="238">
        <f>VLOOKUP($B7,Table!$C$4:$P$17,MATCH('MBO Report 1'!HZ$2,Table!$E$3:$P$3,0)+2,FALSE)</f>
        <v>0</v>
      </c>
      <c r="IA7" s="144" t="s">
        <v>327</v>
      </c>
      <c r="IB7" s="145">
        <f>VLOOKUP($A7,Table!$A$56:$P$83,MATCH('MBO Report 1'!HZ$2,Table!$E$55:$P$55,0)+4,FALSE)</f>
        <v>0</v>
      </c>
      <c r="IC7" s="145" t="s">
        <v>1860</v>
      </c>
      <c r="ID7" s="146">
        <f ca="1">IFERROR(GETPIVOTDATA("ReWork",PivotTable!$B$3,"Dept",$B7,"Month",HZ$2,"Source",$D7),0)</f>
        <v>0</v>
      </c>
      <c r="IE7" s="146">
        <f ca="1">IFERROR(GETPIVOTDATA("RePlate",PivotTable!$B$3,"Dept",$B7,"Month",HZ$2,"Source",$D7),0)</f>
        <v>0</v>
      </c>
      <c r="IF7" s="146">
        <f ca="1">IFERROR(GETPIVOTDATA("ReWash",PivotTable!$B$3,"Dept",$B7,"Month",HZ$2,"Source",$D7),0)</f>
        <v>0</v>
      </c>
      <c r="IG7" s="146">
        <f ca="1">IFERROR(GETPIVOTDATA("Other",PivotTable!$B$3,"Dept",$B7,"Month",HZ$2,"Source",$D7),0)</f>
        <v>0</v>
      </c>
      <c r="IH7" s="146">
        <f ca="1">IFERROR(GETPIVOTDATA("Sort",PivotTable!$B$3,"Dept",$B7,"Month",HZ$2,"Source",$D7),0)</f>
        <v>0</v>
      </c>
      <c r="II7" s="174">
        <f ca="1">IFERROR(GETPIVOTDATA("Scrap",PivotTable!$B$3,"Dept",$B7,"Month",HZ$2,"Source",$D7),0)</f>
        <v>0</v>
      </c>
      <c r="IJ7" s="175">
        <v>0</v>
      </c>
      <c r="IK7" s="176" t="s">
        <v>1860</v>
      </c>
      <c r="IL7" s="177">
        <f ca="1">IFERROR(GETPIVOTDATA("Labour Cost",PivotTable!$B$3,"Dept",$B7,"Month",HZ$2,"Source",$D7),0)</f>
        <v>0</v>
      </c>
      <c r="IM7" s="177">
        <f ca="1">IFERROR(GETPIVOTDATA("Process cost",PivotTable!$B$3,"Dept",$B7,"Month",HZ$2,"Source",$D7),0)</f>
        <v>0</v>
      </c>
      <c r="IN7" s="177">
        <f ca="1">IFERROR(GETPIVOTDATA("Material Cost",PivotTable!$B$3,"Dept",$B7,"Month",HZ$2,"Source",$D7),0)</f>
        <v>0</v>
      </c>
      <c r="IO7" s="177">
        <f ca="1">IFERROR(GETPIVOTDATA("Part Cost",PivotTable!$B$3,"Dept",$B7,"Month",HZ$2,"Source",$D7),0)</f>
        <v>0</v>
      </c>
      <c r="IP7" s="203">
        <f ca="1" t="shared" si="31"/>
        <v>0</v>
      </c>
      <c r="IQ7" s="204">
        <v>0.0014</v>
      </c>
      <c r="IR7" s="205" t="e">
        <f ca="1" t="shared" ref="IR7" si="77">IP7/HZ7</f>
        <v>#DIV/0!</v>
      </c>
      <c r="IS7" s="245">
        <v>0.0034</v>
      </c>
      <c r="IT7" s="251" t="e">
        <f ca="1" t="shared" ref="IT7" si="78">SUM(IP7:IP8)/HZ7</f>
        <v>#DIV/0!</v>
      </c>
    </row>
    <row r="8" customHeight="1" spans="1:254">
      <c r="A8" s="141" t="str">
        <f t="shared" ref="A8" si="79">B7&amp;D8</f>
        <v>CeramicExternal</v>
      </c>
      <c r="B8" s="142"/>
      <c r="C8" s="143"/>
      <c r="D8" s="147" t="s">
        <v>49</v>
      </c>
      <c r="E8" s="148">
        <f>VLOOKUP($A8,Table!$A$56:$P$83,MATCH('MBO Report 1'!C$2,Table!$E$55:$P$55,0)+4,FALSE)</f>
        <v>0</v>
      </c>
      <c r="F8" s="148">
        <f>VLOOKUP($A7,Table!$A$23:$P$50,MATCH('MBO Report 1'!C$2,Table!$E$22:$P$22,0)+4,FALSE)</f>
        <v>0</v>
      </c>
      <c r="G8" s="149">
        <f ca="1">IFERROR(GETPIVOTDATA("ReWork",PivotTable!$B$3,"Dept",$B7,"Month",C$2,"Source",$D8),0)</f>
        <v>0</v>
      </c>
      <c r="H8" s="149">
        <f ca="1">IFERROR(GETPIVOTDATA("RePlate",PivotTable!$B$3,"Dept",$B7,"Month",C$2,"Source",$D8),0)</f>
        <v>0</v>
      </c>
      <c r="I8" s="149">
        <f ca="1">IFERROR(GETPIVOTDATA("ReWash",PivotTable!$B$3,"Dept",$B7,"Month",C$2,"Source",$D8),0)</f>
        <v>0</v>
      </c>
      <c r="J8" s="149">
        <f ca="1">IFERROR(GETPIVOTDATA("Other",PivotTable!$B$3,"Dept",$B7,"Month",C$2,"Source",$D8),0)</f>
        <v>0</v>
      </c>
      <c r="K8" s="149">
        <f ca="1">IFERROR(GETPIVOTDATA("Sort",PivotTable!$B$3,"Dept",$B7,"Month",C$2,"Source",$D8),0)</f>
        <v>0</v>
      </c>
      <c r="L8" s="178">
        <f ca="1">IFERROR(GETPIVOTDATA("Scrap",PivotTable!$B$3,"Dept",$B7,"Month",C$2,"Source",$D8),0)</f>
        <v>0</v>
      </c>
      <c r="M8" s="179">
        <f>E7*250+E8*500</f>
        <v>0</v>
      </c>
      <c r="N8" s="180">
        <f>VLOOKUP($A8,Table!$A$23:$P$50,MATCH('MBO Report 1'!C$2,Table!$E$22:$P$22,0)+4,FALSE)</f>
        <v>0</v>
      </c>
      <c r="O8" s="181">
        <f ca="1">IFERROR(GETPIVOTDATA("Labour Cost",PivotTable!$B$3,"Dept",$B7,"Month",C$2,"Source",$D8),0)</f>
        <v>0</v>
      </c>
      <c r="P8" s="181">
        <f ca="1">IFERROR(GETPIVOTDATA("Process cost",PivotTable!$B$3,"Dept",$B7,"Month",C$2,"Source",$D8),0)</f>
        <v>0</v>
      </c>
      <c r="Q8" s="181">
        <f ca="1">IFERROR(GETPIVOTDATA("Material Cost",PivotTable!$B$3,"Dept",$B7,"Month",C$2,"Source",$D8),0)</f>
        <v>0</v>
      </c>
      <c r="R8" s="181">
        <f ca="1">IFERROR(GETPIVOTDATA("Part Cost",PivotTable!$B$3,"Dept",$B7,"Month",C$2,"Source",$D8),0)</f>
        <v>0</v>
      </c>
      <c r="S8" s="208">
        <f ca="1" t="shared" si="0"/>
        <v>0</v>
      </c>
      <c r="T8" s="209">
        <v>0.002</v>
      </c>
      <c r="U8" s="210">
        <f ca="1">S8/C7</f>
        <v>0</v>
      </c>
      <c r="V8" s="206"/>
      <c r="W8" s="207"/>
      <c r="X8" s="143"/>
      <c r="Y8" s="147" t="s">
        <v>49</v>
      </c>
      <c r="Z8" s="148">
        <f>VLOOKUP($A8,Table!$A$56:$P$83,MATCH('MBO Report 1'!X$2,Table!$E$55:$P$55,0)+4,FALSE)</f>
        <v>0</v>
      </c>
      <c r="AA8" s="148">
        <f>VLOOKUP($A7,Table!$A$23:$P$50,MATCH('MBO Report 1'!X$2,Table!$E$22:$P$22,0)+4,FALSE)</f>
        <v>0</v>
      </c>
      <c r="AB8" s="149">
        <f ca="1">IFERROR(GETPIVOTDATA("ReWork",PivotTable!$B$3,"Dept",$B7,"Month",X$2,"Source",$D8),0)</f>
        <v>0</v>
      </c>
      <c r="AC8" s="149">
        <f ca="1">IFERROR(GETPIVOTDATA("RePlate",PivotTable!$B$3,"Dept",$B7,"Month",X$2,"Source",$D8),0)</f>
        <v>0</v>
      </c>
      <c r="AD8" s="149">
        <f ca="1">IFERROR(GETPIVOTDATA("ReWash",PivotTable!$B$3,"Dept",$B7,"Month",X$2,"Source",$D8),0)</f>
        <v>0</v>
      </c>
      <c r="AE8" s="149">
        <f ca="1">IFERROR(GETPIVOTDATA("Other",PivotTable!$B$3,"Dept",$B7,"Month",X$2,"Source",$D8),0)</f>
        <v>0</v>
      </c>
      <c r="AF8" s="149">
        <f ca="1">IFERROR(GETPIVOTDATA("Sort",PivotTable!$B$3,"Dept",$B7,"Month",X$2,"Source",$D8),0)</f>
        <v>0</v>
      </c>
      <c r="AG8" s="178">
        <f ca="1">IFERROR(GETPIVOTDATA("Scrap",PivotTable!$B$3,"Dept",$B7,"Month",X$2,"Source",$D8),0)</f>
        <v>0</v>
      </c>
      <c r="AH8" s="179">
        <f t="shared" ref="AH8" si="80">Z7*250+Z8*500</f>
        <v>0</v>
      </c>
      <c r="AI8" s="180">
        <f>VLOOKUP($A8,Table!$A$23:$P$50,MATCH('MBO Report 1'!X$2,Table!$E$22:$P$22,0)+4,FALSE)</f>
        <v>0</v>
      </c>
      <c r="AJ8" s="181">
        <f ca="1">IFERROR(GETPIVOTDATA("Labour Cost",PivotTable!$B$3,"Dept",$B7,"Month",X$2,"Source",$D8),0)</f>
        <v>0</v>
      </c>
      <c r="AK8" s="181">
        <f ca="1">IFERROR(GETPIVOTDATA("Process cost",PivotTable!$B$3,"Dept",$B7,"Month",X$2,"Source",$D8),0)</f>
        <v>0</v>
      </c>
      <c r="AL8" s="181">
        <f ca="1">IFERROR(GETPIVOTDATA("Material Cost",PivotTable!$B$3,"Dept",$B7,"Month",X$2,"Source",$D8),0)</f>
        <v>0</v>
      </c>
      <c r="AM8" s="181">
        <f ca="1">IFERROR(GETPIVOTDATA("Part Cost",PivotTable!$B$3,"Dept",$B7,"Month",X$2,"Source",$D8),0)</f>
        <v>0</v>
      </c>
      <c r="AN8" s="208">
        <f ca="1" t="shared" si="1"/>
        <v>0</v>
      </c>
      <c r="AO8" s="209">
        <v>0.002</v>
      </c>
      <c r="AP8" s="210">
        <f ca="1" t="shared" ref="AP8" si="81">AN8/X7</f>
        <v>0</v>
      </c>
      <c r="AQ8" s="206"/>
      <c r="AR8" s="207"/>
      <c r="AS8" s="239"/>
      <c r="AT8" s="147" t="s">
        <v>49</v>
      </c>
      <c r="AU8" s="148">
        <f>VLOOKUP($A8,Table!$A$56:$P$83,MATCH('MBO Report 1'!AS$2,Table!$E$55:$P$55,0)+4,FALSE)</f>
        <v>0</v>
      </c>
      <c r="AV8" s="148">
        <f>VLOOKUP($A7,Table!$A$23:$P$50,MATCH('MBO Report 1'!AS$2,Table!$E$22:$P$22,0)+4,FALSE)</f>
        <v>0</v>
      </c>
      <c r="AW8" s="149">
        <f ca="1">IFERROR(GETPIVOTDATA("ReWork",PivotTable!$B$3,"Dept",$B7,"Month",AS$2,"Source",$D8),0)</f>
        <v>0</v>
      </c>
      <c r="AX8" s="149">
        <f ca="1">IFERROR(GETPIVOTDATA("RePlate",PivotTable!$B$3,"Dept",$B7,"Month",AS$2,"Source",$D8),0)</f>
        <v>0</v>
      </c>
      <c r="AY8" s="149">
        <f ca="1">IFERROR(GETPIVOTDATA("ReWash",PivotTable!$B$3,"Dept",$B7,"Month",AS$2,"Source",$D8),0)</f>
        <v>0</v>
      </c>
      <c r="AZ8" s="149">
        <f ca="1">IFERROR(GETPIVOTDATA("Other",PivotTable!$B$3,"Dept",$B7,"Month",AS$2,"Source",$D8),0)</f>
        <v>0</v>
      </c>
      <c r="BA8" s="149">
        <f ca="1">IFERROR(GETPIVOTDATA("Sort",PivotTable!$B$3,"Dept",$B7,"Month",AS$2,"Source",$D8),0)</f>
        <v>0</v>
      </c>
      <c r="BB8" s="178">
        <f ca="1">IFERROR(GETPIVOTDATA("Scrap",PivotTable!$B$3,"Dept",$B7,"Month",AS$2,"Source",$D8),0)</f>
        <v>0</v>
      </c>
      <c r="BC8" s="179">
        <f t="shared" ref="BC8" si="82">AU7*250+AU8*500</f>
        <v>0</v>
      </c>
      <c r="BD8" s="180">
        <f>VLOOKUP($A8,Table!$A$23:$P$50,MATCH('MBO Report 1'!AS$2,Table!$E$22:$P$22,0)+4,FALSE)</f>
        <v>0</v>
      </c>
      <c r="BE8" s="181">
        <f ca="1">IFERROR(GETPIVOTDATA("Labour Cost",PivotTable!$B$3,"Dept",$B7,"Month",AS$2,"Source",$D8),0)</f>
        <v>0</v>
      </c>
      <c r="BF8" s="181">
        <f ca="1">IFERROR(GETPIVOTDATA("Process cost",PivotTable!$B$3,"Dept",$B7,"Month",AS$2,"Source",$D8),0)</f>
        <v>0</v>
      </c>
      <c r="BG8" s="181">
        <f ca="1">IFERROR(GETPIVOTDATA("Material Cost",PivotTable!$B$3,"Dept",$B7,"Month",AS$2,"Source",$D8),0)</f>
        <v>0</v>
      </c>
      <c r="BH8" s="181">
        <f ca="1">IFERROR(GETPIVOTDATA("Part Cost",PivotTable!$B$3,"Dept",$B7,"Month",AS$2,"Source",$D8),0)</f>
        <v>0</v>
      </c>
      <c r="BI8" s="208">
        <f ca="1" t="shared" si="4"/>
        <v>0</v>
      </c>
      <c r="BJ8" s="209">
        <v>0.002</v>
      </c>
      <c r="BK8" s="210">
        <f ca="1" t="shared" ref="BK8" si="83">BI8/AS7</f>
        <v>0</v>
      </c>
      <c r="BL8" s="246"/>
      <c r="BM8" s="252"/>
      <c r="BN8" s="239"/>
      <c r="BO8" s="147" t="s">
        <v>49</v>
      </c>
      <c r="BP8" s="148">
        <f>VLOOKUP($A8,Table!$A$56:$P$83,MATCH('MBO Report 1'!BN$2,Table!$E$55:$P$55,0)+4,FALSE)</f>
        <v>0</v>
      </c>
      <c r="BQ8" s="148">
        <f>VLOOKUP($A7,Table!$A$23:$P$50,MATCH('MBO Report 1'!BN$2,Table!$E$22:$P$22,0)+4,FALSE)</f>
        <v>0</v>
      </c>
      <c r="BR8" s="149">
        <f ca="1">IFERROR(GETPIVOTDATA("ReWork",PivotTable!$B$3,"Dept",$B7,"Month",BN$2,"Source",$D8),0)</f>
        <v>0</v>
      </c>
      <c r="BS8" s="149">
        <f ca="1">IFERROR(GETPIVOTDATA("RePlate",PivotTable!$B$3,"Dept",$B7,"Month",BN$2,"Source",$D8),0)</f>
        <v>0</v>
      </c>
      <c r="BT8" s="149">
        <f ca="1">IFERROR(GETPIVOTDATA("ReWash",PivotTable!$B$3,"Dept",$B7,"Month",BN$2,"Source",$D8),0)</f>
        <v>0</v>
      </c>
      <c r="BU8" s="149">
        <f ca="1">IFERROR(GETPIVOTDATA("Other",PivotTable!$B$3,"Dept",$B7,"Month",BN$2,"Source",$D8),0)</f>
        <v>0</v>
      </c>
      <c r="BV8" s="149">
        <f ca="1">IFERROR(GETPIVOTDATA("Sort",PivotTable!$B$3,"Dept",$B7,"Month",BN$2,"Source",$D8),0)</f>
        <v>0</v>
      </c>
      <c r="BW8" s="178">
        <f ca="1">IFERROR(GETPIVOTDATA("Scrap",PivotTable!$B$3,"Dept",$B7,"Month",BN$2,"Source",$D8),0)</f>
        <v>0</v>
      </c>
      <c r="BX8" s="179">
        <f t="shared" ref="BX8" si="84">BP7*250+BP8*500</f>
        <v>0</v>
      </c>
      <c r="BY8" s="180">
        <f>VLOOKUP($A8,Table!$A$23:$P$50,MATCH('MBO Report 1'!BN$2,Table!$E$22:$P$22,0)+4,FALSE)</f>
        <v>0</v>
      </c>
      <c r="BZ8" s="181">
        <f ca="1">IFERROR(GETPIVOTDATA("Labour Cost",PivotTable!$B$3,"Dept",$B7,"Month",BN$2,"Source",$D8),0)</f>
        <v>0</v>
      </c>
      <c r="CA8" s="181">
        <f ca="1">IFERROR(GETPIVOTDATA("Process cost",PivotTable!$B$3,"Dept",$B7,"Month",BN$2,"Source",$D8),0)</f>
        <v>0</v>
      </c>
      <c r="CB8" s="181">
        <f ca="1">IFERROR(GETPIVOTDATA("Material Cost",PivotTable!$B$3,"Dept",$B7,"Month",BN$2,"Source",$D8),0)</f>
        <v>0</v>
      </c>
      <c r="CC8" s="181">
        <f ca="1">IFERROR(GETPIVOTDATA("Part Cost",PivotTable!$B$3,"Dept",$B7,"Month",BN$2,"Source",$D8),0)</f>
        <v>0</v>
      </c>
      <c r="CD8" s="208">
        <f ca="1" t="shared" si="7"/>
        <v>0</v>
      </c>
      <c r="CE8" s="209">
        <v>0.002</v>
      </c>
      <c r="CF8" s="210">
        <f ca="1" t="shared" ref="CF8" si="85">CD8/BN7</f>
        <v>0</v>
      </c>
      <c r="CG8" s="246"/>
      <c r="CH8" s="252"/>
      <c r="CI8" s="239"/>
      <c r="CJ8" s="147" t="s">
        <v>49</v>
      </c>
      <c r="CK8" s="148">
        <f>VLOOKUP($A8,Table!$A$56:$P$83,MATCH('MBO Report 1'!CI$2,Table!$E$55:$P$55,0)+4,FALSE)</f>
        <v>0</v>
      </c>
      <c r="CL8" s="148">
        <f>VLOOKUP($A7,Table!$A$23:$P$50,MATCH('MBO Report 1'!CI$2,Table!$E$22:$P$22,0)+4,FALSE)</f>
        <v>0</v>
      </c>
      <c r="CM8" s="149">
        <f ca="1">IFERROR(GETPIVOTDATA("ReWork",PivotTable!$B$3,"Dept",$B7,"Month",CI$2,"Source",$D8),0)</f>
        <v>0</v>
      </c>
      <c r="CN8" s="149">
        <f ca="1">IFERROR(GETPIVOTDATA("RePlate",PivotTable!$B$3,"Dept",$B7,"Month",CI$2,"Source",$D8),0)</f>
        <v>0</v>
      </c>
      <c r="CO8" s="149">
        <f ca="1">IFERROR(GETPIVOTDATA("ReWash",PivotTable!$B$3,"Dept",$B7,"Month",CI$2,"Source",$D8),0)</f>
        <v>0</v>
      </c>
      <c r="CP8" s="149">
        <f ca="1">IFERROR(GETPIVOTDATA("Other",PivotTable!$B$3,"Dept",$B7,"Month",CI$2,"Source",$D8),0)</f>
        <v>0</v>
      </c>
      <c r="CQ8" s="149">
        <f ca="1">IFERROR(GETPIVOTDATA("Sort",PivotTable!$B$3,"Dept",$B7,"Month",CI$2,"Source",$D8),0)</f>
        <v>0</v>
      </c>
      <c r="CR8" s="178">
        <f ca="1">IFERROR(GETPIVOTDATA("Scrap",PivotTable!$B$3,"Dept",$B7,"Month",CI$2,"Source",$D8),0)</f>
        <v>0</v>
      </c>
      <c r="CS8" s="179">
        <f t="shared" ref="CS8" si="86">CK7*250+CK8*500</f>
        <v>0</v>
      </c>
      <c r="CT8" s="180">
        <f>VLOOKUP($A8,Table!$A$23:$P$50,MATCH('MBO Report 1'!CI$2,Table!$E$22:$P$22,0)+4,FALSE)</f>
        <v>0</v>
      </c>
      <c r="CU8" s="181">
        <f ca="1">IFERROR(GETPIVOTDATA("Labour Cost",PivotTable!$B$3,"Dept",$B7,"Month",CI$2,"Source",$D8),0)</f>
        <v>0</v>
      </c>
      <c r="CV8" s="181">
        <f ca="1">IFERROR(GETPIVOTDATA("Process cost",PivotTable!$B$3,"Dept",$B7,"Month",CI$2,"Source",$D8),0)</f>
        <v>0</v>
      </c>
      <c r="CW8" s="181">
        <f ca="1">IFERROR(GETPIVOTDATA("Material Cost",PivotTable!$B$3,"Dept",$B7,"Month",CI$2,"Source",$D8),0)</f>
        <v>0</v>
      </c>
      <c r="CX8" s="181">
        <f ca="1">IFERROR(GETPIVOTDATA("Part Cost",PivotTable!$B$3,"Dept",$B7,"Month",CI$2,"Source",$D8),0)</f>
        <v>0</v>
      </c>
      <c r="CY8" s="208">
        <f ca="1" t="shared" si="10"/>
        <v>0</v>
      </c>
      <c r="CZ8" s="209">
        <v>0.002</v>
      </c>
      <c r="DA8" s="210" t="e">
        <f ca="1" t="shared" ref="DA8" si="87">CY8/CI7</f>
        <v>#DIV/0!</v>
      </c>
      <c r="DB8" s="246"/>
      <c r="DC8" s="252"/>
      <c r="DD8" s="239"/>
      <c r="DE8" s="147" t="s">
        <v>49</v>
      </c>
      <c r="DF8" s="148">
        <f>VLOOKUP($A8,Table!$A$56:$P$83,MATCH('MBO Report 1'!DD$2,Table!$E$55:$P$55,0)+4,FALSE)</f>
        <v>0</v>
      </c>
      <c r="DG8" s="148">
        <f>VLOOKUP($A7,Table!$A$23:$P$50,MATCH('MBO Report 1'!DD$2,Table!$E$22:$P$22,0)+4,FALSE)</f>
        <v>0</v>
      </c>
      <c r="DH8" s="149">
        <f ca="1">IFERROR(GETPIVOTDATA("ReWork",PivotTable!$B$3,"Dept",$B7,"Month",DD$2,"Source",$D8),0)</f>
        <v>0</v>
      </c>
      <c r="DI8" s="149">
        <f ca="1">IFERROR(GETPIVOTDATA("RePlate",PivotTable!$B$3,"Dept",$B7,"Month",DD$2,"Source",$D8),0)</f>
        <v>0</v>
      </c>
      <c r="DJ8" s="149">
        <f ca="1">IFERROR(GETPIVOTDATA("ReWash",PivotTable!$B$3,"Dept",$B7,"Month",DD$2,"Source",$D8),0)</f>
        <v>0</v>
      </c>
      <c r="DK8" s="149">
        <f ca="1">IFERROR(GETPIVOTDATA("Other",PivotTable!$B$3,"Dept",$B7,"Month",DD$2,"Source",$D8),0)</f>
        <v>0</v>
      </c>
      <c r="DL8" s="149">
        <f ca="1">IFERROR(GETPIVOTDATA("Sort",PivotTable!$B$3,"Dept",$B7,"Month",DD$2,"Source",$D8),0)</f>
        <v>0</v>
      </c>
      <c r="DM8" s="178">
        <f ca="1">IFERROR(GETPIVOTDATA("Scrap",PivotTable!$B$3,"Dept",$B7,"Month",DD$2,"Source",$D8),0)</f>
        <v>0</v>
      </c>
      <c r="DN8" s="179">
        <f t="shared" ref="DN8" si="88">DF7*250+DF8*500</f>
        <v>0</v>
      </c>
      <c r="DO8" s="180">
        <f>VLOOKUP($A8,Table!$A$23:$P$50,MATCH('MBO Report 1'!DD$2,Table!$E$22:$P$22,0)+4,FALSE)</f>
        <v>0</v>
      </c>
      <c r="DP8" s="181">
        <f ca="1">IFERROR(GETPIVOTDATA("Labour Cost",PivotTable!$B$3,"Dept",$B7,"Month",DD$2,"Source",$D8),0)</f>
        <v>0</v>
      </c>
      <c r="DQ8" s="181">
        <f ca="1">IFERROR(GETPIVOTDATA("Process cost",PivotTable!$B$3,"Dept",$B7,"Month",DD$2,"Source",$D8),0)</f>
        <v>0</v>
      </c>
      <c r="DR8" s="181">
        <f ca="1">IFERROR(GETPIVOTDATA("Material Cost",PivotTable!$B$3,"Dept",$B7,"Month",DD$2,"Source",$D8),0)</f>
        <v>0</v>
      </c>
      <c r="DS8" s="181">
        <f ca="1">IFERROR(GETPIVOTDATA("Part Cost",PivotTable!$B$3,"Dept",$B7,"Month",DD$2,"Source",$D8),0)</f>
        <v>0</v>
      </c>
      <c r="DT8" s="208">
        <f ca="1" t="shared" si="13"/>
        <v>0</v>
      </c>
      <c r="DU8" s="209">
        <v>0.002</v>
      </c>
      <c r="DV8" s="210">
        <f ca="1" t="shared" ref="DV8" si="89">DT8/DD7</f>
        <v>0</v>
      </c>
      <c r="DW8" s="246"/>
      <c r="DX8" s="252"/>
      <c r="DY8" s="239"/>
      <c r="DZ8" s="147" t="s">
        <v>49</v>
      </c>
      <c r="EA8" s="148">
        <f>VLOOKUP($A8,Table!$A$56:$P$83,MATCH('MBO Report 1'!DY$2,Table!$E$55:$P$55,0)+4,FALSE)</f>
        <v>0</v>
      </c>
      <c r="EB8" s="148">
        <f>VLOOKUP($A7,Table!$A$23:$P$50,MATCH('MBO Report 1'!DY$2,Table!$E$22:$P$22,0)+4,FALSE)</f>
        <v>0</v>
      </c>
      <c r="EC8" s="149">
        <f ca="1">IFERROR(GETPIVOTDATA("ReWork",PivotTable!$B$3,"Dept",$B7,"Month",DY$2,"Source",$D8),0)</f>
        <v>0</v>
      </c>
      <c r="ED8" s="149">
        <f ca="1">IFERROR(GETPIVOTDATA("RePlate",PivotTable!$B$3,"Dept",$B7,"Month",DY$2,"Source",$D8),0)</f>
        <v>0</v>
      </c>
      <c r="EE8" s="149">
        <f ca="1">IFERROR(GETPIVOTDATA("ReWash",PivotTable!$B$3,"Dept",$B7,"Month",DY$2,"Source",$D8),0)</f>
        <v>0</v>
      </c>
      <c r="EF8" s="149">
        <f ca="1">IFERROR(GETPIVOTDATA("Other",PivotTable!$B$3,"Dept",$B7,"Month",DY$2,"Source",$D8),0)</f>
        <v>0</v>
      </c>
      <c r="EG8" s="149">
        <f ca="1">IFERROR(GETPIVOTDATA("Sort",PivotTable!$B$3,"Dept",$B7,"Month",DY$2,"Source",$D8),0)</f>
        <v>0</v>
      </c>
      <c r="EH8" s="178">
        <f ca="1">IFERROR(GETPIVOTDATA("Scrap",PivotTable!$B$3,"Dept",$B7,"Month",DY$2,"Source",$D8),0)</f>
        <v>0</v>
      </c>
      <c r="EI8" s="179">
        <f t="shared" ref="EI8" si="90">EA7*250+EA8*500</f>
        <v>0</v>
      </c>
      <c r="EJ8" s="180">
        <f>VLOOKUP($A8,Table!$A$23:$P$50,MATCH('MBO Report 1'!DY$2,Table!$E$22:$P$22,0)+4,FALSE)</f>
        <v>0</v>
      </c>
      <c r="EK8" s="181">
        <f ca="1">IFERROR(GETPIVOTDATA("Labour Cost",PivotTable!$B$3,"Dept",$B7,"Month",DY$2,"Source",$D8),0)</f>
        <v>0</v>
      </c>
      <c r="EL8" s="181">
        <f ca="1">IFERROR(GETPIVOTDATA("Process cost",PivotTable!$B$3,"Dept",$B7,"Month",DY$2,"Source",$D8),0)</f>
        <v>0</v>
      </c>
      <c r="EM8" s="181">
        <f ca="1">IFERROR(GETPIVOTDATA("Material Cost",PivotTable!$B$3,"Dept",$B7,"Month",DY$2,"Source",$D8),0)</f>
        <v>0</v>
      </c>
      <c r="EN8" s="181">
        <f ca="1">IFERROR(GETPIVOTDATA("Part Cost",PivotTable!$B$3,"Dept",$B7,"Month",DY$2,"Source",$D8),0)</f>
        <v>0</v>
      </c>
      <c r="EO8" s="208">
        <f ca="1" t="shared" si="16"/>
        <v>0</v>
      </c>
      <c r="EP8" s="209">
        <v>0.002</v>
      </c>
      <c r="EQ8" s="210" t="e">
        <f ca="1" t="shared" ref="EQ8" si="91">EO8/DY7</f>
        <v>#DIV/0!</v>
      </c>
      <c r="ER8" s="246"/>
      <c r="ES8" s="252"/>
      <c r="ET8" s="239"/>
      <c r="EU8" s="147" t="s">
        <v>49</v>
      </c>
      <c r="EV8" s="148">
        <f>VLOOKUP($A8,Table!$A$56:$P$83,MATCH('MBO Report 1'!ET$2,Table!$E$55:$P$55,0)+4,FALSE)</f>
        <v>0</v>
      </c>
      <c r="EW8" s="148">
        <f>VLOOKUP($A7,Table!$A$23:$P$50,MATCH('MBO Report 1'!ET$2,Table!$E$22:$P$22,0)+4,FALSE)</f>
        <v>0</v>
      </c>
      <c r="EX8" s="149">
        <f ca="1">IFERROR(GETPIVOTDATA("ReWork",PivotTable!$B$3,"Dept",$B7,"Month",ET$2,"Source",$D8),0)</f>
        <v>0</v>
      </c>
      <c r="EY8" s="149">
        <f ca="1">IFERROR(GETPIVOTDATA("RePlate",PivotTable!$B$3,"Dept",$B7,"Month",ET$2,"Source",$D8),0)</f>
        <v>0</v>
      </c>
      <c r="EZ8" s="149">
        <f ca="1">IFERROR(GETPIVOTDATA("ReWash",PivotTable!$B$3,"Dept",$B7,"Month",ET$2,"Source",$D8),0)</f>
        <v>0</v>
      </c>
      <c r="FA8" s="149">
        <f ca="1">IFERROR(GETPIVOTDATA("Other",PivotTable!$B$3,"Dept",$B7,"Month",ET$2,"Source",$D8),0)</f>
        <v>0</v>
      </c>
      <c r="FB8" s="149">
        <f ca="1">IFERROR(GETPIVOTDATA("Sort",PivotTable!$B$3,"Dept",$B7,"Month",ET$2,"Source",$D8),0)</f>
        <v>0</v>
      </c>
      <c r="FC8" s="178">
        <f ca="1">IFERROR(GETPIVOTDATA("Scrap",PivotTable!$B$3,"Dept",$B7,"Month",ET$2,"Source",$D8),0)</f>
        <v>0</v>
      </c>
      <c r="FD8" s="179">
        <f t="shared" ref="FD8" si="92">EV7*250+EV8*500</f>
        <v>0</v>
      </c>
      <c r="FE8" s="180">
        <f>VLOOKUP($A8,Table!$A$23:$P$50,MATCH('MBO Report 1'!ET$2,Table!$E$22:$P$22,0)+4,FALSE)</f>
        <v>0</v>
      </c>
      <c r="FF8" s="181">
        <f ca="1">IFERROR(GETPIVOTDATA("Labour Cost",PivotTable!$B$3,"Dept",$B7,"Month",ET$2,"Source",$D8),0)</f>
        <v>0</v>
      </c>
      <c r="FG8" s="181">
        <f ca="1">IFERROR(GETPIVOTDATA("Process cost",PivotTable!$B$3,"Dept",$B7,"Month",ET$2,"Source",$D8),0)</f>
        <v>0</v>
      </c>
      <c r="FH8" s="181">
        <f ca="1">IFERROR(GETPIVOTDATA("Material Cost",PivotTable!$B$3,"Dept",$B7,"Month",ET$2,"Source",$D8),0)</f>
        <v>0</v>
      </c>
      <c r="FI8" s="181">
        <f ca="1">IFERROR(GETPIVOTDATA("Part Cost",PivotTable!$B$3,"Dept",$B7,"Month",ET$2,"Source",$D8),0)</f>
        <v>0</v>
      </c>
      <c r="FJ8" s="208">
        <f ca="1" t="shared" si="19"/>
        <v>0</v>
      </c>
      <c r="FK8" s="209">
        <v>0.002</v>
      </c>
      <c r="FL8" s="210" t="e">
        <f ca="1" t="shared" ref="FL8" si="93">FJ8/ET7</f>
        <v>#DIV/0!</v>
      </c>
      <c r="FM8" s="246"/>
      <c r="FN8" s="252"/>
      <c r="FO8" s="239"/>
      <c r="FP8" s="147" t="s">
        <v>49</v>
      </c>
      <c r="FQ8" s="148">
        <f>VLOOKUP($A8,Table!$A$56:$P$83,MATCH('MBO Report 1'!FO$2,Table!$E$55:$P$55,0)+4,FALSE)</f>
        <v>0</v>
      </c>
      <c r="FR8" s="148">
        <f>VLOOKUP($A7,Table!$A$23:$P$50,MATCH('MBO Report 1'!FO$2,Table!$E$22:$P$22,0)+4,FALSE)</f>
        <v>0</v>
      </c>
      <c r="FS8" s="149">
        <f ca="1">IFERROR(GETPIVOTDATA("ReWork",PivotTable!$B$3,"Dept",$B7,"Month",FO$2,"Source",$D8),0)</f>
        <v>0</v>
      </c>
      <c r="FT8" s="149">
        <f ca="1">IFERROR(GETPIVOTDATA("RePlate",PivotTable!$B$3,"Dept",$B7,"Month",FO$2,"Source",$D8),0)</f>
        <v>0</v>
      </c>
      <c r="FU8" s="149">
        <f ca="1">IFERROR(GETPIVOTDATA("ReWash",PivotTable!$B$3,"Dept",$B7,"Month",FO$2,"Source",$D8),0)</f>
        <v>0</v>
      </c>
      <c r="FV8" s="149">
        <f ca="1">IFERROR(GETPIVOTDATA("Other",PivotTable!$B$3,"Dept",$B7,"Month",FO$2,"Source",$D8),0)</f>
        <v>0</v>
      </c>
      <c r="FW8" s="149">
        <f ca="1">IFERROR(GETPIVOTDATA("Sort",PivotTable!$B$3,"Dept",$B7,"Month",FO$2,"Source",$D8),0)</f>
        <v>0</v>
      </c>
      <c r="FX8" s="178">
        <f ca="1">IFERROR(GETPIVOTDATA("Scrap",PivotTable!$B$3,"Dept",$B7,"Month",FO$2,"Source",$D8),0)</f>
        <v>0</v>
      </c>
      <c r="FY8" s="179">
        <f t="shared" ref="FY8" si="94">FQ7*250+FQ8*500</f>
        <v>0</v>
      </c>
      <c r="FZ8" s="180">
        <f>VLOOKUP($A8,Table!$A$23:$P$50,MATCH('MBO Report 1'!FO$2,Table!$E$22:$P$22,0)+4,FALSE)</f>
        <v>0</v>
      </c>
      <c r="GA8" s="181">
        <f ca="1">IFERROR(GETPIVOTDATA("Labour Cost",PivotTable!$B$3,"Dept",$B7,"Month",FO$2,"Source",$D8),0)</f>
        <v>0</v>
      </c>
      <c r="GB8" s="181">
        <f ca="1">IFERROR(GETPIVOTDATA("Process cost",PivotTable!$B$3,"Dept",$B7,"Month",FO$2,"Source",$D8),0)</f>
        <v>0</v>
      </c>
      <c r="GC8" s="181">
        <f ca="1">IFERROR(GETPIVOTDATA("Material Cost",PivotTable!$B$3,"Dept",$B7,"Month",FO$2,"Source",$D8),0)</f>
        <v>0</v>
      </c>
      <c r="GD8" s="181">
        <f ca="1">IFERROR(GETPIVOTDATA("Part Cost",PivotTable!$B$3,"Dept",$B7,"Month",FO$2,"Source",$D8),0)</f>
        <v>0</v>
      </c>
      <c r="GE8" s="208">
        <f ca="1" t="shared" si="22"/>
        <v>0</v>
      </c>
      <c r="GF8" s="209">
        <v>0.002</v>
      </c>
      <c r="GG8" s="210" t="e">
        <f ca="1" t="shared" ref="GG8" si="95">GE8/FO7</f>
        <v>#DIV/0!</v>
      </c>
      <c r="GH8" s="246"/>
      <c r="GI8" s="252"/>
      <c r="GJ8" s="239"/>
      <c r="GK8" s="147" t="s">
        <v>49</v>
      </c>
      <c r="GL8" s="148">
        <f>VLOOKUP($A8,Table!$A$56:$P$83,MATCH('MBO Report 1'!GJ$2,Table!$E$55:$P$55,0)+4,FALSE)</f>
        <v>0</v>
      </c>
      <c r="GM8" s="148">
        <f>VLOOKUP($A7,Table!$A$23:$P$50,MATCH('MBO Report 1'!GJ$2,Table!$E$22:$P$22,0)+4,FALSE)</f>
        <v>0</v>
      </c>
      <c r="GN8" s="149">
        <f ca="1">IFERROR(GETPIVOTDATA("ReWork",PivotTable!$B$3,"Dept",$B7,"Month",GJ$2,"Source",$D8),0)</f>
        <v>0</v>
      </c>
      <c r="GO8" s="149">
        <f ca="1">IFERROR(GETPIVOTDATA("RePlate",PivotTable!$B$3,"Dept",$B7,"Month",GJ$2,"Source",$D8),0)</f>
        <v>0</v>
      </c>
      <c r="GP8" s="149">
        <f ca="1">IFERROR(GETPIVOTDATA("ReWash",PivotTable!$B$3,"Dept",$B7,"Month",GJ$2,"Source",$D8),0)</f>
        <v>0</v>
      </c>
      <c r="GQ8" s="149">
        <f ca="1">IFERROR(GETPIVOTDATA("Other",PivotTable!$B$3,"Dept",$B7,"Month",GJ$2,"Source",$D8),0)</f>
        <v>0</v>
      </c>
      <c r="GR8" s="149">
        <f ca="1">IFERROR(GETPIVOTDATA("Sort",PivotTable!$B$3,"Dept",$B7,"Month",GJ$2,"Source",$D8),0)</f>
        <v>0</v>
      </c>
      <c r="GS8" s="178">
        <f ca="1">IFERROR(GETPIVOTDATA("Scrap",PivotTable!$B$3,"Dept",$B7,"Month",GJ$2,"Source",$D8),0)</f>
        <v>0</v>
      </c>
      <c r="GT8" s="179">
        <f t="shared" ref="GT8" si="96">GL7*250+GL8*500</f>
        <v>0</v>
      </c>
      <c r="GU8" s="180">
        <f>VLOOKUP($A8,Table!$A$23:$P$50,MATCH('MBO Report 1'!GJ$2,Table!$E$22:$P$22,0)+4,FALSE)</f>
        <v>0</v>
      </c>
      <c r="GV8" s="181">
        <f ca="1">IFERROR(GETPIVOTDATA("Labour Cost",PivotTable!$B$3,"Dept",$B7,"Month",GJ$2,"Source",$D8),0)</f>
        <v>0</v>
      </c>
      <c r="GW8" s="181">
        <f ca="1">IFERROR(GETPIVOTDATA("Process cost",PivotTable!$B$3,"Dept",$B7,"Month",GJ$2,"Source",$D8),0)</f>
        <v>0</v>
      </c>
      <c r="GX8" s="181">
        <f ca="1">IFERROR(GETPIVOTDATA("Material Cost",PivotTable!$B$3,"Dept",$B7,"Month",GJ$2,"Source",$D8),0)</f>
        <v>0</v>
      </c>
      <c r="GY8" s="181">
        <f ca="1">IFERROR(GETPIVOTDATA("Part Cost",PivotTable!$B$3,"Dept",$B7,"Month",GJ$2,"Source",$D8),0)</f>
        <v>0</v>
      </c>
      <c r="GZ8" s="208">
        <f ca="1" t="shared" si="25"/>
        <v>0</v>
      </c>
      <c r="HA8" s="209">
        <v>0.002</v>
      </c>
      <c r="HB8" s="210" t="e">
        <f ca="1" t="shared" ref="HB8" si="97">GZ8/GJ7</f>
        <v>#DIV/0!</v>
      </c>
      <c r="HC8" s="246"/>
      <c r="HD8" s="252"/>
      <c r="HE8" s="239"/>
      <c r="HF8" s="147" t="s">
        <v>49</v>
      </c>
      <c r="HG8" s="148">
        <f>VLOOKUP($A8,Table!$A$56:$P$83,MATCH('MBO Report 1'!HE$2,Table!$E$55:$P$55,0)+4,FALSE)</f>
        <v>0</v>
      </c>
      <c r="HH8" s="148">
        <f>VLOOKUP($A7,Table!$A$23:$P$50,MATCH('MBO Report 1'!HE$2,Table!$E$22:$P$22,0)+4,FALSE)</f>
        <v>0</v>
      </c>
      <c r="HI8" s="149">
        <f ca="1">IFERROR(GETPIVOTDATA("ReWork",PivotTable!$B$3,"Dept",$B7,"Month",HE$2,"Source",$D8),0)</f>
        <v>0</v>
      </c>
      <c r="HJ8" s="149">
        <f ca="1">IFERROR(GETPIVOTDATA("RePlate",PivotTable!$B$3,"Dept",$B7,"Month",HE$2,"Source",$D8),0)</f>
        <v>0</v>
      </c>
      <c r="HK8" s="149">
        <f ca="1">IFERROR(GETPIVOTDATA("ReWash",PivotTable!$B$3,"Dept",$B7,"Month",HE$2,"Source",$D8),0)</f>
        <v>0</v>
      </c>
      <c r="HL8" s="149">
        <f ca="1">IFERROR(GETPIVOTDATA("Other",PivotTable!$B$3,"Dept",$B7,"Month",HE$2,"Source",$D8),0)</f>
        <v>0</v>
      </c>
      <c r="HM8" s="149">
        <f ca="1">IFERROR(GETPIVOTDATA("Sort",PivotTable!$B$3,"Dept",$B7,"Month",HE$2,"Source",$D8),0)</f>
        <v>0</v>
      </c>
      <c r="HN8" s="178">
        <f ca="1">IFERROR(GETPIVOTDATA("Scrap",PivotTable!$B$3,"Dept",$B7,"Month",HE$2,"Source",$D8),0)</f>
        <v>0</v>
      </c>
      <c r="HO8" s="179">
        <f t="shared" ref="HO8" si="98">HG7*250+HG8*500</f>
        <v>0</v>
      </c>
      <c r="HP8" s="180">
        <f>VLOOKUP($A8,Table!$A$23:$P$50,MATCH('MBO Report 1'!HE$2,Table!$E$22:$P$22,0)+4,FALSE)</f>
        <v>0</v>
      </c>
      <c r="HQ8" s="181">
        <f ca="1">IFERROR(GETPIVOTDATA("Labour Cost",PivotTable!$B$3,"Dept",$B7,"Month",HE$2,"Source",$D8),0)</f>
        <v>0</v>
      </c>
      <c r="HR8" s="181">
        <f ca="1">IFERROR(GETPIVOTDATA("Process cost",PivotTable!$B$3,"Dept",$B7,"Month",HE$2,"Source",$D8),0)</f>
        <v>0</v>
      </c>
      <c r="HS8" s="181">
        <f ca="1">IFERROR(GETPIVOTDATA("Material Cost",PivotTable!$B$3,"Dept",$B7,"Month",HE$2,"Source",$D8),0)</f>
        <v>0</v>
      </c>
      <c r="HT8" s="181">
        <f ca="1">IFERROR(GETPIVOTDATA("Part Cost",PivotTable!$B$3,"Dept",$B7,"Month",HE$2,"Source",$D8),0)</f>
        <v>0</v>
      </c>
      <c r="HU8" s="208">
        <f ca="1" t="shared" si="28"/>
        <v>0</v>
      </c>
      <c r="HV8" s="209">
        <v>0.002</v>
      </c>
      <c r="HW8" s="210" t="e">
        <f ca="1" t="shared" ref="HW8" si="99">HU8/HE7</f>
        <v>#DIV/0!</v>
      </c>
      <c r="HX8" s="246"/>
      <c r="HY8" s="252"/>
      <c r="HZ8" s="239"/>
      <c r="IA8" s="147" t="s">
        <v>49</v>
      </c>
      <c r="IB8" s="148">
        <f>VLOOKUP($A8,Table!$A$56:$P$83,MATCH('MBO Report 1'!HZ$2,Table!$E$55:$P$55,0)+4,FALSE)</f>
        <v>0</v>
      </c>
      <c r="IC8" s="148">
        <f>VLOOKUP($A7,Table!$A$23:$P$50,MATCH('MBO Report 1'!HZ$2,Table!$E$22:$P$22,0)+4,FALSE)</f>
        <v>0</v>
      </c>
      <c r="ID8" s="149">
        <f ca="1">IFERROR(GETPIVOTDATA("ReWork",PivotTable!$B$3,"Dept",$B7,"Month",HZ$2,"Source",$D8),0)</f>
        <v>0</v>
      </c>
      <c r="IE8" s="149">
        <f ca="1">IFERROR(GETPIVOTDATA("RePlate",PivotTable!$B$3,"Dept",$B7,"Month",HZ$2,"Source",$D8),0)</f>
        <v>0</v>
      </c>
      <c r="IF8" s="149">
        <f ca="1">IFERROR(GETPIVOTDATA("ReWash",PivotTable!$B$3,"Dept",$B7,"Month",HZ$2,"Source",$D8),0)</f>
        <v>0</v>
      </c>
      <c r="IG8" s="149">
        <f ca="1">IFERROR(GETPIVOTDATA("Other",PivotTable!$B$3,"Dept",$B7,"Month",HZ$2,"Source",$D8),0)</f>
        <v>0</v>
      </c>
      <c r="IH8" s="149">
        <f ca="1">IFERROR(GETPIVOTDATA("Sort",PivotTable!$B$3,"Dept",$B7,"Month",HZ$2,"Source",$D8),0)</f>
        <v>0</v>
      </c>
      <c r="II8" s="178">
        <f ca="1">IFERROR(GETPIVOTDATA("Scrap",PivotTable!$B$3,"Dept",$B7,"Month",HZ$2,"Source",$D8),0)</f>
        <v>0</v>
      </c>
      <c r="IJ8" s="179">
        <f t="shared" ref="IJ8" si="100">IB7*250+IB8*500</f>
        <v>0</v>
      </c>
      <c r="IK8" s="180">
        <f>VLOOKUP($A8,Table!$A$23:$P$50,MATCH('MBO Report 1'!HZ$2,Table!$E$22:$P$22,0)+4,FALSE)</f>
        <v>0</v>
      </c>
      <c r="IL8" s="181">
        <f ca="1">IFERROR(GETPIVOTDATA("Labour Cost",PivotTable!$B$3,"Dept",$B7,"Month",HZ$2,"Source",$D8),0)</f>
        <v>0</v>
      </c>
      <c r="IM8" s="181">
        <f ca="1">IFERROR(GETPIVOTDATA("Process cost",PivotTable!$B$3,"Dept",$B7,"Month",HZ$2,"Source",$D8),0)</f>
        <v>0</v>
      </c>
      <c r="IN8" s="181">
        <f ca="1">IFERROR(GETPIVOTDATA("Material Cost",PivotTable!$B$3,"Dept",$B7,"Month",HZ$2,"Source",$D8),0)</f>
        <v>0</v>
      </c>
      <c r="IO8" s="181">
        <f ca="1">IFERROR(GETPIVOTDATA("Part Cost",PivotTable!$B$3,"Dept",$B7,"Month",HZ$2,"Source",$D8),0)</f>
        <v>0</v>
      </c>
      <c r="IP8" s="208">
        <f ca="1" t="shared" si="31"/>
        <v>0</v>
      </c>
      <c r="IQ8" s="209">
        <v>0.002</v>
      </c>
      <c r="IR8" s="210" t="e">
        <f ca="1" t="shared" ref="IR8" si="101">IP8/HZ7</f>
        <v>#DIV/0!</v>
      </c>
      <c r="IS8" s="246"/>
      <c r="IT8" s="252"/>
    </row>
    <row r="9" customHeight="1" spans="1:254">
      <c r="A9" s="141" t="str">
        <f t="shared" ref="A9" si="102">B9&amp;D9</f>
        <v>IGInternal</v>
      </c>
      <c r="B9" s="142" t="str">
        <f>Info!C6</f>
        <v>IG</v>
      </c>
      <c r="C9" s="143">
        <f>VLOOKUP($B9,Table!$C$4:$P$19,MATCH('MBO Report 1'!C$2,Table!$E$3:$P$3,0)+2,FALSE)</f>
        <v>976151.67</v>
      </c>
      <c r="D9" s="144" t="s">
        <v>327</v>
      </c>
      <c r="E9" s="145">
        <f>VLOOKUP($A9,Table!$A$56:$P$83,MATCH('MBO Report 1'!C$2,Table!$E$55:$P$55,0)+4,FALSE)</f>
        <v>0</v>
      </c>
      <c r="F9" s="145" t="s">
        <v>1860</v>
      </c>
      <c r="G9" s="146">
        <f ca="1">IFERROR(GETPIVOTDATA("ReWork",PivotTable!$B$3,"Dept",$B9,"Month",C$2,"Source",$D9),0)</f>
        <v>0</v>
      </c>
      <c r="H9" s="146">
        <f ca="1">IFERROR(GETPIVOTDATA("RePlate",PivotTable!$B$3,"Dept",$B9,"Month",C$2,"Source",$D9),0)</f>
        <v>0</v>
      </c>
      <c r="I9" s="146">
        <f ca="1">IFERROR(GETPIVOTDATA("ReWash",PivotTable!$B$3,"Dept",$B9,"Month",C$2,"Source",$D9),0)</f>
        <v>0</v>
      </c>
      <c r="J9" s="146">
        <f ca="1">IFERROR(GETPIVOTDATA("Other",PivotTable!$B$3,"Dept",$B9,"Month",C$2,"Source",$D9),0)</f>
        <v>0</v>
      </c>
      <c r="K9" s="146">
        <f ca="1">IFERROR(GETPIVOTDATA("Sort",PivotTable!$B$3,"Dept",$B9,"Month",C$2,"Source",$D9),0)</f>
        <v>0</v>
      </c>
      <c r="L9" s="174">
        <f ca="1">IFERROR(GETPIVOTDATA("Scrap",PivotTable!$B$3,"Dept",$B9,"Month",C$2,"Source",$D9),0)</f>
        <v>0</v>
      </c>
      <c r="M9" s="175">
        <v>0</v>
      </c>
      <c r="N9" s="176" t="s">
        <v>1860</v>
      </c>
      <c r="O9" s="177">
        <f ca="1">IFERROR(GETPIVOTDATA("Labour Cost",PivotTable!$B$3,"Dept",$B9,"Month",C$2,"Source",$D9),0)</f>
        <v>0</v>
      </c>
      <c r="P9" s="177">
        <f ca="1">IFERROR(GETPIVOTDATA("Process cost",PivotTable!$B$3,"Dept",$B9,"Month",C$2,"Source",$D9),0)</f>
        <v>0</v>
      </c>
      <c r="Q9" s="177">
        <f ca="1">IFERROR(GETPIVOTDATA("Material Cost",PivotTable!$B$3,"Dept",$B9,"Month",C$2,"Source",$D9),0)</f>
        <v>0</v>
      </c>
      <c r="R9" s="177">
        <f ca="1">IFERROR(GETPIVOTDATA("Part Cost",PivotTable!$B$3,"Dept",$B9,"Month",C$2,"Source",$D9),0)</f>
        <v>0</v>
      </c>
      <c r="S9" s="203">
        <f ca="1" t="shared" si="0"/>
        <v>0</v>
      </c>
      <c r="T9" s="204">
        <v>0.0006</v>
      </c>
      <c r="U9" s="205">
        <f ca="1">S9/C9</f>
        <v>0</v>
      </c>
      <c r="V9" s="206">
        <v>0.0012</v>
      </c>
      <c r="W9" s="207">
        <f ca="1">SUM(S9:S10)/C9</f>
        <v>0.00162751792706353</v>
      </c>
      <c r="X9" s="143">
        <f>VLOOKUP($B9,Table!$C$4:$P$17,MATCH('MBO Report 1'!X$2,Table!$E$3:$P$3,0)+2,FALSE)</f>
        <v>1018373.05</v>
      </c>
      <c r="Y9" s="144" t="s">
        <v>327</v>
      </c>
      <c r="Z9" s="145">
        <f>VLOOKUP($A9,Table!$A$56:$P$83,MATCH('MBO Report 1'!X$2,Table!$E$55:$P$55,0)+4,FALSE)</f>
        <v>0</v>
      </c>
      <c r="AA9" s="145" t="s">
        <v>1860</v>
      </c>
      <c r="AB9" s="146">
        <f ca="1">IFERROR(GETPIVOTDATA("ReWork",PivotTable!$B$3,"Dept",$B9,"Month",X$2,"Source",$D9),0)</f>
        <v>0</v>
      </c>
      <c r="AC9" s="146">
        <f ca="1">IFERROR(GETPIVOTDATA("RePlate",PivotTable!$B$3,"Dept",$B9,"Month",X$2,"Source",$D9),0)</f>
        <v>0</v>
      </c>
      <c r="AD9" s="146">
        <f ca="1">IFERROR(GETPIVOTDATA("ReWash",PivotTable!$B$3,"Dept",$B9,"Month",X$2,"Source",$D9),0)</f>
        <v>0</v>
      </c>
      <c r="AE9" s="146">
        <f ca="1">IFERROR(GETPIVOTDATA("Other",PivotTable!$B$3,"Dept",$B9,"Month",X$2,"Source",$D9),0)</f>
        <v>0</v>
      </c>
      <c r="AF9" s="146">
        <f ca="1">IFERROR(GETPIVOTDATA("Sort",PivotTable!$B$3,"Dept",$B9,"Month",X$2,"Source",$D9),0)</f>
        <v>0</v>
      </c>
      <c r="AG9" s="174">
        <f ca="1">IFERROR(GETPIVOTDATA("Scrap",PivotTable!$B$3,"Dept",$B9,"Month",X$2,"Source",$D9),0)</f>
        <v>0</v>
      </c>
      <c r="AH9" s="175">
        <v>0</v>
      </c>
      <c r="AI9" s="176" t="s">
        <v>1860</v>
      </c>
      <c r="AJ9" s="177">
        <f ca="1">IFERROR(GETPIVOTDATA("Labour Cost",PivotTable!$B$3,"Dept",$B9,"Month",X$2,"Source",$D9),0)</f>
        <v>0</v>
      </c>
      <c r="AK9" s="177">
        <f ca="1">IFERROR(GETPIVOTDATA("Process cost",PivotTable!$B$3,"Dept",$B9,"Month",X$2,"Source",$D9),0)</f>
        <v>0</v>
      </c>
      <c r="AL9" s="177">
        <f ca="1">IFERROR(GETPIVOTDATA("Material Cost",PivotTable!$B$3,"Dept",$B9,"Month",X$2,"Source",$D9),0)</f>
        <v>0</v>
      </c>
      <c r="AM9" s="177">
        <f ca="1">IFERROR(GETPIVOTDATA("Part Cost",PivotTable!$B$3,"Dept",$B9,"Month",X$2,"Source",$D9),0)</f>
        <v>0</v>
      </c>
      <c r="AN9" s="203">
        <f ca="1" t="shared" si="1"/>
        <v>0</v>
      </c>
      <c r="AO9" s="204">
        <v>0.0006</v>
      </c>
      <c r="AP9" s="205">
        <f ca="1" t="shared" ref="AP9" si="103">AN9/X9</f>
        <v>0</v>
      </c>
      <c r="AQ9" s="206">
        <v>0.0012</v>
      </c>
      <c r="AR9" s="207">
        <f ca="1" t="shared" ref="AR9" si="104">SUM(AN9:AN10)/X9</f>
        <v>0.00114349296782157</v>
      </c>
      <c r="AS9" s="238">
        <f>VLOOKUP($B9,Table!$C$4:$P$17,MATCH('MBO Report 1'!AS$2,Table!$E$3:$P$3,0)+2,FALSE)</f>
        <v>1102871.56</v>
      </c>
      <c r="AT9" s="144" t="s">
        <v>327</v>
      </c>
      <c r="AU9" s="145">
        <f>VLOOKUP($A9,Table!$A$56:$P$83,MATCH('MBO Report 1'!AS$2,Table!$E$55:$P$55,0)+4,FALSE)</f>
        <v>0</v>
      </c>
      <c r="AV9" s="145" t="s">
        <v>1860</v>
      </c>
      <c r="AW9" s="146">
        <f ca="1">IFERROR(GETPIVOTDATA("ReWork",PivotTable!$B$3,"Dept",$B9,"Month",AS$2,"Source",$D9),0)</f>
        <v>0</v>
      </c>
      <c r="AX9" s="146">
        <f ca="1">IFERROR(GETPIVOTDATA("RePlate",PivotTable!$B$3,"Dept",$B9,"Month",AS$2,"Source",$D9),0)</f>
        <v>0</v>
      </c>
      <c r="AY9" s="146">
        <f ca="1">IFERROR(GETPIVOTDATA("ReWash",PivotTable!$B$3,"Dept",$B9,"Month",AS$2,"Source",$D9),0)</f>
        <v>0</v>
      </c>
      <c r="AZ9" s="146">
        <f ca="1">IFERROR(GETPIVOTDATA("Other",PivotTable!$B$3,"Dept",$B9,"Month",AS$2,"Source",$D9),0)</f>
        <v>0</v>
      </c>
      <c r="BA9" s="146">
        <f ca="1">IFERROR(GETPIVOTDATA("Sort",PivotTable!$B$3,"Dept",$B9,"Month",AS$2,"Source",$D9),0)</f>
        <v>0</v>
      </c>
      <c r="BB9" s="174">
        <f ca="1">IFERROR(GETPIVOTDATA("Scrap",PivotTable!$B$3,"Dept",$B9,"Month",AS$2,"Source",$D9),0)</f>
        <v>0</v>
      </c>
      <c r="BC9" s="175">
        <v>0</v>
      </c>
      <c r="BD9" s="176" t="s">
        <v>1860</v>
      </c>
      <c r="BE9" s="177">
        <f ca="1">IFERROR(GETPIVOTDATA("Labour Cost",PivotTable!$B$3,"Dept",$B9,"Month",AS$2,"Source",$D9),0)</f>
        <v>0</v>
      </c>
      <c r="BF9" s="177">
        <f ca="1">IFERROR(GETPIVOTDATA("Process cost",PivotTable!$B$3,"Dept",$B9,"Month",AS$2,"Source",$D9),0)</f>
        <v>0</v>
      </c>
      <c r="BG9" s="177">
        <f ca="1">IFERROR(GETPIVOTDATA("Material Cost",PivotTable!$B$3,"Dept",$B9,"Month",AS$2,"Source",$D9),0)</f>
        <v>0</v>
      </c>
      <c r="BH9" s="177">
        <f ca="1">IFERROR(GETPIVOTDATA("Part Cost",PivotTable!$B$3,"Dept",$B9,"Month",AS$2,"Source",$D9),0)</f>
        <v>0</v>
      </c>
      <c r="BI9" s="203">
        <f ca="1" t="shared" si="4"/>
        <v>0</v>
      </c>
      <c r="BJ9" s="204">
        <v>0.0006</v>
      </c>
      <c r="BK9" s="205">
        <f ca="1" t="shared" ref="BK9" si="105">BI9/AS9</f>
        <v>0</v>
      </c>
      <c r="BL9" s="245">
        <v>0.0012</v>
      </c>
      <c r="BM9" s="251">
        <f ca="1" t="shared" ref="BM9" si="106">SUM(BI9:BI10)/AS9</f>
        <v>0.000408025754150374</v>
      </c>
      <c r="BN9" s="238">
        <f>VLOOKUP($B9,Table!$C$4:$P$17,MATCH('MBO Report 1'!BN$2,Table!$E$3:$P$3,0)+2,FALSE)</f>
        <v>1011499.01</v>
      </c>
      <c r="BO9" s="144" t="s">
        <v>327</v>
      </c>
      <c r="BP9" s="145">
        <f>VLOOKUP($A9,Table!$A$56:$P$83,MATCH('MBO Report 1'!BN$2,Table!$E$55:$P$55,0)+4,FALSE)</f>
        <v>0</v>
      </c>
      <c r="BQ9" s="145" t="s">
        <v>1860</v>
      </c>
      <c r="BR9" s="146">
        <f ca="1">IFERROR(GETPIVOTDATA("ReWork",PivotTable!$B$3,"Dept",$B9,"Month",BN$2,"Source",$D9),0)</f>
        <v>0</v>
      </c>
      <c r="BS9" s="146">
        <f ca="1">IFERROR(GETPIVOTDATA("RePlate",PivotTable!$B$3,"Dept",$B9,"Month",BN$2,"Source",$D9),0)</f>
        <v>0</v>
      </c>
      <c r="BT9" s="146">
        <f ca="1">IFERROR(GETPIVOTDATA("ReWash",PivotTable!$B$3,"Dept",$B9,"Month",BN$2,"Source",$D9),0)</f>
        <v>0</v>
      </c>
      <c r="BU9" s="146">
        <f ca="1">IFERROR(GETPIVOTDATA("Other",PivotTable!$B$3,"Dept",$B9,"Month",BN$2,"Source",$D9),0)</f>
        <v>0</v>
      </c>
      <c r="BV9" s="146">
        <f ca="1">IFERROR(GETPIVOTDATA("Sort",PivotTable!$B$3,"Dept",$B9,"Month",BN$2,"Source",$D9),0)</f>
        <v>0</v>
      </c>
      <c r="BW9" s="174">
        <f ca="1">IFERROR(GETPIVOTDATA("Scrap",PivotTable!$B$3,"Dept",$B9,"Month",BN$2,"Source",$D9),0)</f>
        <v>0</v>
      </c>
      <c r="BX9" s="175">
        <v>0</v>
      </c>
      <c r="BY9" s="176" t="s">
        <v>1860</v>
      </c>
      <c r="BZ9" s="177">
        <f ca="1">IFERROR(GETPIVOTDATA("Labour Cost",PivotTable!$B$3,"Dept",$B9,"Month",BN$2,"Source",$D9),0)</f>
        <v>0</v>
      </c>
      <c r="CA9" s="177">
        <f ca="1">IFERROR(GETPIVOTDATA("Process cost",PivotTable!$B$3,"Dept",$B9,"Month",BN$2,"Source",$D9),0)</f>
        <v>0</v>
      </c>
      <c r="CB9" s="177">
        <f ca="1">IFERROR(GETPIVOTDATA("Material Cost",PivotTable!$B$3,"Dept",$B9,"Month",BN$2,"Source",$D9),0)</f>
        <v>0</v>
      </c>
      <c r="CC9" s="177">
        <f ca="1">IFERROR(GETPIVOTDATA("Part Cost",PivotTable!$B$3,"Dept",$B9,"Month",BN$2,"Source",$D9),0)</f>
        <v>0</v>
      </c>
      <c r="CD9" s="203">
        <f ca="1" t="shared" si="7"/>
        <v>0</v>
      </c>
      <c r="CE9" s="204">
        <v>0.0006</v>
      </c>
      <c r="CF9" s="205">
        <f ca="1" t="shared" ref="CF9" si="107">CD9/BN9</f>
        <v>0</v>
      </c>
      <c r="CG9" s="245">
        <v>0.0012</v>
      </c>
      <c r="CH9" s="251">
        <f ca="1" t="shared" ref="CH9" si="108">SUM(CD9:CD10)/BN9</f>
        <v>0.00102897134505352</v>
      </c>
      <c r="CI9" s="238">
        <f>VLOOKUP($B9,Table!$C$4:$P$17,MATCH('MBO Report 1'!CI$2,Table!$E$3:$P$3,0)+2,FALSE)</f>
        <v>1049037.86999999</v>
      </c>
      <c r="CJ9" s="144" t="s">
        <v>327</v>
      </c>
      <c r="CK9" s="145">
        <f>VLOOKUP($A9,Table!$A$56:$P$83,MATCH('MBO Report 1'!CI$2,Table!$E$55:$P$55,0)+4,FALSE)</f>
        <v>0</v>
      </c>
      <c r="CL9" s="145" t="s">
        <v>1860</v>
      </c>
      <c r="CM9" s="146">
        <f ca="1">IFERROR(GETPIVOTDATA("ReWork",PivotTable!$B$3,"Dept",$B9,"Month",CI$2,"Source",$D9),0)</f>
        <v>0</v>
      </c>
      <c r="CN9" s="146">
        <f ca="1">IFERROR(GETPIVOTDATA("RePlate",PivotTable!$B$3,"Dept",$B9,"Month",CI$2,"Source",$D9),0)</f>
        <v>0</v>
      </c>
      <c r="CO9" s="146">
        <f ca="1">IFERROR(GETPIVOTDATA("ReWash",PivotTable!$B$3,"Dept",$B9,"Month",CI$2,"Source",$D9),0)</f>
        <v>0</v>
      </c>
      <c r="CP9" s="146">
        <f ca="1">IFERROR(GETPIVOTDATA("Other",PivotTable!$B$3,"Dept",$B9,"Month",CI$2,"Source",$D9),0)</f>
        <v>0</v>
      </c>
      <c r="CQ9" s="146">
        <f ca="1">IFERROR(GETPIVOTDATA("Sort",PivotTable!$B$3,"Dept",$B9,"Month",CI$2,"Source",$D9),0)</f>
        <v>0</v>
      </c>
      <c r="CR9" s="174">
        <f ca="1">IFERROR(GETPIVOTDATA("Scrap",PivotTable!$B$3,"Dept",$B9,"Month",CI$2,"Source",$D9),0)</f>
        <v>0</v>
      </c>
      <c r="CS9" s="175">
        <v>0</v>
      </c>
      <c r="CT9" s="176" t="s">
        <v>1860</v>
      </c>
      <c r="CU9" s="177">
        <f ca="1">IFERROR(GETPIVOTDATA("Labour Cost",PivotTable!$B$3,"Dept",$B9,"Month",CI$2,"Source",$D9),0)</f>
        <v>0</v>
      </c>
      <c r="CV9" s="177">
        <f ca="1">IFERROR(GETPIVOTDATA("Process cost",PivotTable!$B$3,"Dept",$B9,"Month",CI$2,"Source",$D9),0)</f>
        <v>0</v>
      </c>
      <c r="CW9" s="177">
        <f ca="1">IFERROR(GETPIVOTDATA("Material Cost",PivotTable!$B$3,"Dept",$B9,"Month",CI$2,"Source",$D9),0)</f>
        <v>0</v>
      </c>
      <c r="CX9" s="177">
        <f ca="1">IFERROR(GETPIVOTDATA("Part Cost",PivotTable!$B$3,"Dept",$B9,"Month",CI$2,"Source",$D9),0)</f>
        <v>0</v>
      </c>
      <c r="CY9" s="203">
        <f ca="1" t="shared" si="10"/>
        <v>0</v>
      </c>
      <c r="CZ9" s="204">
        <v>0.0006</v>
      </c>
      <c r="DA9" s="205">
        <f ca="1" t="shared" ref="DA9" si="109">CY9/CI9</f>
        <v>0</v>
      </c>
      <c r="DB9" s="245">
        <v>0.0012</v>
      </c>
      <c r="DC9" s="251">
        <f ca="1" t="shared" ref="DC9" si="110">SUM(CY9:CY10)/CI9</f>
        <v>0.000376283360142189</v>
      </c>
      <c r="DD9" s="238">
        <f>VLOOKUP($B9,Table!$C$4:$P$17,MATCH('MBO Report 1'!DD$2,Table!$E$3:$P$3,0)+2,FALSE)</f>
        <v>921600.67</v>
      </c>
      <c r="DE9" s="144" t="s">
        <v>327</v>
      </c>
      <c r="DF9" s="145">
        <f>VLOOKUP($A9,Table!$A$56:$P$83,MATCH('MBO Report 1'!DD$2,Table!$E$55:$P$55,0)+4,FALSE)</f>
        <v>0</v>
      </c>
      <c r="DG9" s="145" t="s">
        <v>1860</v>
      </c>
      <c r="DH9" s="146">
        <f ca="1">IFERROR(GETPIVOTDATA("ReWork",PivotTable!$B$3,"Dept",$B9,"Month",DD$2,"Source",$D9),0)</f>
        <v>0</v>
      </c>
      <c r="DI9" s="146">
        <f ca="1">IFERROR(GETPIVOTDATA("RePlate",PivotTable!$B$3,"Dept",$B9,"Month",DD$2,"Source",$D9),0)</f>
        <v>0</v>
      </c>
      <c r="DJ9" s="146">
        <f ca="1">IFERROR(GETPIVOTDATA("ReWash",PivotTable!$B$3,"Dept",$B9,"Month",DD$2,"Source",$D9),0)</f>
        <v>0</v>
      </c>
      <c r="DK9" s="146">
        <f ca="1">IFERROR(GETPIVOTDATA("Other",PivotTable!$B$3,"Dept",$B9,"Month",DD$2,"Source",$D9),0)</f>
        <v>0</v>
      </c>
      <c r="DL9" s="146">
        <f ca="1">IFERROR(GETPIVOTDATA("Sort",PivotTable!$B$3,"Dept",$B9,"Month",DD$2,"Source",$D9),0)</f>
        <v>0</v>
      </c>
      <c r="DM9" s="174">
        <f ca="1">IFERROR(GETPIVOTDATA("Scrap",PivotTable!$B$3,"Dept",$B9,"Month",DD$2,"Source",$D9),0)</f>
        <v>0</v>
      </c>
      <c r="DN9" s="175">
        <v>0</v>
      </c>
      <c r="DO9" s="176" t="s">
        <v>1860</v>
      </c>
      <c r="DP9" s="177">
        <f ca="1">IFERROR(GETPIVOTDATA("Labour Cost",PivotTable!$B$3,"Dept",$B9,"Month",DD$2,"Source",$D9),0)</f>
        <v>0</v>
      </c>
      <c r="DQ9" s="177">
        <f ca="1">IFERROR(GETPIVOTDATA("Process cost",PivotTable!$B$3,"Dept",$B9,"Month",DD$2,"Source",$D9),0)</f>
        <v>0</v>
      </c>
      <c r="DR9" s="177">
        <f ca="1">IFERROR(GETPIVOTDATA("Material Cost",PivotTable!$B$3,"Dept",$B9,"Month",DD$2,"Source",$D9),0)</f>
        <v>0</v>
      </c>
      <c r="DS9" s="177">
        <f ca="1">IFERROR(GETPIVOTDATA("Part Cost",PivotTable!$B$3,"Dept",$B9,"Month",DD$2,"Source",$D9),0)</f>
        <v>0</v>
      </c>
      <c r="DT9" s="203">
        <f ca="1" t="shared" si="13"/>
        <v>0</v>
      </c>
      <c r="DU9" s="204">
        <v>0.0006</v>
      </c>
      <c r="DV9" s="205">
        <f ca="1" t="shared" ref="DV9" si="111">DT9/DD9</f>
        <v>0</v>
      </c>
      <c r="DW9" s="245">
        <v>0.0012</v>
      </c>
      <c r="DX9" s="251">
        <f ca="1" t="shared" ref="DX9" si="112">SUM(DT9:DT10)/DD9</f>
        <v>0.000104166590937917</v>
      </c>
      <c r="DY9" s="238">
        <f>VLOOKUP($B9,Table!$C$4:$P$17,MATCH('MBO Report 1'!DY$2,Table!$E$3:$P$3,0)+2,FALSE)</f>
        <v>0</v>
      </c>
      <c r="DZ9" s="144" t="s">
        <v>327</v>
      </c>
      <c r="EA9" s="145">
        <f>VLOOKUP($A9,Table!$A$56:$P$83,MATCH('MBO Report 1'!DY$2,Table!$E$55:$P$55,0)+4,FALSE)</f>
        <v>0</v>
      </c>
      <c r="EB9" s="145" t="s">
        <v>1860</v>
      </c>
      <c r="EC9" s="146">
        <f ca="1">IFERROR(GETPIVOTDATA("ReWork",PivotTable!$B$3,"Dept",$B9,"Month",DY$2,"Source",$D9),0)</f>
        <v>0</v>
      </c>
      <c r="ED9" s="146">
        <f ca="1">IFERROR(GETPIVOTDATA("RePlate",PivotTable!$B$3,"Dept",$B9,"Month",DY$2,"Source",$D9),0)</f>
        <v>0</v>
      </c>
      <c r="EE9" s="146">
        <f ca="1">IFERROR(GETPIVOTDATA("ReWash",PivotTable!$B$3,"Dept",$B9,"Month",DY$2,"Source",$D9),0)</f>
        <v>0</v>
      </c>
      <c r="EF9" s="146">
        <f ca="1">IFERROR(GETPIVOTDATA("Other",PivotTable!$B$3,"Dept",$B9,"Month",DY$2,"Source",$D9),0)</f>
        <v>0</v>
      </c>
      <c r="EG9" s="146">
        <f ca="1">IFERROR(GETPIVOTDATA("Sort",PivotTable!$B$3,"Dept",$B9,"Month",DY$2,"Source",$D9),0)</f>
        <v>0</v>
      </c>
      <c r="EH9" s="174">
        <f ca="1">IFERROR(GETPIVOTDATA("Scrap",PivotTable!$B$3,"Dept",$B9,"Month",DY$2,"Source",$D9),0)</f>
        <v>0</v>
      </c>
      <c r="EI9" s="175">
        <v>0</v>
      </c>
      <c r="EJ9" s="176" t="s">
        <v>1860</v>
      </c>
      <c r="EK9" s="177">
        <f ca="1">IFERROR(GETPIVOTDATA("Labour Cost",PivotTable!$B$3,"Dept",$B9,"Month",DY$2,"Source",$D9),0)</f>
        <v>0</v>
      </c>
      <c r="EL9" s="177">
        <f ca="1">IFERROR(GETPIVOTDATA("Process cost",PivotTable!$B$3,"Dept",$B9,"Month",DY$2,"Source",$D9),0)</f>
        <v>0</v>
      </c>
      <c r="EM9" s="177">
        <f ca="1">IFERROR(GETPIVOTDATA("Material Cost",PivotTable!$B$3,"Dept",$B9,"Month",DY$2,"Source",$D9),0)</f>
        <v>0</v>
      </c>
      <c r="EN9" s="177">
        <f ca="1">IFERROR(GETPIVOTDATA("Part Cost",PivotTable!$B$3,"Dept",$B9,"Month",DY$2,"Source",$D9),0)</f>
        <v>0</v>
      </c>
      <c r="EO9" s="203">
        <f ca="1" t="shared" si="16"/>
        <v>0</v>
      </c>
      <c r="EP9" s="204">
        <v>0.0006</v>
      </c>
      <c r="EQ9" s="205" t="e">
        <f ca="1" t="shared" ref="EQ9" si="113">EO9/DY9</f>
        <v>#DIV/0!</v>
      </c>
      <c r="ER9" s="245">
        <v>0.0012</v>
      </c>
      <c r="ES9" s="251" t="e">
        <f ca="1" t="shared" ref="ES9" si="114">SUM(EO9:EO10)/DY9</f>
        <v>#DIV/0!</v>
      </c>
      <c r="ET9" s="238">
        <f>VLOOKUP($B9,Table!$C$4:$P$17,MATCH('MBO Report 1'!ET$2,Table!$E$3:$P$3,0)+2,FALSE)</f>
        <v>0</v>
      </c>
      <c r="EU9" s="144" t="s">
        <v>327</v>
      </c>
      <c r="EV9" s="145">
        <f>VLOOKUP($A9,Table!$A$56:$P$83,MATCH('MBO Report 1'!ET$2,Table!$E$55:$P$55,0)+4,FALSE)</f>
        <v>0</v>
      </c>
      <c r="EW9" s="145" t="s">
        <v>1860</v>
      </c>
      <c r="EX9" s="146">
        <f ca="1">IFERROR(GETPIVOTDATA("ReWork",PivotTable!$B$3,"Dept",$B9,"Month",ET$2,"Source",$D9),0)</f>
        <v>0</v>
      </c>
      <c r="EY9" s="146">
        <f ca="1">IFERROR(GETPIVOTDATA("RePlate",PivotTable!$B$3,"Dept",$B9,"Month",ET$2,"Source",$D9),0)</f>
        <v>0</v>
      </c>
      <c r="EZ9" s="146">
        <f ca="1">IFERROR(GETPIVOTDATA("ReWash",PivotTable!$B$3,"Dept",$B9,"Month",ET$2,"Source",$D9),0)</f>
        <v>0</v>
      </c>
      <c r="FA9" s="146">
        <f ca="1">IFERROR(GETPIVOTDATA("Other",PivotTable!$B$3,"Dept",$B9,"Month",ET$2,"Source",$D9),0)</f>
        <v>0</v>
      </c>
      <c r="FB9" s="146">
        <f ca="1">IFERROR(GETPIVOTDATA("Sort",PivotTable!$B$3,"Dept",$B9,"Month",ET$2,"Source",$D9),0)</f>
        <v>0</v>
      </c>
      <c r="FC9" s="174">
        <f ca="1">IFERROR(GETPIVOTDATA("Scrap",PivotTable!$B$3,"Dept",$B9,"Month",ET$2,"Source",$D9),0)</f>
        <v>0</v>
      </c>
      <c r="FD9" s="175">
        <v>0</v>
      </c>
      <c r="FE9" s="176" t="s">
        <v>1860</v>
      </c>
      <c r="FF9" s="177">
        <f ca="1">IFERROR(GETPIVOTDATA("Labour Cost",PivotTable!$B$3,"Dept",$B9,"Month",ET$2,"Source",$D9),0)</f>
        <v>0</v>
      </c>
      <c r="FG9" s="177">
        <f ca="1">IFERROR(GETPIVOTDATA("Process cost",PivotTable!$B$3,"Dept",$B9,"Month",ET$2,"Source",$D9),0)</f>
        <v>0</v>
      </c>
      <c r="FH9" s="177">
        <f ca="1">IFERROR(GETPIVOTDATA("Material Cost",PivotTable!$B$3,"Dept",$B9,"Month",ET$2,"Source",$D9),0)</f>
        <v>0</v>
      </c>
      <c r="FI9" s="177">
        <f ca="1">IFERROR(GETPIVOTDATA("Part Cost",PivotTable!$B$3,"Dept",$B9,"Month",ET$2,"Source",$D9),0)</f>
        <v>0</v>
      </c>
      <c r="FJ9" s="203">
        <f ca="1" t="shared" si="19"/>
        <v>0</v>
      </c>
      <c r="FK9" s="204">
        <v>0.0006</v>
      </c>
      <c r="FL9" s="205" t="e">
        <f ca="1" t="shared" ref="FL9" si="115">FJ9/ET9</f>
        <v>#DIV/0!</v>
      </c>
      <c r="FM9" s="245">
        <v>0.0012</v>
      </c>
      <c r="FN9" s="251" t="e">
        <f ca="1" t="shared" ref="FN9" si="116">SUM(FJ9:FJ10)/ET9</f>
        <v>#DIV/0!</v>
      </c>
      <c r="FO9" s="238">
        <f>VLOOKUP($B9,Table!$C$4:$P$17,MATCH('MBO Report 1'!FO$2,Table!$E$3:$P$3,0)+2,FALSE)</f>
        <v>0</v>
      </c>
      <c r="FP9" s="144" t="s">
        <v>327</v>
      </c>
      <c r="FQ9" s="145">
        <f>VLOOKUP($A9,Table!$A$56:$P$83,MATCH('MBO Report 1'!FO$2,Table!$E$55:$P$55,0)+4,FALSE)</f>
        <v>0</v>
      </c>
      <c r="FR9" s="145" t="s">
        <v>1860</v>
      </c>
      <c r="FS9" s="146">
        <f ca="1">IFERROR(GETPIVOTDATA("ReWork",PivotTable!$B$3,"Dept",$B9,"Month",FO$2,"Source",$D9),0)</f>
        <v>0</v>
      </c>
      <c r="FT9" s="146">
        <f ca="1">IFERROR(GETPIVOTDATA("RePlate",PivotTable!$B$3,"Dept",$B9,"Month",FO$2,"Source",$D9),0)</f>
        <v>0</v>
      </c>
      <c r="FU9" s="146">
        <f ca="1">IFERROR(GETPIVOTDATA("ReWash",PivotTable!$B$3,"Dept",$B9,"Month",FO$2,"Source",$D9),0)</f>
        <v>0</v>
      </c>
      <c r="FV9" s="146">
        <f ca="1">IFERROR(GETPIVOTDATA("Other",PivotTable!$B$3,"Dept",$B9,"Month",FO$2,"Source",$D9),0)</f>
        <v>0</v>
      </c>
      <c r="FW9" s="146">
        <f ca="1">IFERROR(GETPIVOTDATA("Sort",PivotTable!$B$3,"Dept",$B9,"Month",FO$2,"Source",$D9),0)</f>
        <v>0</v>
      </c>
      <c r="FX9" s="174">
        <f ca="1">IFERROR(GETPIVOTDATA("Scrap",PivotTable!$B$3,"Dept",$B9,"Month",FO$2,"Source",$D9),0)</f>
        <v>0</v>
      </c>
      <c r="FY9" s="175">
        <v>0</v>
      </c>
      <c r="FZ9" s="176" t="s">
        <v>1860</v>
      </c>
      <c r="GA9" s="177">
        <f ca="1">IFERROR(GETPIVOTDATA("Labour Cost",PivotTable!$B$3,"Dept",$B9,"Month",FO$2,"Source",$D9),0)</f>
        <v>0</v>
      </c>
      <c r="GB9" s="177">
        <f ca="1">IFERROR(GETPIVOTDATA("Process cost",PivotTable!$B$3,"Dept",$B9,"Month",FO$2,"Source",$D9),0)</f>
        <v>0</v>
      </c>
      <c r="GC9" s="177">
        <f ca="1">IFERROR(GETPIVOTDATA("Material Cost",PivotTable!$B$3,"Dept",$B9,"Month",FO$2,"Source",$D9),0)</f>
        <v>0</v>
      </c>
      <c r="GD9" s="177">
        <f ca="1">IFERROR(GETPIVOTDATA("Part Cost",PivotTable!$B$3,"Dept",$B9,"Month",FO$2,"Source",$D9),0)</f>
        <v>0</v>
      </c>
      <c r="GE9" s="203">
        <f ca="1" t="shared" si="22"/>
        <v>0</v>
      </c>
      <c r="GF9" s="204">
        <v>0.0006</v>
      </c>
      <c r="GG9" s="205" t="e">
        <f ca="1" t="shared" ref="GG9" si="117">GE9/FO9</f>
        <v>#DIV/0!</v>
      </c>
      <c r="GH9" s="245">
        <v>0.0012</v>
      </c>
      <c r="GI9" s="251" t="e">
        <f ca="1" t="shared" ref="GI9" si="118">SUM(GE9:GE10)/FO9</f>
        <v>#DIV/0!</v>
      </c>
      <c r="GJ9" s="238">
        <f>VLOOKUP($B9,Table!$C$4:$P$17,MATCH('MBO Report 1'!GJ$2,Table!$E$3:$P$3,0)+2,FALSE)</f>
        <v>0</v>
      </c>
      <c r="GK9" s="144" t="s">
        <v>327</v>
      </c>
      <c r="GL9" s="145">
        <f>VLOOKUP($A9,Table!$A$56:$P$83,MATCH('MBO Report 1'!GJ$2,Table!$E$55:$P$55,0)+4,FALSE)</f>
        <v>0</v>
      </c>
      <c r="GM9" s="145" t="s">
        <v>1860</v>
      </c>
      <c r="GN9" s="146">
        <f ca="1">IFERROR(GETPIVOTDATA("ReWork",PivotTable!$B$3,"Dept",$B9,"Month",GJ$2,"Source",$D9),0)</f>
        <v>0</v>
      </c>
      <c r="GO9" s="146">
        <f ca="1">IFERROR(GETPIVOTDATA("RePlate",PivotTable!$B$3,"Dept",$B9,"Month",GJ$2,"Source",$D9),0)</f>
        <v>0</v>
      </c>
      <c r="GP9" s="146">
        <f ca="1">IFERROR(GETPIVOTDATA("ReWash",PivotTable!$B$3,"Dept",$B9,"Month",GJ$2,"Source",$D9),0)</f>
        <v>0</v>
      </c>
      <c r="GQ9" s="146">
        <f ca="1">IFERROR(GETPIVOTDATA("Other",PivotTable!$B$3,"Dept",$B9,"Month",GJ$2,"Source",$D9),0)</f>
        <v>0</v>
      </c>
      <c r="GR9" s="146">
        <f ca="1">IFERROR(GETPIVOTDATA("Sort",PivotTable!$B$3,"Dept",$B9,"Month",GJ$2,"Source",$D9),0)</f>
        <v>0</v>
      </c>
      <c r="GS9" s="174">
        <f ca="1">IFERROR(GETPIVOTDATA("Scrap",PivotTable!$B$3,"Dept",$B9,"Month",GJ$2,"Source",$D9),0)</f>
        <v>0</v>
      </c>
      <c r="GT9" s="175">
        <v>0</v>
      </c>
      <c r="GU9" s="176" t="s">
        <v>1860</v>
      </c>
      <c r="GV9" s="177">
        <f ca="1">IFERROR(GETPIVOTDATA("Labour Cost",PivotTable!$B$3,"Dept",$B9,"Month",GJ$2,"Source",$D9),0)</f>
        <v>0</v>
      </c>
      <c r="GW9" s="177">
        <f ca="1">IFERROR(GETPIVOTDATA("Process cost",PivotTable!$B$3,"Dept",$B9,"Month",GJ$2,"Source",$D9),0)</f>
        <v>0</v>
      </c>
      <c r="GX9" s="177">
        <f ca="1">IFERROR(GETPIVOTDATA("Material Cost",PivotTable!$B$3,"Dept",$B9,"Month",GJ$2,"Source",$D9),0)</f>
        <v>0</v>
      </c>
      <c r="GY9" s="177">
        <f ca="1">IFERROR(GETPIVOTDATA("Part Cost",PivotTable!$B$3,"Dept",$B9,"Month",GJ$2,"Source",$D9),0)</f>
        <v>0</v>
      </c>
      <c r="GZ9" s="203">
        <f ca="1" t="shared" si="25"/>
        <v>0</v>
      </c>
      <c r="HA9" s="204">
        <v>0.0006</v>
      </c>
      <c r="HB9" s="205" t="e">
        <f ca="1" t="shared" ref="HB9" si="119">GZ9/GJ9</f>
        <v>#DIV/0!</v>
      </c>
      <c r="HC9" s="245">
        <v>0.0012</v>
      </c>
      <c r="HD9" s="251" t="e">
        <f ca="1" t="shared" ref="HD9" si="120">SUM(GZ9:GZ10)/GJ9</f>
        <v>#DIV/0!</v>
      </c>
      <c r="HE9" s="238">
        <f>VLOOKUP($B9,Table!$C$4:$P$17,MATCH('MBO Report 1'!HE$2,Table!$E$3:$P$3,0)+2,FALSE)</f>
        <v>0</v>
      </c>
      <c r="HF9" s="144" t="s">
        <v>327</v>
      </c>
      <c r="HG9" s="145">
        <f>VLOOKUP($A9,Table!$A$56:$P$83,MATCH('MBO Report 1'!HE$2,Table!$E$55:$P$55,0)+4,FALSE)</f>
        <v>0</v>
      </c>
      <c r="HH9" s="145" t="s">
        <v>1860</v>
      </c>
      <c r="HI9" s="146">
        <f ca="1">IFERROR(GETPIVOTDATA("ReWork",PivotTable!$B$3,"Dept",$B9,"Month",HE$2,"Source",$D9),0)</f>
        <v>0</v>
      </c>
      <c r="HJ9" s="146">
        <f ca="1">IFERROR(GETPIVOTDATA("RePlate",PivotTable!$B$3,"Dept",$B9,"Month",HE$2,"Source",$D9),0)</f>
        <v>0</v>
      </c>
      <c r="HK9" s="146">
        <f ca="1">IFERROR(GETPIVOTDATA("ReWash",PivotTable!$B$3,"Dept",$B9,"Month",HE$2,"Source",$D9),0)</f>
        <v>0</v>
      </c>
      <c r="HL9" s="146">
        <f ca="1">IFERROR(GETPIVOTDATA("Other",PivotTable!$B$3,"Dept",$B9,"Month",HE$2,"Source",$D9),0)</f>
        <v>0</v>
      </c>
      <c r="HM9" s="146">
        <f ca="1">IFERROR(GETPIVOTDATA("Sort",PivotTable!$B$3,"Dept",$B9,"Month",HE$2,"Source",$D9),0)</f>
        <v>0</v>
      </c>
      <c r="HN9" s="174">
        <f ca="1">IFERROR(GETPIVOTDATA("Scrap",PivotTable!$B$3,"Dept",$B9,"Month",HE$2,"Source",$D9),0)</f>
        <v>0</v>
      </c>
      <c r="HO9" s="175">
        <v>0</v>
      </c>
      <c r="HP9" s="176" t="s">
        <v>1860</v>
      </c>
      <c r="HQ9" s="177">
        <f ca="1">IFERROR(GETPIVOTDATA("Labour Cost",PivotTable!$B$3,"Dept",$B9,"Month",HE$2,"Source",$D9),0)</f>
        <v>0</v>
      </c>
      <c r="HR9" s="177">
        <f ca="1">IFERROR(GETPIVOTDATA("Process cost",PivotTable!$B$3,"Dept",$B9,"Month",HE$2,"Source",$D9),0)</f>
        <v>0</v>
      </c>
      <c r="HS9" s="177">
        <f ca="1">IFERROR(GETPIVOTDATA("Material Cost",PivotTable!$B$3,"Dept",$B9,"Month",HE$2,"Source",$D9),0)</f>
        <v>0</v>
      </c>
      <c r="HT9" s="177">
        <f ca="1">IFERROR(GETPIVOTDATA("Part Cost",PivotTable!$B$3,"Dept",$B9,"Month",HE$2,"Source",$D9),0)</f>
        <v>0</v>
      </c>
      <c r="HU9" s="203">
        <f ca="1" t="shared" si="28"/>
        <v>0</v>
      </c>
      <c r="HV9" s="204">
        <v>0.0006</v>
      </c>
      <c r="HW9" s="205" t="e">
        <f ca="1" t="shared" ref="HW9" si="121">HU9/HE9</f>
        <v>#DIV/0!</v>
      </c>
      <c r="HX9" s="245">
        <v>0.0012</v>
      </c>
      <c r="HY9" s="251" t="e">
        <f ca="1" t="shared" ref="HY9" si="122">SUM(HU9:HU10)/HE9</f>
        <v>#DIV/0!</v>
      </c>
      <c r="HZ9" s="238">
        <f>VLOOKUP($B9,Table!$C$4:$P$17,MATCH('MBO Report 1'!HZ$2,Table!$E$3:$P$3,0)+2,FALSE)</f>
        <v>0</v>
      </c>
      <c r="IA9" s="144" t="s">
        <v>327</v>
      </c>
      <c r="IB9" s="145">
        <f>VLOOKUP($A9,Table!$A$56:$P$83,MATCH('MBO Report 1'!HZ$2,Table!$E$55:$P$55,0)+4,FALSE)</f>
        <v>0</v>
      </c>
      <c r="IC9" s="145" t="s">
        <v>1860</v>
      </c>
      <c r="ID9" s="146">
        <f ca="1">IFERROR(GETPIVOTDATA("ReWork",PivotTable!$B$3,"Dept",$B9,"Month",HZ$2,"Source",$D9),0)</f>
        <v>0</v>
      </c>
      <c r="IE9" s="146">
        <f ca="1">IFERROR(GETPIVOTDATA("RePlate",PivotTable!$B$3,"Dept",$B9,"Month",HZ$2,"Source",$D9),0)</f>
        <v>0</v>
      </c>
      <c r="IF9" s="146">
        <f ca="1">IFERROR(GETPIVOTDATA("ReWash",PivotTable!$B$3,"Dept",$B9,"Month",HZ$2,"Source",$D9),0)</f>
        <v>0</v>
      </c>
      <c r="IG9" s="146">
        <f ca="1">IFERROR(GETPIVOTDATA("Other",PivotTable!$B$3,"Dept",$B9,"Month",HZ$2,"Source",$D9),0)</f>
        <v>0</v>
      </c>
      <c r="IH9" s="146">
        <f ca="1">IFERROR(GETPIVOTDATA("Sort",PivotTable!$B$3,"Dept",$B9,"Month",HZ$2,"Source",$D9),0)</f>
        <v>0</v>
      </c>
      <c r="II9" s="174">
        <f ca="1">IFERROR(GETPIVOTDATA("Scrap",PivotTable!$B$3,"Dept",$B9,"Month",HZ$2,"Source",$D9),0)</f>
        <v>0</v>
      </c>
      <c r="IJ9" s="175">
        <v>0</v>
      </c>
      <c r="IK9" s="176" t="s">
        <v>1860</v>
      </c>
      <c r="IL9" s="177">
        <f ca="1">IFERROR(GETPIVOTDATA("Labour Cost",PivotTable!$B$3,"Dept",$B9,"Month",HZ$2,"Source",$D9),0)</f>
        <v>0</v>
      </c>
      <c r="IM9" s="177">
        <f ca="1">IFERROR(GETPIVOTDATA("Process cost",PivotTable!$B$3,"Dept",$B9,"Month",HZ$2,"Source",$D9),0)</f>
        <v>0</v>
      </c>
      <c r="IN9" s="177">
        <f ca="1">IFERROR(GETPIVOTDATA("Material Cost",PivotTable!$B$3,"Dept",$B9,"Month",HZ$2,"Source",$D9),0)</f>
        <v>0</v>
      </c>
      <c r="IO9" s="177">
        <f ca="1">IFERROR(GETPIVOTDATA("Part Cost",PivotTable!$B$3,"Dept",$B9,"Month",HZ$2,"Source",$D9),0)</f>
        <v>0</v>
      </c>
      <c r="IP9" s="203">
        <f ca="1" t="shared" si="31"/>
        <v>0</v>
      </c>
      <c r="IQ9" s="204">
        <v>0.0006</v>
      </c>
      <c r="IR9" s="205" t="e">
        <f ca="1" t="shared" ref="IR9" si="123">IP9/HZ9</f>
        <v>#DIV/0!</v>
      </c>
      <c r="IS9" s="245">
        <v>0.0012</v>
      </c>
      <c r="IT9" s="251" t="e">
        <f ca="1" t="shared" ref="IT9" si="124">SUM(IP9:IP10)/HZ9</f>
        <v>#DIV/0!</v>
      </c>
    </row>
    <row r="10" customHeight="1" spans="1:254">
      <c r="A10" s="141" t="str">
        <f t="shared" ref="A10" si="125">B9&amp;D10</f>
        <v>IGExternal</v>
      </c>
      <c r="B10" s="142"/>
      <c r="C10" s="143"/>
      <c r="D10" s="147" t="s">
        <v>49</v>
      </c>
      <c r="E10" s="148">
        <f>VLOOKUP($A10,Table!$A$56:$P$83,MATCH('MBO Report 1'!C$2,Table!$E$55:$P$55,0)+4,FALSE)</f>
        <v>0</v>
      </c>
      <c r="F10" s="148">
        <f>VLOOKUP($A9,Table!$A$23:$P$50,MATCH('MBO Report 1'!C$2,Table!$E$22:$P$22,0)+4,FALSE)</f>
        <v>0</v>
      </c>
      <c r="G10" s="149">
        <f ca="1">IFERROR(GETPIVOTDATA("ReWork",PivotTable!$B$3,"Dept",$B9,"Month",C$2,"Source",$D10),0)</f>
        <v>0</v>
      </c>
      <c r="H10" s="149">
        <f ca="1">IFERROR(GETPIVOTDATA("RePlate",PivotTable!$B$3,"Dept",$B9,"Month",C$2,"Source",$D10),0)</f>
        <v>5</v>
      </c>
      <c r="I10" s="149">
        <f ca="1">IFERROR(GETPIVOTDATA("ReWash",PivotTable!$B$3,"Dept",$B9,"Month",C$2,"Source",$D10),0)</f>
        <v>23.5</v>
      </c>
      <c r="J10" s="149">
        <f ca="1">IFERROR(GETPIVOTDATA("Other",PivotTable!$B$3,"Dept",$B9,"Month",C$2,"Source",$D10),0)</f>
        <v>0</v>
      </c>
      <c r="K10" s="149">
        <f ca="1">IFERROR(GETPIVOTDATA("Sort",PivotTable!$B$3,"Dept",$B9,"Month",C$2,"Source",$D10),0)</f>
        <v>6</v>
      </c>
      <c r="L10" s="178">
        <f ca="1">IFERROR(GETPIVOTDATA("Scrap",PivotTable!$B$3,"Dept",$B9,"Month",C$2,"Source",$D10),0)</f>
        <v>0</v>
      </c>
      <c r="M10" s="179">
        <f>E9*250+E10*500</f>
        <v>0</v>
      </c>
      <c r="N10" s="180">
        <f>VLOOKUP($A10,Table!$A$23:$P$50,MATCH('MBO Report 1'!C$2,Table!$E$22:$P$22,0)+4,FALSE)</f>
        <v>0</v>
      </c>
      <c r="O10" s="181">
        <f ca="1">IFERROR(GETPIVOTDATA("Labour Cost",PivotTable!$B$3,"Dept",$B9,"Month",C$2,"Source",$D10),0)</f>
        <v>483</v>
      </c>
      <c r="P10" s="181">
        <f ca="1">IFERROR(GETPIVOTDATA("Process cost",PivotTable!$B$3,"Dept",$B9,"Month",C$2,"Source",$D10),0)</f>
        <v>285</v>
      </c>
      <c r="Q10" s="181">
        <f ca="1">IFERROR(GETPIVOTDATA("Material Cost",PivotTable!$B$3,"Dept",$B9,"Month",C$2,"Source",$D10),0)</f>
        <v>820.704342458</v>
      </c>
      <c r="R10" s="181">
        <f ca="1">IFERROR(GETPIVOTDATA("Part Cost",PivotTable!$B$3,"Dept",$B9,"Month",C$2,"Source",$D10),0)</f>
        <v>0</v>
      </c>
      <c r="S10" s="208">
        <f ca="1" t="shared" si="0"/>
        <v>1588.704342458</v>
      </c>
      <c r="T10" s="209">
        <v>0.0006</v>
      </c>
      <c r="U10" s="210">
        <f ca="1">S10/C9</f>
        <v>0.00162751792706353</v>
      </c>
      <c r="V10" s="206"/>
      <c r="W10" s="207"/>
      <c r="X10" s="143"/>
      <c r="Y10" s="147" t="s">
        <v>49</v>
      </c>
      <c r="Z10" s="148">
        <f>VLOOKUP($A10,Table!$A$56:$P$83,MATCH('MBO Report 1'!X$2,Table!$E$55:$P$55,0)+4,FALSE)</f>
        <v>1</v>
      </c>
      <c r="AA10" s="148">
        <f>VLOOKUP($A9,Table!$A$23:$P$50,MATCH('MBO Report 1'!X$2,Table!$E$22:$P$22,0)+4,FALSE)</f>
        <v>0</v>
      </c>
      <c r="AB10" s="149">
        <f ca="1">IFERROR(GETPIVOTDATA("ReWork",PivotTable!$B$3,"Dept",$B9,"Month",X$2,"Source",$D10),0)</f>
        <v>0</v>
      </c>
      <c r="AC10" s="149">
        <f ca="1">IFERROR(GETPIVOTDATA("RePlate",PivotTable!$B$3,"Dept",$B9,"Month",X$2,"Source",$D10),0)</f>
        <v>1.5</v>
      </c>
      <c r="AD10" s="149">
        <f ca="1">IFERROR(GETPIVOTDATA("ReWash",PivotTable!$B$3,"Dept",$B9,"Month",X$2,"Source",$D10),0)</f>
        <v>13</v>
      </c>
      <c r="AE10" s="149">
        <f ca="1">IFERROR(GETPIVOTDATA("Other",PivotTable!$B$3,"Dept",$B9,"Month",X$2,"Source",$D10),0)</f>
        <v>0</v>
      </c>
      <c r="AF10" s="149">
        <f ca="1">IFERROR(GETPIVOTDATA("Sort",PivotTable!$B$3,"Dept",$B9,"Month",X$2,"Source",$D10),0)</f>
        <v>6</v>
      </c>
      <c r="AG10" s="178">
        <f ca="1">IFERROR(GETPIVOTDATA("Scrap",PivotTable!$B$3,"Dept",$B9,"Month",X$2,"Source",$D10),0)</f>
        <v>0</v>
      </c>
      <c r="AH10" s="179">
        <f t="shared" ref="AH10" si="126">Z9*250+Z10*500</f>
        <v>500</v>
      </c>
      <c r="AI10" s="180">
        <f>VLOOKUP($A10,Table!$A$23:$P$50,MATCH('MBO Report 1'!X$2,Table!$E$22:$P$22,0)+4,FALSE)</f>
        <v>0</v>
      </c>
      <c r="AJ10" s="181">
        <f ca="1">IFERROR(GETPIVOTDATA("Labour Cost",PivotTable!$B$3,"Dept",$B9,"Month",X$2,"Source",$D10),0)</f>
        <v>287</v>
      </c>
      <c r="AK10" s="181">
        <f ca="1">IFERROR(GETPIVOTDATA("Process cost",PivotTable!$B$3,"Dept",$B9,"Month",X$2,"Source",$D10),0)</f>
        <v>145</v>
      </c>
      <c r="AL10" s="181">
        <f ca="1">IFERROR(GETPIVOTDATA("Material Cost",PivotTable!$B$3,"Dept",$B9,"Month",X$2,"Source",$D10),0)</f>
        <v>232.502421294</v>
      </c>
      <c r="AM10" s="181">
        <f ca="1">IFERROR(GETPIVOTDATA("Part Cost",PivotTable!$B$3,"Dept",$B9,"Month",X$2,"Source",$D10),0)</f>
        <v>0</v>
      </c>
      <c r="AN10" s="208">
        <f ca="1" t="shared" si="1"/>
        <v>1164.502421294</v>
      </c>
      <c r="AO10" s="209">
        <v>0.0006</v>
      </c>
      <c r="AP10" s="210">
        <f ca="1" t="shared" ref="AP10" si="127">AN10/X9</f>
        <v>0.00114349296782157</v>
      </c>
      <c r="AQ10" s="206"/>
      <c r="AR10" s="207"/>
      <c r="AS10" s="239"/>
      <c r="AT10" s="147" t="s">
        <v>49</v>
      </c>
      <c r="AU10" s="148">
        <f>VLOOKUP($A10,Table!$A$56:$P$83,MATCH('MBO Report 1'!AS$2,Table!$E$55:$P$55,0)+4,FALSE)</f>
        <v>0</v>
      </c>
      <c r="AV10" s="148">
        <f>VLOOKUP($A9,Table!$A$23:$P$50,MATCH('MBO Report 1'!AS$2,Table!$E$22:$P$22,0)+4,FALSE)</f>
        <v>0</v>
      </c>
      <c r="AW10" s="149">
        <f ca="1">IFERROR(GETPIVOTDATA("ReWork",PivotTable!$B$3,"Dept",$B9,"Month",AS$2,"Source",$D10),0)</f>
        <v>0</v>
      </c>
      <c r="AX10" s="149">
        <f ca="1">IFERROR(GETPIVOTDATA("RePlate",PivotTable!$B$3,"Dept",$B9,"Month",AS$2,"Source",$D10),0)</f>
        <v>0</v>
      </c>
      <c r="AY10" s="149">
        <f ca="1">IFERROR(GETPIVOTDATA("ReWash",PivotTable!$B$3,"Dept",$B9,"Month",AS$2,"Source",$D10),0)</f>
        <v>10</v>
      </c>
      <c r="AZ10" s="149">
        <f ca="1">IFERROR(GETPIVOTDATA("Other",PivotTable!$B$3,"Dept",$B9,"Month",AS$2,"Source",$D10),0)</f>
        <v>0</v>
      </c>
      <c r="BA10" s="149">
        <f ca="1">IFERROR(GETPIVOTDATA("Sort",PivotTable!$B$3,"Dept",$B9,"Month",AS$2,"Source",$D10),0)</f>
        <v>15</v>
      </c>
      <c r="BB10" s="178">
        <f ca="1">IFERROR(GETPIVOTDATA("Scrap",PivotTable!$B$3,"Dept",$B9,"Month",AS$2,"Source",$D10),0)</f>
        <v>0</v>
      </c>
      <c r="BC10" s="179">
        <f t="shared" ref="BC10" si="128">AU9*250+AU10*500</f>
        <v>0</v>
      </c>
      <c r="BD10" s="180">
        <f>VLOOKUP($A10,Table!$A$23:$P$50,MATCH('MBO Report 1'!AS$2,Table!$E$22:$P$22,0)+4,FALSE)</f>
        <v>0</v>
      </c>
      <c r="BE10" s="181">
        <f ca="1">IFERROR(GETPIVOTDATA("Labour Cost",PivotTable!$B$3,"Dept",$B9,"Month",AS$2,"Source",$D10),0)</f>
        <v>350</v>
      </c>
      <c r="BF10" s="181">
        <f ca="1">IFERROR(GETPIVOTDATA("Process cost",PivotTable!$B$3,"Dept",$B9,"Month",AS$2,"Source",$D10),0)</f>
        <v>100</v>
      </c>
      <c r="BG10" s="181">
        <f ca="1">IFERROR(GETPIVOTDATA("Material Cost",PivotTable!$B$3,"Dept",$B9,"Month",AS$2,"Source",$D10),0)</f>
        <v>0</v>
      </c>
      <c r="BH10" s="181">
        <f ca="1">IFERROR(GETPIVOTDATA("Part Cost",PivotTable!$B$3,"Dept",$B9,"Month",AS$2,"Source",$D10),0)</f>
        <v>0</v>
      </c>
      <c r="BI10" s="208">
        <f ca="1" t="shared" si="4"/>
        <v>450</v>
      </c>
      <c r="BJ10" s="209">
        <v>0.0006</v>
      </c>
      <c r="BK10" s="210">
        <f ca="1" t="shared" ref="BK10" si="129">BI10/AS9</f>
        <v>0.000408025754150374</v>
      </c>
      <c r="BL10" s="246"/>
      <c r="BM10" s="252"/>
      <c r="BN10" s="239"/>
      <c r="BO10" s="147" t="s">
        <v>49</v>
      </c>
      <c r="BP10" s="148">
        <f>VLOOKUP($A10,Table!$A$56:$P$83,MATCH('MBO Report 1'!BN$2,Table!$E$55:$P$55,0)+4,FALSE)</f>
        <v>0</v>
      </c>
      <c r="BQ10" s="148">
        <f>VLOOKUP($A9,Table!$A$23:$P$50,MATCH('MBO Report 1'!BN$2,Table!$E$22:$P$22,0)+4,FALSE)</f>
        <v>0</v>
      </c>
      <c r="BR10" s="149">
        <f ca="1">IFERROR(GETPIVOTDATA("ReWork",PivotTable!$B$3,"Dept",$B9,"Month",BN$2,"Source",$D10),0)</f>
        <v>0</v>
      </c>
      <c r="BS10" s="149">
        <f ca="1">IFERROR(GETPIVOTDATA("RePlate",PivotTable!$B$3,"Dept",$B9,"Month",BN$2,"Source",$D10),0)</f>
        <v>1</v>
      </c>
      <c r="BT10" s="149">
        <f ca="1">IFERROR(GETPIVOTDATA("ReWash",PivotTable!$B$3,"Dept",$B9,"Month",BN$2,"Source",$D10),0)</f>
        <v>31</v>
      </c>
      <c r="BU10" s="149">
        <f ca="1">IFERROR(GETPIVOTDATA("Other",PivotTable!$B$3,"Dept",$B9,"Month",BN$2,"Source",$D10),0)</f>
        <v>0</v>
      </c>
      <c r="BV10" s="149">
        <f ca="1">IFERROR(GETPIVOTDATA("Sort",PivotTable!$B$3,"Dept",$B9,"Month",BN$2,"Source",$D10),0)</f>
        <v>9</v>
      </c>
      <c r="BW10" s="178">
        <f ca="1">IFERROR(GETPIVOTDATA("Scrap",PivotTable!$B$3,"Dept",$B9,"Month",BN$2,"Source",$D10),0)</f>
        <v>0</v>
      </c>
      <c r="BX10" s="179">
        <f t="shared" ref="BX10" si="130">BP9*250+BP10*500</f>
        <v>0</v>
      </c>
      <c r="BY10" s="180">
        <f>VLOOKUP($A10,Table!$A$23:$P$50,MATCH('MBO Report 1'!BN$2,Table!$E$22:$P$22,0)+4,FALSE)</f>
        <v>0</v>
      </c>
      <c r="BZ10" s="181">
        <f ca="1">IFERROR(GETPIVOTDATA("Labour Cost",PivotTable!$B$3,"Dept",$B9,"Month",BN$2,"Source",$D10),0)</f>
        <v>574</v>
      </c>
      <c r="CA10" s="181">
        <f ca="1">IFERROR(GETPIVOTDATA("Process cost",PivotTable!$B$3,"Dept",$B9,"Month",BN$2,"Source",$D10),0)</f>
        <v>320</v>
      </c>
      <c r="CB10" s="181">
        <f ca="1">IFERROR(GETPIVOTDATA("Material Cost",PivotTable!$B$3,"Dept",$B9,"Month",BN$2,"Source",$D10),0)</f>
        <v>146.80349684</v>
      </c>
      <c r="CC10" s="181">
        <f ca="1">IFERROR(GETPIVOTDATA("Part Cost",PivotTable!$B$3,"Dept",$B9,"Month",BN$2,"Source",$D10),0)</f>
        <v>0</v>
      </c>
      <c r="CD10" s="208">
        <f ca="1" t="shared" si="7"/>
        <v>1040.80349684</v>
      </c>
      <c r="CE10" s="209">
        <v>0.0006</v>
      </c>
      <c r="CF10" s="210">
        <f ca="1" t="shared" ref="CF10" si="131">CD10/BN9</f>
        <v>0.00102897134505352</v>
      </c>
      <c r="CG10" s="246"/>
      <c r="CH10" s="252"/>
      <c r="CI10" s="239"/>
      <c r="CJ10" s="147" t="s">
        <v>49</v>
      </c>
      <c r="CK10" s="148">
        <f>VLOOKUP($A10,Table!$A$56:$P$83,MATCH('MBO Report 1'!CI$2,Table!$E$55:$P$55,0)+4,FALSE)</f>
        <v>0</v>
      </c>
      <c r="CL10" s="148">
        <f>VLOOKUP($A9,Table!$A$23:$P$50,MATCH('MBO Report 1'!CI$2,Table!$E$22:$P$22,0)+4,FALSE)</f>
        <v>0</v>
      </c>
      <c r="CM10" s="149">
        <f ca="1">IFERROR(GETPIVOTDATA("ReWork",PivotTable!$B$3,"Dept",$B9,"Month",CI$2,"Source",$D10),0)</f>
        <v>0</v>
      </c>
      <c r="CN10" s="149">
        <f ca="1">IFERROR(GETPIVOTDATA("RePlate",PivotTable!$B$3,"Dept",$B9,"Month",CI$2,"Source",$D10),0)</f>
        <v>1</v>
      </c>
      <c r="CO10" s="149">
        <f ca="1">IFERROR(GETPIVOTDATA("ReWash",PivotTable!$B$3,"Dept",$B9,"Month",CI$2,"Source",$D10),0)</f>
        <v>5</v>
      </c>
      <c r="CP10" s="149">
        <f ca="1">IFERROR(GETPIVOTDATA("Other",PivotTable!$B$3,"Dept",$B9,"Month",CI$2,"Source",$D10),0)</f>
        <v>0</v>
      </c>
      <c r="CQ10" s="149">
        <f ca="1">IFERROR(GETPIVOTDATA("Sort",PivotTable!$B$3,"Dept",$B9,"Month",CI$2,"Source",$D10),0)</f>
        <v>6</v>
      </c>
      <c r="CR10" s="178">
        <f ca="1">IFERROR(GETPIVOTDATA("Scrap",PivotTable!$B$3,"Dept",$B9,"Month",CI$2,"Source",$D10),0)</f>
        <v>0</v>
      </c>
      <c r="CS10" s="179">
        <f t="shared" ref="CS10" si="132">CK9*250+CK10*500</f>
        <v>0</v>
      </c>
      <c r="CT10" s="180">
        <f>VLOOKUP($A10,Table!$A$23:$P$50,MATCH('MBO Report 1'!CI$2,Table!$E$22:$P$22,0)+4,FALSE)</f>
        <v>0</v>
      </c>
      <c r="CU10" s="181">
        <f ca="1">IFERROR(GETPIVOTDATA("Labour Cost",PivotTable!$B$3,"Dept",$B9,"Month",CI$2,"Source",$D10),0)</f>
        <v>168</v>
      </c>
      <c r="CV10" s="181">
        <f ca="1">IFERROR(GETPIVOTDATA("Process cost",PivotTable!$B$3,"Dept",$B9,"Month",CI$2,"Source",$D10),0)</f>
        <v>60</v>
      </c>
      <c r="CW10" s="181">
        <f ca="1">IFERROR(GETPIVOTDATA("Material Cost",PivotTable!$B$3,"Dept",$B9,"Month",CI$2,"Source",$D10),0)</f>
        <v>166.73549464</v>
      </c>
      <c r="CX10" s="181">
        <f ca="1">IFERROR(GETPIVOTDATA("Part Cost",PivotTable!$B$3,"Dept",$B9,"Month",CI$2,"Source",$D10),0)</f>
        <v>0</v>
      </c>
      <c r="CY10" s="208">
        <f ca="1" t="shared" si="10"/>
        <v>394.73549464</v>
      </c>
      <c r="CZ10" s="209">
        <v>0.0006</v>
      </c>
      <c r="DA10" s="210">
        <f ca="1" t="shared" ref="DA10" si="133">CY10/CI9</f>
        <v>0.000376283360142189</v>
      </c>
      <c r="DB10" s="246"/>
      <c r="DC10" s="252"/>
      <c r="DD10" s="239"/>
      <c r="DE10" s="147" t="s">
        <v>49</v>
      </c>
      <c r="DF10" s="148">
        <f>VLOOKUP($A10,Table!$A$56:$P$83,MATCH('MBO Report 1'!DD$2,Table!$E$55:$P$55,0)+4,FALSE)</f>
        <v>0</v>
      </c>
      <c r="DG10" s="148">
        <f>VLOOKUP($A9,Table!$A$23:$P$50,MATCH('MBO Report 1'!DD$2,Table!$E$22:$P$22,0)+4,FALSE)</f>
        <v>0</v>
      </c>
      <c r="DH10" s="149">
        <f ca="1">IFERROR(GETPIVOTDATA("ReWork",PivotTable!$B$3,"Dept",$B9,"Month",DD$2,"Source",$D10),0)</f>
        <v>0</v>
      </c>
      <c r="DI10" s="149">
        <f ca="1">IFERROR(GETPIVOTDATA("RePlate",PivotTable!$B$3,"Dept",$B9,"Month",DD$2,"Source",$D10),0)</f>
        <v>0</v>
      </c>
      <c r="DJ10" s="149">
        <f ca="1">IFERROR(GETPIVOTDATA("ReWash",PivotTable!$B$3,"Dept",$B9,"Month",DD$2,"Source",$D10),0)</f>
        <v>0.5</v>
      </c>
      <c r="DK10" s="149">
        <f ca="1">IFERROR(GETPIVOTDATA("Other",PivotTable!$B$3,"Dept",$B9,"Month",DD$2,"Source",$D10),0)</f>
        <v>0</v>
      </c>
      <c r="DL10" s="149">
        <f ca="1">IFERROR(GETPIVOTDATA("Sort",PivotTable!$B$3,"Dept",$B9,"Month",DD$2,"Source",$D10),0)</f>
        <v>6</v>
      </c>
      <c r="DM10" s="178">
        <f ca="1">IFERROR(GETPIVOTDATA("Scrap",PivotTable!$B$3,"Dept",$B9,"Month",DD$2,"Source",$D10),0)</f>
        <v>0</v>
      </c>
      <c r="DN10" s="179">
        <f t="shared" ref="DN10" si="134">DF9*250+DF10*500</f>
        <v>0</v>
      </c>
      <c r="DO10" s="180">
        <f>VLOOKUP($A10,Table!$A$23:$P$50,MATCH('MBO Report 1'!DD$2,Table!$E$22:$P$22,0)+4,FALSE)</f>
        <v>0</v>
      </c>
      <c r="DP10" s="181">
        <f ca="1">IFERROR(GETPIVOTDATA("Labour Cost",PivotTable!$B$3,"Dept",$B9,"Month",DD$2,"Source",$D10),0)</f>
        <v>91</v>
      </c>
      <c r="DQ10" s="181">
        <f ca="1">IFERROR(GETPIVOTDATA("Process cost",PivotTable!$B$3,"Dept",$B9,"Month",DD$2,"Source",$D10),0)</f>
        <v>5</v>
      </c>
      <c r="DR10" s="181">
        <f ca="1">IFERROR(GETPIVOTDATA("Material Cost",PivotTable!$B$3,"Dept",$B9,"Month",DD$2,"Source",$D10),0)</f>
        <v>0</v>
      </c>
      <c r="DS10" s="181">
        <f ca="1">IFERROR(GETPIVOTDATA("Part Cost",PivotTable!$B$3,"Dept",$B9,"Month",DD$2,"Source",$D10),0)</f>
        <v>0</v>
      </c>
      <c r="DT10" s="208">
        <f ca="1" t="shared" si="13"/>
        <v>96</v>
      </c>
      <c r="DU10" s="209">
        <v>0.0006</v>
      </c>
      <c r="DV10" s="210">
        <f ca="1" t="shared" ref="DV10" si="135">DT10/DD9</f>
        <v>0.000104166590937917</v>
      </c>
      <c r="DW10" s="246"/>
      <c r="DX10" s="252"/>
      <c r="DY10" s="239"/>
      <c r="DZ10" s="147" t="s">
        <v>49</v>
      </c>
      <c r="EA10" s="148">
        <f>VLOOKUP($A10,Table!$A$56:$P$83,MATCH('MBO Report 1'!DY$2,Table!$E$55:$P$55,0)+4,FALSE)</f>
        <v>0</v>
      </c>
      <c r="EB10" s="148">
        <f>VLOOKUP($A9,Table!$A$23:$P$50,MATCH('MBO Report 1'!DY$2,Table!$E$22:$P$22,0)+4,FALSE)</f>
        <v>0</v>
      </c>
      <c r="EC10" s="149">
        <f ca="1">IFERROR(GETPIVOTDATA("ReWork",PivotTable!$B$3,"Dept",$B9,"Month",DY$2,"Source",$D10),0)</f>
        <v>0</v>
      </c>
      <c r="ED10" s="149">
        <f ca="1">IFERROR(GETPIVOTDATA("RePlate",PivotTable!$B$3,"Dept",$B9,"Month",DY$2,"Source",$D10),0)</f>
        <v>0</v>
      </c>
      <c r="EE10" s="149">
        <f ca="1">IFERROR(GETPIVOTDATA("ReWash",PivotTable!$B$3,"Dept",$B9,"Month",DY$2,"Source",$D10),0)</f>
        <v>0</v>
      </c>
      <c r="EF10" s="149">
        <f ca="1">IFERROR(GETPIVOTDATA("Other",PivotTable!$B$3,"Dept",$B9,"Month",DY$2,"Source",$D10),0)</f>
        <v>0</v>
      </c>
      <c r="EG10" s="149">
        <f ca="1">IFERROR(GETPIVOTDATA("Sort",PivotTable!$B$3,"Dept",$B9,"Month",DY$2,"Source",$D10),0)</f>
        <v>0</v>
      </c>
      <c r="EH10" s="178">
        <f ca="1">IFERROR(GETPIVOTDATA("Scrap",PivotTable!$B$3,"Dept",$B9,"Month",DY$2,"Source",$D10),0)</f>
        <v>0</v>
      </c>
      <c r="EI10" s="179">
        <f t="shared" ref="EI10" si="136">EA9*250+EA10*500</f>
        <v>0</v>
      </c>
      <c r="EJ10" s="180">
        <f>VLOOKUP($A10,Table!$A$23:$P$50,MATCH('MBO Report 1'!DY$2,Table!$E$22:$P$22,0)+4,FALSE)</f>
        <v>0</v>
      </c>
      <c r="EK10" s="181">
        <f ca="1">IFERROR(GETPIVOTDATA("Labour Cost",PivotTable!$B$3,"Dept",$B9,"Month",DY$2,"Source",$D10),0)</f>
        <v>0</v>
      </c>
      <c r="EL10" s="181">
        <f ca="1">IFERROR(GETPIVOTDATA("Process cost",PivotTable!$B$3,"Dept",$B9,"Month",DY$2,"Source",$D10),0)</f>
        <v>0</v>
      </c>
      <c r="EM10" s="181">
        <f ca="1">IFERROR(GETPIVOTDATA("Material Cost",PivotTable!$B$3,"Dept",$B9,"Month",DY$2,"Source",$D10),0)</f>
        <v>0</v>
      </c>
      <c r="EN10" s="181">
        <f ca="1">IFERROR(GETPIVOTDATA("Part Cost",PivotTable!$B$3,"Dept",$B9,"Month",DY$2,"Source",$D10),0)</f>
        <v>0</v>
      </c>
      <c r="EO10" s="208">
        <f ca="1" t="shared" si="16"/>
        <v>0</v>
      </c>
      <c r="EP10" s="209">
        <v>0.0006</v>
      </c>
      <c r="EQ10" s="210" t="e">
        <f ca="1" t="shared" ref="EQ10" si="137">EO10/DY9</f>
        <v>#DIV/0!</v>
      </c>
      <c r="ER10" s="246"/>
      <c r="ES10" s="252"/>
      <c r="ET10" s="239"/>
      <c r="EU10" s="147" t="s">
        <v>49</v>
      </c>
      <c r="EV10" s="148">
        <f>VLOOKUP($A10,Table!$A$56:$P$83,MATCH('MBO Report 1'!ET$2,Table!$E$55:$P$55,0)+4,FALSE)</f>
        <v>0</v>
      </c>
      <c r="EW10" s="148">
        <f>VLOOKUP($A9,Table!$A$23:$P$50,MATCH('MBO Report 1'!ET$2,Table!$E$22:$P$22,0)+4,FALSE)</f>
        <v>0</v>
      </c>
      <c r="EX10" s="149">
        <f ca="1">IFERROR(GETPIVOTDATA("ReWork",PivotTable!$B$3,"Dept",$B9,"Month",ET$2,"Source",$D10),0)</f>
        <v>0</v>
      </c>
      <c r="EY10" s="149">
        <f ca="1">IFERROR(GETPIVOTDATA("RePlate",PivotTable!$B$3,"Dept",$B9,"Month",ET$2,"Source",$D10),0)</f>
        <v>0</v>
      </c>
      <c r="EZ10" s="149">
        <f ca="1">IFERROR(GETPIVOTDATA("ReWash",PivotTable!$B$3,"Dept",$B9,"Month",ET$2,"Source",$D10),0)</f>
        <v>0</v>
      </c>
      <c r="FA10" s="149">
        <f ca="1">IFERROR(GETPIVOTDATA("Other",PivotTable!$B$3,"Dept",$B9,"Month",ET$2,"Source",$D10),0)</f>
        <v>0</v>
      </c>
      <c r="FB10" s="149">
        <f ca="1">IFERROR(GETPIVOTDATA("Sort",PivotTable!$B$3,"Dept",$B9,"Month",ET$2,"Source",$D10),0)</f>
        <v>0</v>
      </c>
      <c r="FC10" s="178">
        <f ca="1">IFERROR(GETPIVOTDATA("Scrap",PivotTable!$B$3,"Dept",$B9,"Month",ET$2,"Source",$D10),0)</f>
        <v>0</v>
      </c>
      <c r="FD10" s="179">
        <f t="shared" ref="FD10" si="138">EV9*250+EV10*500</f>
        <v>0</v>
      </c>
      <c r="FE10" s="180">
        <f>VLOOKUP($A10,Table!$A$23:$P$50,MATCH('MBO Report 1'!ET$2,Table!$E$22:$P$22,0)+4,FALSE)</f>
        <v>0</v>
      </c>
      <c r="FF10" s="181">
        <f ca="1">IFERROR(GETPIVOTDATA("Labour Cost",PivotTable!$B$3,"Dept",$B9,"Month",ET$2,"Source",$D10),0)</f>
        <v>0</v>
      </c>
      <c r="FG10" s="181">
        <f ca="1">IFERROR(GETPIVOTDATA("Process cost",PivotTable!$B$3,"Dept",$B9,"Month",ET$2,"Source",$D10),0)</f>
        <v>0</v>
      </c>
      <c r="FH10" s="181">
        <f ca="1">IFERROR(GETPIVOTDATA("Material Cost",PivotTable!$B$3,"Dept",$B9,"Month",ET$2,"Source",$D10),0)</f>
        <v>0</v>
      </c>
      <c r="FI10" s="181">
        <f ca="1">IFERROR(GETPIVOTDATA("Part Cost",PivotTable!$B$3,"Dept",$B9,"Month",ET$2,"Source",$D10),0)</f>
        <v>0</v>
      </c>
      <c r="FJ10" s="208">
        <f ca="1" t="shared" si="19"/>
        <v>0</v>
      </c>
      <c r="FK10" s="209">
        <v>0.0006</v>
      </c>
      <c r="FL10" s="210" t="e">
        <f ca="1" t="shared" ref="FL10" si="139">FJ10/ET9</f>
        <v>#DIV/0!</v>
      </c>
      <c r="FM10" s="246"/>
      <c r="FN10" s="252"/>
      <c r="FO10" s="239"/>
      <c r="FP10" s="147" t="s">
        <v>49</v>
      </c>
      <c r="FQ10" s="148">
        <f>VLOOKUP($A10,Table!$A$56:$P$83,MATCH('MBO Report 1'!FO$2,Table!$E$55:$P$55,0)+4,FALSE)</f>
        <v>0</v>
      </c>
      <c r="FR10" s="148">
        <f>VLOOKUP($A9,Table!$A$23:$P$50,MATCH('MBO Report 1'!FO$2,Table!$E$22:$P$22,0)+4,FALSE)</f>
        <v>0</v>
      </c>
      <c r="FS10" s="149">
        <f ca="1">IFERROR(GETPIVOTDATA("ReWork",PivotTable!$B$3,"Dept",$B9,"Month",FO$2,"Source",$D10),0)</f>
        <v>0</v>
      </c>
      <c r="FT10" s="149">
        <f ca="1">IFERROR(GETPIVOTDATA("RePlate",PivotTable!$B$3,"Dept",$B9,"Month",FO$2,"Source",$D10),0)</f>
        <v>0</v>
      </c>
      <c r="FU10" s="149">
        <f ca="1">IFERROR(GETPIVOTDATA("ReWash",PivotTable!$B$3,"Dept",$B9,"Month",FO$2,"Source",$D10),0)</f>
        <v>0</v>
      </c>
      <c r="FV10" s="149">
        <f ca="1">IFERROR(GETPIVOTDATA("Other",PivotTable!$B$3,"Dept",$B9,"Month",FO$2,"Source",$D10),0)</f>
        <v>0</v>
      </c>
      <c r="FW10" s="149">
        <f ca="1">IFERROR(GETPIVOTDATA("Sort",PivotTable!$B$3,"Dept",$B9,"Month",FO$2,"Source",$D10),0)</f>
        <v>0</v>
      </c>
      <c r="FX10" s="178">
        <f ca="1">IFERROR(GETPIVOTDATA("Scrap",PivotTable!$B$3,"Dept",$B9,"Month",FO$2,"Source",$D10),0)</f>
        <v>0</v>
      </c>
      <c r="FY10" s="179">
        <f t="shared" ref="FY10" si="140">FQ9*250+FQ10*500</f>
        <v>0</v>
      </c>
      <c r="FZ10" s="180">
        <f>VLOOKUP($A10,Table!$A$23:$P$50,MATCH('MBO Report 1'!FO$2,Table!$E$22:$P$22,0)+4,FALSE)</f>
        <v>0</v>
      </c>
      <c r="GA10" s="181">
        <f ca="1">IFERROR(GETPIVOTDATA("Labour Cost",PivotTable!$B$3,"Dept",$B9,"Month",FO$2,"Source",$D10),0)</f>
        <v>0</v>
      </c>
      <c r="GB10" s="181">
        <f ca="1">IFERROR(GETPIVOTDATA("Process cost",PivotTable!$B$3,"Dept",$B9,"Month",FO$2,"Source",$D10),0)</f>
        <v>0</v>
      </c>
      <c r="GC10" s="181">
        <f ca="1">IFERROR(GETPIVOTDATA("Material Cost",PivotTable!$B$3,"Dept",$B9,"Month",FO$2,"Source",$D10),0)</f>
        <v>0</v>
      </c>
      <c r="GD10" s="181">
        <f ca="1">IFERROR(GETPIVOTDATA("Part Cost",PivotTable!$B$3,"Dept",$B9,"Month",FO$2,"Source",$D10),0)</f>
        <v>0</v>
      </c>
      <c r="GE10" s="208">
        <f ca="1" t="shared" si="22"/>
        <v>0</v>
      </c>
      <c r="GF10" s="209">
        <v>0.0006</v>
      </c>
      <c r="GG10" s="210" t="e">
        <f ca="1" t="shared" ref="GG10" si="141">GE10/FO9</f>
        <v>#DIV/0!</v>
      </c>
      <c r="GH10" s="246"/>
      <c r="GI10" s="252"/>
      <c r="GJ10" s="239"/>
      <c r="GK10" s="147" t="s">
        <v>49</v>
      </c>
      <c r="GL10" s="148">
        <f>VLOOKUP($A10,Table!$A$56:$P$83,MATCH('MBO Report 1'!GJ$2,Table!$E$55:$P$55,0)+4,FALSE)</f>
        <v>0</v>
      </c>
      <c r="GM10" s="148">
        <f>VLOOKUP($A9,Table!$A$23:$P$50,MATCH('MBO Report 1'!GJ$2,Table!$E$22:$P$22,0)+4,FALSE)</f>
        <v>0</v>
      </c>
      <c r="GN10" s="149">
        <f ca="1">IFERROR(GETPIVOTDATA("ReWork",PivotTable!$B$3,"Dept",$B9,"Month",GJ$2,"Source",$D10),0)</f>
        <v>0</v>
      </c>
      <c r="GO10" s="149">
        <f ca="1">IFERROR(GETPIVOTDATA("RePlate",PivotTable!$B$3,"Dept",$B9,"Month",GJ$2,"Source",$D10),0)</f>
        <v>0</v>
      </c>
      <c r="GP10" s="149">
        <f ca="1">IFERROR(GETPIVOTDATA("ReWash",PivotTable!$B$3,"Dept",$B9,"Month",GJ$2,"Source",$D10),0)</f>
        <v>0</v>
      </c>
      <c r="GQ10" s="149">
        <f ca="1">IFERROR(GETPIVOTDATA("Other",PivotTable!$B$3,"Dept",$B9,"Month",GJ$2,"Source",$D10),0)</f>
        <v>0</v>
      </c>
      <c r="GR10" s="149">
        <f ca="1">IFERROR(GETPIVOTDATA("Sort",PivotTable!$B$3,"Dept",$B9,"Month",GJ$2,"Source",$D10),0)</f>
        <v>0</v>
      </c>
      <c r="GS10" s="178">
        <f ca="1">IFERROR(GETPIVOTDATA("Scrap",PivotTable!$B$3,"Dept",$B9,"Month",GJ$2,"Source",$D10),0)</f>
        <v>0</v>
      </c>
      <c r="GT10" s="179">
        <f t="shared" ref="GT10" si="142">GL9*250+GL10*500</f>
        <v>0</v>
      </c>
      <c r="GU10" s="180">
        <f>VLOOKUP($A10,Table!$A$23:$P$50,MATCH('MBO Report 1'!GJ$2,Table!$E$22:$P$22,0)+4,FALSE)</f>
        <v>0</v>
      </c>
      <c r="GV10" s="181">
        <f ca="1">IFERROR(GETPIVOTDATA("Labour Cost",PivotTable!$B$3,"Dept",$B9,"Month",GJ$2,"Source",$D10),0)</f>
        <v>0</v>
      </c>
      <c r="GW10" s="181">
        <f ca="1">IFERROR(GETPIVOTDATA("Process cost",PivotTable!$B$3,"Dept",$B9,"Month",GJ$2,"Source",$D10),0)</f>
        <v>0</v>
      </c>
      <c r="GX10" s="181">
        <f ca="1">IFERROR(GETPIVOTDATA("Material Cost",PivotTable!$B$3,"Dept",$B9,"Month",GJ$2,"Source",$D10),0)</f>
        <v>0</v>
      </c>
      <c r="GY10" s="181">
        <f ca="1">IFERROR(GETPIVOTDATA("Part Cost",PivotTable!$B$3,"Dept",$B9,"Month",GJ$2,"Source",$D10),0)</f>
        <v>0</v>
      </c>
      <c r="GZ10" s="208">
        <f ca="1" t="shared" si="25"/>
        <v>0</v>
      </c>
      <c r="HA10" s="209">
        <v>0.0006</v>
      </c>
      <c r="HB10" s="210" t="e">
        <f ca="1" t="shared" ref="HB10" si="143">GZ10/GJ9</f>
        <v>#DIV/0!</v>
      </c>
      <c r="HC10" s="246"/>
      <c r="HD10" s="252"/>
      <c r="HE10" s="239"/>
      <c r="HF10" s="147" t="s">
        <v>49</v>
      </c>
      <c r="HG10" s="148">
        <f>VLOOKUP($A10,Table!$A$56:$P$83,MATCH('MBO Report 1'!HE$2,Table!$E$55:$P$55,0)+4,FALSE)</f>
        <v>0</v>
      </c>
      <c r="HH10" s="148">
        <f>VLOOKUP($A9,Table!$A$23:$P$50,MATCH('MBO Report 1'!HE$2,Table!$E$22:$P$22,0)+4,FALSE)</f>
        <v>0</v>
      </c>
      <c r="HI10" s="149">
        <f ca="1">IFERROR(GETPIVOTDATA("ReWork",PivotTable!$B$3,"Dept",$B9,"Month",HE$2,"Source",$D10),0)</f>
        <v>0</v>
      </c>
      <c r="HJ10" s="149">
        <f ca="1">IFERROR(GETPIVOTDATA("RePlate",PivotTable!$B$3,"Dept",$B9,"Month",HE$2,"Source",$D10),0)</f>
        <v>0</v>
      </c>
      <c r="HK10" s="149">
        <f ca="1">IFERROR(GETPIVOTDATA("ReWash",PivotTable!$B$3,"Dept",$B9,"Month",HE$2,"Source",$D10),0)</f>
        <v>0</v>
      </c>
      <c r="HL10" s="149">
        <f ca="1">IFERROR(GETPIVOTDATA("Other",PivotTable!$B$3,"Dept",$B9,"Month",HE$2,"Source",$D10),0)</f>
        <v>0</v>
      </c>
      <c r="HM10" s="149">
        <f ca="1">IFERROR(GETPIVOTDATA("Sort",PivotTable!$B$3,"Dept",$B9,"Month",HE$2,"Source",$D10),0)</f>
        <v>0</v>
      </c>
      <c r="HN10" s="178">
        <f ca="1">IFERROR(GETPIVOTDATA("Scrap",PivotTable!$B$3,"Dept",$B9,"Month",HE$2,"Source",$D10),0)</f>
        <v>0</v>
      </c>
      <c r="HO10" s="179">
        <f t="shared" ref="HO10" si="144">HG9*250+HG10*500</f>
        <v>0</v>
      </c>
      <c r="HP10" s="180">
        <f>VLOOKUP($A10,Table!$A$23:$P$50,MATCH('MBO Report 1'!HE$2,Table!$E$22:$P$22,0)+4,FALSE)</f>
        <v>0</v>
      </c>
      <c r="HQ10" s="181">
        <f ca="1">IFERROR(GETPIVOTDATA("Labour Cost",PivotTable!$B$3,"Dept",$B9,"Month",HE$2,"Source",$D10),0)</f>
        <v>0</v>
      </c>
      <c r="HR10" s="181">
        <f ca="1">IFERROR(GETPIVOTDATA("Process cost",PivotTable!$B$3,"Dept",$B9,"Month",HE$2,"Source",$D10),0)</f>
        <v>0</v>
      </c>
      <c r="HS10" s="181">
        <f ca="1">IFERROR(GETPIVOTDATA("Material Cost",PivotTable!$B$3,"Dept",$B9,"Month",HE$2,"Source",$D10),0)</f>
        <v>0</v>
      </c>
      <c r="HT10" s="181">
        <f ca="1">IFERROR(GETPIVOTDATA("Part Cost",PivotTable!$B$3,"Dept",$B9,"Month",HE$2,"Source",$D10),0)</f>
        <v>0</v>
      </c>
      <c r="HU10" s="208">
        <f ca="1" t="shared" si="28"/>
        <v>0</v>
      </c>
      <c r="HV10" s="209">
        <v>0.0006</v>
      </c>
      <c r="HW10" s="210" t="e">
        <f ca="1" t="shared" ref="HW10" si="145">HU10/HE9</f>
        <v>#DIV/0!</v>
      </c>
      <c r="HX10" s="246"/>
      <c r="HY10" s="252"/>
      <c r="HZ10" s="239"/>
      <c r="IA10" s="147" t="s">
        <v>49</v>
      </c>
      <c r="IB10" s="148">
        <f>VLOOKUP($A10,Table!$A$56:$P$83,MATCH('MBO Report 1'!HZ$2,Table!$E$55:$P$55,0)+4,FALSE)</f>
        <v>0</v>
      </c>
      <c r="IC10" s="148">
        <f>VLOOKUP($A9,Table!$A$23:$P$50,MATCH('MBO Report 1'!HZ$2,Table!$E$22:$P$22,0)+4,FALSE)</f>
        <v>0</v>
      </c>
      <c r="ID10" s="149">
        <f ca="1">IFERROR(GETPIVOTDATA("ReWork",PivotTable!$B$3,"Dept",$B9,"Month",HZ$2,"Source",$D10),0)</f>
        <v>0</v>
      </c>
      <c r="IE10" s="149">
        <f ca="1">IFERROR(GETPIVOTDATA("RePlate",PivotTable!$B$3,"Dept",$B9,"Month",HZ$2,"Source",$D10),0)</f>
        <v>0</v>
      </c>
      <c r="IF10" s="149">
        <f ca="1">IFERROR(GETPIVOTDATA("ReWash",PivotTable!$B$3,"Dept",$B9,"Month",HZ$2,"Source",$D10),0)</f>
        <v>0</v>
      </c>
      <c r="IG10" s="149">
        <f ca="1">IFERROR(GETPIVOTDATA("Other",PivotTable!$B$3,"Dept",$B9,"Month",HZ$2,"Source",$D10),0)</f>
        <v>0</v>
      </c>
      <c r="IH10" s="149">
        <f ca="1">IFERROR(GETPIVOTDATA("Sort",PivotTable!$B$3,"Dept",$B9,"Month",HZ$2,"Source",$D10),0)</f>
        <v>0</v>
      </c>
      <c r="II10" s="178">
        <f ca="1">IFERROR(GETPIVOTDATA("Scrap",PivotTable!$B$3,"Dept",$B9,"Month",HZ$2,"Source",$D10),0)</f>
        <v>0</v>
      </c>
      <c r="IJ10" s="179">
        <f t="shared" ref="IJ10" si="146">IB9*250+IB10*500</f>
        <v>0</v>
      </c>
      <c r="IK10" s="180">
        <f>VLOOKUP($A10,Table!$A$23:$P$50,MATCH('MBO Report 1'!HZ$2,Table!$E$22:$P$22,0)+4,FALSE)</f>
        <v>0</v>
      </c>
      <c r="IL10" s="181">
        <f ca="1">IFERROR(GETPIVOTDATA("Labour Cost",PivotTable!$B$3,"Dept",$B9,"Month",HZ$2,"Source",$D10),0)</f>
        <v>0</v>
      </c>
      <c r="IM10" s="181">
        <f ca="1">IFERROR(GETPIVOTDATA("Process cost",PivotTable!$B$3,"Dept",$B9,"Month",HZ$2,"Source",$D10),0)</f>
        <v>0</v>
      </c>
      <c r="IN10" s="181">
        <f ca="1">IFERROR(GETPIVOTDATA("Material Cost",PivotTable!$B$3,"Dept",$B9,"Month",HZ$2,"Source",$D10),0)</f>
        <v>0</v>
      </c>
      <c r="IO10" s="181">
        <f ca="1">IFERROR(GETPIVOTDATA("Part Cost",PivotTable!$B$3,"Dept",$B9,"Month",HZ$2,"Source",$D10),0)</f>
        <v>0</v>
      </c>
      <c r="IP10" s="208">
        <f ca="1" t="shared" si="31"/>
        <v>0</v>
      </c>
      <c r="IQ10" s="209">
        <v>0.0006</v>
      </c>
      <c r="IR10" s="210" t="e">
        <f ca="1" t="shared" ref="IR10" si="147">IP10/HZ9</f>
        <v>#DIV/0!</v>
      </c>
      <c r="IS10" s="246"/>
      <c r="IT10" s="252"/>
    </row>
    <row r="11" customHeight="1" spans="1:254">
      <c r="A11" s="141" t="str">
        <f t="shared" ref="A11" si="148">B11&amp;D11</f>
        <v>RFPInternal</v>
      </c>
      <c r="B11" s="142" t="str">
        <f>Info!C7</f>
        <v>RFP</v>
      </c>
      <c r="C11" s="143">
        <f>VLOOKUP($B11,Table!$C$4:$P$19,MATCH('MBO Report 1'!C$2,Table!$E$3:$P$3,0)+2,FALSE)</f>
        <v>477966.21</v>
      </c>
      <c r="D11" s="144" t="s">
        <v>327</v>
      </c>
      <c r="E11" s="145">
        <f>VLOOKUP($A11,Table!$A$56:$P$83,MATCH('MBO Report 1'!C$2,Table!$E$55:$P$55,0)+4,FALSE)</f>
        <v>0</v>
      </c>
      <c r="F11" s="145" t="s">
        <v>1860</v>
      </c>
      <c r="G11" s="146">
        <f ca="1">IFERROR(GETPIVOTDATA("ReWork",PivotTable!$B$3,"Dept",$B11,"Month",C$2,"Source",$D11),0)</f>
        <v>0</v>
      </c>
      <c r="H11" s="146">
        <f ca="1">IFERROR(GETPIVOTDATA("RePlate",PivotTable!$B$3,"Dept",$B11,"Month",C$2,"Source",$D11),0)</f>
        <v>0</v>
      </c>
      <c r="I11" s="146">
        <f ca="1">IFERROR(GETPIVOTDATA("ReWash",PivotTable!$B$3,"Dept",$B11,"Month",C$2,"Source",$D11),0)</f>
        <v>0</v>
      </c>
      <c r="J11" s="146">
        <f ca="1">IFERROR(GETPIVOTDATA("Other",PivotTable!$B$3,"Dept",$B11,"Month",C$2,"Source",$D11),0)</f>
        <v>0</v>
      </c>
      <c r="K11" s="146">
        <f ca="1">IFERROR(GETPIVOTDATA("Sort",PivotTable!$B$3,"Dept",$B11,"Month",C$2,"Source",$D11),0)</f>
        <v>0</v>
      </c>
      <c r="L11" s="174">
        <f ca="1">IFERROR(GETPIVOTDATA("Scrap",PivotTable!$B$3,"Dept",$B11,"Month",C$2,"Source",$D11),0)</f>
        <v>0</v>
      </c>
      <c r="M11" s="175">
        <v>0</v>
      </c>
      <c r="N11" s="176" t="s">
        <v>1860</v>
      </c>
      <c r="O11" s="177">
        <f ca="1">IFERROR(GETPIVOTDATA("Labour Cost",PivotTable!$B$3,"Dept",$B11,"Month",C$2,"Source",$D11),0)</f>
        <v>0</v>
      </c>
      <c r="P11" s="177">
        <f ca="1">IFERROR(GETPIVOTDATA("Process cost",PivotTable!$B$3,"Dept",$B11,"Month",C$2,"Source",$D11),0)</f>
        <v>0</v>
      </c>
      <c r="Q11" s="177">
        <f ca="1">IFERROR(GETPIVOTDATA("Material Cost",PivotTable!$B$3,"Dept",$B11,"Month",C$2,"Source",$D11),0)</f>
        <v>0</v>
      </c>
      <c r="R11" s="177">
        <f ca="1">IFERROR(GETPIVOTDATA("Part Cost",PivotTable!$B$3,"Dept",$B11,"Month",C$2,"Source",$D11),0)</f>
        <v>0</v>
      </c>
      <c r="S11" s="203">
        <f ca="1" t="shared" si="0"/>
        <v>0</v>
      </c>
      <c r="T11" s="204">
        <v>0.0015</v>
      </c>
      <c r="U11" s="205">
        <f ca="1">S11/C11</f>
        <v>0</v>
      </c>
      <c r="V11" s="206">
        <v>0.003</v>
      </c>
      <c r="W11" s="207">
        <f ca="1">SUM(S11:S12)/C11</f>
        <v>0</v>
      </c>
      <c r="X11" s="143">
        <f>VLOOKUP($B11,Table!$C$4:$P$17,MATCH('MBO Report 1'!X$2,Table!$E$3:$P$3,0)+2,FALSE)</f>
        <v>748130.9</v>
      </c>
      <c r="Y11" s="144" t="s">
        <v>327</v>
      </c>
      <c r="Z11" s="145">
        <f>VLOOKUP($A11,Table!$A$56:$P$83,MATCH('MBO Report 1'!X$2,Table!$E$55:$P$55,0)+4,FALSE)</f>
        <v>0</v>
      </c>
      <c r="AA11" s="145" t="s">
        <v>1860</v>
      </c>
      <c r="AB11" s="146">
        <f ca="1">IFERROR(GETPIVOTDATA("ReWork",PivotTable!$B$3,"Dept",$B11,"Month",X$2,"Source",$D11),0)</f>
        <v>0</v>
      </c>
      <c r="AC11" s="146">
        <f ca="1">IFERROR(GETPIVOTDATA("RePlate",PivotTable!$B$3,"Dept",$B11,"Month",X$2,"Source",$D11),0)</f>
        <v>0</v>
      </c>
      <c r="AD11" s="146">
        <f ca="1">IFERROR(GETPIVOTDATA("ReWash",PivotTable!$B$3,"Dept",$B11,"Month",X$2,"Source",$D11),0)</f>
        <v>0</v>
      </c>
      <c r="AE11" s="146">
        <f ca="1">IFERROR(GETPIVOTDATA("Other",PivotTable!$B$3,"Dept",$B11,"Month",X$2,"Source",$D11),0)</f>
        <v>0</v>
      </c>
      <c r="AF11" s="146">
        <f ca="1">IFERROR(GETPIVOTDATA("Sort",PivotTable!$B$3,"Dept",$B11,"Month",X$2,"Source",$D11),0)</f>
        <v>0</v>
      </c>
      <c r="AG11" s="174">
        <f ca="1">IFERROR(GETPIVOTDATA("Scrap",PivotTable!$B$3,"Dept",$B11,"Month",X$2,"Source",$D11),0)</f>
        <v>0</v>
      </c>
      <c r="AH11" s="175">
        <v>0</v>
      </c>
      <c r="AI11" s="176" t="s">
        <v>1860</v>
      </c>
      <c r="AJ11" s="177">
        <f ca="1">IFERROR(GETPIVOTDATA("Labour Cost",PivotTable!$B$3,"Dept",$B11,"Month",X$2,"Source",$D11),0)</f>
        <v>0</v>
      </c>
      <c r="AK11" s="177">
        <f ca="1">IFERROR(GETPIVOTDATA("Process cost",PivotTable!$B$3,"Dept",$B11,"Month",X$2,"Source",$D11),0)</f>
        <v>0</v>
      </c>
      <c r="AL11" s="177">
        <f ca="1">IFERROR(GETPIVOTDATA("Material Cost",PivotTable!$B$3,"Dept",$B11,"Month",X$2,"Source",$D11),0)</f>
        <v>0</v>
      </c>
      <c r="AM11" s="177">
        <f ca="1">IFERROR(GETPIVOTDATA("Part Cost",PivotTable!$B$3,"Dept",$B11,"Month",X$2,"Source",$D11),0)</f>
        <v>0</v>
      </c>
      <c r="AN11" s="203">
        <f ca="1" t="shared" si="1"/>
        <v>0</v>
      </c>
      <c r="AO11" s="204">
        <v>0.0015</v>
      </c>
      <c r="AP11" s="205">
        <f ca="1" t="shared" ref="AP11" si="149">AN11/X11</f>
        <v>0</v>
      </c>
      <c r="AQ11" s="206">
        <v>0.003</v>
      </c>
      <c r="AR11" s="207">
        <f ca="1" t="shared" ref="AR11" si="150">SUM(AN11:AN12)/X11</f>
        <v>0</v>
      </c>
      <c r="AS11" s="238">
        <f>VLOOKUP($B11,Table!$C$4:$P$17,MATCH('MBO Report 1'!AS$2,Table!$E$3:$P$3,0)+2,FALSE)</f>
        <v>730415.89</v>
      </c>
      <c r="AT11" s="144" t="s">
        <v>327</v>
      </c>
      <c r="AU11" s="145">
        <f>VLOOKUP($A11,Table!$A$56:$P$83,MATCH('MBO Report 1'!AS$2,Table!$E$55:$P$55,0)+4,FALSE)</f>
        <v>0</v>
      </c>
      <c r="AV11" s="145" t="s">
        <v>1860</v>
      </c>
      <c r="AW11" s="146">
        <f ca="1">IFERROR(GETPIVOTDATA("ReWork",PivotTable!$B$3,"Dept",$B11,"Month",AS$2,"Source",$D11),0)</f>
        <v>0</v>
      </c>
      <c r="AX11" s="146">
        <f ca="1">IFERROR(GETPIVOTDATA("RePlate",PivotTable!$B$3,"Dept",$B11,"Month",AS$2,"Source",$D11),0)</f>
        <v>0</v>
      </c>
      <c r="AY11" s="146">
        <f ca="1">IFERROR(GETPIVOTDATA("ReWash",PivotTable!$B$3,"Dept",$B11,"Month",AS$2,"Source",$D11),0)</f>
        <v>0</v>
      </c>
      <c r="AZ11" s="146">
        <f ca="1">IFERROR(GETPIVOTDATA("Other",PivotTable!$B$3,"Dept",$B11,"Month",AS$2,"Source",$D11),0)</f>
        <v>0</v>
      </c>
      <c r="BA11" s="146">
        <f ca="1">IFERROR(GETPIVOTDATA("Sort",PivotTable!$B$3,"Dept",$B11,"Month",AS$2,"Source",$D11),0)</f>
        <v>0</v>
      </c>
      <c r="BB11" s="174">
        <f ca="1">IFERROR(GETPIVOTDATA("Scrap",PivotTable!$B$3,"Dept",$B11,"Month",AS$2,"Source",$D11),0)</f>
        <v>0</v>
      </c>
      <c r="BC11" s="175">
        <v>0</v>
      </c>
      <c r="BD11" s="176" t="s">
        <v>1860</v>
      </c>
      <c r="BE11" s="177">
        <f ca="1">IFERROR(GETPIVOTDATA("Labour Cost",PivotTable!$B$3,"Dept",$B11,"Month",AS$2,"Source",$D11),0)</f>
        <v>0</v>
      </c>
      <c r="BF11" s="177">
        <f ca="1">IFERROR(GETPIVOTDATA("Process cost",PivotTable!$B$3,"Dept",$B11,"Month",AS$2,"Source",$D11),0)</f>
        <v>0</v>
      </c>
      <c r="BG11" s="177">
        <f ca="1">IFERROR(GETPIVOTDATA("Material Cost",PivotTable!$B$3,"Dept",$B11,"Month",AS$2,"Source",$D11),0)</f>
        <v>0</v>
      </c>
      <c r="BH11" s="177">
        <f ca="1">IFERROR(GETPIVOTDATA("Part Cost",PivotTable!$B$3,"Dept",$B11,"Month",AS$2,"Source",$D11),0)</f>
        <v>0</v>
      </c>
      <c r="BI11" s="203">
        <f ca="1" t="shared" si="4"/>
        <v>0</v>
      </c>
      <c r="BJ11" s="204">
        <v>0.0015</v>
      </c>
      <c r="BK11" s="205">
        <f ca="1" t="shared" ref="BK11" si="151">BI11/AS11</f>
        <v>0</v>
      </c>
      <c r="BL11" s="245">
        <v>0.003</v>
      </c>
      <c r="BM11" s="251">
        <f ca="1" t="shared" ref="BM11" si="152">SUM(BI11:BI12)/AS11</f>
        <v>0</v>
      </c>
      <c r="BN11" s="238">
        <f>VLOOKUP($B11,Table!$C$4:$P$17,MATCH('MBO Report 1'!BN$2,Table!$E$3:$P$3,0)+2,FALSE)</f>
        <v>559857.23</v>
      </c>
      <c r="BO11" s="144" t="s">
        <v>327</v>
      </c>
      <c r="BP11" s="145">
        <f>VLOOKUP($A11,Table!$A$56:$P$83,MATCH('MBO Report 1'!BN$2,Table!$E$55:$P$55,0)+4,FALSE)</f>
        <v>0</v>
      </c>
      <c r="BQ11" s="145" t="s">
        <v>1860</v>
      </c>
      <c r="BR11" s="146">
        <f ca="1">IFERROR(GETPIVOTDATA("ReWork",PivotTable!$B$3,"Dept",$B11,"Month",BN$2,"Source",$D11),0)</f>
        <v>0</v>
      </c>
      <c r="BS11" s="146">
        <f ca="1">IFERROR(GETPIVOTDATA("RePlate",PivotTable!$B$3,"Dept",$B11,"Month",BN$2,"Source",$D11),0)</f>
        <v>0</v>
      </c>
      <c r="BT11" s="146">
        <f ca="1">IFERROR(GETPIVOTDATA("ReWash",PivotTable!$B$3,"Dept",$B11,"Month",BN$2,"Source",$D11),0)</f>
        <v>0</v>
      </c>
      <c r="BU11" s="146">
        <f ca="1">IFERROR(GETPIVOTDATA("Other",PivotTable!$B$3,"Dept",$B11,"Month",BN$2,"Source",$D11),0)</f>
        <v>0</v>
      </c>
      <c r="BV11" s="146">
        <f ca="1">IFERROR(GETPIVOTDATA("Sort",PivotTable!$B$3,"Dept",$B11,"Month",BN$2,"Source",$D11),0)</f>
        <v>0</v>
      </c>
      <c r="BW11" s="174">
        <f ca="1">IFERROR(GETPIVOTDATA("Scrap",PivotTable!$B$3,"Dept",$B11,"Month",BN$2,"Source",$D11),0)</f>
        <v>0</v>
      </c>
      <c r="BX11" s="175">
        <v>0</v>
      </c>
      <c r="BY11" s="176" t="s">
        <v>1860</v>
      </c>
      <c r="BZ11" s="177">
        <f ca="1">IFERROR(GETPIVOTDATA("Labour Cost",PivotTable!$B$3,"Dept",$B11,"Month",BN$2,"Source",$D11),0)</f>
        <v>0</v>
      </c>
      <c r="CA11" s="177">
        <f ca="1">IFERROR(GETPIVOTDATA("Process cost",PivotTable!$B$3,"Dept",$B11,"Month",BN$2,"Source",$D11),0)</f>
        <v>0</v>
      </c>
      <c r="CB11" s="177">
        <f ca="1">IFERROR(GETPIVOTDATA("Material Cost",PivotTable!$B$3,"Dept",$B11,"Month",BN$2,"Source",$D11),0)</f>
        <v>0</v>
      </c>
      <c r="CC11" s="177">
        <f ca="1">IFERROR(GETPIVOTDATA("Part Cost",PivotTable!$B$3,"Dept",$B11,"Month",BN$2,"Source",$D11),0)</f>
        <v>0</v>
      </c>
      <c r="CD11" s="203">
        <f ca="1" t="shared" si="7"/>
        <v>0</v>
      </c>
      <c r="CE11" s="204">
        <v>0.0015</v>
      </c>
      <c r="CF11" s="205">
        <f ca="1" t="shared" ref="CF11" si="153">CD11/BN11</f>
        <v>0</v>
      </c>
      <c r="CG11" s="245">
        <v>0.003</v>
      </c>
      <c r="CH11" s="251">
        <f ca="1" t="shared" ref="CH11" si="154">SUM(CD11:CD12)/BN11</f>
        <v>0</v>
      </c>
      <c r="CI11" s="238">
        <f>VLOOKUP($B11,Table!$C$4:$P$17,MATCH('MBO Report 1'!CI$2,Table!$E$3:$P$3,0)+2,FALSE)</f>
        <v>802408.87</v>
      </c>
      <c r="CJ11" s="144" t="s">
        <v>327</v>
      </c>
      <c r="CK11" s="145">
        <f>VLOOKUP($A11,Table!$A$56:$P$83,MATCH('MBO Report 1'!CI$2,Table!$E$55:$P$55,0)+4,FALSE)</f>
        <v>0</v>
      </c>
      <c r="CL11" s="145" t="s">
        <v>1860</v>
      </c>
      <c r="CM11" s="146">
        <f ca="1">IFERROR(GETPIVOTDATA("ReWork",PivotTable!$B$3,"Dept",$B11,"Month",CI$2,"Source",$D11),0)</f>
        <v>0</v>
      </c>
      <c r="CN11" s="146">
        <f ca="1">IFERROR(GETPIVOTDATA("RePlate",PivotTable!$B$3,"Dept",$B11,"Month",CI$2,"Source",$D11),0)</f>
        <v>0</v>
      </c>
      <c r="CO11" s="146">
        <f ca="1">IFERROR(GETPIVOTDATA("ReWash",PivotTable!$B$3,"Dept",$B11,"Month",CI$2,"Source",$D11),0)</f>
        <v>0</v>
      </c>
      <c r="CP11" s="146">
        <f ca="1">IFERROR(GETPIVOTDATA("Other",PivotTable!$B$3,"Dept",$B11,"Month",CI$2,"Source",$D11),0)</f>
        <v>0</v>
      </c>
      <c r="CQ11" s="146">
        <f ca="1">IFERROR(GETPIVOTDATA("Sort",PivotTable!$B$3,"Dept",$B11,"Month",CI$2,"Source",$D11),0)</f>
        <v>0</v>
      </c>
      <c r="CR11" s="174">
        <f ca="1">IFERROR(GETPIVOTDATA("Scrap",PivotTable!$B$3,"Dept",$B11,"Month",CI$2,"Source",$D11),0)</f>
        <v>0</v>
      </c>
      <c r="CS11" s="175">
        <v>0</v>
      </c>
      <c r="CT11" s="176" t="s">
        <v>1860</v>
      </c>
      <c r="CU11" s="177">
        <f ca="1">IFERROR(GETPIVOTDATA("Labour Cost",PivotTable!$B$3,"Dept",$B11,"Month",CI$2,"Source",$D11),0)</f>
        <v>0</v>
      </c>
      <c r="CV11" s="177">
        <f ca="1">IFERROR(GETPIVOTDATA("Process cost",PivotTable!$B$3,"Dept",$B11,"Month",CI$2,"Source",$D11),0)</f>
        <v>0</v>
      </c>
      <c r="CW11" s="177">
        <f ca="1">IFERROR(GETPIVOTDATA("Material Cost",PivotTable!$B$3,"Dept",$B11,"Month",CI$2,"Source",$D11),0)</f>
        <v>0</v>
      </c>
      <c r="CX11" s="177">
        <f ca="1">IFERROR(GETPIVOTDATA("Part Cost",PivotTable!$B$3,"Dept",$B11,"Month",CI$2,"Source",$D11),0)</f>
        <v>0</v>
      </c>
      <c r="CY11" s="203">
        <f ca="1" t="shared" si="10"/>
        <v>0</v>
      </c>
      <c r="CZ11" s="204">
        <v>0.0015</v>
      </c>
      <c r="DA11" s="205">
        <f ca="1" t="shared" ref="DA11" si="155">CY11/CI11</f>
        <v>0</v>
      </c>
      <c r="DB11" s="245">
        <v>0.003</v>
      </c>
      <c r="DC11" s="251">
        <f ca="1" t="shared" ref="DC11" si="156">SUM(CY11:CY12)/CI11</f>
        <v>0</v>
      </c>
      <c r="DD11" s="238">
        <f>VLOOKUP($B11,Table!$C$4:$P$17,MATCH('MBO Report 1'!DD$2,Table!$E$3:$P$3,0)+2,FALSE)</f>
        <v>627477.199999999</v>
      </c>
      <c r="DE11" s="144" t="s">
        <v>327</v>
      </c>
      <c r="DF11" s="145">
        <f>VLOOKUP($A11,Table!$A$56:$P$83,MATCH('MBO Report 1'!DD$2,Table!$E$55:$P$55,0)+4,FALSE)</f>
        <v>0</v>
      </c>
      <c r="DG11" s="145" t="s">
        <v>1860</v>
      </c>
      <c r="DH11" s="146">
        <f ca="1">IFERROR(GETPIVOTDATA("ReWork",PivotTable!$B$3,"Dept",$B11,"Month",DD$2,"Source",$D11),0)</f>
        <v>0</v>
      </c>
      <c r="DI11" s="146">
        <f ca="1">IFERROR(GETPIVOTDATA("RePlate",PivotTable!$B$3,"Dept",$B11,"Month",DD$2,"Source",$D11),0)</f>
        <v>0</v>
      </c>
      <c r="DJ11" s="146">
        <f ca="1">IFERROR(GETPIVOTDATA("ReWash",PivotTable!$B$3,"Dept",$B11,"Month",DD$2,"Source",$D11),0)</f>
        <v>0</v>
      </c>
      <c r="DK11" s="146">
        <f ca="1">IFERROR(GETPIVOTDATA("Other",PivotTable!$B$3,"Dept",$B11,"Month",DD$2,"Source",$D11),0)</f>
        <v>0</v>
      </c>
      <c r="DL11" s="146">
        <f ca="1">IFERROR(GETPIVOTDATA("Sort",PivotTable!$B$3,"Dept",$B11,"Month",DD$2,"Source",$D11),0)</f>
        <v>0</v>
      </c>
      <c r="DM11" s="174">
        <f ca="1">IFERROR(GETPIVOTDATA("Scrap",PivotTable!$B$3,"Dept",$B11,"Month",DD$2,"Source",$D11),0)</f>
        <v>0</v>
      </c>
      <c r="DN11" s="175">
        <v>0</v>
      </c>
      <c r="DO11" s="176" t="s">
        <v>1860</v>
      </c>
      <c r="DP11" s="177">
        <f ca="1">IFERROR(GETPIVOTDATA("Labour Cost",PivotTable!$B$3,"Dept",$B11,"Month",DD$2,"Source",$D11),0)</f>
        <v>0</v>
      </c>
      <c r="DQ11" s="177">
        <f ca="1">IFERROR(GETPIVOTDATA("Process cost",PivotTable!$B$3,"Dept",$B11,"Month",DD$2,"Source",$D11),0)</f>
        <v>0</v>
      </c>
      <c r="DR11" s="177">
        <f ca="1">IFERROR(GETPIVOTDATA("Material Cost",PivotTable!$B$3,"Dept",$B11,"Month",DD$2,"Source",$D11),0)</f>
        <v>0</v>
      </c>
      <c r="DS11" s="177">
        <f ca="1">IFERROR(GETPIVOTDATA("Part Cost",PivotTable!$B$3,"Dept",$B11,"Month",DD$2,"Source",$D11),0)</f>
        <v>0</v>
      </c>
      <c r="DT11" s="203">
        <f ca="1" t="shared" si="13"/>
        <v>0</v>
      </c>
      <c r="DU11" s="204">
        <v>0.0015</v>
      </c>
      <c r="DV11" s="205">
        <f ca="1" t="shared" ref="DV11" si="157">DT11/DD11</f>
        <v>0</v>
      </c>
      <c r="DW11" s="245">
        <v>0.003</v>
      </c>
      <c r="DX11" s="251">
        <f ca="1" t="shared" ref="DX11" si="158">SUM(DT11:DT12)/DD11</f>
        <v>0</v>
      </c>
      <c r="DY11" s="238">
        <f>VLOOKUP($B11,Table!$C$4:$P$17,MATCH('MBO Report 1'!DY$2,Table!$E$3:$P$3,0)+2,FALSE)</f>
        <v>0</v>
      </c>
      <c r="DZ11" s="144" t="s">
        <v>327</v>
      </c>
      <c r="EA11" s="145">
        <f>VLOOKUP($A11,Table!$A$56:$P$83,MATCH('MBO Report 1'!DY$2,Table!$E$55:$P$55,0)+4,FALSE)</f>
        <v>0</v>
      </c>
      <c r="EB11" s="145" t="s">
        <v>1860</v>
      </c>
      <c r="EC11" s="146">
        <f ca="1">IFERROR(GETPIVOTDATA("ReWork",PivotTable!$B$3,"Dept",$B11,"Month",DY$2,"Source",$D11),0)</f>
        <v>0</v>
      </c>
      <c r="ED11" s="146">
        <f ca="1">IFERROR(GETPIVOTDATA("RePlate",PivotTable!$B$3,"Dept",$B11,"Month",DY$2,"Source",$D11),0)</f>
        <v>0</v>
      </c>
      <c r="EE11" s="146">
        <f ca="1">IFERROR(GETPIVOTDATA("ReWash",PivotTable!$B$3,"Dept",$B11,"Month",DY$2,"Source",$D11),0)</f>
        <v>0</v>
      </c>
      <c r="EF11" s="146">
        <f ca="1">IFERROR(GETPIVOTDATA("Other",PivotTable!$B$3,"Dept",$B11,"Month",DY$2,"Source",$D11),0)</f>
        <v>0</v>
      </c>
      <c r="EG11" s="146">
        <f ca="1">IFERROR(GETPIVOTDATA("Sort",PivotTable!$B$3,"Dept",$B11,"Month",DY$2,"Source",$D11),0)</f>
        <v>0</v>
      </c>
      <c r="EH11" s="174">
        <f ca="1">IFERROR(GETPIVOTDATA("Scrap",PivotTable!$B$3,"Dept",$B11,"Month",DY$2,"Source",$D11),0)</f>
        <v>0</v>
      </c>
      <c r="EI11" s="175">
        <v>0</v>
      </c>
      <c r="EJ11" s="176" t="s">
        <v>1860</v>
      </c>
      <c r="EK11" s="177">
        <f ca="1">IFERROR(GETPIVOTDATA("Labour Cost",PivotTable!$B$3,"Dept",$B11,"Month",DY$2,"Source",$D11),0)</f>
        <v>0</v>
      </c>
      <c r="EL11" s="177">
        <f ca="1">IFERROR(GETPIVOTDATA("Process cost",PivotTable!$B$3,"Dept",$B11,"Month",DY$2,"Source",$D11),0)</f>
        <v>0</v>
      </c>
      <c r="EM11" s="177">
        <f ca="1">IFERROR(GETPIVOTDATA("Material Cost",PivotTable!$B$3,"Dept",$B11,"Month",DY$2,"Source",$D11),0)</f>
        <v>0</v>
      </c>
      <c r="EN11" s="177">
        <f ca="1">IFERROR(GETPIVOTDATA("Part Cost",PivotTable!$B$3,"Dept",$B11,"Month",DY$2,"Source",$D11),0)</f>
        <v>0</v>
      </c>
      <c r="EO11" s="203">
        <f ca="1" t="shared" si="16"/>
        <v>0</v>
      </c>
      <c r="EP11" s="204">
        <v>0.0015</v>
      </c>
      <c r="EQ11" s="205" t="e">
        <f ca="1" t="shared" ref="EQ11" si="159">EO11/DY11</f>
        <v>#DIV/0!</v>
      </c>
      <c r="ER11" s="245">
        <v>0.003</v>
      </c>
      <c r="ES11" s="251" t="e">
        <f ca="1" t="shared" ref="ES11" si="160">SUM(EO11:EO12)/DY11</f>
        <v>#DIV/0!</v>
      </c>
      <c r="ET11" s="238">
        <f>VLOOKUP($B11,Table!$C$4:$P$17,MATCH('MBO Report 1'!ET$2,Table!$E$3:$P$3,0)+2,FALSE)</f>
        <v>0</v>
      </c>
      <c r="EU11" s="144" t="s">
        <v>327</v>
      </c>
      <c r="EV11" s="145">
        <f>VLOOKUP($A11,Table!$A$56:$P$83,MATCH('MBO Report 1'!ET$2,Table!$E$55:$P$55,0)+4,FALSE)</f>
        <v>0</v>
      </c>
      <c r="EW11" s="145" t="s">
        <v>1860</v>
      </c>
      <c r="EX11" s="146">
        <f ca="1">IFERROR(GETPIVOTDATA("ReWork",PivotTable!$B$3,"Dept",$B11,"Month",ET$2,"Source",$D11),0)</f>
        <v>0</v>
      </c>
      <c r="EY11" s="146">
        <f ca="1">IFERROR(GETPIVOTDATA("RePlate",PivotTable!$B$3,"Dept",$B11,"Month",ET$2,"Source",$D11),0)</f>
        <v>0</v>
      </c>
      <c r="EZ11" s="146">
        <f ca="1">IFERROR(GETPIVOTDATA("ReWash",PivotTable!$B$3,"Dept",$B11,"Month",ET$2,"Source",$D11),0)</f>
        <v>0</v>
      </c>
      <c r="FA11" s="146">
        <f ca="1">IFERROR(GETPIVOTDATA("Other",PivotTable!$B$3,"Dept",$B11,"Month",ET$2,"Source",$D11),0)</f>
        <v>0</v>
      </c>
      <c r="FB11" s="146">
        <f ca="1">IFERROR(GETPIVOTDATA("Sort",PivotTable!$B$3,"Dept",$B11,"Month",ET$2,"Source",$D11),0)</f>
        <v>0</v>
      </c>
      <c r="FC11" s="174">
        <f ca="1">IFERROR(GETPIVOTDATA("Scrap",PivotTable!$B$3,"Dept",$B11,"Month",ET$2,"Source",$D11),0)</f>
        <v>0</v>
      </c>
      <c r="FD11" s="175">
        <v>0</v>
      </c>
      <c r="FE11" s="176" t="s">
        <v>1860</v>
      </c>
      <c r="FF11" s="177">
        <f ca="1">IFERROR(GETPIVOTDATA("Labour Cost",PivotTable!$B$3,"Dept",$B11,"Month",ET$2,"Source",$D11),0)</f>
        <v>0</v>
      </c>
      <c r="FG11" s="177">
        <f ca="1">IFERROR(GETPIVOTDATA("Process cost",PivotTable!$B$3,"Dept",$B11,"Month",ET$2,"Source",$D11),0)</f>
        <v>0</v>
      </c>
      <c r="FH11" s="177">
        <f ca="1">IFERROR(GETPIVOTDATA("Material Cost",PivotTable!$B$3,"Dept",$B11,"Month",ET$2,"Source",$D11),0)</f>
        <v>0</v>
      </c>
      <c r="FI11" s="177">
        <f ca="1">IFERROR(GETPIVOTDATA("Part Cost",PivotTable!$B$3,"Dept",$B11,"Month",ET$2,"Source",$D11),0)</f>
        <v>0</v>
      </c>
      <c r="FJ11" s="203">
        <f ca="1" t="shared" si="19"/>
        <v>0</v>
      </c>
      <c r="FK11" s="204">
        <v>0.0015</v>
      </c>
      <c r="FL11" s="205" t="e">
        <f ca="1" t="shared" ref="FL11" si="161">FJ11/ET11</f>
        <v>#DIV/0!</v>
      </c>
      <c r="FM11" s="245">
        <v>0.003</v>
      </c>
      <c r="FN11" s="251" t="e">
        <f ca="1" t="shared" ref="FN11" si="162">SUM(FJ11:FJ12)/ET11</f>
        <v>#DIV/0!</v>
      </c>
      <c r="FO11" s="238">
        <f>VLOOKUP($B11,Table!$C$4:$P$17,MATCH('MBO Report 1'!FO$2,Table!$E$3:$P$3,0)+2,FALSE)</f>
        <v>0</v>
      </c>
      <c r="FP11" s="144" t="s">
        <v>327</v>
      </c>
      <c r="FQ11" s="145">
        <f>VLOOKUP($A11,Table!$A$56:$P$83,MATCH('MBO Report 1'!FO$2,Table!$E$55:$P$55,0)+4,FALSE)</f>
        <v>0</v>
      </c>
      <c r="FR11" s="145" t="s">
        <v>1860</v>
      </c>
      <c r="FS11" s="146">
        <f ca="1">IFERROR(GETPIVOTDATA("ReWork",PivotTable!$B$3,"Dept",$B11,"Month",FO$2,"Source",$D11),0)</f>
        <v>0</v>
      </c>
      <c r="FT11" s="146">
        <f ca="1">IFERROR(GETPIVOTDATA("RePlate",PivotTable!$B$3,"Dept",$B11,"Month",FO$2,"Source",$D11),0)</f>
        <v>0</v>
      </c>
      <c r="FU11" s="146">
        <f ca="1">IFERROR(GETPIVOTDATA("ReWash",PivotTable!$B$3,"Dept",$B11,"Month",FO$2,"Source",$D11),0)</f>
        <v>0</v>
      </c>
      <c r="FV11" s="146">
        <f ca="1">IFERROR(GETPIVOTDATA("Other",PivotTable!$B$3,"Dept",$B11,"Month",FO$2,"Source",$D11),0)</f>
        <v>0</v>
      </c>
      <c r="FW11" s="146">
        <f ca="1">IFERROR(GETPIVOTDATA("Sort",PivotTable!$B$3,"Dept",$B11,"Month",FO$2,"Source",$D11),0)</f>
        <v>0</v>
      </c>
      <c r="FX11" s="174">
        <f ca="1">IFERROR(GETPIVOTDATA("Scrap",PivotTable!$B$3,"Dept",$B11,"Month",FO$2,"Source",$D11),0)</f>
        <v>0</v>
      </c>
      <c r="FY11" s="175">
        <v>0</v>
      </c>
      <c r="FZ11" s="176" t="s">
        <v>1860</v>
      </c>
      <c r="GA11" s="177">
        <f ca="1">IFERROR(GETPIVOTDATA("Labour Cost",PivotTable!$B$3,"Dept",$B11,"Month",FO$2,"Source",$D11),0)</f>
        <v>0</v>
      </c>
      <c r="GB11" s="177">
        <f ca="1">IFERROR(GETPIVOTDATA("Process cost",PivotTable!$B$3,"Dept",$B11,"Month",FO$2,"Source",$D11),0)</f>
        <v>0</v>
      </c>
      <c r="GC11" s="177">
        <f ca="1">IFERROR(GETPIVOTDATA("Material Cost",PivotTable!$B$3,"Dept",$B11,"Month",FO$2,"Source",$D11),0)</f>
        <v>0</v>
      </c>
      <c r="GD11" s="177">
        <f ca="1">IFERROR(GETPIVOTDATA("Part Cost",PivotTable!$B$3,"Dept",$B11,"Month",FO$2,"Source",$D11),0)</f>
        <v>0</v>
      </c>
      <c r="GE11" s="203">
        <f ca="1" t="shared" si="22"/>
        <v>0</v>
      </c>
      <c r="GF11" s="204">
        <v>0.0015</v>
      </c>
      <c r="GG11" s="205" t="e">
        <f ca="1" t="shared" ref="GG11" si="163">GE11/FO11</f>
        <v>#DIV/0!</v>
      </c>
      <c r="GH11" s="245">
        <v>0.003</v>
      </c>
      <c r="GI11" s="251" t="e">
        <f ca="1" t="shared" ref="GI11" si="164">SUM(GE11:GE12)/FO11</f>
        <v>#DIV/0!</v>
      </c>
      <c r="GJ11" s="238">
        <f>VLOOKUP($B11,Table!$C$4:$P$17,MATCH('MBO Report 1'!GJ$2,Table!$E$3:$P$3,0)+2,FALSE)</f>
        <v>0</v>
      </c>
      <c r="GK11" s="144" t="s">
        <v>327</v>
      </c>
      <c r="GL11" s="145">
        <f>VLOOKUP($A11,Table!$A$56:$P$83,MATCH('MBO Report 1'!GJ$2,Table!$E$55:$P$55,0)+4,FALSE)</f>
        <v>0</v>
      </c>
      <c r="GM11" s="145" t="s">
        <v>1860</v>
      </c>
      <c r="GN11" s="146">
        <f ca="1">IFERROR(GETPIVOTDATA("ReWork",PivotTable!$B$3,"Dept",$B11,"Month",GJ$2,"Source",$D11),0)</f>
        <v>0</v>
      </c>
      <c r="GO11" s="146">
        <f ca="1">IFERROR(GETPIVOTDATA("RePlate",PivotTable!$B$3,"Dept",$B11,"Month",GJ$2,"Source",$D11),0)</f>
        <v>0</v>
      </c>
      <c r="GP11" s="146">
        <f ca="1">IFERROR(GETPIVOTDATA("ReWash",PivotTable!$B$3,"Dept",$B11,"Month",GJ$2,"Source",$D11),0)</f>
        <v>0</v>
      </c>
      <c r="GQ11" s="146">
        <f ca="1">IFERROR(GETPIVOTDATA("Other",PivotTable!$B$3,"Dept",$B11,"Month",GJ$2,"Source",$D11),0)</f>
        <v>0</v>
      </c>
      <c r="GR11" s="146">
        <f ca="1">IFERROR(GETPIVOTDATA("Sort",PivotTable!$B$3,"Dept",$B11,"Month",GJ$2,"Source",$D11),0)</f>
        <v>0</v>
      </c>
      <c r="GS11" s="174">
        <f ca="1">IFERROR(GETPIVOTDATA("Scrap",PivotTable!$B$3,"Dept",$B11,"Month",GJ$2,"Source",$D11),0)</f>
        <v>0</v>
      </c>
      <c r="GT11" s="175">
        <v>0</v>
      </c>
      <c r="GU11" s="176" t="s">
        <v>1860</v>
      </c>
      <c r="GV11" s="177">
        <f ca="1">IFERROR(GETPIVOTDATA("Labour Cost",PivotTable!$B$3,"Dept",$B11,"Month",GJ$2,"Source",$D11),0)</f>
        <v>0</v>
      </c>
      <c r="GW11" s="177">
        <f ca="1">IFERROR(GETPIVOTDATA("Process cost",PivotTable!$B$3,"Dept",$B11,"Month",GJ$2,"Source",$D11),0)</f>
        <v>0</v>
      </c>
      <c r="GX11" s="177">
        <f ca="1">IFERROR(GETPIVOTDATA("Material Cost",PivotTable!$B$3,"Dept",$B11,"Month",GJ$2,"Source",$D11),0)</f>
        <v>0</v>
      </c>
      <c r="GY11" s="177">
        <f ca="1">IFERROR(GETPIVOTDATA("Part Cost",PivotTable!$B$3,"Dept",$B11,"Month",GJ$2,"Source",$D11),0)</f>
        <v>0</v>
      </c>
      <c r="GZ11" s="203">
        <f ca="1" t="shared" si="25"/>
        <v>0</v>
      </c>
      <c r="HA11" s="204">
        <v>0.0015</v>
      </c>
      <c r="HB11" s="205" t="e">
        <f ca="1" t="shared" ref="HB11" si="165">GZ11/GJ11</f>
        <v>#DIV/0!</v>
      </c>
      <c r="HC11" s="245">
        <v>0.003</v>
      </c>
      <c r="HD11" s="251" t="e">
        <f ca="1" t="shared" ref="HD11" si="166">SUM(GZ11:GZ12)/GJ11</f>
        <v>#DIV/0!</v>
      </c>
      <c r="HE11" s="238">
        <f>VLOOKUP($B11,Table!$C$4:$P$17,MATCH('MBO Report 1'!HE$2,Table!$E$3:$P$3,0)+2,FALSE)</f>
        <v>0</v>
      </c>
      <c r="HF11" s="144" t="s">
        <v>327</v>
      </c>
      <c r="HG11" s="145">
        <f>VLOOKUP($A11,Table!$A$56:$P$83,MATCH('MBO Report 1'!HE$2,Table!$E$55:$P$55,0)+4,FALSE)</f>
        <v>0</v>
      </c>
      <c r="HH11" s="145" t="s">
        <v>1860</v>
      </c>
      <c r="HI11" s="146">
        <f ca="1">IFERROR(GETPIVOTDATA("ReWork",PivotTable!$B$3,"Dept",$B11,"Month",HE$2,"Source",$D11),0)</f>
        <v>0</v>
      </c>
      <c r="HJ11" s="146">
        <f ca="1">IFERROR(GETPIVOTDATA("RePlate",PivotTable!$B$3,"Dept",$B11,"Month",HE$2,"Source",$D11),0)</f>
        <v>0</v>
      </c>
      <c r="HK11" s="146">
        <f ca="1">IFERROR(GETPIVOTDATA("ReWash",PivotTable!$B$3,"Dept",$B11,"Month",HE$2,"Source",$D11),0)</f>
        <v>0</v>
      </c>
      <c r="HL11" s="146">
        <f ca="1">IFERROR(GETPIVOTDATA("Other",PivotTable!$B$3,"Dept",$B11,"Month",HE$2,"Source",$D11),0)</f>
        <v>0</v>
      </c>
      <c r="HM11" s="146">
        <f ca="1">IFERROR(GETPIVOTDATA("Sort",PivotTable!$B$3,"Dept",$B11,"Month",HE$2,"Source",$D11),0)</f>
        <v>0</v>
      </c>
      <c r="HN11" s="174">
        <f ca="1">IFERROR(GETPIVOTDATA("Scrap",PivotTable!$B$3,"Dept",$B11,"Month",HE$2,"Source",$D11),0)</f>
        <v>0</v>
      </c>
      <c r="HO11" s="175">
        <v>0</v>
      </c>
      <c r="HP11" s="176" t="s">
        <v>1860</v>
      </c>
      <c r="HQ11" s="177">
        <f ca="1">IFERROR(GETPIVOTDATA("Labour Cost",PivotTable!$B$3,"Dept",$B11,"Month",HE$2,"Source",$D11),0)</f>
        <v>0</v>
      </c>
      <c r="HR11" s="177">
        <f ca="1">IFERROR(GETPIVOTDATA("Process cost",PivotTable!$B$3,"Dept",$B11,"Month",HE$2,"Source",$D11),0)</f>
        <v>0</v>
      </c>
      <c r="HS11" s="177">
        <f ca="1">IFERROR(GETPIVOTDATA("Material Cost",PivotTable!$B$3,"Dept",$B11,"Month",HE$2,"Source",$D11),0)</f>
        <v>0</v>
      </c>
      <c r="HT11" s="177">
        <f ca="1">IFERROR(GETPIVOTDATA("Part Cost",PivotTable!$B$3,"Dept",$B11,"Month",HE$2,"Source",$D11),0)</f>
        <v>0</v>
      </c>
      <c r="HU11" s="203">
        <f ca="1" t="shared" si="28"/>
        <v>0</v>
      </c>
      <c r="HV11" s="204">
        <v>0.0015</v>
      </c>
      <c r="HW11" s="205" t="e">
        <f ca="1" t="shared" ref="HW11" si="167">HU11/HE11</f>
        <v>#DIV/0!</v>
      </c>
      <c r="HX11" s="245">
        <v>0.003</v>
      </c>
      <c r="HY11" s="251" t="e">
        <f ca="1" t="shared" ref="HY11" si="168">SUM(HU11:HU12)/HE11</f>
        <v>#DIV/0!</v>
      </c>
      <c r="HZ11" s="238">
        <f>VLOOKUP($B11,Table!$C$4:$P$17,MATCH('MBO Report 1'!HZ$2,Table!$E$3:$P$3,0)+2,FALSE)</f>
        <v>0</v>
      </c>
      <c r="IA11" s="144" t="s">
        <v>327</v>
      </c>
      <c r="IB11" s="145">
        <f>VLOOKUP($A11,Table!$A$56:$P$83,MATCH('MBO Report 1'!HZ$2,Table!$E$55:$P$55,0)+4,FALSE)</f>
        <v>0</v>
      </c>
      <c r="IC11" s="145" t="s">
        <v>1860</v>
      </c>
      <c r="ID11" s="146">
        <f ca="1">IFERROR(GETPIVOTDATA("ReWork",PivotTable!$B$3,"Dept",$B11,"Month",HZ$2,"Source",$D11),0)</f>
        <v>0</v>
      </c>
      <c r="IE11" s="146">
        <f ca="1">IFERROR(GETPIVOTDATA("RePlate",PivotTable!$B$3,"Dept",$B11,"Month",HZ$2,"Source",$D11),0)</f>
        <v>0</v>
      </c>
      <c r="IF11" s="146">
        <f ca="1">IFERROR(GETPIVOTDATA("ReWash",PivotTable!$B$3,"Dept",$B11,"Month",HZ$2,"Source",$D11),0)</f>
        <v>0</v>
      </c>
      <c r="IG11" s="146">
        <f ca="1">IFERROR(GETPIVOTDATA("Other",PivotTable!$B$3,"Dept",$B11,"Month",HZ$2,"Source",$D11),0)</f>
        <v>0</v>
      </c>
      <c r="IH11" s="146">
        <f ca="1">IFERROR(GETPIVOTDATA("Sort",PivotTable!$B$3,"Dept",$B11,"Month",HZ$2,"Source",$D11),0)</f>
        <v>0</v>
      </c>
      <c r="II11" s="174">
        <f ca="1">IFERROR(GETPIVOTDATA("Scrap",PivotTable!$B$3,"Dept",$B11,"Month",HZ$2,"Source",$D11),0)</f>
        <v>0</v>
      </c>
      <c r="IJ11" s="175">
        <v>0</v>
      </c>
      <c r="IK11" s="176" t="s">
        <v>1860</v>
      </c>
      <c r="IL11" s="177">
        <f ca="1">IFERROR(GETPIVOTDATA("Labour Cost",PivotTable!$B$3,"Dept",$B11,"Month",HZ$2,"Source",$D11),0)</f>
        <v>0</v>
      </c>
      <c r="IM11" s="177">
        <f ca="1">IFERROR(GETPIVOTDATA("Process cost",PivotTable!$B$3,"Dept",$B11,"Month",HZ$2,"Source",$D11),0)</f>
        <v>0</v>
      </c>
      <c r="IN11" s="177">
        <f ca="1">IFERROR(GETPIVOTDATA("Material Cost",PivotTable!$B$3,"Dept",$B11,"Month",HZ$2,"Source",$D11),0)</f>
        <v>0</v>
      </c>
      <c r="IO11" s="177">
        <f ca="1">IFERROR(GETPIVOTDATA("Part Cost",PivotTable!$B$3,"Dept",$B11,"Month",HZ$2,"Source",$D11),0)</f>
        <v>0</v>
      </c>
      <c r="IP11" s="203">
        <f ca="1" t="shared" si="31"/>
        <v>0</v>
      </c>
      <c r="IQ11" s="204">
        <v>0.0015</v>
      </c>
      <c r="IR11" s="205" t="e">
        <f ca="1" t="shared" ref="IR11" si="169">IP11/HZ11</f>
        <v>#DIV/0!</v>
      </c>
      <c r="IS11" s="245">
        <v>0.003</v>
      </c>
      <c r="IT11" s="251" t="e">
        <f ca="1" t="shared" ref="IT11" si="170">SUM(IP11:IP12)/HZ11</f>
        <v>#DIV/0!</v>
      </c>
    </row>
    <row r="12" customHeight="1" spans="1:254">
      <c r="A12" s="141" t="str">
        <f t="shared" ref="A12" si="171">B11&amp;D12</f>
        <v>RFPExternal</v>
      </c>
      <c r="B12" s="142"/>
      <c r="C12" s="143"/>
      <c r="D12" s="147" t="s">
        <v>49</v>
      </c>
      <c r="E12" s="148">
        <f>VLOOKUP($A12,Table!$A$56:$P$83,MATCH('MBO Report 1'!C$2,Table!$E$55:$P$55,0)+4,FALSE)</f>
        <v>0</v>
      </c>
      <c r="F12" s="148">
        <f>VLOOKUP($A11,Table!$A$23:$P$50,MATCH('MBO Report 1'!C$2,Table!$E$22:$P$22,0)+4,FALSE)</f>
        <v>0</v>
      </c>
      <c r="G12" s="149">
        <f ca="1">IFERROR(GETPIVOTDATA("ReWork",PivotTable!$B$3,"Dept",$B11,"Month",C$2,"Source",$D12),0)</f>
        <v>0</v>
      </c>
      <c r="H12" s="149">
        <f ca="1">IFERROR(GETPIVOTDATA("RePlate",PivotTable!$B$3,"Dept",$B11,"Month",C$2,"Source",$D12),0)</f>
        <v>0</v>
      </c>
      <c r="I12" s="149">
        <f ca="1">IFERROR(GETPIVOTDATA("ReWash",PivotTable!$B$3,"Dept",$B11,"Month",C$2,"Source",$D12),0)</f>
        <v>0</v>
      </c>
      <c r="J12" s="149">
        <f ca="1">IFERROR(GETPIVOTDATA("Other",PivotTable!$B$3,"Dept",$B11,"Month",C$2,"Source",$D12),0)</f>
        <v>0</v>
      </c>
      <c r="K12" s="149">
        <f ca="1">IFERROR(GETPIVOTDATA("Sort",PivotTable!$B$3,"Dept",$B11,"Month",C$2,"Source",$D12),0)</f>
        <v>0</v>
      </c>
      <c r="L12" s="178">
        <f ca="1">IFERROR(GETPIVOTDATA("Scrap",PivotTable!$B$3,"Dept",$B11,"Month",C$2,"Source",$D12),0)</f>
        <v>0</v>
      </c>
      <c r="M12" s="179">
        <f>E11*250+E12*500</f>
        <v>0</v>
      </c>
      <c r="N12" s="180">
        <f>VLOOKUP($A12,Table!$A$23:$P$50,MATCH('MBO Report 1'!C$2,Table!$E$22:$P$22,0)+4,FALSE)</f>
        <v>0</v>
      </c>
      <c r="O12" s="181">
        <f ca="1">IFERROR(GETPIVOTDATA("Labour Cost",PivotTable!$B$3,"Dept",$B11,"Month",C$2,"Source",$D12),0)</f>
        <v>0</v>
      </c>
      <c r="P12" s="181">
        <f ca="1">IFERROR(GETPIVOTDATA("Process cost",PivotTable!$B$3,"Dept",$B11,"Month",C$2,"Source",$D12),0)</f>
        <v>0</v>
      </c>
      <c r="Q12" s="181">
        <f ca="1">IFERROR(GETPIVOTDATA("Material Cost",PivotTable!$B$3,"Dept",$B11,"Month",C$2,"Source",$D12),0)</f>
        <v>0</v>
      </c>
      <c r="R12" s="181">
        <f ca="1">IFERROR(GETPIVOTDATA("Part Cost",PivotTable!$B$3,"Dept",$B11,"Month",C$2,"Source",$D12),0)</f>
        <v>0</v>
      </c>
      <c r="S12" s="208">
        <f ca="1" t="shared" si="0"/>
        <v>0</v>
      </c>
      <c r="T12" s="209">
        <v>0.0015</v>
      </c>
      <c r="U12" s="210">
        <f ca="1">S12/C11</f>
        <v>0</v>
      </c>
      <c r="V12" s="206"/>
      <c r="W12" s="207"/>
      <c r="X12" s="143"/>
      <c r="Y12" s="147" t="s">
        <v>49</v>
      </c>
      <c r="Z12" s="148">
        <f>VLOOKUP($A12,Table!$A$56:$P$83,MATCH('MBO Report 1'!X$2,Table!$E$55:$P$55,0)+4,FALSE)</f>
        <v>0</v>
      </c>
      <c r="AA12" s="148">
        <f>VLOOKUP($A11,Table!$A$23:$P$50,MATCH('MBO Report 1'!X$2,Table!$E$22:$P$22,0)+4,FALSE)</f>
        <v>0</v>
      </c>
      <c r="AB12" s="149">
        <f ca="1">IFERROR(GETPIVOTDATA("ReWork",PivotTable!$B$3,"Dept",$B11,"Month",X$2,"Source",$D12),0)</f>
        <v>0</v>
      </c>
      <c r="AC12" s="149">
        <f ca="1">IFERROR(GETPIVOTDATA("RePlate",PivotTable!$B$3,"Dept",$B11,"Month",X$2,"Source",$D12),0)</f>
        <v>0</v>
      </c>
      <c r="AD12" s="149">
        <f ca="1">IFERROR(GETPIVOTDATA("ReWash",PivotTable!$B$3,"Dept",$B11,"Month",X$2,"Source",$D12),0)</f>
        <v>0</v>
      </c>
      <c r="AE12" s="149">
        <f ca="1">IFERROR(GETPIVOTDATA("Other",PivotTable!$B$3,"Dept",$B11,"Month",X$2,"Source",$D12),0)</f>
        <v>0</v>
      </c>
      <c r="AF12" s="149">
        <f ca="1">IFERROR(GETPIVOTDATA("Sort",PivotTable!$B$3,"Dept",$B11,"Month",X$2,"Source",$D12),0)</f>
        <v>0</v>
      </c>
      <c r="AG12" s="178">
        <f ca="1">IFERROR(GETPIVOTDATA("Scrap",PivotTable!$B$3,"Dept",$B11,"Month",X$2,"Source",$D12),0)</f>
        <v>0</v>
      </c>
      <c r="AH12" s="179">
        <f t="shared" ref="AH12" si="172">Z11*250+Z12*500</f>
        <v>0</v>
      </c>
      <c r="AI12" s="180">
        <f>VLOOKUP($A12,Table!$A$23:$P$50,MATCH('MBO Report 1'!X$2,Table!$E$22:$P$22,0)+4,FALSE)</f>
        <v>0</v>
      </c>
      <c r="AJ12" s="181">
        <f ca="1">IFERROR(GETPIVOTDATA("Labour Cost",PivotTable!$B$3,"Dept",$B11,"Month",X$2,"Source",$D12),0)</f>
        <v>0</v>
      </c>
      <c r="AK12" s="181">
        <f ca="1">IFERROR(GETPIVOTDATA("Process cost",PivotTable!$B$3,"Dept",$B11,"Month",X$2,"Source",$D12),0)</f>
        <v>0</v>
      </c>
      <c r="AL12" s="181">
        <f ca="1">IFERROR(GETPIVOTDATA("Material Cost",PivotTable!$B$3,"Dept",$B11,"Month",X$2,"Source",$D12),0)</f>
        <v>0</v>
      </c>
      <c r="AM12" s="181">
        <f ca="1">IFERROR(GETPIVOTDATA("Part Cost",PivotTable!$B$3,"Dept",$B11,"Month",X$2,"Source",$D12),0)</f>
        <v>0</v>
      </c>
      <c r="AN12" s="208">
        <f ca="1" t="shared" si="1"/>
        <v>0</v>
      </c>
      <c r="AO12" s="209">
        <v>0.0015</v>
      </c>
      <c r="AP12" s="210">
        <f ca="1" t="shared" ref="AP12" si="173">AN12/X11</f>
        <v>0</v>
      </c>
      <c r="AQ12" s="206"/>
      <c r="AR12" s="207"/>
      <c r="AS12" s="239"/>
      <c r="AT12" s="147" t="s">
        <v>49</v>
      </c>
      <c r="AU12" s="148">
        <f>VLOOKUP($A12,Table!$A$56:$P$83,MATCH('MBO Report 1'!AS$2,Table!$E$55:$P$55,0)+4,FALSE)</f>
        <v>0</v>
      </c>
      <c r="AV12" s="148">
        <f>VLOOKUP($A11,Table!$A$23:$P$50,MATCH('MBO Report 1'!AS$2,Table!$E$22:$P$22,0)+4,FALSE)</f>
        <v>0</v>
      </c>
      <c r="AW12" s="149">
        <f ca="1">IFERROR(GETPIVOTDATA("ReWork",PivotTable!$B$3,"Dept",$B11,"Month",AS$2,"Source",$D12),0)</f>
        <v>0</v>
      </c>
      <c r="AX12" s="149">
        <f ca="1">IFERROR(GETPIVOTDATA("RePlate",PivotTable!$B$3,"Dept",$B11,"Month",AS$2,"Source",$D12),0)</f>
        <v>0</v>
      </c>
      <c r="AY12" s="149">
        <f ca="1">IFERROR(GETPIVOTDATA("ReWash",PivotTable!$B$3,"Dept",$B11,"Month",AS$2,"Source",$D12),0)</f>
        <v>0</v>
      </c>
      <c r="AZ12" s="149">
        <f ca="1">IFERROR(GETPIVOTDATA("Other",PivotTable!$B$3,"Dept",$B11,"Month",AS$2,"Source",$D12),0)</f>
        <v>0</v>
      </c>
      <c r="BA12" s="149">
        <f ca="1">IFERROR(GETPIVOTDATA("Sort",PivotTable!$B$3,"Dept",$B11,"Month",AS$2,"Source",$D12),0)</f>
        <v>0</v>
      </c>
      <c r="BB12" s="178">
        <f ca="1">IFERROR(GETPIVOTDATA("Scrap",PivotTable!$B$3,"Dept",$B11,"Month",AS$2,"Source",$D12),0)</f>
        <v>0</v>
      </c>
      <c r="BC12" s="179">
        <f t="shared" ref="BC12" si="174">AU11*250+AU12*500</f>
        <v>0</v>
      </c>
      <c r="BD12" s="180">
        <f>VLOOKUP($A12,Table!$A$23:$P$50,MATCH('MBO Report 1'!AS$2,Table!$E$22:$P$22,0)+4,FALSE)</f>
        <v>0</v>
      </c>
      <c r="BE12" s="181">
        <f ca="1">IFERROR(GETPIVOTDATA("Labour Cost",PivotTable!$B$3,"Dept",$B11,"Month",AS$2,"Source",$D12),0)</f>
        <v>0</v>
      </c>
      <c r="BF12" s="181">
        <f ca="1">IFERROR(GETPIVOTDATA("Process cost",PivotTable!$B$3,"Dept",$B11,"Month",AS$2,"Source",$D12),0)</f>
        <v>0</v>
      </c>
      <c r="BG12" s="181">
        <f ca="1">IFERROR(GETPIVOTDATA("Material Cost",PivotTable!$B$3,"Dept",$B11,"Month",AS$2,"Source",$D12),0)</f>
        <v>0</v>
      </c>
      <c r="BH12" s="181">
        <f ca="1">IFERROR(GETPIVOTDATA("Part Cost",PivotTable!$B$3,"Dept",$B11,"Month",AS$2,"Source",$D12),0)</f>
        <v>0</v>
      </c>
      <c r="BI12" s="208">
        <f ca="1" t="shared" si="4"/>
        <v>0</v>
      </c>
      <c r="BJ12" s="209">
        <v>0.0015</v>
      </c>
      <c r="BK12" s="210">
        <f ca="1" t="shared" ref="BK12" si="175">BI12/AS11</f>
        <v>0</v>
      </c>
      <c r="BL12" s="246"/>
      <c r="BM12" s="252"/>
      <c r="BN12" s="239"/>
      <c r="BO12" s="147" t="s">
        <v>49</v>
      </c>
      <c r="BP12" s="148">
        <f>VLOOKUP($A12,Table!$A$56:$P$83,MATCH('MBO Report 1'!BN$2,Table!$E$55:$P$55,0)+4,FALSE)</f>
        <v>0</v>
      </c>
      <c r="BQ12" s="148">
        <f>VLOOKUP($A11,Table!$A$23:$P$50,MATCH('MBO Report 1'!BN$2,Table!$E$22:$P$22,0)+4,FALSE)</f>
        <v>0</v>
      </c>
      <c r="BR12" s="149">
        <f ca="1">IFERROR(GETPIVOTDATA("ReWork",PivotTable!$B$3,"Dept",$B11,"Month",BN$2,"Source",$D12),0)</f>
        <v>0</v>
      </c>
      <c r="BS12" s="149">
        <f ca="1">IFERROR(GETPIVOTDATA("RePlate",PivotTable!$B$3,"Dept",$B11,"Month",BN$2,"Source",$D12),0)</f>
        <v>0</v>
      </c>
      <c r="BT12" s="149">
        <f ca="1">IFERROR(GETPIVOTDATA("ReWash",PivotTable!$B$3,"Dept",$B11,"Month",BN$2,"Source",$D12),0)</f>
        <v>0</v>
      </c>
      <c r="BU12" s="149">
        <f ca="1">IFERROR(GETPIVOTDATA("Other",PivotTable!$B$3,"Dept",$B11,"Month",BN$2,"Source",$D12),0)</f>
        <v>0</v>
      </c>
      <c r="BV12" s="149">
        <f ca="1">IFERROR(GETPIVOTDATA("Sort",PivotTable!$B$3,"Dept",$B11,"Month",BN$2,"Source",$D12),0)</f>
        <v>0</v>
      </c>
      <c r="BW12" s="178">
        <f ca="1">IFERROR(GETPIVOTDATA("Scrap",PivotTable!$B$3,"Dept",$B11,"Month",BN$2,"Source",$D12),0)</f>
        <v>0</v>
      </c>
      <c r="BX12" s="179">
        <f t="shared" ref="BX12" si="176">BP11*250+BP12*500</f>
        <v>0</v>
      </c>
      <c r="BY12" s="180">
        <f>VLOOKUP($A12,Table!$A$23:$P$50,MATCH('MBO Report 1'!BN$2,Table!$E$22:$P$22,0)+4,FALSE)</f>
        <v>0</v>
      </c>
      <c r="BZ12" s="181">
        <f ca="1">IFERROR(GETPIVOTDATA("Labour Cost",PivotTable!$B$3,"Dept",$B11,"Month",BN$2,"Source",$D12),0)</f>
        <v>0</v>
      </c>
      <c r="CA12" s="181">
        <f ca="1">IFERROR(GETPIVOTDATA("Process cost",PivotTable!$B$3,"Dept",$B11,"Month",BN$2,"Source",$D12),0)</f>
        <v>0</v>
      </c>
      <c r="CB12" s="181">
        <f ca="1">IFERROR(GETPIVOTDATA("Material Cost",PivotTable!$B$3,"Dept",$B11,"Month",BN$2,"Source",$D12),0)</f>
        <v>0</v>
      </c>
      <c r="CC12" s="181">
        <f ca="1">IFERROR(GETPIVOTDATA("Part Cost",PivotTable!$B$3,"Dept",$B11,"Month",BN$2,"Source",$D12),0)</f>
        <v>0</v>
      </c>
      <c r="CD12" s="208">
        <f ca="1" t="shared" si="7"/>
        <v>0</v>
      </c>
      <c r="CE12" s="209">
        <v>0.0015</v>
      </c>
      <c r="CF12" s="210">
        <f ca="1" t="shared" ref="CF12" si="177">CD12/BN11</f>
        <v>0</v>
      </c>
      <c r="CG12" s="246"/>
      <c r="CH12" s="252"/>
      <c r="CI12" s="239"/>
      <c r="CJ12" s="147" t="s">
        <v>49</v>
      </c>
      <c r="CK12" s="148">
        <f>VLOOKUP($A12,Table!$A$56:$P$83,MATCH('MBO Report 1'!CI$2,Table!$E$55:$P$55,0)+4,FALSE)</f>
        <v>0</v>
      </c>
      <c r="CL12" s="148">
        <f>VLOOKUP($A11,Table!$A$23:$P$50,MATCH('MBO Report 1'!CI$2,Table!$E$22:$P$22,0)+4,FALSE)</f>
        <v>0</v>
      </c>
      <c r="CM12" s="149">
        <f ca="1">IFERROR(GETPIVOTDATA("ReWork",PivotTable!$B$3,"Dept",$B11,"Month",CI$2,"Source",$D12),0)</f>
        <v>0</v>
      </c>
      <c r="CN12" s="149">
        <f ca="1">IFERROR(GETPIVOTDATA("RePlate",PivotTable!$B$3,"Dept",$B11,"Month",CI$2,"Source",$D12),0)</f>
        <v>0</v>
      </c>
      <c r="CO12" s="149">
        <f ca="1">IFERROR(GETPIVOTDATA("ReWash",PivotTable!$B$3,"Dept",$B11,"Month",CI$2,"Source",$D12),0)</f>
        <v>0</v>
      </c>
      <c r="CP12" s="149">
        <f ca="1">IFERROR(GETPIVOTDATA("Other",PivotTable!$B$3,"Dept",$B11,"Month",CI$2,"Source",$D12),0)</f>
        <v>0</v>
      </c>
      <c r="CQ12" s="149">
        <f ca="1">IFERROR(GETPIVOTDATA("Sort",PivotTable!$B$3,"Dept",$B11,"Month",CI$2,"Source",$D12),0)</f>
        <v>0</v>
      </c>
      <c r="CR12" s="178">
        <f ca="1">IFERROR(GETPIVOTDATA("Scrap",PivotTable!$B$3,"Dept",$B11,"Month",CI$2,"Source",$D12),0)</f>
        <v>0</v>
      </c>
      <c r="CS12" s="179">
        <f t="shared" ref="CS12" si="178">CK11*250+CK12*500</f>
        <v>0</v>
      </c>
      <c r="CT12" s="180">
        <f>VLOOKUP($A12,Table!$A$23:$P$50,MATCH('MBO Report 1'!CI$2,Table!$E$22:$P$22,0)+4,FALSE)</f>
        <v>0</v>
      </c>
      <c r="CU12" s="181">
        <f ca="1">IFERROR(GETPIVOTDATA("Labour Cost",PivotTable!$B$3,"Dept",$B11,"Month",CI$2,"Source",$D12),0)</f>
        <v>0</v>
      </c>
      <c r="CV12" s="181">
        <f ca="1">IFERROR(GETPIVOTDATA("Process cost",PivotTable!$B$3,"Dept",$B11,"Month",CI$2,"Source",$D12),0)</f>
        <v>0</v>
      </c>
      <c r="CW12" s="181">
        <f ca="1">IFERROR(GETPIVOTDATA("Material Cost",PivotTable!$B$3,"Dept",$B11,"Month",CI$2,"Source",$D12),0)</f>
        <v>0</v>
      </c>
      <c r="CX12" s="181">
        <f ca="1">IFERROR(GETPIVOTDATA("Part Cost",PivotTable!$B$3,"Dept",$B11,"Month",CI$2,"Source",$D12),0)</f>
        <v>0</v>
      </c>
      <c r="CY12" s="208">
        <f ca="1" t="shared" si="10"/>
        <v>0</v>
      </c>
      <c r="CZ12" s="209">
        <v>0.0015</v>
      </c>
      <c r="DA12" s="210">
        <f ca="1" t="shared" ref="DA12" si="179">CY12/CI11</f>
        <v>0</v>
      </c>
      <c r="DB12" s="246"/>
      <c r="DC12" s="252"/>
      <c r="DD12" s="239"/>
      <c r="DE12" s="147" t="s">
        <v>49</v>
      </c>
      <c r="DF12" s="148">
        <f>VLOOKUP($A12,Table!$A$56:$P$83,MATCH('MBO Report 1'!DD$2,Table!$E$55:$P$55,0)+4,FALSE)</f>
        <v>0</v>
      </c>
      <c r="DG12" s="148">
        <f>VLOOKUP($A11,Table!$A$23:$P$50,MATCH('MBO Report 1'!DD$2,Table!$E$22:$P$22,0)+4,FALSE)</f>
        <v>0</v>
      </c>
      <c r="DH12" s="149">
        <f ca="1">IFERROR(GETPIVOTDATA("ReWork",PivotTable!$B$3,"Dept",$B11,"Month",DD$2,"Source",$D12),0)</f>
        <v>0</v>
      </c>
      <c r="DI12" s="149">
        <f ca="1">IFERROR(GETPIVOTDATA("RePlate",PivotTable!$B$3,"Dept",$B11,"Month",DD$2,"Source",$D12),0)</f>
        <v>0</v>
      </c>
      <c r="DJ12" s="149">
        <f ca="1">IFERROR(GETPIVOTDATA("ReWash",PivotTable!$B$3,"Dept",$B11,"Month",DD$2,"Source",$D12),0)</f>
        <v>0</v>
      </c>
      <c r="DK12" s="149">
        <f ca="1">IFERROR(GETPIVOTDATA("Other",PivotTable!$B$3,"Dept",$B11,"Month",DD$2,"Source",$D12),0)</f>
        <v>0</v>
      </c>
      <c r="DL12" s="149">
        <f ca="1">IFERROR(GETPIVOTDATA("Sort",PivotTable!$B$3,"Dept",$B11,"Month",DD$2,"Source",$D12),0)</f>
        <v>0</v>
      </c>
      <c r="DM12" s="178">
        <f ca="1">IFERROR(GETPIVOTDATA("Scrap",PivotTable!$B$3,"Dept",$B11,"Month",DD$2,"Source",$D12),0)</f>
        <v>0</v>
      </c>
      <c r="DN12" s="179">
        <f t="shared" ref="DN12" si="180">DF11*250+DF12*500</f>
        <v>0</v>
      </c>
      <c r="DO12" s="180">
        <f>VLOOKUP($A12,Table!$A$23:$P$50,MATCH('MBO Report 1'!DD$2,Table!$E$22:$P$22,0)+4,FALSE)</f>
        <v>0</v>
      </c>
      <c r="DP12" s="181">
        <f ca="1">IFERROR(GETPIVOTDATA("Labour Cost",PivotTable!$B$3,"Dept",$B11,"Month",DD$2,"Source",$D12),0)</f>
        <v>0</v>
      </c>
      <c r="DQ12" s="181">
        <f ca="1">IFERROR(GETPIVOTDATA("Process cost",PivotTable!$B$3,"Dept",$B11,"Month",DD$2,"Source",$D12),0)</f>
        <v>0</v>
      </c>
      <c r="DR12" s="181">
        <f ca="1">IFERROR(GETPIVOTDATA("Material Cost",PivotTable!$B$3,"Dept",$B11,"Month",DD$2,"Source",$D12),0)</f>
        <v>0</v>
      </c>
      <c r="DS12" s="181">
        <f ca="1">IFERROR(GETPIVOTDATA("Part Cost",PivotTable!$B$3,"Dept",$B11,"Month",DD$2,"Source",$D12),0)</f>
        <v>0</v>
      </c>
      <c r="DT12" s="208">
        <f ca="1" t="shared" si="13"/>
        <v>0</v>
      </c>
      <c r="DU12" s="209">
        <v>0.0015</v>
      </c>
      <c r="DV12" s="210">
        <f ca="1" t="shared" ref="DV12" si="181">DT12/DD11</f>
        <v>0</v>
      </c>
      <c r="DW12" s="246"/>
      <c r="DX12" s="252"/>
      <c r="DY12" s="239"/>
      <c r="DZ12" s="147" t="s">
        <v>49</v>
      </c>
      <c r="EA12" s="148">
        <f>VLOOKUP($A12,Table!$A$56:$P$83,MATCH('MBO Report 1'!DY$2,Table!$E$55:$P$55,0)+4,FALSE)</f>
        <v>0</v>
      </c>
      <c r="EB12" s="148">
        <f>VLOOKUP($A11,Table!$A$23:$P$50,MATCH('MBO Report 1'!DY$2,Table!$E$22:$P$22,0)+4,FALSE)</f>
        <v>0</v>
      </c>
      <c r="EC12" s="149">
        <f ca="1">IFERROR(GETPIVOTDATA("ReWork",PivotTable!$B$3,"Dept",$B11,"Month",DY$2,"Source",$D12),0)</f>
        <v>0</v>
      </c>
      <c r="ED12" s="149">
        <f ca="1">IFERROR(GETPIVOTDATA("RePlate",PivotTable!$B$3,"Dept",$B11,"Month",DY$2,"Source",$D12),0)</f>
        <v>0</v>
      </c>
      <c r="EE12" s="149">
        <f ca="1">IFERROR(GETPIVOTDATA("ReWash",PivotTable!$B$3,"Dept",$B11,"Month",DY$2,"Source",$D12),0)</f>
        <v>0</v>
      </c>
      <c r="EF12" s="149">
        <f ca="1">IFERROR(GETPIVOTDATA("Other",PivotTable!$B$3,"Dept",$B11,"Month",DY$2,"Source",$D12),0)</f>
        <v>0</v>
      </c>
      <c r="EG12" s="149">
        <f ca="1">IFERROR(GETPIVOTDATA("Sort",PivotTable!$B$3,"Dept",$B11,"Month",DY$2,"Source",$D12),0)</f>
        <v>0</v>
      </c>
      <c r="EH12" s="178">
        <f ca="1">IFERROR(GETPIVOTDATA("Scrap",PivotTable!$B$3,"Dept",$B11,"Month",DY$2,"Source",$D12),0)</f>
        <v>0</v>
      </c>
      <c r="EI12" s="179">
        <f t="shared" ref="EI12" si="182">EA11*250+EA12*500</f>
        <v>0</v>
      </c>
      <c r="EJ12" s="180">
        <f>VLOOKUP($A12,Table!$A$23:$P$50,MATCH('MBO Report 1'!DY$2,Table!$E$22:$P$22,0)+4,FALSE)</f>
        <v>0</v>
      </c>
      <c r="EK12" s="181">
        <f ca="1">IFERROR(GETPIVOTDATA("Labour Cost",PivotTable!$B$3,"Dept",$B11,"Month",DY$2,"Source",$D12),0)</f>
        <v>0</v>
      </c>
      <c r="EL12" s="181">
        <f ca="1">IFERROR(GETPIVOTDATA("Process cost",PivotTable!$B$3,"Dept",$B11,"Month",DY$2,"Source",$D12),0)</f>
        <v>0</v>
      </c>
      <c r="EM12" s="181">
        <f ca="1">IFERROR(GETPIVOTDATA("Material Cost",PivotTable!$B$3,"Dept",$B11,"Month",DY$2,"Source",$D12),0)</f>
        <v>0</v>
      </c>
      <c r="EN12" s="181">
        <f ca="1">IFERROR(GETPIVOTDATA("Part Cost",PivotTable!$B$3,"Dept",$B11,"Month",DY$2,"Source",$D12),0)</f>
        <v>0</v>
      </c>
      <c r="EO12" s="208">
        <f ca="1" t="shared" si="16"/>
        <v>0</v>
      </c>
      <c r="EP12" s="209">
        <v>0.0015</v>
      </c>
      <c r="EQ12" s="210" t="e">
        <f ca="1" t="shared" ref="EQ12" si="183">EO12/DY11</f>
        <v>#DIV/0!</v>
      </c>
      <c r="ER12" s="246"/>
      <c r="ES12" s="252"/>
      <c r="ET12" s="239"/>
      <c r="EU12" s="147" t="s">
        <v>49</v>
      </c>
      <c r="EV12" s="148">
        <f>VLOOKUP($A12,Table!$A$56:$P$83,MATCH('MBO Report 1'!ET$2,Table!$E$55:$P$55,0)+4,FALSE)</f>
        <v>0</v>
      </c>
      <c r="EW12" s="148">
        <f>VLOOKUP($A11,Table!$A$23:$P$50,MATCH('MBO Report 1'!ET$2,Table!$E$22:$P$22,0)+4,FALSE)</f>
        <v>0</v>
      </c>
      <c r="EX12" s="149">
        <f ca="1">IFERROR(GETPIVOTDATA("ReWork",PivotTable!$B$3,"Dept",$B11,"Month",ET$2,"Source",$D12),0)</f>
        <v>0</v>
      </c>
      <c r="EY12" s="149">
        <f ca="1">IFERROR(GETPIVOTDATA("RePlate",PivotTable!$B$3,"Dept",$B11,"Month",ET$2,"Source",$D12),0)</f>
        <v>0</v>
      </c>
      <c r="EZ12" s="149">
        <f ca="1">IFERROR(GETPIVOTDATA("ReWash",PivotTable!$B$3,"Dept",$B11,"Month",ET$2,"Source",$D12),0)</f>
        <v>0</v>
      </c>
      <c r="FA12" s="149">
        <f ca="1">IFERROR(GETPIVOTDATA("Other",PivotTable!$B$3,"Dept",$B11,"Month",ET$2,"Source",$D12),0)</f>
        <v>0</v>
      </c>
      <c r="FB12" s="149">
        <f ca="1">IFERROR(GETPIVOTDATA("Sort",PivotTable!$B$3,"Dept",$B11,"Month",ET$2,"Source",$D12),0)</f>
        <v>0</v>
      </c>
      <c r="FC12" s="178">
        <f ca="1">IFERROR(GETPIVOTDATA("Scrap",PivotTable!$B$3,"Dept",$B11,"Month",ET$2,"Source",$D12),0)</f>
        <v>0</v>
      </c>
      <c r="FD12" s="179">
        <f t="shared" ref="FD12" si="184">EV11*250+EV12*500</f>
        <v>0</v>
      </c>
      <c r="FE12" s="180">
        <f>VLOOKUP($A12,Table!$A$23:$P$50,MATCH('MBO Report 1'!ET$2,Table!$E$22:$P$22,0)+4,FALSE)</f>
        <v>0</v>
      </c>
      <c r="FF12" s="181">
        <f ca="1">IFERROR(GETPIVOTDATA("Labour Cost",PivotTable!$B$3,"Dept",$B11,"Month",ET$2,"Source",$D12),0)</f>
        <v>0</v>
      </c>
      <c r="FG12" s="181">
        <f ca="1">IFERROR(GETPIVOTDATA("Process cost",PivotTable!$B$3,"Dept",$B11,"Month",ET$2,"Source",$D12),0)</f>
        <v>0</v>
      </c>
      <c r="FH12" s="181">
        <f ca="1">IFERROR(GETPIVOTDATA("Material Cost",PivotTable!$B$3,"Dept",$B11,"Month",ET$2,"Source",$D12),0)</f>
        <v>0</v>
      </c>
      <c r="FI12" s="181">
        <f ca="1">IFERROR(GETPIVOTDATA("Part Cost",PivotTable!$B$3,"Dept",$B11,"Month",ET$2,"Source",$D12),0)</f>
        <v>0</v>
      </c>
      <c r="FJ12" s="208">
        <f ca="1" t="shared" si="19"/>
        <v>0</v>
      </c>
      <c r="FK12" s="209">
        <v>0.0015</v>
      </c>
      <c r="FL12" s="210" t="e">
        <f ca="1" t="shared" ref="FL12" si="185">FJ12/ET11</f>
        <v>#DIV/0!</v>
      </c>
      <c r="FM12" s="246"/>
      <c r="FN12" s="252"/>
      <c r="FO12" s="239"/>
      <c r="FP12" s="147" t="s">
        <v>49</v>
      </c>
      <c r="FQ12" s="148">
        <f>VLOOKUP($A12,Table!$A$56:$P$83,MATCH('MBO Report 1'!FO$2,Table!$E$55:$P$55,0)+4,FALSE)</f>
        <v>0</v>
      </c>
      <c r="FR12" s="148">
        <f>VLOOKUP($A11,Table!$A$23:$P$50,MATCH('MBO Report 1'!FO$2,Table!$E$22:$P$22,0)+4,FALSE)</f>
        <v>0</v>
      </c>
      <c r="FS12" s="149">
        <f ca="1">IFERROR(GETPIVOTDATA("ReWork",PivotTable!$B$3,"Dept",$B11,"Month",FO$2,"Source",$D12),0)</f>
        <v>0</v>
      </c>
      <c r="FT12" s="149">
        <f ca="1">IFERROR(GETPIVOTDATA("RePlate",PivotTable!$B$3,"Dept",$B11,"Month",FO$2,"Source",$D12),0)</f>
        <v>0</v>
      </c>
      <c r="FU12" s="149">
        <f ca="1">IFERROR(GETPIVOTDATA("ReWash",PivotTable!$B$3,"Dept",$B11,"Month",FO$2,"Source",$D12),0)</f>
        <v>0</v>
      </c>
      <c r="FV12" s="149">
        <f ca="1">IFERROR(GETPIVOTDATA("Other",PivotTable!$B$3,"Dept",$B11,"Month",FO$2,"Source",$D12),0)</f>
        <v>0</v>
      </c>
      <c r="FW12" s="149">
        <f ca="1">IFERROR(GETPIVOTDATA("Sort",PivotTable!$B$3,"Dept",$B11,"Month",FO$2,"Source",$D12),0)</f>
        <v>0</v>
      </c>
      <c r="FX12" s="178">
        <f ca="1">IFERROR(GETPIVOTDATA("Scrap",PivotTable!$B$3,"Dept",$B11,"Month",FO$2,"Source",$D12),0)</f>
        <v>0</v>
      </c>
      <c r="FY12" s="179">
        <f t="shared" ref="FY12" si="186">FQ11*250+FQ12*500</f>
        <v>0</v>
      </c>
      <c r="FZ12" s="180">
        <f>VLOOKUP($A12,Table!$A$23:$P$50,MATCH('MBO Report 1'!FO$2,Table!$E$22:$P$22,0)+4,FALSE)</f>
        <v>0</v>
      </c>
      <c r="GA12" s="181">
        <f ca="1">IFERROR(GETPIVOTDATA("Labour Cost",PivotTable!$B$3,"Dept",$B11,"Month",FO$2,"Source",$D12),0)</f>
        <v>0</v>
      </c>
      <c r="GB12" s="181">
        <f ca="1">IFERROR(GETPIVOTDATA("Process cost",PivotTable!$B$3,"Dept",$B11,"Month",FO$2,"Source",$D12),0)</f>
        <v>0</v>
      </c>
      <c r="GC12" s="181">
        <f ca="1">IFERROR(GETPIVOTDATA("Material Cost",PivotTable!$B$3,"Dept",$B11,"Month",FO$2,"Source",$D12),0)</f>
        <v>0</v>
      </c>
      <c r="GD12" s="181">
        <f ca="1">IFERROR(GETPIVOTDATA("Part Cost",PivotTable!$B$3,"Dept",$B11,"Month",FO$2,"Source",$D12),0)</f>
        <v>0</v>
      </c>
      <c r="GE12" s="208">
        <f ca="1" t="shared" si="22"/>
        <v>0</v>
      </c>
      <c r="GF12" s="209">
        <v>0.0015</v>
      </c>
      <c r="GG12" s="210" t="e">
        <f ca="1" t="shared" ref="GG12" si="187">GE12/FO11</f>
        <v>#DIV/0!</v>
      </c>
      <c r="GH12" s="246"/>
      <c r="GI12" s="252"/>
      <c r="GJ12" s="239"/>
      <c r="GK12" s="147" t="s">
        <v>49</v>
      </c>
      <c r="GL12" s="148">
        <f>VLOOKUP($A12,Table!$A$56:$P$83,MATCH('MBO Report 1'!GJ$2,Table!$E$55:$P$55,0)+4,FALSE)</f>
        <v>0</v>
      </c>
      <c r="GM12" s="148">
        <f>VLOOKUP($A11,Table!$A$23:$P$50,MATCH('MBO Report 1'!GJ$2,Table!$E$22:$P$22,0)+4,FALSE)</f>
        <v>0</v>
      </c>
      <c r="GN12" s="149">
        <f ca="1">IFERROR(GETPIVOTDATA("ReWork",PivotTable!$B$3,"Dept",$B11,"Month",GJ$2,"Source",$D12),0)</f>
        <v>0</v>
      </c>
      <c r="GO12" s="149">
        <f ca="1">IFERROR(GETPIVOTDATA("RePlate",PivotTable!$B$3,"Dept",$B11,"Month",GJ$2,"Source",$D12),0)</f>
        <v>0</v>
      </c>
      <c r="GP12" s="149">
        <f ca="1">IFERROR(GETPIVOTDATA("ReWash",PivotTable!$B$3,"Dept",$B11,"Month",GJ$2,"Source",$D12),0)</f>
        <v>0</v>
      </c>
      <c r="GQ12" s="149">
        <f ca="1">IFERROR(GETPIVOTDATA("Other",PivotTable!$B$3,"Dept",$B11,"Month",GJ$2,"Source",$D12),0)</f>
        <v>0</v>
      </c>
      <c r="GR12" s="149">
        <f ca="1">IFERROR(GETPIVOTDATA("Sort",PivotTable!$B$3,"Dept",$B11,"Month",GJ$2,"Source",$D12),0)</f>
        <v>0</v>
      </c>
      <c r="GS12" s="178">
        <f ca="1">IFERROR(GETPIVOTDATA("Scrap",PivotTable!$B$3,"Dept",$B11,"Month",GJ$2,"Source",$D12),0)</f>
        <v>0</v>
      </c>
      <c r="GT12" s="179">
        <f t="shared" ref="GT12" si="188">GL11*250+GL12*500</f>
        <v>0</v>
      </c>
      <c r="GU12" s="180">
        <f>VLOOKUP($A12,Table!$A$23:$P$50,MATCH('MBO Report 1'!GJ$2,Table!$E$22:$P$22,0)+4,FALSE)</f>
        <v>0</v>
      </c>
      <c r="GV12" s="181">
        <f ca="1">IFERROR(GETPIVOTDATA("Labour Cost",PivotTable!$B$3,"Dept",$B11,"Month",GJ$2,"Source",$D12),0)</f>
        <v>0</v>
      </c>
      <c r="GW12" s="181">
        <f ca="1">IFERROR(GETPIVOTDATA("Process cost",PivotTable!$B$3,"Dept",$B11,"Month",GJ$2,"Source",$D12),0)</f>
        <v>0</v>
      </c>
      <c r="GX12" s="181">
        <f ca="1">IFERROR(GETPIVOTDATA("Material Cost",PivotTable!$B$3,"Dept",$B11,"Month",GJ$2,"Source",$D12),0)</f>
        <v>0</v>
      </c>
      <c r="GY12" s="181">
        <f ca="1">IFERROR(GETPIVOTDATA("Part Cost",PivotTable!$B$3,"Dept",$B11,"Month",GJ$2,"Source",$D12),0)</f>
        <v>0</v>
      </c>
      <c r="GZ12" s="208">
        <f ca="1" t="shared" si="25"/>
        <v>0</v>
      </c>
      <c r="HA12" s="209">
        <v>0.0015</v>
      </c>
      <c r="HB12" s="210" t="e">
        <f ca="1" t="shared" ref="HB12" si="189">GZ12/GJ11</f>
        <v>#DIV/0!</v>
      </c>
      <c r="HC12" s="246"/>
      <c r="HD12" s="252"/>
      <c r="HE12" s="239"/>
      <c r="HF12" s="147" t="s">
        <v>49</v>
      </c>
      <c r="HG12" s="148">
        <f>VLOOKUP($A12,Table!$A$56:$P$83,MATCH('MBO Report 1'!HE$2,Table!$E$55:$P$55,0)+4,FALSE)</f>
        <v>0</v>
      </c>
      <c r="HH12" s="148">
        <f>VLOOKUP($A11,Table!$A$23:$P$50,MATCH('MBO Report 1'!HE$2,Table!$E$22:$P$22,0)+4,FALSE)</f>
        <v>0</v>
      </c>
      <c r="HI12" s="149">
        <f ca="1">IFERROR(GETPIVOTDATA("ReWork",PivotTable!$B$3,"Dept",$B11,"Month",HE$2,"Source",$D12),0)</f>
        <v>0</v>
      </c>
      <c r="HJ12" s="149">
        <f ca="1">IFERROR(GETPIVOTDATA("RePlate",PivotTable!$B$3,"Dept",$B11,"Month",HE$2,"Source",$D12),0)</f>
        <v>0</v>
      </c>
      <c r="HK12" s="149">
        <f ca="1">IFERROR(GETPIVOTDATA("ReWash",PivotTable!$B$3,"Dept",$B11,"Month",HE$2,"Source",$D12),0)</f>
        <v>0</v>
      </c>
      <c r="HL12" s="149">
        <f ca="1">IFERROR(GETPIVOTDATA("Other",PivotTable!$B$3,"Dept",$B11,"Month",HE$2,"Source",$D12),0)</f>
        <v>0</v>
      </c>
      <c r="HM12" s="149">
        <f ca="1">IFERROR(GETPIVOTDATA("Sort",PivotTable!$B$3,"Dept",$B11,"Month",HE$2,"Source",$D12),0)</f>
        <v>0</v>
      </c>
      <c r="HN12" s="178">
        <f ca="1">IFERROR(GETPIVOTDATA("Scrap",PivotTable!$B$3,"Dept",$B11,"Month",HE$2,"Source",$D12),0)</f>
        <v>0</v>
      </c>
      <c r="HO12" s="179">
        <f t="shared" ref="HO12" si="190">HG11*250+HG12*500</f>
        <v>0</v>
      </c>
      <c r="HP12" s="180">
        <f>VLOOKUP($A12,Table!$A$23:$P$50,MATCH('MBO Report 1'!HE$2,Table!$E$22:$P$22,0)+4,FALSE)</f>
        <v>0</v>
      </c>
      <c r="HQ12" s="181">
        <f ca="1">IFERROR(GETPIVOTDATA("Labour Cost",PivotTable!$B$3,"Dept",$B11,"Month",HE$2,"Source",$D12),0)</f>
        <v>0</v>
      </c>
      <c r="HR12" s="181">
        <f ca="1">IFERROR(GETPIVOTDATA("Process cost",PivotTable!$B$3,"Dept",$B11,"Month",HE$2,"Source",$D12),0)</f>
        <v>0</v>
      </c>
      <c r="HS12" s="181">
        <f ca="1">IFERROR(GETPIVOTDATA("Material Cost",PivotTable!$B$3,"Dept",$B11,"Month",HE$2,"Source",$D12),0)</f>
        <v>0</v>
      </c>
      <c r="HT12" s="181">
        <f ca="1">IFERROR(GETPIVOTDATA("Part Cost",PivotTable!$B$3,"Dept",$B11,"Month",HE$2,"Source",$D12),0)</f>
        <v>0</v>
      </c>
      <c r="HU12" s="208">
        <f ca="1" t="shared" si="28"/>
        <v>0</v>
      </c>
      <c r="HV12" s="209">
        <v>0.0015</v>
      </c>
      <c r="HW12" s="210" t="e">
        <f ca="1" t="shared" ref="HW12" si="191">HU12/HE11</f>
        <v>#DIV/0!</v>
      </c>
      <c r="HX12" s="246"/>
      <c r="HY12" s="252"/>
      <c r="HZ12" s="239"/>
      <c r="IA12" s="147" t="s">
        <v>49</v>
      </c>
      <c r="IB12" s="148">
        <f>VLOOKUP($A12,Table!$A$56:$P$83,MATCH('MBO Report 1'!HZ$2,Table!$E$55:$P$55,0)+4,FALSE)</f>
        <v>0</v>
      </c>
      <c r="IC12" s="148">
        <f>VLOOKUP($A11,Table!$A$23:$P$50,MATCH('MBO Report 1'!HZ$2,Table!$E$22:$P$22,0)+4,FALSE)</f>
        <v>0</v>
      </c>
      <c r="ID12" s="149">
        <f ca="1">IFERROR(GETPIVOTDATA("ReWork",PivotTable!$B$3,"Dept",$B11,"Month",HZ$2,"Source",$D12),0)</f>
        <v>0</v>
      </c>
      <c r="IE12" s="149">
        <f ca="1">IFERROR(GETPIVOTDATA("RePlate",PivotTable!$B$3,"Dept",$B11,"Month",HZ$2,"Source",$D12),0)</f>
        <v>0</v>
      </c>
      <c r="IF12" s="149">
        <f ca="1">IFERROR(GETPIVOTDATA("ReWash",PivotTable!$B$3,"Dept",$B11,"Month",HZ$2,"Source",$D12),0)</f>
        <v>0</v>
      </c>
      <c r="IG12" s="149">
        <f ca="1">IFERROR(GETPIVOTDATA("Other",PivotTable!$B$3,"Dept",$B11,"Month",HZ$2,"Source",$D12),0)</f>
        <v>0</v>
      </c>
      <c r="IH12" s="149">
        <f ca="1">IFERROR(GETPIVOTDATA("Sort",PivotTable!$B$3,"Dept",$B11,"Month",HZ$2,"Source",$D12),0)</f>
        <v>0</v>
      </c>
      <c r="II12" s="178">
        <f ca="1">IFERROR(GETPIVOTDATA("Scrap",PivotTable!$B$3,"Dept",$B11,"Month",HZ$2,"Source",$D12),0)</f>
        <v>0</v>
      </c>
      <c r="IJ12" s="179">
        <f t="shared" ref="IJ12" si="192">IB11*250+IB12*500</f>
        <v>0</v>
      </c>
      <c r="IK12" s="180">
        <f>VLOOKUP($A12,Table!$A$23:$P$50,MATCH('MBO Report 1'!HZ$2,Table!$E$22:$P$22,0)+4,FALSE)</f>
        <v>0</v>
      </c>
      <c r="IL12" s="181">
        <f ca="1">IFERROR(GETPIVOTDATA("Labour Cost",PivotTable!$B$3,"Dept",$B11,"Month",HZ$2,"Source",$D12),0)</f>
        <v>0</v>
      </c>
      <c r="IM12" s="181">
        <f ca="1">IFERROR(GETPIVOTDATA("Process cost",PivotTable!$B$3,"Dept",$B11,"Month",HZ$2,"Source",$D12),0)</f>
        <v>0</v>
      </c>
      <c r="IN12" s="181">
        <f ca="1">IFERROR(GETPIVOTDATA("Material Cost",PivotTable!$B$3,"Dept",$B11,"Month",HZ$2,"Source",$D12),0)</f>
        <v>0</v>
      </c>
      <c r="IO12" s="181">
        <f ca="1">IFERROR(GETPIVOTDATA("Part Cost",PivotTable!$B$3,"Dept",$B11,"Month",HZ$2,"Source",$D12),0)</f>
        <v>0</v>
      </c>
      <c r="IP12" s="208">
        <f ca="1" t="shared" si="31"/>
        <v>0</v>
      </c>
      <c r="IQ12" s="209">
        <v>0.0015</v>
      </c>
      <c r="IR12" s="210" t="e">
        <f ca="1" t="shared" ref="IR12" si="193">IP12/HZ11</f>
        <v>#DIV/0!</v>
      </c>
      <c r="IS12" s="246"/>
      <c r="IT12" s="252"/>
    </row>
    <row r="13" customHeight="1" spans="1:254">
      <c r="A13" s="141" t="str">
        <f t="shared" ref="A13" si="194">B13&amp;D13</f>
        <v>PVDInternal</v>
      </c>
      <c r="B13" s="142" t="str">
        <f>Info!C8</f>
        <v>PVD</v>
      </c>
      <c r="C13" s="143">
        <f>VLOOKUP($B13,Table!$C$4:$P$19,MATCH('MBO Report 1'!C$2,Table!$E$3:$P$3,0)+2,FALSE)</f>
        <v>766316.88</v>
      </c>
      <c r="D13" s="144" t="s">
        <v>327</v>
      </c>
      <c r="E13" s="145">
        <f>VLOOKUP($A13,Table!$A$56:$P$83,MATCH('MBO Report 1'!C$2,Table!$E$55:$P$55,0)+4,FALSE)</f>
        <v>0</v>
      </c>
      <c r="F13" s="145" t="s">
        <v>1860</v>
      </c>
      <c r="G13" s="146">
        <f ca="1">IFERROR(GETPIVOTDATA("ReWork",PivotTable!$B$3,"Dept",$B13,"Month",C$2,"Source",$D13),0)</f>
        <v>0</v>
      </c>
      <c r="H13" s="146">
        <f ca="1">IFERROR(GETPIVOTDATA("RePlate",PivotTable!$B$3,"Dept",$B13,"Month",C$2,"Source",$D13),0)</f>
        <v>0</v>
      </c>
      <c r="I13" s="146">
        <f ca="1">IFERROR(GETPIVOTDATA("ReWash",PivotTable!$B$3,"Dept",$B13,"Month",C$2,"Source",$D13),0)</f>
        <v>0</v>
      </c>
      <c r="J13" s="146">
        <f ca="1">IFERROR(GETPIVOTDATA("Other",PivotTable!$B$3,"Dept",$B13,"Month",C$2,"Source",$D13),0)</f>
        <v>0</v>
      </c>
      <c r="K13" s="146">
        <f ca="1">IFERROR(GETPIVOTDATA("Sort",PivotTable!$B$3,"Dept",$B13,"Month",C$2,"Source",$D13),0)</f>
        <v>0</v>
      </c>
      <c r="L13" s="174">
        <f ca="1">IFERROR(GETPIVOTDATA("Scrap",PivotTable!$B$3,"Dept",$B13,"Month",C$2,"Source",$D13),0)</f>
        <v>0</v>
      </c>
      <c r="M13" s="175">
        <v>0</v>
      </c>
      <c r="N13" s="176" t="s">
        <v>1860</v>
      </c>
      <c r="O13" s="177">
        <f ca="1">IFERROR(GETPIVOTDATA("Labour Cost",PivotTable!$B$3,"Dept",$B13,"Month",C$2,"Source",$D13),0)</f>
        <v>0</v>
      </c>
      <c r="P13" s="177">
        <f ca="1">IFERROR(GETPIVOTDATA("Process cost",PivotTable!$B$3,"Dept",$B13,"Month",C$2,"Source",$D13),0)</f>
        <v>0</v>
      </c>
      <c r="Q13" s="177">
        <f ca="1">IFERROR(GETPIVOTDATA("Material Cost",PivotTable!$B$3,"Dept",$B13,"Month",C$2,"Source",$D13),0)</f>
        <v>0</v>
      </c>
      <c r="R13" s="177">
        <f ca="1">IFERROR(GETPIVOTDATA("Part Cost",PivotTable!$B$3,"Dept",$B13,"Month",C$2,"Source",$D13),0)</f>
        <v>0</v>
      </c>
      <c r="S13" s="203">
        <f ca="1" t="shared" si="0"/>
        <v>0</v>
      </c>
      <c r="T13" s="204">
        <v>0.009</v>
      </c>
      <c r="U13" s="205">
        <f ca="1">S13/C13</f>
        <v>0</v>
      </c>
      <c r="V13" s="206">
        <v>0.0011</v>
      </c>
      <c r="W13" s="207">
        <f ca="1">SUM(S13:S14)/C13</f>
        <v>0</v>
      </c>
      <c r="X13" s="143">
        <f>VLOOKUP($B13,Table!$C$4:$P$17,MATCH('MBO Report 1'!X$2,Table!$E$3:$P$3,0)+2,FALSE)</f>
        <v>841717.5493</v>
      </c>
      <c r="Y13" s="144" t="s">
        <v>327</v>
      </c>
      <c r="Z13" s="145">
        <f>VLOOKUP($A13,Table!$A$56:$P$83,MATCH('MBO Report 1'!X$2,Table!$E$55:$P$55,0)+4,FALSE)</f>
        <v>0</v>
      </c>
      <c r="AA13" s="145" t="s">
        <v>1860</v>
      </c>
      <c r="AB13" s="146">
        <f ca="1">IFERROR(GETPIVOTDATA("ReWork",PivotTable!$B$3,"Dept",$B13,"Month",X$2,"Source",$D13),0)</f>
        <v>23.68</v>
      </c>
      <c r="AC13" s="146">
        <f ca="1">IFERROR(GETPIVOTDATA("RePlate",PivotTable!$B$3,"Dept",$B13,"Month",X$2,"Source",$D13),0)</f>
        <v>0</v>
      </c>
      <c r="AD13" s="146">
        <f ca="1">IFERROR(GETPIVOTDATA("ReWash",PivotTable!$B$3,"Dept",$B13,"Month",X$2,"Source",$D13),0)</f>
        <v>0</v>
      </c>
      <c r="AE13" s="146">
        <f ca="1">IFERROR(GETPIVOTDATA("Other",PivotTable!$B$3,"Dept",$B13,"Month",X$2,"Source",$D13),0)</f>
        <v>0</v>
      </c>
      <c r="AF13" s="146">
        <f ca="1">IFERROR(GETPIVOTDATA("Sort",PivotTable!$B$3,"Dept",$B13,"Month",X$2,"Source",$D13),0)</f>
        <v>0</v>
      </c>
      <c r="AG13" s="174">
        <f ca="1">IFERROR(GETPIVOTDATA("Scrap",PivotTable!$B$3,"Dept",$B13,"Month",X$2,"Source",$D13),0)</f>
        <v>0</v>
      </c>
      <c r="AH13" s="175">
        <v>0</v>
      </c>
      <c r="AI13" s="176" t="s">
        <v>1860</v>
      </c>
      <c r="AJ13" s="177">
        <f ca="1">IFERROR(GETPIVOTDATA("Labour Cost",PivotTable!$B$3,"Dept",$B13,"Month",X$2,"Source",$D13),0)</f>
        <v>331.52</v>
      </c>
      <c r="AK13" s="177">
        <f ca="1">IFERROR(GETPIVOTDATA("Process cost",PivotTable!$B$3,"Dept",$B13,"Month",X$2,"Source",$D13),0)</f>
        <v>0</v>
      </c>
      <c r="AL13" s="177">
        <f ca="1">IFERROR(GETPIVOTDATA("Material Cost",PivotTable!$B$3,"Dept",$B13,"Month",X$2,"Source",$D13),0)</f>
        <v>5.76</v>
      </c>
      <c r="AM13" s="177">
        <f ca="1">IFERROR(GETPIVOTDATA("Part Cost",PivotTable!$B$3,"Dept",$B13,"Month",X$2,"Source",$D13),0)</f>
        <v>0</v>
      </c>
      <c r="AN13" s="203">
        <f ca="1" t="shared" si="1"/>
        <v>337.28</v>
      </c>
      <c r="AO13" s="204">
        <v>0.009</v>
      </c>
      <c r="AP13" s="205">
        <f ca="1" t="shared" ref="AP13" si="195">AN13/X13</f>
        <v>0.000400704488436166</v>
      </c>
      <c r="AQ13" s="206">
        <v>0.0011</v>
      </c>
      <c r="AR13" s="207">
        <f ca="1" t="shared" ref="AR13" si="196">SUM(AN13:AN14)/X13</f>
        <v>0.000494619602913393</v>
      </c>
      <c r="AS13" s="238">
        <f>VLOOKUP($B13,Table!$C$4:$P$17,MATCH('MBO Report 1'!AS$2,Table!$E$3:$P$3,0)+2,FALSE)</f>
        <v>858896.633</v>
      </c>
      <c r="AT13" s="144" t="s">
        <v>327</v>
      </c>
      <c r="AU13" s="145">
        <f>VLOOKUP($A13,Table!$A$56:$P$83,MATCH('MBO Report 1'!AS$2,Table!$E$55:$P$55,0)+4,FALSE)</f>
        <v>0</v>
      </c>
      <c r="AV13" s="145" t="s">
        <v>1860</v>
      </c>
      <c r="AW13" s="146">
        <f ca="1">IFERROR(GETPIVOTDATA("ReWork",PivotTable!$B$3,"Dept",$B13,"Month",AS$2,"Source",$D13),0)</f>
        <v>29.23</v>
      </c>
      <c r="AX13" s="146">
        <f ca="1">IFERROR(GETPIVOTDATA("RePlate",PivotTable!$B$3,"Dept",$B13,"Month",AS$2,"Source",$D13),0)</f>
        <v>0</v>
      </c>
      <c r="AY13" s="146">
        <f ca="1">IFERROR(GETPIVOTDATA("ReWash",PivotTable!$B$3,"Dept",$B13,"Month",AS$2,"Source",$D13),0)</f>
        <v>0</v>
      </c>
      <c r="AZ13" s="146">
        <f ca="1">IFERROR(GETPIVOTDATA("Other",PivotTable!$B$3,"Dept",$B13,"Month",AS$2,"Source",$D13),0)</f>
        <v>0</v>
      </c>
      <c r="BA13" s="146">
        <f ca="1">IFERROR(GETPIVOTDATA("Sort",PivotTable!$B$3,"Dept",$B13,"Month",AS$2,"Source",$D13),0)</f>
        <v>0</v>
      </c>
      <c r="BB13" s="174">
        <f ca="1">IFERROR(GETPIVOTDATA("Scrap",PivotTable!$B$3,"Dept",$B13,"Month",AS$2,"Source",$D13),0)</f>
        <v>0</v>
      </c>
      <c r="BC13" s="175">
        <v>0</v>
      </c>
      <c r="BD13" s="176" t="s">
        <v>1860</v>
      </c>
      <c r="BE13" s="177">
        <f ca="1">IFERROR(GETPIVOTDATA("Labour Cost",PivotTable!$B$3,"Dept",$B13,"Month",AS$2,"Source",$D13),0)</f>
        <v>409.22</v>
      </c>
      <c r="BF13" s="177">
        <f ca="1">IFERROR(GETPIVOTDATA("Process cost",PivotTable!$B$3,"Dept",$B13,"Month",AS$2,"Source",$D13),0)</f>
        <v>0</v>
      </c>
      <c r="BG13" s="177">
        <f ca="1">IFERROR(GETPIVOTDATA("Material Cost",PivotTable!$B$3,"Dept",$B13,"Month",AS$2,"Source",$D13),0)</f>
        <v>7.11</v>
      </c>
      <c r="BH13" s="177">
        <f ca="1">IFERROR(GETPIVOTDATA("Part Cost",PivotTable!$B$3,"Dept",$B13,"Month",AS$2,"Source",$D13),0)</f>
        <v>0</v>
      </c>
      <c r="BI13" s="203">
        <f ca="1" t="shared" si="4"/>
        <v>416.33</v>
      </c>
      <c r="BJ13" s="204">
        <v>0.009</v>
      </c>
      <c r="BK13" s="205">
        <f ca="1" t="shared" ref="BK13" si="197">BI13/AS13</f>
        <v>0.000484726547996609</v>
      </c>
      <c r="BL13" s="245">
        <v>0.0011</v>
      </c>
      <c r="BM13" s="251">
        <f ca="1" t="shared" ref="BM13" si="198">SUM(BI13:BI14)/AS13</f>
        <v>0.000484726547996609</v>
      </c>
      <c r="BN13" s="238">
        <f>VLOOKUP($B13,Table!$C$4:$P$17,MATCH('MBO Report 1'!BN$2,Table!$E$3:$P$3,0)+2,FALSE)</f>
        <v>836321.7697</v>
      </c>
      <c r="BO13" s="144" t="s">
        <v>327</v>
      </c>
      <c r="BP13" s="145">
        <f>VLOOKUP($A13,Table!$A$56:$P$83,MATCH('MBO Report 1'!BN$2,Table!$E$55:$P$55,0)+4,FALSE)</f>
        <v>0</v>
      </c>
      <c r="BQ13" s="145" t="s">
        <v>1860</v>
      </c>
      <c r="BR13" s="146">
        <f ca="1">IFERROR(GETPIVOTDATA("ReWork",PivotTable!$B$3,"Dept",$B13,"Month",BN$2,"Source",$D13),0)</f>
        <v>55.056</v>
      </c>
      <c r="BS13" s="146">
        <f ca="1">IFERROR(GETPIVOTDATA("RePlate",PivotTable!$B$3,"Dept",$B13,"Month",BN$2,"Source",$D13),0)</f>
        <v>0</v>
      </c>
      <c r="BT13" s="146">
        <f ca="1">IFERROR(GETPIVOTDATA("ReWash",PivotTable!$B$3,"Dept",$B13,"Month",BN$2,"Source",$D13),0)</f>
        <v>0</v>
      </c>
      <c r="BU13" s="146">
        <f ca="1">IFERROR(GETPIVOTDATA("Other",PivotTable!$B$3,"Dept",$B13,"Month",BN$2,"Source",$D13),0)</f>
        <v>0</v>
      </c>
      <c r="BV13" s="146">
        <f ca="1">IFERROR(GETPIVOTDATA("Sort",PivotTable!$B$3,"Dept",$B13,"Month",BN$2,"Source",$D13),0)</f>
        <v>0</v>
      </c>
      <c r="BW13" s="174">
        <f ca="1">IFERROR(GETPIVOTDATA("Scrap",PivotTable!$B$3,"Dept",$B13,"Month",BN$2,"Source",$D13),0)</f>
        <v>0</v>
      </c>
      <c r="BX13" s="175">
        <v>0</v>
      </c>
      <c r="BY13" s="176" t="s">
        <v>1860</v>
      </c>
      <c r="BZ13" s="177">
        <f ca="1">IFERROR(GETPIVOTDATA("Labour Cost",PivotTable!$B$3,"Dept",$B13,"Month",BN$2,"Source",$D13),0)</f>
        <v>770.784</v>
      </c>
      <c r="CA13" s="177">
        <f ca="1">IFERROR(GETPIVOTDATA("Process cost",PivotTable!$B$3,"Dept",$B13,"Month",BN$2,"Source",$D13),0)</f>
        <v>0</v>
      </c>
      <c r="CB13" s="177">
        <f ca="1">IFERROR(GETPIVOTDATA("Material Cost",PivotTable!$B$3,"Dept",$B13,"Month",BN$2,"Source",$D13),0)</f>
        <v>13.392</v>
      </c>
      <c r="CC13" s="177">
        <f ca="1">IFERROR(GETPIVOTDATA("Part Cost",PivotTable!$B$3,"Dept",$B13,"Month",BN$2,"Source",$D13),0)</f>
        <v>0</v>
      </c>
      <c r="CD13" s="203">
        <f ca="1" t="shared" si="7"/>
        <v>784.176</v>
      </c>
      <c r="CE13" s="204">
        <v>0.009</v>
      </c>
      <c r="CF13" s="205">
        <f ca="1" t="shared" ref="CF13" si="199">CD13/BN13</f>
        <v>0.000937648675917278</v>
      </c>
      <c r="CG13" s="245">
        <v>0.0011</v>
      </c>
      <c r="CH13" s="251">
        <f ca="1" t="shared" ref="CH13" si="200">SUM(CD13:CD14)/BN13</f>
        <v>0.00112921130863156</v>
      </c>
      <c r="CI13" s="238">
        <f>VLOOKUP($B13,Table!$C$4:$P$17,MATCH('MBO Report 1'!CI$2,Table!$E$3:$P$3,0)+2,FALSE)</f>
        <v>935024.6554</v>
      </c>
      <c r="CJ13" s="144" t="s">
        <v>327</v>
      </c>
      <c r="CK13" s="145">
        <f>VLOOKUP($A13,Table!$A$56:$P$83,MATCH('MBO Report 1'!CI$2,Table!$E$55:$P$55,0)+4,FALSE)</f>
        <v>0</v>
      </c>
      <c r="CL13" s="145" t="s">
        <v>1860</v>
      </c>
      <c r="CM13" s="146">
        <f ca="1">IFERROR(GETPIVOTDATA("ReWork",PivotTable!$B$3,"Dept",$B13,"Month",CI$2,"Source",$D13),0)</f>
        <v>23.902</v>
      </c>
      <c r="CN13" s="146">
        <f ca="1">IFERROR(GETPIVOTDATA("RePlate",PivotTable!$B$3,"Dept",$B13,"Month",CI$2,"Source",$D13),0)</f>
        <v>0</v>
      </c>
      <c r="CO13" s="146">
        <f ca="1">IFERROR(GETPIVOTDATA("ReWash",PivotTable!$B$3,"Dept",$B13,"Month",CI$2,"Source",$D13),0)</f>
        <v>0</v>
      </c>
      <c r="CP13" s="146">
        <f ca="1">IFERROR(GETPIVOTDATA("Other",PivotTable!$B$3,"Dept",$B13,"Month",CI$2,"Source",$D13),0)</f>
        <v>0</v>
      </c>
      <c r="CQ13" s="146">
        <f ca="1">IFERROR(GETPIVOTDATA("Sort",PivotTable!$B$3,"Dept",$B13,"Month",CI$2,"Source",$D13),0)</f>
        <v>0</v>
      </c>
      <c r="CR13" s="174">
        <f ca="1">IFERROR(GETPIVOTDATA("Scrap",PivotTable!$B$3,"Dept",$B13,"Month",CI$2,"Source",$D13),0)</f>
        <v>0</v>
      </c>
      <c r="CS13" s="175">
        <v>0</v>
      </c>
      <c r="CT13" s="176" t="s">
        <v>1860</v>
      </c>
      <c r="CU13" s="177">
        <f ca="1">IFERROR(GETPIVOTDATA("Labour Cost",PivotTable!$B$3,"Dept",$B13,"Month",CI$2,"Source",$D13),0)</f>
        <v>334.628</v>
      </c>
      <c r="CV13" s="177">
        <f ca="1">IFERROR(GETPIVOTDATA("Process cost",PivotTable!$B$3,"Dept",$B13,"Month",CI$2,"Source",$D13),0)</f>
        <v>0</v>
      </c>
      <c r="CW13" s="177">
        <f ca="1">IFERROR(GETPIVOTDATA("Material Cost",PivotTable!$B$3,"Dept",$B13,"Month",CI$2,"Source",$D13),0)</f>
        <v>5.814</v>
      </c>
      <c r="CX13" s="177">
        <f ca="1">IFERROR(GETPIVOTDATA("Part Cost",PivotTable!$B$3,"Dept",$B13,"Month",CI$2,"Source",$D13),0)</f>
        <v>0</v>
      </c>
      <c r="CY13" s="203">
        <f ca="1" t="shared" si="10"/>
        <v>340.442</v>
      </c>
      <c r="CZ13" s="204">
        <v>0.009</v>
      </c>
      <c r="DA13" s="205">
        <f ca="1" t="shared" ref="DA13" si="201">CY13/CI13</f>
        <v>0.000364099489819721</v>
      </c>
      <c r="DB13" s="245">
        <v>0.0011</v>
      </c>
      <c r="DC13" s="251">
        <f ca="1" t="shared" ref="DC13" si="202">SUM(CY13:CY14)/CI13</f>
        <v>0.000364099489819721</v>
      </c>
      <c r="DD13" s="238">
        <f>VLOOKUP($B13,Table!$C$4:$P$17,MATCH('MBO Report 1'!DD$2,Table!$E$3:$P$3,0)+2,FALSE)</f>
        <v>831724.5145</v>
      </c>
      <c r="DE13" s="144" t="s">
        <v>327</v>
      </c>
      <c r="DF13" s="145">
        <f>VLOOKUP($A13,Table!$A$56:$P$83,MATCH('MBO Report 1'!DD$2,Table!$E$55:$P$55,0)+4,FALSE)</f>
        <v>0</v>
      </c>
      <c r="DG13" s="145" t="s">
        <v>1860</v>
      </c>
      <c r="DH13" s="146">
        <f ca="1">IFERROR(GETPIVOTDATA("ReWork",PivotTable!$B$3,"Dept",$B13,"Month",DD$2,"Source",$D13),0)</f>
        <v>0</v>
      </c>
      <c r="DI13" s="146">
        <f ca="1">IFERROR(GETPIVOTDATA("RePlate",PivotTable!$B$3,"Dept",$B13,"Month",DD$2,"Source",$D13),0)</f>
        <v>0</v>
      </c>
      <c r="DJ13" s="146">
        <f ca="1">IFERROR(GETPIVOTDATA("ReWash",PivotTable!$B$3,"Dept",$B13,"Month",DD$2,"Source",$D13),0)</f>
        <v>0</v>
      </c>
      <c r="DK13" s="146">
        <f ca="1">IFERROR(GETPIVOTDATA("Other",PivotTable!$B$3,"Dept",$B13,"Month",DD$2,"Source",$D13),0)</f>
        <v>0</v>
      </c>
      <c r="DL13" s="146">
        <f ca="1">IFERROR(GETPIVOTDATA("Sort",PivotTable!$B$3,"Dept",$B13,"Month",DD$2,"Source",$D13),0)</f>
        <v>0</v>
      </c>
      <c r="DM13" s="174">
        <f ca="1">IFERROR(GETPIVOTDATA("Scrap",PivotTable!$B$3,"Dept",$B13,"Month",DD$2,"Source",$D13),0)</f>
        <v>0</v>
      </c>
      <c r="DN13" s="175">
        <v>0</v>
      </c>
      <c r="DO13" s="176" t="s">
        <v>1860</v>
      </c>
      <c r="DP13" s="177">
        <f ca="1">IFERROR(GETPIVOTDATA("Labour Cost",PivotTable!$B$3,"Dept",$B13,"Month",DD$2,"Source",$D13),0)</f>
        <v>0</v>
      </c>
      <c r="DQ13" s="177">
        <f ca="1">IFERROR(GETPIVOTDATA("Process cost",PivotTable!$B$3,"Dept",$B13,"Month",DD$2,"Source",$D13),0)</f>
        <v>0</v>
      </c>
      <c r="DR13" s="177">
        <f ca="1">IFERROR(GETPIVOTDATA("Material Cost",PivotTable!$B$3,"Dept",$B13,"Month",DD$2,"Source",$D13),0)</f>
        <v>0</v>
      </c>
      <c r="DS13" s="177">
        <f ca="1">IFERROR(GETPIVOTDATA("Part Cost",PivotTable!$B$3,"Dept",$B13,"Month",DD$2,"Source",$D13),0)</f>
        <v>0</v>
      </c>
      <c r="DT13" s="203">
        <f ca="1" t="shared" si="13"/>
        <v>0</v>
      </c>
      <c r="DU13" s="204">
        <v>0.009</v>
      </c>
      <c r="DV13" s="205">
        <f ca="1" t="shared" ref="DV13" si="203">DT13/DD13</f>
        <v>0</v>
      </c>
      <c r="DW13" s="245">
        <v>0.0011</v>
      </c>
      <c r="DX13" s="251">
        <f ca="1" t="shared" ref="DX13" si="204">SUM(DT13:DT14)/DD13</f>
        <v>0.000242677709363104</v>
      </c>
      <c r="DY13" s="238">
        <f>VLOOKUP($B13,Table!$C$4:$P$17,MATCH('MBO Report 1'!DY$2,Table!$E$3:$P$3,0)+2,FALSE)</f>
        <v>0</v>
      </c>
      <c r="DZ13" s="144" t="s">
        <v>327</v>
      </c>
      <c r="EA13" s="145">
        <f>VLOOKUP($A13,Table!$A$56:$P$83,MATCH('MBO Report 1'!DY$2,Table!$E$55:$P$55,0)+4,FALSE)</f>
        <v>0</v>
      </c>
      <c r="EB13" s="145" t="s">
        <v>1860</v>
      </c>
      <c r="EC13" s="146">
        <f ca="1">IFERROR(GETPIVOTDATA("ReWork",PivotTable!$B$3,"Dept",$B13,"Month",DY$2,"Source",$D13),0)</f>
        <v>0</v>
      </c>
      <c r="ED13" s="146">
        <f ca="1">IFERROR(GETPIVOTDATA("RePlate",PivotTable!$B$3,"Dept",$B13,"Month",DY$2,"Source",$D13),0)</f>
        <v>0</v>
      </c>
      <c r="EE13" s="146">
        <f ca="1">IFERROR(GETPIVOTDATA("ReWash",PivotTable!$B$3,"Dept",$B13,"Month",DY$2,"Source",$D13),0)</f>
        <v>0</v>
      </c>
      <c r="EF13" s="146">
        <f ca="1">IFERROR(GETPIVOTDATA("Other",PivotTable!$B$3,"Dept",$B13,"Month",DY$2,"Source",$D13),0)</f>
        <v>0</v>
      </c>
      <c r="EG13" s="146">
        <f ca="1">IFERROR(GETPIVOTDATA("Sort",PivotTable!$B$3,"Dept",$B13,"Month",DY$2,"Source",$D13),0)</f>
        <v>0</v>
      </c>
      <c r="EH13" s="174">
        <f ca="1">IFERROR(GETPIVOTDATA("Scrap",PivotTable!$B$3,"Dept",$B13,"Month",DY$2,"Source",$D13),0)</f>
        <v>0</v>
      </c>
      <c r="EI13" s="175">
        <v>0</v>
      </c>
      <c r="EJ13" s="176" t="s">
        <v>1860</v>
      </c>
      <c r="EK13" s="177">
        <f ca="1">IFERROR(GETPIVOTDATA("Labour Cost",PivotTable!$B$3,"Dept",$B13,"Month",DY$2,"Source",$D13),0)</f>
        <v>0</v>
      </c>
      <c r="EL13" s="177">
        <f ca="1">IFERROR(GETPIVOTDATA("Process cost",PivotTable!$B$3,"Dept",$B13,"Month",DY$2,"Source",$D13),0)</f>
        <v>0</v>
      </c>
      <c r="EM13" s="177">
        <f ca="1">IFERROR(GETPIVOTDATA("Material Cost",PivotTable!$B$3,"Dept",$B13,"Month",DY$2,"Source",$D13),0)</f>
        <v>0</v>
      </c>
      <c r="EN13" s="177">
        <f ca="1">IFERROR(GETPIVOTDATA("Part Cost",PivotTable!$B$3,"Dept",$B13,"Month",DY$2,"Source",$D13),0)</f>
        <v>0</v>
      </c>
      <c r="EO13" s="203">
        <f ca="1" t="shared" si="16"/>
        <v>0</v>
      </c>
      <c r="EP13" s="204">
        <v>0.009</v>
      </c>
      <c r="EQ13" s="205" t="e">
        <f ca="1" t="shared" ref="EQ13" si="205">EO13/DY13</f>
        <v>#DIV/0!</v>
      </c>
      <c r="ER13" s="245">
        <v>0.0011</v>
      </c>
      <c r="ES13" s="251" t="e">
        <f ca="1" t="shared" ref="ES13" si="206">SUM(EO13:EO14)/DY13</f>
        <v>#DIV/0!</v>
      </c>
      <c r="ET13" s="238">
        <f>VLOOKUP($B13,Table!$C$4:$P$17,MATCH('MBO Report 1'!ET$2,Table!$E$3:$P$3,0)+2,FALSE)</f>
        <v>0</v>
      </c>
      <c r="EU13" s="144" t="s">
        <v>327</v>
      </c>
      <c r="EV13" s="145">
        <f>VLOOKUP($A13,Table!$A$56:$P$83,MATCH('MBO Report 1'!ET$2,Table!$E$55:$P$55,0)+4,FALSE)</f>
        <v>0</v>
      </c>
      <c r="EW13" s="145" t="s">
        <v>1860</v>
      </c>
      <c r="EX13" s="146">
        <f ca="1">IFERROR(GETPIVOTDATA("ReWork",PivotTable!$B$3,"Dept",$B13,"Month",ET$2,"Source",$D13),0)</f>
        <v>0</v>
      </c>
      <c r="EY13" s="146">
        <f ca="1">IFERROR(GETPIVOTDATA("RePlate",PivotTable!$B$3,"Dept",$B13,"Month",ET$2,"Source",$D13),0)</f>
        <v>0</v>
      </c>
      <c r="EZ13" s="146">
        <f ca="1">IFERROR(GETPIVOTDATA("ReWash",PivotTable!$B$3,"Dept",$B13,"Month",ET$2,"Source",$D13),0)</f>
        <v>0</v>
      </c>
      <c r="FA13" s="146">
        <f ca="1">IFERROR(GETPIVOTDATA("Other",PivotTable!$B$3,"Dept",$B13,"Month",ET$2,"Source",$D13),0)</f>
        <v>0</v>
      </c>
      <c r="FB13" s="146">
        <f ca="1">IFERROR(GETPIVOTDATA("Sort",PivotTable!$B$3,"Dept",$B13,"Month",ET$2,"Source",$D13),0)</f>
        <v>0</v>
      </c>
      <c r="FC13" s="174">
        <f ca="1">IFERROR(GETPIVOTDATA("Scrap",PivotTable!$B$3,"Dept",$B13,"Month",ET$2,"Source",$D13),0)</f>
        <v>0</v>
      </c>
      <c r="FD13" s="175">
        <v>0</v>
      </c>
      <c r="FE13" s="176" t="s">
        <v>1860</v>
      </c>
      <c r="FF13" s="177">
        <f ca="1">IFERROR(GETPIVOTDATA("Labour Cost",PivotTable!$B$3,"Dept",$B13,"Month",ET$2,"Source",$D13),0)</f>
        <v>0</v>
      </c>
      <c r="FG13" s="177">
        <f ca="1">IFERROR(GETPIVOTDATA("Process cost",PivotTable!$B$3,"Dept",$B13,"Month",ET$2,"Source",$D13),0)</f>
        <v>0</v>
      </c>
      <c r="FH13" s="177">
        <f ca="1">IFERROR(GETPIVOTDATA("Material Cost",PivotTable!$B$3,"Dept",$B13,"Month",ET$2,"Source",$D13),0)</f>
        <v>0</v>
      </c>
      <c r="FI13" s="177">
        <f ca="1">IFERROR(GETPIVOTDATA("Part Cost",PivotTable!$B$3,"Dept",$B13,"Month",ET$2,"Source",$D13),0)</f>
        <v>0</v>
      </c>
      <c r="FJ13" s="203">
        <f ca="1" t="shared" si="19"/>
        <v>0</v>
      </c>
      <c r="FK13" s="204">
        <v>0.009</v>
      </c>
      <c r="FL13" s="205" t="e">
        <f ca="1" t="shared" ref="FL13" si="207">FJ13/ET13</f>
        <v>#DIV/0!</v>
      </c>
      <c r="FM13" s="245">
        <v>0.0011</v>
      </c>
      <c r="FN13" s="251" t="e">
        <f ca="1" t="shared" ref="FN13" si="208">SUM(FJ13:FJ14)/ET13</f>
        <v>#DIV/0!</v>
      </c>
      <c r="FO13" s="238">
        <f>VLOOKUP($B13,Table!$C$4:$P$17,MATCH('MBO Report 1'!FO$2,Table!$E$3:$P$3,0)+2,FALSE)</f>
        <v>0</v>
      </c>
      <c r="FP13" s="144" t="s">
        <v>327</v>
      </c>
      <c r="FQ13" s="145">
        <f>VLOOKUP($A13,Table!$A$56:$P$83,MATCH('MBO Report 1'!FO$2,Table!$E$55:$P$55,0)+4,FALSE)</f>
        <v>0</v>
      </c>
      <c r="FR13" s="145" t="s">
        <v>1860</v>
      </c>
      <c r="FS13" s="146">
        <f ca="1">IFERROR(GETPIVOTDATA("ReWork",PivotTable!$B$3,"Dept",$B13,"Month",FO$2,"Source",$D13),0)</f>
        <v>0</v>
      </c>
      <c r="FT13" s="146">
        <f ca="1">IFERROR(GETPIVOTDATA("RePlate",PivotTable!$B$3,"Dept",$B13,"Month",FO$2,"Source",$D13),0)</f>
        <v>0</v>
      </c>
      <c r="FU13" s="146">
        <f ca="1">IFERROR(GETPIVOTDATA("ReWash",PivotTable!$B$3,"Dept",$B13,"Month",FO$2,"Source",$D13),0)</f>
        <v>0</v>
      </c>
      <c r="FV13" s="146">
        <f ca="1">IFERROR(GETPIVOTDATA("Other",PivotTable!$B$3,"Dept",$B13,"Month",FO$2,"Source",$D13),0)</f>
        <v>0</v>
      </c>
      <c r="FW13" s="146">
        <f ca="1">IFERROR(GETPIVOTDATA("Sort",PivotTable!$B$3,"Dept",$B13,"Month",FO$2,"Source",$D13),0)</f>
        <v>0</v>
      </c>
      <c r="FX13" s="174">
        <f ca="1">IFERROR(GETPIVOTDATA("Scrap",PivotTable!$B$3,"Dept",$B13,"Month",FO$2,"Source",$D13),0)</f>
        <v>0</v>
      </c>
      <c r="FY13" s="175">
        <v>0</v>
      </c>
      <c r="FZ13" s="176" t="s">
        <v>1860</v>
      </c>
      <c r="GA13" s="177">
        <f ca="1">IFERROR(GETPIVOTDATA("Labour Cost",PivotTable!$B$3,"Dept",$B13,"Month",FO$2,"Source",$D13),0)</f>
        <v>0</v>
      </c>
      <c r="GB13" s="177">
        <f ca="1">IFERROR(GETPIVOTDATA("Process cost",PivotTable!$B$3,"Dept",$B13,"Month",FO$2,"Source",$D13),0)</f>
        <v>0</v>
      </c>
      <c r="GC13" s="177">
        <f ca="1">IFERROR(GETPIVOTDATA("Material Cost",PivotTable!$B$3,"Dept",$B13,"Month",FO$2,"Source",$D13),0)</f>
        <v>0</v>
      </c>
      <c r="GD13" s="177">
        <f ca="1">IFERROR(GETPIVOTDATA("Part Cost",PivotTable!$B$3,"Dept",$B13,"Month",FO$2,"Source",$D13),0)</f>
        <v>0</v>
      </c>
      <c r="GE13" s="203">
        <f ca="1" t="shared" si="22"/>
        <v>0</v>
      </c>
      <c r="GF13" s="204">
        <v>0.009</v>
      </c>
      <c r="GG13" s="205" t="e">
        <f ca="1" t="shared" ref="GG13" si="209">GE13/FO13</f>
        <v>#DIV/0!</v>
      </c>
      <c r="GH13" s="245">
        <v>0.0011</v>
      </c>
      <c r="GI13" s="251" t="e">
        <f ca="1" t="shared" ref="GI13" si="210">SUM(GE13:GE14)/FO13</f>
        <v>#DIV/0!</v>
      </c>
      <c r="GJ13" s="238">
        <f>VLOOKUP($B13,Table!$C$4:$P$17,MATCH('MBO Report 1'!GJ$2,Table!$E$3:$P$3,0)+2,FALSE)</f>
        <v>0</v>
      </c>
      <c r="GK13" s="144" t="s">
        <v>327</v>
      </c>
      <c r="GL13" s="145">
        <f>VLOOKUP($A13,Table!$A$56:$P$83,MATCH('MBO Report 1'!GJ$2,Table!$E$55:$P$55,0)+4,FALSE)</f>
        <v>0</v>
      </c>
      <c r="GM13" s="145" t="s">
        <v>1860</v>
      </c>
      <c r="GN13" s="146">
        <f ca="1">IFERROR(GETPIVOTDATA("ReWork",PivotTable!$B$3,"Dept",$B13,"Month",GJ$2,"Source",$D13),0)</f>
        <v>0</v>
      </c>
      <c r="GO13" s="146">
        <f ca="1">IFERROR(GETPIVOTDATA("RePlate",PivotTable!$B$3,"Dept",$B13,"Month",GJ$2,"Source",$D13),0)</f>
        <v>0</v>
      </c>
      <c r="GP13" s="146">
        <f ca="1">IFERROR(GETPIVOTDATA("ReWash",PivotTable!$B$3,"Dept",$B13,"Month",GJ$2,"Source",$D13),0)</f>
        <v>0</v>
      </c>
      <c r="GQ13" s="146">
        <f ca="1">IFERROR(GETPIVOTDATA("Other",PivotTable!$B$3,"Dept",$B13,"Month",GJ$2,"Source",$D13),0)</f>
        <v>0</v>
      </c>
      <c r="GR13" s="146">
        <f ca="1">IFERROR(GETPIVOTDATA("Sort",PivotTable!$B$3,"Dept",$B13,"Month",GJ$2,"Source",$D13),0)</f>
        <v>0</v>
      </c>
      <c r="GS13" s="174">
        <f ca="1">IFERROR(GETPIVOTDATA("Scrap",PivotTable!$B$3,"Dept",$B13,"Month",GJ$2,"Source",$D13),0)</f>
        <v>0</v>
      </c>
      <c r="GT13" s="175">
        <v>0</v>
      </c>
      <c r="GU13" s="176" t="s">
        <v>1860</v>
      </c>
      <c r="GV13" s="177">
        <f ca="1">IFERROR(GETPIVOTDATA("Labour Cost",PivotTable!$B$3,"Dept",$B13,"Month",GJ$2,"Source",$D13),0)</f>
        <v>0</v>
      </c>
      <c r="GW13" s="177">
        <f ca="1">IFERROR(GETPIVOTDATA("Process cost",PivotTable!$B$3,"Dept",$B13,"Month",GJ$2,"Source",$D13),0)</f>
        <v>0</v>
      </c>
      <c r="GX13" s="177">
        <f ca="1">IFERROR(GETPIVOTDATA("Material Cost",PivotTable!$B$3,"Dept",$B13,"Month",GJ$2,"Source",$D13),0)</f>
        <v>0</v>
      </c>
      <c r="GY13" s="177">
        <f ca="1">IFERROR(GETPIVOTDATA("Part Cost",PivotTable!$B$3,"Dept",$B13,"Month",GJ$2,"Source",$D13),0)</f>
        <v>0</v>
      </c>
      <c r="GZ13" s="203">
        <f ca="1" t="shared" si="25"/>
        <v>0</v>
      </c>
      <c r="HA13" s="204">
        <v>0.009</v>
      </c>
      <c r="HB13" s="205" t="e">
        <f ca="1" t="shared" ref="HB13" si="211">GZ13/GJ13</f>
        <v>#DIV/0!</v>
      </c>
      <c r="HC13" s="245">
        <v>0.0011</v>
      </c>
      <c r="HD13" s="251" t="e">
        <f ca="1" t="shared" ref="HD13" si="212">SUM(GZ13:GZ14)/GJ13</f>
        <v>#DIV/0!</v>
      </c>
      <c r="HE13" s="238">
        <f>VLOOKUP($B13,Table!$C$4:$P$17,MATCH('MBO Report 1'!HE$2,Table!$E$3:$P$3,0)+2,FALSE)</f>
        <v>0</v>
      </c>
      <c r="HF13" s="144" t="s">
        <v>327</v>
      </c>
      <c r="HG13" s="145">
        <f>VLOOKUP($A13,Table!$A$56:$P$83,MATCH('MBO Report 1'!HE$2,Table!$E$55:$P$55,0)+4,FALSE)</f>
        <v>0</v>
      </c>
      <c r="HH13" s="145" t="s">
        <v>1860</v>
      </c>
      <c r="HI13" s="146">
        <f ca="1">IFERROR(GETPIVOTDATA("ReWork",PivotTable!$B$3,"Dept",$B13,"Month",HE$2,"Source",$D13),0)</f>
        <v>0</v>
      </c>
      <c r="HJ13" s="146">
        <f ca="1">IFERROR(GETPIVOTDATA("RePlate",PivotTable!$B$3,"Dept",$B13,"Month",HE$2,"Source",$D13),0)</f>
        <v>0</v>
      </c>
      <c r="HK13" s="146">
        <f ca="1">IFERROR(GETPIVOTDATA("ReWash",PivotTable!$B$3,"Dept",$B13,"Month",HE$2,"Source",$D13),0)</f>
        <v>0</v>
      </c>
      <c r="HL13" s="146">
        <f ca="1">IFERROR(GETPIVOTDATA("Other",PivotTable!$B$3,"Dept",$B13,"Month",HE$2,"Source",$D13),0)</f>
        <v>0</v>
      </c>
      <c r="HM13" s="146">
        <f ca="1">IFERROR(GETPIVOTDATA("Sort",PivotTable!$B$3,"Dept",$B13,"Month",HE$2,"Source",$D13),0)</f>
        <v>0</v>
      </c>
      <c r="HN13" s="174">
        <f ca="1">IFERROR(GETPIVOTDATA("Scrap",PivotTable!$B$3,"Dept",$B13,"Month",HE$2,"Source",$D13),0)</f>
        <v>0</v>
      </c>
      <c r="HO13" s="175">
        <v>0</v>
      </c>
      <c r="HP13" s="176" t="s">
        <v>1860</v>
      </c>
      <c r="HQ13" s="177">
        <f ca="1">IFERROR(GETPIVOTDATA("Labour Cost",PivotTable!$B$3,"Dept",$B13,"Month",HE$2,"Source",$D13),0)</f>
        <v>0</v>
      </c>
      <c r="HR13" s="177">
        <f ca="1">IFERROR(GETPIVOTDATA("Process cost",PivotTable!$B$3,"Dept",$B13,"Month",HE$2,"Source",$D13),0)</f>
        <v>0</v>
      </c>
      <c r="HS13" s="177">
        <f ca="1">IFERROR(GETPIVOTDATA("Material Cost",PivotTable!$B$3,"Dept",$B13,"Month",HE$2,"Source",$D13),0)</f>
        <v>0</v>
      </c>
      <c r="HT13" s="177">
        <f ca="1">IFERROR(GETPIVOTDATA("Part Cost",PivotTable!$B$3,"Dept",$B13,"Month",HE$2,"Source",$D13),0)</f>
        <v>0</v>
      </c>
      <c r="HU13" s="203">
        <f ca="1" t="shared" si="28"/>
        <v>0</v>
      </c>
      <c r="HV13" s="204">
        <v>0.009</v>
      </c>
      <c r="HW13" s="205" t="e">
        <f ca="1" t="shared" ref="HW13" si="213">HU13/HE13</f>
        <v>#DIV/0!</v>
      </c>
      <c r="HX13" s="245">
        <v>0.0011</v>
      </c>
      <c r="HY13" s="251" t="e">
        <f ca="1" t="shared" ref="HY13" si="214">SUM(HU13:HU14)/HE13</f>
        <v>#DIV/0!</v>
      </c>
      <c r="HZ13" s="238">
        <f>VLOOKUP($B13,Table!$C$4:$P$17,MATCH('MBO Report 1'!HZ$2,Table!$E$3:$P$3,0)+2,FALSE)</f>
        <v>0</v>
      </c>
      <c r="IA13" s="144" t="s">
        <v>327</v>
      </c>
      <c r="IB13" s="145">
        <f>VLOOKUP($A13,Table!$A$56:$P$83,MATCH('MBO Report 1'!HZ$2,Table!$E$55:$P$55,0)+4,FALSE)</f>
        <v>0</v>
      </c>
      <c r="IC13" s="145" t="s">
        <v>1860</v>
      </c>
      <c r="ID13" s="146">
        <f ca="1">IFERROR(GETPIVOTDATA("ReWork",PivotTable!$B$3,"Dept",$B13,"Month",HZ$2,"Source",$D13),0)</f>
        <v>0</v>
      </c>
      <c r="IE13" s="146">
        <f ca="1">IFERROR(GETPIVOTDATA("RePlate",PivotTable!$B$3,"Dept",$B13,"Month",HZ$2,"Source",$D13),0)</f>
        <v>0</v>
      </c>
      <c r="IF13" s="146">
        <f ca="1">IFERROR(GETPIVOTDATA("ReWash",PivotTable!$B$3,"Dept",$B13,"Month",HZ$2,"Source",$D13),0)</f>
        <v>0</v>
      </c>
      <c r="IG13" s="146">
        <f ca="1">IFERROR(GETPIVOTDATA("Other",PivotTable!$B$3,"Dept",$B13,"Month",HZ$2,"Source",$D13),0)</f>
        <v>0</v>
      </c>
      <c r="IH13" s="146">
        <f ca="1">IFERROR(GETPIVOTDATA("Sort",PivotTable!$B$3,"Dept",$B13,"Month",HZ$2,"Source",$D13),0)</f>
        <v>0</v>
      </c>
      <c r="II13" s="174">
        <f ca="1">IFERROR(GETPIVOTDATA("Scrap",PivotTable!$B$3,"Dept",$B13,"Month",HZ$2,"Source",$D13),0)</f>
        <v>0</v>
      </c>
      <c r="IJ13" s="175">
        <v>0</v>
      </c>
      <c r="IK13" s="176" t="s">
        <v>1860</v>
      </c>
      <c r="IL13" s="177">
        <f ca="1">IFERROR(GETPIVOTDATA("Labour Cost",PivotTable!$B$3,"Dept",$B13,"Month",HZ$2,"Source",$D13),0)</f>
        <v>0</v>
      </c>
      <c r="IM13" s="177">
        <f ca="1">IFERROR(GETPIVOTDATA("Process cost",PivotTable!$B$3,"Dept",$B13,"Month",HZ$2,"Source",$D13),0)</f>
        <v>0</v>
      </c>
      <c r="IN13" s="177">
        <f ca="1">IFERROR(GETPIVOTDATA("Material Cost",PivotTable!$B$3,"Dept",$B13,"Month",HZ$2,"Source",$D13),0)</f>
        <v>0</v>
      </c>
      <c r="IO13" s="177">
        <f ca="1">IFERROR(GETPIVOTDATA("Part Cost",PivotTable!$B$3,"Dept",$B13,"Month",HZ$2,"Source",$D13),0)</f>
        <v>0</v>
      </c>
      <c r="IP13" s="203">
        <f ca="1" t="shared" si="31"/>
        <v>0</v>
      </c>
      <c r="IQ13" s="204">
        <v>0.009</v>
      </c>
      <c r="IR13" s="205" t="e">
        <f ca="1" t="shared" ref="IR13" si="215">IP13/HZ13</f>
        <v>#DIV/0!</v>
      </c>
      <c r="IS13" s="245">
        <v>0.0011</v>
      </c>
      <c r="IT13" s="251" t="e">
        <f ca="1" t="shared" ref="IT13" si="216">SUM(IP13:IP14)/HZ13</f>
        <v>#DIV/0!</v>
      </c>
    </row>
    <row r="14" customHeight="1" collapsed="1" spans="1:254">
      <c r="A14" s="141" t="str">
        <f t="shared" ref="A14" si="217">B13&amp;D14</f>
        <v>PVDExternal</v>
      </c>
      <c r="B14" s="142"/>
      <c r="C14" s="143"/>
      <c r="D14" s="147" t="s">
        <v>49</v>
      </c>
      <c r="E14" s="148">
        <f>VLOOKUP($A14,Table!$A$56:$P$83,MATCH('MBO Report 1'!C$2,Table!$E$55:$P$55,0)+4,FALSE)</f>
        <v>0</v>
      </c>
      <c r="F14" s="148">
        <f>VLOOKUP($A13,Table!$A$23:$P$50,MATCH('MBO Report 1'!C$2,Table!$E$22:$P$22,0)+4,FALSE)</f>
        <v>0</v>
      </c>
      <c r="G14" s="149">
        <f ca="1">IFERROR(GETPIVOTDATA("ReWork",PivotTable!$B$3,"Dept",$B13,"Month",C$2,"Source",$D14),0)</f>
        <v>0</v>
      </c>
      <c r="H14" s="149">
        <f ca="1">IFERROR(GETPIVOTDATA("RePlate",PivotTable!$B$3,"Dept",$B13,"Month",C$2,"Source",$D14),0)</f>
        <v>0</v>
      </c>
      <c r="I14" s="149">
        <f ca="1">IFERROR(GETPIVOTDATA("ReWash",PivotTable!$B$3,"Dept",$B13,"Month",C$2,"Source",$D14),0)</f>
        <v>0</v>
      </c>
      <c r="J14" s="149">
        <f ca="1">IFERROR(GETPIVOTDATA("Other",PivotTable!$B$3,"Dept",$B13,"Month",C$2,"Source",$D14),0)</f>
        <v>0</v>
      </c>
      <c r="K14" s="149">
        <f ca="1">IFERROR(GETPIVOTDATA("Sort",PivotTable!$B$3,"Dept",$B13,"Month",C$2,"Source",$D14),0)</f>
        <v>0</v>
      </c>
      <c r="L14" s="178">
        <f ca="1">IFERROR(GETPIVOTDATA("Scrap",PivotTable!$B$3,"Dept",$B13,"Month",C$2,"Source",$D14),0)</f>
        <v>0</v>
      </c>
      <c r="M14" s="179">
        <f>E13*250+E14*500</f>
        <v>0</v>
      </c>
      <c r="N14" s="180">
        <f>VLOOKUP($A14,Table!$A$23:$P$50,MATCH('MBO Report 1'!C$2,Table!$E$22:$P$22,0)+4,FALSE)</f>
        <v>0</v>
      </c>
      <c r="O14" s="181">
        <f ca="1">IFERROR(GETPIVOTDATA("Labour Cost",PivotTable!$B$3,"Dept",$B13,"Month",C$2,"Source",$D14),0)</f>
        <v>0</v>
      </c>
      <c r="P14" s="181">
        <f ca="1">IFERROR(GETPIVOTDATA("Process cost",PivotTable!$B$3,"Dept",$B13,"Month",C$2,"Source",$D14),0)</f>
        <v>0</v>
      </c>
      <c r="Q14" s="181">
        <f ca="1">IFERROR(GETPIVOTDATA("Material Cost",PivotTable!$B$3,"Dept",$B13,"Month",C$2,"Source",$D14),0)</f>
        <v>0</v>
      </c>
      <c r="R14" s="181">
        <f ca="1">IFERROR(GETPIVOTDATA("Part Cost",PivotTable!$B$3,"Dept",$B13,"Month",C$2,"Source",$D14),0)</f>
        <v>0</v>
      </c>
      <c r="S14" s="208">
        <f ca="1" t="shared" si="0"/>
        <v>0</v>
      </c>
      <c r="T14" s="209">
        <v>0.002</v>
      </c>
      <c r="U14" s="210">
        <f ca="1">S14/C13</f>
        <v>0</v>
      </c>
      <c r="V14" s="206"/>
      <c r="W14" s="207"/>
      <c r="X14" s="143"/>
      <c r="Y14" s="147" t="s">
        <v>49</v>
      </c>
      <c r="Z14" s="148">
        <f>VLOOKUP($A14,Table!$A$56:$P$83,MATCH('MBO Report 1'!X$2,Table!$E$55:$P$55,0)+4,FALSE)</f>
        <v>0</v>
      </c>
      <c r="AA14" s="148">
        <f>VLOOKUP($A13,Table!$A$23:$P$50,MATCH('MBO Report 1'!X$2,Table!$E$22:$P$22,0)+4,FALSE)</f>
        <v>0</v>
      </c>
      <c r="AB14" s="149">
        <f ca="1">IFERROR(GETPIVOTDATA("ReWork",PivotTable!$B$3,"Dept",$B13,"Month",X$2,"Source",$D14),0)</f>
        <v>5.55</v>
      </c>
      <c r="AC14" s="149">
        <f ca="1">IFERROR(GETPIVOTDATA("RePlate",PivotTable!$B$3,"Dept",$B13,"Month",X$2,"Source",$D14),0)</f>
        <v>0</v>
      </c>
      <c r="AD14" s="149">
        <f ca="1">IFERROR(GETPIVOTDATA("ReWash",PivotTable!$B$3,"Dept",$B13,"Month",X$2,"Source",$D14),0)</f>
        <v>0</v>
      </c>
      <c r="AE14" s="149">
        <f ca="1">IFERROR(GETPIVOTDATA("Other",PivotTable!$B$3,"Dept",$B13,"Month",X$2,"Source",$D14),0)</f>
        <v>0</v>
      </c>
      <c r="AF14" s="149">
        <f ca="1">IFERROR(GETPIVOTDATA("Sort",PivotTable!$B$3,"Dept",$B13,"Month",X$2,"Source",$D14),0)</f>
        <v>0</v>
      </c>
      <c r="AG14" s="178">
        <f ca="1">IFERROR(GETPIVOTDATA("Scrap",PivotTable!$B$3,"Dept",$B13,"Month",X$2,"Source",$D14),0)</f>
        <v>0</v>
      </c>
      <c r="AH14" s="179">
        <f t="shared" ref="AH14" si="218">Z13*250+Z14*500</f>
        <v>0</v>
      </c>
      <c r="AI14" s="180">
        <f>VLOOKUP($A14,Table!$A$23:$P$50,MATCH('MBO Report 1'!X$2,Table!$E$22:$P$22,0)+4,FALSE)</f>
        <v>0</v>
      </c>
      <c r="AJ14" s="181">
        <f ca="1">IFERROR(GETPIVOTDATA("Labour Cost",PivotTable!$B$3,"Dept",$B13,"Month",X$2,"Source",$D14),0)</f>
        <v>77.7</v>
      </c>
      <c r="AK14" s="181">
        <f ca="1">IFERROR(GETPIVOTDATA("Process cost",PivotTable!$B$3,"Dept",$B13,"Month",X$2,"Source",$D14),0)</f>
        <v>0</v>
      </c>
      <c r="AL14" s="181">
        <f ca="1">IFERROR(GETPIVOTDATA("Material Cost",PivotTable!$B$3,"Dept",$B13,"Month",X$2,"Source",$D14),0)</f>
        <v>1.35</v>
      </c>
      <c r="AM14" s="181">
        <f ca="1">IFERROR(GETPIVOTDATA("Part Cost",PivotTable!$B$3,"Dept",$B13,"Month",X$2,"Source",$D14),0)</f>
        <v>0</v>
      </c>
      <c r="AN14" s="208">
        <f ca="1" t="shared" si="1"/>
        <v>79.05</v>
      </c>
      <c r="AO14" s="209">
        <v>0.002</v>
      </c>
      <c r="AP14" s="210">
        <f ca="1" t="shared" ref="AP14" si="219">AN14/X13</f>
        <v>9.39151144772264e-5</v>
      </c>
      <c r="AQ14" s="206"/>
      <c r="AR14" s="207"/>
      <c r="AS14" s="239"/>
      <c r="AT14" s="147" t="s">
        <v>49</v>
      </c>
      <c r="AU14" s="148">
        <f>VLOOKUP($A14,Table!$A$56:$P$83,MATCH('MBO Report 1'!AS$2,Table!$E$55:$P$55,0)+4,FALSE)</f>
        <v>0</v>
      </c>
      <c r="AV14" s="148">
        <f>VLOOKUP($A13,Table!$A$23:$P$50,MATCH('MBO Report 1'!AS$2,Table!$E$22:$P$22,0)+4,FALSE)</f>
        <v>0</v>
      </c>
      <c r="AW14" s="149">
        <f ca="1">IFERROR(GETPIVOTDATA("ReWork",PivotTable!$B$3,"Dept",$B13,"Month",AS$2,"Source",$D14),0)</f>
        <v>0</v>
      </c>
      <c r="AX14" s="149">
        <f ca="1">IFERROR(GETPIVOTDATA("RePlate",PivotTable!$B$3,"Dept",$B13,"Month",AS$2,"Source",$D14),0)</f>
        <v>0</v>
      </c>
      <c r="AY14" s="149">
        <f ca="1">IFERROR(GETPIVOTDATA("ReWash",PivotTable!$B$3,"Dept",$B13,"Month",AS$2,"Source",$D14),0)</f>
        <v>0</v>
      </c>
      <c r="AZ14" s="149">
        <f ca="1">IFERROR(GETPIVOTDATA("Other",PivotTable!$B$3,"Dept",$B13,"Month",AS$2,"Source",$D14),0)</f>
        <v>0</v>
      </c>
      <c r="BA14" s="149">
        <f ca="1">IFERROR(GETPIVOTDATA("Sort",PivotTable!$B$3,"Dept",$B13,"Month",AS$2,"Source",$D14),0)</f>
        <v>0</v>
      </c>
      <c r="BB14" s="178">
        <f ca="1">IFERROR(GETPIVOTDATA("Scrap",PivotTable!$B$3,"Dept",$B13,"Month",AS$2,"Source",$D14),0)</f>
        <v>0</v>
      </c>
      <c r="BC14" s="179">
        <f t="shared" ref="BC14" si="220">AU13*250+AU14*500</f>
        <v>0</v>
      </c>
      <c r="BD14" s="180">
        <f>VLOOKUP($A14,Table!$A$23:$P$50,MATCH('MBO Report 1'!AS$2,Table!$E$22:$P$22,0)+4,FALSE)</f>
        <v>0</v>
      </c>
      <c r="BE14" s="181">
        <f ca="1">IFERROR(GETPIVOTDATA("Labour Cost",PivotTable!$B$3,"Dept",$B13,"Month",AS$2,"Source",$D14),0)</f>
        <v>0</v>
      </c>
      <c r="BF14" s="181">
        <f ca="1">IFERROR(GETPIVOTDATA("Process cost",PivotTable!$B$3,"Dept",$B13,"Month",AS$2,"Source",$D14),0)</f>
        <v>0</v>
      </c>
      <c r="BG14" s="181">
        <f ca="1">IFERROR(GETPIVOTDATA("Material Cost",PivotTable!$B$3,"Dept",$B13,"Month",AS$2,"Source",$D14),0)</f>
        <v>0</v>
      </c>
      <c r="BH14" s="181">
        <f ca="1">IFERROR(GETPIVOTDATA("Part Cost",PivotTable!$B$3,"Dept",$B13,"Month",AS$2,"Source",$D14),0)</f>
        <v>0</v>
      </c>
      <c r="BI14" s="208">
        <f ca="1" t="shared" si="4"/>
        <v>0</v>
      </c>
      <c r="BJ14" s="209">
        <v>0.002</v>
      </c>
      <c r="BK14" s="210">
        <f ca="1" t="shared" ref="BK14" si="221">BI14/AS13</f>
        <v>0</v>
      </c>
      <c r="BL14" s="246"/>
      <c r="BM14" s="252"/>
      <c r="BN14" s="239"/>
      <c r="BO14" s="147" t="s">
        <v>49</v>
      </c>
      <c r="BP14" s="148">
        <f>VLOOKUP($A14,Table!$A$56:$P$83,MATCH('MBO Report 1'!BN$2,Table!$E$55:$P$55,0)+4,FALSE)</f>
        <v>0</v>
      </c>
      <c r="BQ14" s="148">
        <f>VLOOKUP($A13,Table!$A$23:$P$50,MATCH('MBO Report 1'!BN$2,Table!$E$22:$P$22,0)+4,FALSE)</f>
        <v>0</v>
      </c>
      <c r="BR14" s="149">
        <f ca="1">IFERROR(GETPIVOTDATA("ReWork",PivotTable!$B$3,"Dept",$B13,"Month",BN$2,"Source",$D14),0)</f>
        <v>11.248</v>
      </c>
      <c r="BS14" s="149">
        <f ca="1">IFERROR(GETPIVOTDATA("RePlate",PivotTable!$B$3,"Dept",$B13,"Month",BN$2,"Source",$D14),0)</f>
        <v>0</v>
      </c>
      <c r="BT14" s="149">
        <f ca="1">IFERROR(GETPIVOTDATA("ReWash",PivotTable!$B$3,"Dept",$B13,"Month",BN$2,"Source",$D14),0)</f>
        <v>0</v>
      </c>
      <c r="BU14" s="149">
        <f ca="1">IFERROR(GETPIVOTDATA("Other",PivotTable!$B$3,"Dept",$B13,"Month",BN$2,"Source",$D14),0)</f>
        <v>0</v>
      </c>
      <c r="BV14" s="149">
        <f ca="1">IFERROR(GETPIVOTDATA("Sort",PivotTable!$B$3,"Dept",$B13,"Month",BN$2,"Source",$D14),0)</f>
        <v>0</v>
      </c>
      <c r="BW14" s="178">
        <f ca="1">IFERROR(GETPIVOTDATA("Scrap",PivotTable!$B$3,"Dept",$B13,"Month",BN$2,"Source",$D14),0)</f>
        <v>0</v>
      </c>
      <c r="BX14" s="179">
        <f t="shared" ref="BX14" si="222">BP13*250+BP14*500</f>
        <v>0</v>
      </c>
      <c r="BY14" s="180">
        <f>VLOOKUP($A14,Table!$A$23:$P$50,MATCH('MBO Report 1'!BN$2,Table!$E$22:$P$22,0)+4,FALSE)</f>
        <v>0</v>
      </c>
      <c r="BZ14" s="181">
        <f ca="1">IFERROR(GETPIVOTDATA("Labour Cost",PivotTable!$B$3,"Dept",$B13,"Month",BN$2,"Source",$D14),0)</f>
        <v>157.472</v>
      </c>
      <c r="CA14" s="181">
        <f ca="1">IFERROR(GETPIVOTDATA("Process cost",PivotTable!$B$3,"Dept",$B13,"Month",BN$2,"Source",$D14),0)</f>
        <v>0</v>
      </c>
      <c r="CB14" s="181">
        <f ca="1">IFERROR(GETPIVOTDATA("Material Cost",PivotTable!$B$3,"Dept",$B13,"Month",BN$2,"Source",$D14),0)</f>
        <v>2.736</v>
      </c>
      <c r="CC14" s="181">
        <f ca="1">IFERROR(GETPIVOTDATA("Part Cost",PivotTable!$B$3,"Dept",$B13,"Month",BN$2,"Source",$D14),0)</f>
        <v>0</v>
      </c>
      <c r="CD14" s="208">
        <f ca="1" t="shared" si="7"/>
        <v>160.208</v>
      </c>
      <c r="CE14" s="209">
        <v>0.002</v>
      </c>
      <c r="CF14" s="210">
        <f ca="1" t="shared" ref="CF14" si="223">CD14/BN13</f>
        <v>0.000191562632714283</v>
      </c>
      <c r="CG14" s="246"/>
      <c r="CH14" s="252"/>
      <c r="CI14" s="239"/>
      <c r="CJ14" s="147" t="s">
        <v>49</v>
      </c>
      <c r="CK14" s="148">
        <f>VLOOKUP($A14,Table!$A$56:$P$83,MATCH('MBO Report 1'!CI$2,Table!$E$55:$P$55,0)+4,FALSE)</f>
        <v>0</v>
      </c>
      <c r="CL14" s="148">
        <f>VLOOKUP($A13,Table!$A$23:$P$50,MATCH('MBO Report 1'!CI$2,Table!$E$22:$P$22,0)+4,FALSE)</f>
        <v>0</v>
      </c>
      <c r="CM14" s="149">
        <f ca="1">IFERROR(GETPIVOTDATA("ReWork",PivotTable!$B$3,"Dept",$B13,"Month",CI$2,"Source",$D14),0)</f>
        <v>0</v>
      </c>
      <c r="CN14" s="149">
        <f ca="1">IFERROR(GETPIVOTDATA("RePlate",PivotTable!$B$3,"Dept",$B13,"Month",CI$2,"Source",$D14),0)</f>
        <v>0</v>
      </c>
      <c r="CO14" s="149">
        <f ca="1">IFERROR(GETPIVOTDATA("ReWash",PivotTable!$B$3,"Dept",$B13,"Month",CI$2,"Source",$D14),0)</f>
        <v>0</v>
      </c>
      <c r="CP14" s="149">
        <f ca="1">IFERROR(GETPIVOTDATA("Other",PivotTable!$B$3,"Dept",$B13,"Month",CI$2,"Source",$D14),0)</f>
        <v>0</v>
      </c>
      <c r="CQ14" s="149">
        <f ca="1">IFERROR(GETPIVOTDATA("Sort",PivotTable!$B$3,"Dept",$B13,"Month",CI$2,"Source",$D14),0)</f>
        <v>0</v>
      </c>
      <c r="CR14" s="178">
        <f ca="1">IFERROR(GETPIVOTDATA("Scrap",PivotTable!$B$3,"Dept",$B13,"Month",CI$2,"Source",$D14),0)</f>
        <v>0</v>
      </c>
      <c r="CS14" s="179">
        <f t="shared" ref="CS14" si="224">CK13*250+CK14*500</f>
        <v>0</v>
      </c>
      <c r="CT14" s="180">
        <f>VLOOKUP($A14,Table!$A$23:$P$50,MATCH('MBO Report 1'!CI$2,Table!$E$22:$P$22,0)+4,FALSE)</f>
        <v>0</v>
      </c>
      <c r="CU14" s="181">
        <f ca="1">IFERROR(GETPIVOTDATA("Labour Cost",PivotTable!$B$3,"Dept",$B13,"Month",CI$2,"Source",$D14),0)</f>
        <v>0</v>
      </c>
      <c r="CV14" s="181">
        <f ca="1">IFERROR(GETPIVOTDATA("Process cost",PivotTable!$B$3,"Dept",$B13,"Month",CI$2,"Source",$D14),0)</f>
        <v>0</v>
      </c>
      <c r="CW14" s="181">
        <f ca="1">IFERROR(GETPIVOTDATA("Material Cost",PivotTable!$B$3,"Dept",$B13,"Month",CI$2,"Source",$D14),0)</f>
        <v>0</v>
      </c>
      <c r="CX14" s="181">
        <f ca="1">IFERROR(GETPIVOTDATA("Part Cost",PivotTable!$B$3,"Dept",$B13,"Month",CI$2,"Source",$D14),0)</f>
        <v>0</v>
      </c>
      <c r="CY14" s="208">
        <f ca="1" t="shared" si="10"/>
        <v>0</v>
      </c>
      <c r="CZ14" s="209">
        <v>0.002</v>
      </c>
      <c r="DA14" s="210">
        <f ca="1" t="shared" ref="DA14" si="225">CY14/CI13</f>
        <v>0</v>
      </c>
      <c r="DB14" s="246"/>
      <c r="DC14" s="252"/>
      <c r="DD14" s="239"/>
      <c r="DE14" s="147" t="s">
        <v>49</v>
      </c>
      <c r="DF14" s="148">
        <f>VLOOKUP($A14,Table!$A$56:$P$83,MATCH('MBO Report 1'!DD$2,Table!$E$55:$P$55,0)+4,FALSE)</f>
        <v>0</v>
      </c>
      <c r="DG14" s="148">
        <f>VLOOKUP($A13,Table!$A$23:$P$50,MATCH('MBO Report 1'!DD$2,Table!$E$22:$P$22,0)+4,FALSE)</f>
        <v>0</v>
      </c>
      <c r="DH14" s="149">
        <f ca="1">IFERROR(GETPIVOTDATA("ReWork",PivotTable!$B$3,"Dept",$B13,"Month",DD$2,"Source",$D14),0)</f>
        <v>14.171</v>
      </c>
      <c r="DI14" s="149">
        <f ca="1">IFERROR(GETPIVOTDATA("RePlate",PivotTable!$B$3,"Dept",$B13,"Month",DD$2,"Source",$D14),0)</f>
        <v>0</v>
      </c>
      <c r="DJ14" s="149">
        <f ca="1">IFERROR(GETPIVOTDATA("ReWash",PivotTable!$B$3,"Dept",$B13,"Month",DD$2,"Source",$D14),0)</f>
        <v>0</v>
      </c>
      <c r="DK14" s="149">
        <f ca="1">IFERROR(GETPIVOTDATA("Other",PivotTable!$B$3,"Dept",$B13,"Month",DD$2,"Source",$D14),0)</f>
        <v>0</v>
      </c>
      <c r="DL14" s="149">
        <f ca="1">IFERROR(GETPIVOTDATA("Sort",PivotTable!$B$3,"Dept",$B13,"Month",DD$2,"Source",$D14),0)</f>
        <v>0</v>
      </c>
      <c r="DM14" s="178">
        <f ca="1">IFERROR(GETPIVOTDATA("Scrap",PivotTable!$B$3,"Dept",$B13,"Month",DD$2,"Source",$D14),0)</f>
        <v>0</v>
      </c>
      <c r="DN14" s="179">
        <f t="shared" ref="DN14" si="226">DF13*250+DF14*500</f>
        <v>0</v>
      </c>
      <c r="DO14" s="180">
        <f>VLOOKUP($A14,Table!$A$23:$P$50,MATCH('MBO Report 1'!DD$2,Table!$E$22:$P$22,0)+4,FALSE)</f>
        <v>0</v>
      </c>
      <c r="DP14" s="181">
        <f ca="1">IFERROR(GETPIVOTDATA("Labour Cost",PivotTable!$B$3,"Dept",$B13,"Month",DD$2,"Source",$D14),0)</f>
        <v>198.394</v>
      </c>
      <c r="DQ14" s="181">
        <f ca="1">IFERROR(GETPIVOTDATA("Process cost",PivotTable!$B$3,"Dept",$B13,"Month",DD$2,"Source",$D14),0)</f>
        <v>0</v>
      </c>
      <c r="DR14" s="181">
        <f ca="1">IFERROR(GETPIVOTDATA("Material Cost",PivotTable!$B$3,"Dept",$B13,"Month",DD$2,"Source",$D14),0)</f>
        <v>3.447</v>
      </c>
      <c r="DS14" s="181">
        <f ca="1">IFERROR(GETPIVOTDATA("Part Cost",PivotTable!$B$3,"Dept",$B13,"Month",DD$2,"Source",$D14),0)</f>
        <v>0</v>
      </c>
      <c r="DT14" s="208">
        <f ca="1" t="shared" si="13"/>
        <v>201.841</v>
      </c>
      <c r="DU14" s="209">
        <v>0.002</v>
      </c>
      <c r="DV14" s="210">
        <f ca="1" t="shared" ref="DV14" si="227">DT14/DD13</f>
        <v>0.000242677709363104</v>
      </c>
      <c r="DW14" s="246"/>
      <c r="DX14" s="252"/>
      <c r="DY14" s="239"/>
      <c r="DZ14" s="147" t="s">
        <v>49</v>
      </c>
      <c r="EA14" s="148">
        <f>VLOOKUP($A14,Table!$A$56:$P$83,MATCH('MBO Report 1'!DY$2,Table!$E$55:$P$55,0)+4,FALSE)</f>
        <v>0</v>
      </c>
      <c r="EB14" s="148">
        <f>VLOOKUP($A13,Table!$A$23:$P$50,MATCH('MBO Report 1'!DY$2,Table!$E$22:$P$22,0)+4,FALSE)</f>
        <v>0</v>
      </c>
      <c r="EC14" s="149">
        <f ca="1">IFERROR(GETPIVOTDATA("ReWork",PivotTable!$B$3,"Dept",$B13,"Month",DY$2,"Source",$D14),0)</f>
        <v>0</v>
      </c>
      <c r="ED14" s="149">
        <f ca="1">IFERROR(GETPIVOTDATA("RePlate",PivotTable!$B$3,"Dept",$B13,"Month",DY$2,"Source",$D14),0)</f>
        <v>0</v>
      </c>
      <c r="EE14" s="149">
        <f ca="1">IFERROR(GETPIVOTDATA("ReWash",PivotTable!$B$3,"Dept",$B13,"Month",DY$2,"Source",$D14),0)</f>
        <v>0</v>
      </c>
      <c r="EF14" s="149">
        <f ca="1">IFERROR(GETPIVOTDATA("Other",PivotTable!$B$3,"Dept",$B13,"Month",DY$2,"Source",$D14),0)</f>
        <v>0</v>
      </c>
      <c r="EG14" s="149">
        <f ca="1">IFERROR(GETPIVOTDATA("Sort",PivotTable!$B$3,"Dept",$B13,"Month",DY$2,"Source",$D14),0)</f>
        <v>0</v>
      </c>
      <c r="EH14" s="178">
        <f ca="1">IFERROR(GETPIVOTDATA("Scrap",PivotTable!$B$3,"Dept",$B13,"Month",DY$2,"Source",$D14),0)</f>
        <v>0</v>
      </c>
      <c r="EI14" s="179">
        <f t="shared" ref="EI14" si="228">EA13*250+EA14*500</f>
        <v>0</v>
      </c>
      <c r="EJ14" s="180">
        <f>VLOOKUP($A14,Table!$A$23:$P$50,MATCH('MBO Report 1'!DY$2,Table!$E$22:$P$22,0)+4,FALSE)</f>
        <v>0</v>
      </c>
      <c r="EK14" s="181">
        <f ca="1">IFERROR(GETPIVOTDATA("Labour Cost",PivotTable!$B$3,"Dept",$B13,"Month",DY$2,"Source",$D14),0)</f>
        <v>0</v>
      </c>
      <c r="EL14" s="181">
        <f ca="1">IFERROR(GETPIVOTDATA("Process cost",PivotTable!$B$3,"Dept",$B13,"Month",DY$2,"Source",$D14),0)</f>
        <v>0</v>
      </c>
      <c r="EM14" s="181">
        <f ca="1">IFERROR(GETPIVOTDATA("Material Cost",PivotTable!$B$3,"Dept",$B13,"Month",DY$2,"Source",$D14),0)</f>
        <v>0</v>
      </c>
      <c r="EN14" s="181">
        <f ca="1">IFERROR(GETPIVOTDATA("Part Cost",PivotTable!$B$3,"Dept",$B13,"Month",DY$2,"Source",$D14),0)</f>
        <v>0</v>
      </c>
      <c r="EO14" s="208">
        <f ca="1" t="shared" si="16"/>
        <v>0</v>
      </c>
      <c r="EP14" s="209">
        <v>0.002</v>
      </c>
      <c r="EQ14" s="210" t="e">
        <f ca="1" t="shared" ref="EQ14" si="229">EO14/DY13</f>
        <v>#DIV/0!</v>
      </c>
      <c r="ER14" s="246"/>
      <c r="ES14" s="252"/>
      <c r="ET14" s="239"/>
      <c r="EU14" s="147" t="s">
        <v>49</v>
      </c>
      <c r="EV14" s="148">
        <f>VLOOKUP($A14,Table!$A$56:$P$83,MATCH('MBO Report 1'!ET$2,Table!$E$55:$P$55,0)+4,FALSE)</f>
        <v>0</v>
      </c>
      <c r="EW14" s="148">
        <f>VLOOKUP($A13,Table!$A$23:$P$50,MATCH('MBO Report 1'!ET$2,Table!$E$22:$P$22,0)+4,FALSE)</f>
        <v>0</v>
      </c>
      <c r="EX14" s="149">
        <f ca="1">IFERROR(GETPIVOTDATA("ReWork",PivotTable!$B$3,"Dept",$B13,"Month",ET$2,"Source",$D14),0)</f>
        <v>0</v>
      </c>
      <c r="EY14" s="149">
        <f ca="1">IFERROR(GETPIVOTDATA("RePlate",PivotTable!$B$3,"Dept",$B13,"Month",ET$2,"Source",$D14),0)</f>
        <v>0</v>
      </c>
      <c r="EZ14" s="149">
        <f ca="1">IFERROR(GETPIVOTDATA("ReWash",PivotTable!$B$3,"Dept",$B13,"Month",ET$2,"Source",$D14),0)</f>
        <v>0</v>
      </c>
      <c r="FA14" s="149">
        <f ca="1">IFERROR(GETPIVOTDATA("Other",PivotTable!$B$3,"Dept",$B13,"Month",ET$2,"Source",$D14),0)</f>
        <v>0</v>
      </c>
      <c r="FB14" s="149">
        <f ca="1">IFERROR(GETPIVOTDATA("Sort",PivotTable!$B$3,"Dept",$B13,"Month",ET$2,"Source",$D14),0)</f>
        <v>0</v>
      </c>
      <c r="FC14" s="178">
        <f ca="1">IFERROR(GETPIVOTDATA("Scrap",PivotTable!$B$3,"Dept",$B13,"Month",ET$2,"Source",$D14),0)</f>
        <v>0</v>
      </c>
      <c r="FD14" s="179">
        <f t="shared" ref="FD14" si="230">EV13*250+EV14*500</f>
        <v>0</v>
      </c>
      <c r="FE14" s="180">
        <f>VLOOKUP($A14,Table!$A$23:$P$50,MATCH('MBO Report 1'!ET$2,Table!$E$22:$P$22,0)+4,FALSE)</f>
        <v>0</v>
      </c>
      <c r="FF14" s="181">
        <f ca="1">IFERROR(GETPIVOTDATA("Labour Cost",PivotTable!$B$3,"Dept",$B13,"Month",ET$2,"Source",$D14),0)</f>
        <v>0</v>
      </c>
      <c r="FG14" s="181">
        <f ca="1">IFERROR(GETPIVOTDATA("Process cost",PivotTable!$B$3,"Dept",$B13,"Month",ET$2,"Source",$D14),0)</f>
        <v>0</v>
      </c>
      <c r="FH14" s="181">
        <f ca="1">IFERROR(GETPIVOTDATA("Material Cost",PivotTable!$B$3,"Dept",$B13,"Month",ET$2,"Source",$D14),0)</f>
        <v>0</v>
      </c>
      <c r="FI14" s="181">
        <f ca="1">IFERROR(GETPIVOTDATA("Part Cost",PivotTable!$B$3,"Dept",$B13,"Month",ET$2,"Source",$D14),0)</f>
        <v>0</v>
      </c>
      <c r="FJ14" s="208">
        <f ca="1" t="shared" si="19"/>
        <v>0</v>
      </c>
      <c r="FK14" s="209">
        <v>0.002</v>
      </c>
      <c r="FL14" s="210" t="e">
        <f ca="1" t="shared" ref="FL14" si="231">FJ14/ET13</f>
        <v>#DIV/0!</v>
      </c>
      <c r="FM14" s="246"/>
      <c r="FN14" s="252"/>
      <c r="FO14" s="239"/>
      <c r="FP14" s="147" t="s">
        <v>49</v>
      </c>
      <c r="FQ14" s="148">
        <f>VLOOKUP($A14,Table!$A$56:$P$83,MATCH('MBO Report 1'!FO$2,Table!$E$55:$P$55,0)+4,FALSE)</f>
        <v>0</v>
      </c>
      <c r="FR14" s="148">
        <f>VLOOKUP($A13,Table!$A$23:$P$50,MATCH('MBO Report 1'!FO$2,Table!$E$22:$P$22,0)+4,FALSE)</f>
        <v>0</v>
      </c>
      <c r="FS14" s="149">
        <f ca="1">IFERROR(GETPIVOTDATA("ReWork",PivotTable!$B$3,"Dept",$B13,"Month",FO$2,"Source",$D14),0)</f>
        <v>0</v>
      </c>
      <c r="FT14" s="149">
        <f ca="1">IFERROR(GETPIVOTDATA("RePlate",PivotTable!$B$3,"Dept",$B13,"Month",FO$2,"Source",$D14),0)</f>
        <v>0</v>
      </c>
      <c r="FU14" s="149">
        <f ca="1">IFERROR(GETPIVOTDATA("ReWash",PivotTable!$B$3,"Dept",$B13,"Month",FO$2,"Source",$D14),0)</f>
        <v>0</v>
      </c>
      <c r="FV14" s="149">
        <f ca="1">IFERROR(GETPIVOTDATA("Other",PivotTable!$B$3,"Dept",$B13,"Month",FO$2,"Source",$D14),0)</f>
        <v>0</v>
      </c>
      <c r="FW14" s="149">
        <f ca="1">IFERROR(GETPIVOTDATA("Sort",PivotTable!$B$3,"Dept",$B13,"Month",FO$2,"Source",$D14),0)</f>
        <v>0</v>
      </c>
      <c r="FX14" s="178">
        <f ca="1">IFERROR(GETPIVOTDATA("Scrap",PivotTable!$B$3,"Dept",$B13,"Month",FO$2,"Source",$D14),0)</f>
        <v>0</v>
      </c>
      <c r="FY14" s="179">
        <f t="shared" ref="FY14" si="232">FQ13*250+FQ14*500</f>
        <v>0</v>
      </c>
      <c r="FZ14" s="180">
        <f>VLOOKUP($A14,Table!$A$23:$P$50,MATCH('MBO Report 1'!FO$2,Table!$E$22:$P$22,0)+4,FALSE)</f>
        <v>0</v>
      </c>
      <c r="GA14" s="181">
        <f ca="1">IFERROR(GETPIVOTDATA("Labour Cost",PivotTable!$B$3,"Dept",$B13,"Month",FO$2,"Source",$D14),0)</f>
        <v>0</v>
      </c>
      <c r="GB14" s="181">
        <f ca="1">IFERROR(GETPIVOTDATA("Process cost",PivotTable!$B$3,"Dept",$B13,"Month",FO$2,"Source",$D14),0)</f>
        <v>0</v>
      </c>
      <c r="GC14" s="181">
        <f ca="1">IFERROR(GETPIVOTDATA("Material Cost",PivotTable!$B$3,"Dept",$B13,"Month",FO$2,"Source",$D14),0)</f>
        <v>0</v>
      </c>
      <c r="GD14" s="181">
        <f ca="1">IFERROR(GETPIVOTDATA("Part Cost",PivotTable!$B$3,"Dept",$B13,"Month",FO$2,"Source",$D14),0)</f>
        <v>0</v>
      </c>
      <c r="GE14" s="208">
        <f ca="1" t="shared" si="22"/>
        <v>0</v>
      </c>
      <c r="GF14" s="209">
        <v>0.002</v>
      </c>
      <c r="GG14" s="210" t="e">
        <f ca="1" t="shared" ref="GG14" si="233">GE14/FO13</f>
        <v>#DIV/0!</v>
      </c>
      <c r="GH14" s="246"/>
      <c r="GI14" s="252"/>
      <c r="GJ14" s="239"/>
      <c r="GK14" s="147" t="s">
        <v>49</v>
      </c>
      <c r="GL14" s="148">
        <f>VLOOKUP($A14,Table!$A$56:$P$83,MATCH('MBO Report 1'!GJ$2,Table!$E$55:$P$55,0)+4,FALSE)</f>
        <v>0</v>
      </c>
      <c r="GM14" s="148">
        <f>VLOOKUP($A13,Table!$A$23:$P$50,MATCH('MBO Report 1'!GJ$2,Table!$E$22:$P$22,0)+4,FALSE)</f>
        <v>0</v>
      </c>
      <c r="GN14" s="149">
        <f ca="1">IFERROR(GETPIVOTDATA("ReWork",PivotTable!$B$3,"Dept",$B13,"Month",GJ$2,"Source",$D14),0)</f>
        <v>0</v>
      </c>
      <c r="GO14" s="149">
        <f ca="1">IFERROR(GETPIVOTDATA("RePlate",PivotTable!$B$3,"Dept",$B13,"Month",GJ$2,"Source",$D14),0)</f>
        <v>0</v>
      </c>
      <c r="GP14" s="149">
        <f ca="1">IFERROR(GETPIVOTDATA("ReWash",PivotTable!$B$3,"Dept",$B13,"Month",GJ$2,"Source",$D14),0)</f>
        <v>0</v>
      </c>
      <c r="GQ14" s="149">
        <f ca="1">IFERROR(GETPIVOTDATA("Other",PivotTable!$B$3,"Dept",$B13,"Month",GJ$2,"Source",$D14),0)</f>
        <v>0</v>
      </c>
      <c r="GR14" s="149">
        <f ca="1">IFERROR(GETPIVOTDATA("Sort",PivotTable!$B$3,"Dept",$B13,"Month",GJ$2,"Source",$D14),0)</f>
        <v>0</v>
      </c>
      <c r="GS14" s="178">
        <f ca="1">IFERROR(GETPIVOTDATA("Scrap",PivotTable!$B$3,"Dept",$B13,"Month",GJ$2,"Source",$D14),0)</f>
        <v>0</v>
      </c>
      <c r="GT14" s="179">
        <f t="shared" ref="GT14" si="234">GL13*250+GL14*500</f>
        <v>0</v>
      </c>
      <c r="GU14" s="180">
        <f>VLOOKUP($A14,Table!$A$23:$P$50,MATCH('MBO Report 1'!GJ$2,Table!$E$22:$P$22,0)+4,FALSE)</f>
        <v>0</v>
      </c>
      <c r="GV14" s="181">
        <f ca="1">IFERROR(GETPIVOTDATA("Labour Cost",PivotTable!$B$3,"Dept",$B13,"Month",GJ$2,"Source",$D14),0)</f>
        <v>0</v>
      </c>
      <c r="GW14" s="181">
        <f ca="1">IFERROR(GETPIVOTDATA("Process cost",PivotTable!$B$3,"Dept",$B13,"Month",GJ$2,"Source",$D14),0)</f>
        <v>0</v>
      </c>
      <c r="GX14" s="181">
        <f ca="1">IFERROR(GETPIVOTDATA("Material Cost",PivotTable!$B$3,"Dept",$B13,"Month",GJ$2,"Source",$D14),0)</f>
        <v>0</v>
      </c>
      <c r="GY14" s="181">
        <f ca="1">IFERROR(GETPIVOTDATA("Part Cost",PivotTable!$B$3,"Dept",$B13,"Month",GJ$2,"Source",$D14),0)</f>
        <v>0</v>
      </c>
      <c r="GZ14" s="208">
        <f ca="1" t="shared" si="25"/>
        <v>0</v>
      </c>
      <c r="HA14" s="209">
        <v>0.002</v>
      </c>
      <c r="HB14" s="210" t="e">
        <f ca="1" t="shared" ref="HB14" si="235">GZ14/GJ13</f>
        <v>#DIV/0!</v>
      </c>
      <c r="HC14" s="246"/>
      <c r="HD14" s="252"/>
      <c r="HE14" s="239"/>
      <c r="HF14" s="147" t="s">
        <v>49</v>
      </c>
      <c r="HG14" s="148">
        <f>VLOOKUP($A14,Table!$A$56:$P$83,MATCH('MBO Report 1'!HE$2,Table!$E$55:$P$55,0)+4,FALSE)</f>
        <v>0</v>
      </c>
      <c r="HH14" s="148">
        <f>VLOOKUP($A13,Table!$A$23:$P$50,MATCH('MBO Report 1'!HE$2,Table!$E$22:$P$22,0)+4,FALSE)</f>
        <v>0</v>
      </c>
      <c r="HI14" s="149">
        <f ca="1">IFERROR(GETPIVOTDATA("ReWork",PivotTable!$B$3,"Dept",$B13,"Month",HE$2,"Source",$D14),0)</f>
        <v>0</v>
      </c>
      <c r="HJ14" s="149">
        <f ca="1">IFERROR(GETPIVOTDATA("RePlate",PivotTable!$B$3,"Dept",$B13,"Month",HE$2,"Source",$D14),0)</f>
        <v>0</v>
      </c>
      <c r="HK14" s="149">
        <f ca="1">IFERROR(GETPIVOTDATA("ReWash",PivotTable!$B$3,"Dept",$B13,"Month",HE$2,"Source",$D14),0)</f>
        <v>0</v>
      </c>
      <c r="HL14" s="149">
        <f ca="1">IFERROR(GETPIVOTDATA("Other",PivotTable!$B$3,"Dept",$B13,"Month",HE$2,"Source",$D14),0)</f>
        <v>0</v>
      </c>
      <c r="HM14" s="149">
        <f ca="1">IFERROR(GETPIVOTDATA("Sort",PivotTable!$B$3,"Dept",$B13,"Month",HE$2,"Source",$D14),0)</f>
        <v>0</v>
      </c>
      <c r="HN14" s="178">
        <f ca="1">IFERROR(GETPIVOTDATA("Scrap",PivotTable!$B$3,"Dept",$B13,"Month",HE$2,"Source",$D14),0)</f>
        <v>0</v>
      </c>
      <c r="HO14" s="179">
        <f t="shared" ref="HO14" si="236">HG13*250+HG14*500</f>
        <v>0</v>
      </c>
      <c r="HP14" s="180">
        <f>VLOOKUP($A14,Table!$A$23:$P$50,MATCH('MBO Report 1'!HE$2,Table!$E$22:$P$22,0)+4,FALSE)</f>
        <v>0</v>
      </c>
      <c r="HQ14" s="181">
        <f ca="1">IFERROR(GETPIVOTDATA("Labour Cost",PivotTable!$B$3,"Dept",$B13,"Month",HE$2,"Source",$D14),0)</f>
        <v>0</v>
      </c>
      <c r="HR14" s="181">
        <f ca="1">IFERROR(GETPIVOTDATA("Process cost",PivotTable!$B$3,"Dept",$B13,"Month",HE$2,"Source",$D14),0)</f>
        <v>0</v>
      </c>
      <c r="HS14" s="181">
        <f ca="1">IFERROR(GETPIVOTDATA("Material Cost",PivotTable!$B$3,"Dept",$B13,"Month",HE$2,"Source",$D14),0)</f>
        <v>0</v>
      </c>
      <c r="HT14" s="181">
        <f ca="1">IFERROR(GETPIVOTDATA("Part Cost",PivotTable!$B$3,"Dept",$B13,"Month",HE$2,"Source",$D14),0)</f>
        <v>0</v>
      </c>
      <c r="HU14" s="208">
        <f ca="1" t="shared" si="28"/>
        <v>0</v>
      </c>
      <c r="HV14" s="209">
        <v>0.002</v>
      </c>
      <c r="HW14" s="210" t="e">
        <f ca="1" t="shared" ref="HW14" si="237">HU14/HE13</f>
        <v>#DIV/0!</v>
      </c>
      <c r="HX14" s="246"/>
      <c r="HY14" s="252"/>
      <c r="HZ14" s="239"/>
      <c r="IA14" s="147" t="s">
        <v>49</v>
      </c>
      <c r="IB14" s="148">
        <f>VLOOKUP($A14,Table!$A$56:$P$83,MATCH('MBO Report 1'!HZ$2,Table!$E$55:$P$55,0)+4,FALSE)</f>
        <v>0</v>
      </c>
      <c r="IC14" s="148">
        <f>VLOOKUP($A13,Table!$A$23:$P$50,MATCH('MBO Report 1'!HZ$2,Table!$E$22:$P$22,0)+4,FALSE)</f>
        <v>0</v>
      </c>
      <c r="ID14" s="149">
        <f ca="1">IFERROR(GETPIVOTDATA("ReWork",PivotTable!$B$3,"Dept",$B13,"Month",HZ$2,"Source",$D14),0)</f>
        <v>0</v>
      </c>
      <c r="IE14" s="149">
        <f ca="1">IFERROR(GETPIVOTDATA("RePlate",PivotTable!$B$3,"Dept",$B13,"Month",HZ$2,"Source",$D14),0)</f>
        <v>0</v>
      </c>
      <c r="IF14" s="149">
        <f ca="1">IFERROR(GETPIVOTDATA("ReWash",PivotTable!$B$3,"Dept",$B13,"Month",HZ$2,"Source",$D14),0)</f>
        <v>0</v>
      </c>
      <c r="IG14" s="149">
        <f ca="1">IFERROR(GETPIVOTDATA("Other",PivotTable!$B$3,"Dept",$B13,"Month",HZ$2,"Source",$D14),0)</f>
        <v>0</v>
      </c>
      <c r="IH14" s="149">
        <f ca="1">IFERROR(GETPIVOTDATA("Sort",PivotTable!$B$3,"Dept",$B13,"Month",HZ$2,"Source",$D14),0)</f>
        <v>0</v>
      </c>
      <c r="II14" s="178">
        <f ca="1">IFERROR(GETPIVOTDATA("Scrap",PivotTable!$B$3,"Dept",$B13,"Month",HZ$2,"Source",$D14),0)</f>
        <v>0</v>
      </c>
      <c r="IJ14" s="179">
        <f t="shared" ref="IJ14" si="238">IB13*250+IB14*500</f>
        <v>0</v>
      </c>
      <c r="IK14" s="180">
        <f>VLOOKUP($A14,Table!$A$23:$P$50,MATCH('MBO Report 1'!HZ$2,Table!$E$22:$P$22,0)+4,FALSE)</f>
        <v>0</v>
      </c>
      <c r="IL14" s="181">
        <f ca="1">IFERROR(GETPIVOTDATA("Labour Cost",PivotTable!$B$3,"Dept",$B13,"Month",HZ$2,"Source",$D14),0)</f>
        <v>0</v>
      </c>
      <c r="IM14" s="181">
        <f ca="1">IFERROR(GETPIVOTDATA("Process cost",PivotTable!$B$3,"Dept",$B13,"Month",HZ$2,"Source",$D14),0)</f>
        <v>0</v>
      </c>
      <c r="IN14" s="181">
        <f ca="1">IFERROR(GETPIVOTDATA("Material Cost",PivotTable!$B$3,"Dept",$B13,"Month",HZ$2,"Source",$D14),0)</f>
        <v>0</v>
      </c>
      <c r="IO14" s="181">
        <f ca="1">IFERROR(GETPIVOTDATA("Part Cost",PivotTable!$B$3,"Dept",$B13,"Month",HZ$2,"Source",$D14),0)</f>
        <v>0</v>
      </c>
      <c r="IP14" s="208">
        <f ca="1" t="shared" si="31"/>
        <v>0</v>
      </c>
      <c r="IQ14" s="209">
        <v>0.002</v>
      </c>
      <c r="IR14" s="210" t="e">
        <f ca="1" t="shared" ref="IR14" si="239">IP14/HZ13</f>
        <v>#DIV/0!</v>
      </c>
      <c r="IS14" s="246"/>
      <c r="IT14" s="252"/>
    </row>
    <row r="15" s="129" customFormat="1" hidden="1" customHeight="1" outlineLevel="1" spans="1:254">
      <c r="A15" s="141" t="str">
        <f t="shared" ref="A15" si="240">B15&amp;D15</f>
        <v>PVD - WatchInternal</v>
      </c>
      <c r="B15" s="150" t="str">
        <f>Info!C9</f>
        <v>PVD - Watch</v>
      </c>
      <c r="C15" s="151">
        <f>VLOOKUP($B15,Table!$C$4:$P$19,MATCH('MBO Report 1'!C$2,Table!$E$3:$P$3,0)+2,FALSE)</f>
        <v>140560.27</v>
      </c>
      <c r="D15" s="152" t="s">
        <v>327</v>
      </c>
      <c r="E15" s="153">
        <f>VLOOKUP($A15,Table!$A$56:$P$83,MATCH('MBO Report 1'!C$2,Table!$E$55:$P$55,0)+4,FALSE)</f>
        <v>0</v>
      </c>
      <c r="F15" s="153" t="s">
        <v>1860</v>
      </c>
      <c r="G15" s="154">
        <f ca="1">IFERROR(GETPIVOTDATA(""&amp;G1,PivotTable!$B$3,"Dept","PVD","Section","IP","Month",C$2,"Source",$D15),0)+IFERROR(GETPIVOTDATA(""&amp;G1,PivotTable!$B$3,"Dept","PVD","Section","AR","Month",C$2,"Source",$D15),0)</f>
        <v>0</v>
      </c>
      <c r="H15" s="154">
        <f ca="1">IFERROR(GETPIVOTDATA(""&amp;H1,PivotTable!$B$3,"Dept","PVD","Section","IP","Month",D$2,"Source",$D15),0)+IFERROR(GETPIVOTDATA(""&amp;H1,PivotTable!$B$3,"Dept","PVD","Section","AR","Month",D$2,"Source",$D15),0)</f>
        <v>0</v>
      </c>
      <c r="I15" s="154">
        <f ca="1">IFERROR(GETPIVOTDATA(""&amp;I1,PivotTable!$B$3,"Dept","PVD","Section","IP","Month",E$2,"Source",$D15),0)+IFERROR(GETPIVOTDATA(""&amp;I1,PivotTable!$B$3,"Dept","PVD","Section","AR","Month",E$2,"Source",$D15),0)</f>
        <v>0</v>
      </c>
      <c r="J15" s="154">
        <f ca="1">IFERROR(GETPIVOTDATA(""&amp;J1,PivotTable!$B$3,"Dept","PVD","Section","IP","Month",F$2,"Source",$D15),0)+IFERROR(GETPIVOTDATA(""&amp;J1,PivotTable!$B$3,"Dept","PVD","Section","AR","Month",F$2,"Source",$D15),0)</f>
        <v>0</v>
      </c>
      <c r="K15" s="154">
        <f ca="1">IFERROR(GETPIVOTDATA(""&amp;K1,PivotTable!$B$3,"Dept","PVD","Section","IP","Month",G$2,"Source",$D15),0)+IFERROR(GETPIVOTDATA(""&amp;K1,PivotTable!$B$3,"Dept","PVD","Section","AR","Month",G$2,"Source",$D15),0)</f>
        <v>0</v>
      </c>
      <c r="L15" s="154">
        <f ca="1">IFERROR(GETPIVOTDATA(""&amp;L1,PivotTable!$B$3,"Dept","PVD","Section","IP","Month",H$2,"Source",$D15),0)+IFERROR(GETPIVOTDATA(""&amp;L1,PivotTable!$B$3,"Dept","PVD","Section","AR","Month",H$2,"Source",$D15),0)</f>
        <v>0</v>
      </c>
      <c r="M15" s="182">
        <v>0</v>
      </c>
      <c r="N15" s="183" t="s">
        <v>1860</v>
      </c>
      <c r="O15" s="184">
        <f ca="1">IFERROR(GETPIVOTDATA("Labour Cost",PivotTable!$B$3,"Dept",$B15,"Month",C$2,"Source",$D15),0)</f>
        <v>0</v>
      </c>
      <c r="P15" s="184">
        <f ca="1">IFERROR(GETPIVOTDATA("Process cost",PivotTable!$B$3,"Dept",$B15,"Month",C$2,"Source",$D15),0)</f>
        <v>0</v>
      </c>
      <c r="Q15" s="184">
        <f ca="1">IFERROR(GETPIVOTDATA("Material Cost",PivotTable!$B$3,"Dept",$B15,"Month",C$2,"Source",$D15),0)</f>
        <v>0</v>
      </c>
      <c r="R15" s="184">
        <f ca="1">IFERROR(GETPIVOTDATA("Part Cost",PivotTable!$B$3,"Dept",$B15,"Month",C$2,"Source",$D15),0)</f>
        <v>0</v>
      </c>
      <c r="S15" s="211">
        <f ca="1" t="shared" si="0"/>
        <v>0</v>
      </c>
      <c r="T15" s="212">
        <v>5e-5</v>
      </c>
      <c r="U15" s="213">
        <f ca="1">S15/C15</f>
        <v>0</v>
      </c>
      <c r="V15" s="214">
        <v>0.0001</v>
      </c>
      <c r="W15" s="215">
        <f ca="1">SUM(S15:S16)/C15</f>
        <v>0</v>
      </c>
      <c r="X15" s="151">
        <f>VLOOKUP($B15,Table!$C$4:$P$17,MATCH('MBO Report 1'!X$2,Table!$E$3:$P$3,0)+2,FALSE)</f>
        <v>197551.91</v>
      </c>
      <c r="Y15" s="152" t="s">
        <v>327</v>
      </c>
      <c r="Z15" s="153">
        <f>VLOOKUP($A15,Table!$A$56:$P$83,MATCH('MBO Report 1'!X$2,Table!$E$55:$P$55,0)+4,FALSE)</f>
        <v>0</v>
      </c>
      <c r="AA15" s="153" t="s">
        <v>1860</v>
      </c>
      <c r="AB15" s="154">
        <f ca="1">IFERROR(GETPIVOTDATA("ReWork",PivotTable!$B$3,"Dept",$B15,"Month",X$2,"Source",$D15),0)</f>
        <v>0</v>
      </c>
      <c r="AC15" s="154">
        <f ca="1">IFERROR(GETPIVOTDATA("RePlate",PivotTable!$B$3,"Dept",$B15,"Month",X$2,"Source",$D15),0)</f>
        <v>0</v>
      </c>
      <c r="AD15" s="154">
        <f ca="1">IFERROR(GETPIVOTDATA("ReWash",PivotTable!$B$3,"Dept",$B15,"Month",X$2,"Source",$D15),0)</f>
        <v>0</v>
      </c>
      <c r="AE15" s="154">
        <f ca="1">IFERROR(GETPIVOTDATA("Other",PivotTable!$B$3,"Dept",$B15,"Month",X$2,"Source",$D15),0)</f>
        <v>0</v>
      </c>
      <c r="AF15" s="154">
        <f ca="1">IFERROR(GETPIVOTDATA("Sort",PivotTable!$B$3,"Dept",$B15,"Month",X$2,"Source",$D15),0)</f>
        <v>0</v>
      </c>
      <c r="AG15" s="188">
        <f ca="1">IFERROR(GETPIVOTDATA("Scrap",PivotTable!$B$3,"Dept",$B15,"Month",X$2,"Source",$D15),0)</f>
        <v>0</v>
      </c>
      <c r="AH15" s="182">
        <v>0</v>
      </c>
      <c r="AI15" s="183" t="s">
        <v>1860</v>
      </c>
      <c r="AJ15" s="184">
        <f ca="1">IFERROR(GETPIVOTDATA("Labour Cost",PivotTable!$B$3,"Dept",$B15,"Month",X$2,"Source",$D15),0)</f>
        <v>0</v>
      </c>
      <c r="AK15" s="184">
        <f ca="1">IFERROR(GETPIVOTDATA("Process cost",PivotTable!$B$3,"Dept",$B15,"Month",X$2,"Source",$D15),0)</f>
        <v>0</v>
      </c>
      <c r="AL15" s="184">
        <f ca="1">IFERROR(GETPIVOTDATA("Material Cost",PivotTable!$B$3,"Dept",$B15,"Month",X$2,"Source",$D15),0)</f>
        <v>0</v>
      </c>
      <c r="AM15" s="184">
        <f ca="1">IFERROR(GETPIVOTDATA("Part Cost",PivotTable!$B$3,"Dept",$B15,"Month",X$2,"Source",$D15),0)</f>
        <v>0</v>
      </c>
      <c r="AN15" s="211">
        <f ca="1" t="shared" si="1"/>
        <v>0</v>
      </c>
      <c r="AO15" s="212">
        <v>5e-5</v>
      </c>
      <c r="AP15" s="213">
        <f ca="1" t="shared" ref="AP15" si="241">AN15/X15</f>
        <v>0</v>
      </c>
      <c r="AQ15" s="214">
        <v>0.0001</v>
      </c>
      <c r="AR15" s="215">
        <f ca="1" t="shared" ref="AR15" si="242">SUM(AN15:AN16)/X15</f>
        <v>0</v>
      </c>
      <c r="AS15" s="240">
        <f>VLOOKUP($B15,Table!$C$4:$P$17,MATCH('MBO Report 1'!AS$2,Table!$E$3:$P$3,0)+2,FALSE)</f>
        <v>291917.07</v>
      </c>
      <c r="AT15" s="152" t="s">
        <v>327</v>
      </c>
      <c r="AU15" s="153">
        <f>VLOOKUP($A15,Table!$A$56:$P$83,MATCH('MBO Report 1'!AS$2,Table!$E$55:$P$55,0)+4,FALSE)</f>
        <v>0</v>
      </c>
      <c r="AV15" s="153" t="s">
        <v>1860</v>
      </c>
      <c r="AW15" s="154">
        <f ca="1">IFERROR(GETPIVOTDATA("ReWork",PivotTable!$B$3,"Dept",$B15,"Month",AS$2,"Source",$D15),0)</f>
        <v>0</v>
      </c>
      <c r="AX15" s="154">
        <f ca="1">IFERROR(GETPIVOTDATA("RePlate",PivotTable!$B$3,"Dept",$B15,"Month",AS$2,"Source",$D15),0)</f>
        <v>0</v>
      </c>
      <c r="AY15" s="154">
        <f ca="1">IFERROR(GETPIVOTDATA("ReWash",PivotTable!$B$3,"Dept",$B15,"Month",AS$2,"Source",$D15),0)</f>
        <v>0</v>
      </c>
      <c r="AZ15" s="154">
        <f ca="1">IFERROR(GETPIVOTDATA("Other",PivotTable!$B$3,"Dept",$B15,"Month",AS$2,"Source",$D15),0)</f>
        <v>0</v>
      </c>
      <c r="BA15" s="154">
        <f ca="1">IFERROR(GETPIVOTDATA("Sort",PivotTable!$B$3,"Dept",$B15,"Month",AS$2,"Source",$D15),0)</f>
        <v>0</v>
      </c>
      <c r="BB15" s="188">
        <f ca="1">IFERROR(GETPIVOTDATA("Scrap",PivotTable!$B$3,"Dept",$B15,"Month",AS$2,"Source",$D15),0)</f>
        <v>0</v>
      </c>
      <c r="BC15" s="182">
        <v>0</v>
      </c>
      <c r="BD15" s="183" t="s">
        <v>1860</v>
      </c>
      <c r="BE15" s="184">
        <f ca="1">IFERROR(GETPIVOTDATA("Labour Cost",PivotTable!$B$3,"Dept",$B15,"Month",AS$2,"Source",$D15),0)</f>
        <v>0</v>
      </c>
      <c r="BF15" s="184">
        <f ca="1">IFERROR(GETPIVOTDATA("Process cost",PivotTable!$B$3,"Dept",$B15,"Month",AS$2,"Source",$D15),0)</f>
        <v>0</v>
      </c>
      <c r="BG15" s="184">
        <f ca="1">IFERROR(GETPIVOTDATA("Material Cost",PivotTable!$B$3,"Dept",$B15,"Month",AS$2,"Source",$D15),0)</f>
        <v>0</v>
      </c>
      <c r="BH15" s="184">
        <f ca="1">IFERROR(GETPIVOTDATA("Part Cost",PivotTable!$B$3,"Dept",$B15,"Month",AS$2,"Source",$D15),0)</f>
        <v>0</v>
      </c>
      <c r="BI15" s="211">
        <f ca="1" t="shared" si="4"/>
        <v>0</v>
      </c>
      <c r="BJ15" s="212">
        <v>5e-5</v>
      </c>
      <c r="BK15" s="213">
        <f ca="1" t="shared" ref="BK15" si="243">BI15/AS15</f>
        <v>0</v>
      </c>
      <c r="BL15" s="247">
        <v>0.0001</v>
      </c>
      <c r="BM15" s="253">
        <f ca="1" t="shared" ref="BM15" si="244">SUM(BI15:BI16)/AS15</f>
        <v>0</v>
      </c>
      <c r="BN15" s="240">
        <f>VLOOKUP($B15,Table!$C$4:$P$17,MATCH('MBO Report 1'!BN$2,Table!$E$3:$P$3,0)+2,FALSE)</f>
        <v>296853.75</v>
      </c>
      <c r="BO15" s="152" t="s">
        <v>327</v>
      </c>
      <c r="BP15" s="153">
        <f>VLOOKUP($A15,Table!$A$56:$P$83,MATCH('MBO Report 1'!BN$2,Table!$E$55:$P$55,0)+4,FALSE)</f>
        <v>0</v>
      </c>
      <c r="BQ15" s="153" t="s">
        <v>1860</v>
      </c>
      <c r="BR15" s="154">
        <f ca="1">IFERROR(GETPIVOTDATA("ReWork",PivotTable!$B$3,"Dept",$B15,"Month",BN$2,"Source",$D15),0)</f>
        <v>0</v>
      </c>
      <c r="BS15" s="154">
        <f ca="1">IFERROR(GETPIVOTDATA("RePlate",PivotTable!$B$3,"Dept",$B15,"Month",BN$2,"Source",$D15),0)</f>
        <v>0</v>
      </c>
      <c r="BT15" s="154">
        <f ca="1">IFERROR(GETPIVOTDATA("ReWash",PivotTable!$B$3,"Dept",$B15,"Month",BN$2,"Source",$D15),0)</f>
        <v>0</v>
      </c>
      <c r="BU15" s="154">
        <f ca="1">IFERROR(GETPIVOTDATA("Other",PivotTable!$B$3,"Dept",$B15,"Month",BN$2,"Source",$D15),0)</f>
        <v>0</v>
      </c>
      <c r="BV15" s="154">
        <f ca="1">IFERROR(GETPIVOTDATA("Sort",PivotTable!$B$3,"Dept",$B15,"Month",BN$2,"Source",$D15),0)</f>
        <v>0</v>
      </c>
      <c r="BW15" s="188">
        <f ca="1">IFERROR(GETPIVOTDATA("Scrap",PivotTable!$B$3,"Dept",$B15,"Month",BN$2,"Source",$D15),0)</f>
        <v>0</v>
      </c>
      <c r="BX15" s="182">
        <v>0</v>
      </c>
      <c r="BY15" s="183" t="s">
        <v>1860</v>
      </c>
      <c r="BZ15" s="184">
        <f ca="1">IFERROR(GETPIVOTDATA("Labour Cost",PivotTable!$B$3,"Dept",$B15,"Month",BN$2,"Source",$D15),0)</f>
        <v>0</v>
      </c>
      <c r="CA15" s="184">
        <f ca="1">IFERROR(GETPIVOTDATA("Process cost",PivotTable!$B$3,"Dept",$B15,"Month",BN$2,"Source",$D15),0)</f>
        <v>0</v>
      </c>
      <c r="CB15" s="184">
        <f ca="1">IFERROR(GETPIVOTDATA("Material Cost",PivotTable!$B$3,"Dept",$B15,"Month",BN$2,"Source",$D15),0)</f>
        <v>0</v>
      </c>
      <c r="CC15" s="184">
        <f ca="1">IFERROR(GETPIVOTDATA("Part Cost",PivotTable!$B$3,"Dept",$B15,"Month",BN$2,"Source",$D15),0)</f>
        <v>0</v>
      </c>
      <c r="CD15" s="211">
        <f ca="1" t="shared" si="7"/>
        <v>0</v>
      </c>
      <c r="CE15" s="212">
        <v>5e-5</v>
      </c>
      <c r="CF15" s="213">
        <f ca="1" t="shared" ref="CF15" si="245">CD15/BN15</f>
        <v>0</v>
      </c>
      <c r="CG15" s="247">
        <v>0.0001</v>
      </c>
      <c r="CH15" s="253">
        <f ca="1" t="shared" ref="CH15" si="246">SUM(CD15:CD16)/BN15</f>
        <v>0</v>
      </c>
      <c r="CI15" s="240">
        <f>VLOOKUP($B15,Table!$C$4:$P$17,MATCH('MBO Report 1'!CI$2,Table!$E$3:$P$3,0)+2,FALSE)</f>
        <v>413108.54</v>
      </c>
      <c r="CJ15" s="152" t="s">
        <v>327</v>
      </c>
      <c r="CK15" s="153">
        <f>VLOOKUP($A15,Table!$A$56:$P$83,MATCH('MBO Report 1'!CI$2,Table!$E$55:$P$55,0)+4,FALSE)</f>
        <v>0</v>
      </c>
      <c r="CL15" s="153" t="s">
        <v>1860</v>
      </c>
      <c r="CM15" s="154">
        <f ca="1">IFERROR(GETPIVOTDATA("ReWork",PivotTable!$B$3,"Dept",$B15,"Month",CI$2,"Source",$D15),0)</f>
        <v>0</v>
      </c>
      <c r="CN15" s="154">
        <f ca="1">IFERROR(GETPIVOTDATA("RePlate",PivotTable!$B$3,"Dept",$B15,"Month",CI$2,"Source",$D15),0)</f>
        <v>0</v>
      </c>
      <c r="CO15" s="154">
        <f ca="1">IFERROR(GETPIVOTDATA("ReWash",PivotTable!$B$3,"Dept",$B15,"Month",CI$2,"Source",$D15),0)</f>
        <v>0</v>
      </c>
      <c r="CP15" s="154">
        <f ca="1">IFERROR(GETPIVOTDATA("Other",PivotTable!$B$3,"Dept",$B15,"Month",CI$2,"Source",$D15),0)</f>
        <v>0</v>
      </c>
      <c r="CQ15" s="154">
        <f ca="1">IFERROR(GETPIVOTDATA("Sort",PivotTable!$B$3,"Dept",$B15,"Month",CI$2,"Source",$D15),0)</f>
        <v>0</v>
      </c>
      <c r="CR15" s="188">
        <f ca="1">IFERROR(GETPIVOTDATA("Scrap",PivotTable!$B$3,"Dept",$B15,"Month",CI$2,"Source",$D15),0)</f>
        <v>0</v>
      </c>
      <c r="CS15" s="182">
        <v>0</v>
      </c>
      <c r="CT15" s="183" t="s">
        <v>1860</v>
      </c>
      <c r="CU15" s="184">
        <f ca="1">IFERROR(GETPIVOTDATA("Labour Cost",PivotTable!$B$3,"Dept",$B15,"Month",CI$2,"Source",$D15),0)</f>
        <v>0</v>
      </c>
      <c r="CV15" s="184">
        <f ca="1">IFERROR(GETPIVOTDATA("Process cost",PivotTable!$B$3,"Dept",$B15,"Month",CI$2,"Source",$D15),0)</f>
        <v>0</v>
      </c>
      <c r="CW15" s="184">
        <f ca="1">IFERROR(GETPIVOTDATA("Material Cost",PivotTable!$B$3,"Dept",$B15,"Month",CI$2,"Source",$D15),0)</f>
        <v>0</v>
      </c>
      <c r="CX15" s="184">
        <f ca="1">IFERROR(GETPIVOTDATA("Part Cost",PivotTable!$B$3,"Dept",$B15,"Month",CI$2,"Source",$D15),0)</f>
        <v>0</v>
      </c>
      <c r="CY15" s="211">
        <f ca="1" t="shared" si="10"/>
        <v>0</v>
      </c>
      <c r="CZ15" s="212">
        <v>5e-5</v>
      </c>
      <c r="DA15" s="213">
        <f ca="1" t="shared" ref="DA15" si="247">CY15/CI15</f>
        <v>0</v>
      </c>
      <c r="DB15" s="247">
        <v>0.0001</v>
      </c>
      <c r="DC15" s="253">
        <f ca="1" t="shared" ref="DC15" si="248">SUM(CY15:CY16)/CI15</f>
        <v>0</v>
      </c>
      <c r="DD15" s="240">
        <f>VLOOKUP($B15,Table!$C$4:$P$17,MATCH('MBO Report 1'!DD$2,Table!$E$3:$P$3,0)+2,FALSE)</f>
        <v>404468.3</v>
      </c>
      <c r="DE15" s="152" t="s">
        <v>327</v>
      </c>
      <c r="DF15" s="153">
        <f>VLOOKUP($A15,Table!$A$56:$P$83,MATCH('MBO Report 1'!DD$2,Table!$E$55:$P$55,0)+4,FALSE)</f>
        <v>0</v>
      </c>
      <c r="DG15" s="153" t="s">
        <v>1860</v>
      </c>
      <c r="DH15" s="154">
        <f ca="1">IFERROR(GETPIVOTDATA("ReWork",PivotTable!$B$3,"Dept",$B15,"Month",DD$2,"Source",$D15),0)</f>
        <v>0</v>
      </c>
      <c r="DI15" s="154">
        <f ca="1">IFERROR(GETPIVOTDATA("RePlate",PivotTable!$B$3,"Dept",$B15,"Month",DD$2,"Source",$D15),0)</f>
        <v>0</v>
      </c>
      <c r="DJ15" s="154">
        <f ca="1">IFERROR(GETPIVOTDATA("ReWash",PivotTable!$B$3,"Dept",$B15,"Month",DD$2,"Source",$D15),0)</f>
        <v>0</v>
      </c>
      <c r="DK15" s="154">
        <f ca="1">IFERROR(GETPIVOTDATA("Other",PivotTable!$B$3,"Dept",$B15,"Month",DD$2,"Source",$D15),0)</f>
        <v>0</v>
      </c>
      <c r="DL15" s="154">
        <f ca="1">IFERROR(GETPIVOTDATA("Sort",PivotTable!$B$3,"Dept",$B15,"Month",DD$2,"Source",$D15),0)</f>
        <v>0</v>
      </c>
      <c r="DM15" s="188">
        <f ca="1">IFERROR(GETPIVOTDATA("Scrap",PivotTable!$B$3,"Dept",$B15,"Month",DD$2,"Source",$D15),0)</f>
        <v>0</v>
      </c>
      <c r="DN15" s="182">
        <v>0</v>
      </c>
      <c r="DO15" s="183" t="s">
        <v>1860</v>
      </c>
      <c r="DP15" s="184">
        <f ca="1">IFERROR(GETPIVOTDATA("Labour Cost",PivotTable!$B$3,"Dept",$B15,"Month",DD$2,"Source",$D15),0)</f>
        <v>0</v>
      </c>
      <c r="DQ15" s="184">
        <f ca="1">IFERROR(GETPIVOTDATA("Process cost",PivotTable!$B$3,"Dept",$B15,"Month",DD$2,"Source",$D15),0)</f>
        <v>0</v>
      </c>
      <c r="DR15" s="184">
        <f ca="1">IFERROR(GETPIVOTDATA("Material Cost",PivotTable!$B$3,"Dept",$B15,"Month",DD$2,"Source",$D15),0)</f>
        <v>0</v>
      </c>
      <c r="DS15" s="184">
        <f ca="1">IFERROR(GETPIVOTDATA("Part Cost",PivotTable!$B$3,"Dept",$B15,"Month",DD$2,"Source",$D15),0)</f>
        <v>0</v>
      </c>
      <c r="DT15" s="211">
        <f ca="1" t="shared" si="13"/>
        <v>0</v>
      </c>
      <c r="DU15" s="212">
        <v>5e-5</v>
      </c>
      <c r="DV15" s="213">
        <f ca="1" t="shared" ref="DV15" si="249">DT15/DD15</f>
        <v>0</v>
      </c>
      <c r="DW15" s="247">
        <v>0.0001</v>
      </c>
      <c r="DX15" s="253">
        <f ca="1" t="shared" ref="DX15" si="250">SUM(DT15:DT16)/DD15</f>
        <v>0</v>
      </c>
      <c r="DY15" s="240">
        <f>VLOOKUP($B15,Table!$C$4:$P$17,MATCH('MBO Report 1'!DY$2,Table!$E$3:$P$3,0)+2,FALSE)</f>
        <v>0</v>
      </c>
      <c r="DZ15" s="152" t="s">
        <v>327</v>
      </c>
      <c r="EA15" s="153">
        <f>VLOOKUP($A15,Table!$A$56:$P$83,MATCH('MBO Report 1'!DY$2,Table!$E$55:$P$55,0)+4,FALSE)</f>
        <v>0</v>
      </c>
      <c r="EB15" s="153" t="s">
        <v>1860</v>
      </c>
      <c r="EC15" s="154">
        <f ca="1">IFERROR(GETPIVOTDATA("ReWork",PivotTable!$B$3,"Dept",$B15,"Month",DY$2,"Source",$D15),0)</f>
        <v>0</v>
      </c>
      <c r="ED15" s="154">
        <f ca="1">IFERROR(GETPIVOTDATA("RePlate",PivotTable!$B$3,"Dept",$B15,"Month",DY$2,"Source",$D15),0)</f>
        <v>0</v>
      </c>
      <c r="EE15" s="154">
        <f ca="1">IFERROR(GETPIVOTDATA("ReWash",PivotTable!$B$3,"Dept",$B15,"Month",DY$2,"Source",$D15),0)</f>
        <v>0</v>
      </c>
      <c r="EF15" s="154">
        <f ca="1">IFERROR(GETPIVOTDATA("Other",PivotTable!$B$3,"Dept",$B15,"Month",DY$2,"Source",$D15),0)</f>
        <v>0</v>
      </c>
      <c r="EG15" s="154">
        <f ca="1">IFERROR(GETPIVOTDATA("Sort",PivotTable!$B$3,"Dept",$B15,"Month",DY$2,"Source",$D15),0)</f>
        <v>0</v>
      </c>
      <c r="EH15" s="188">
        <f ca="1">IFERROR(GETPIVOTDATA("Scrap",PivotTable!$B$3,"Dept",$B15,"Month",DY$2,"Source",$D15),0)</f>
        <v>0</v>
      </c>
      <c r="EI15" s="182">
        <v>0</v>
      </c>
      <c r="EJ15" s="183" t="s">
        <v>1860</v>
      </c>
      <c r="EK15" s="184">
        <f ca="1">IFERROR(GETPIVOTDATA("Labour Cost",PivotTable!$B$3,"Dept",$B15,"Month",DY$2,"Source",$D15),0)</f>
        <v>0</v>
      </c>
      <c r="EL15" s="184">
        <f ca="1">IFERROR(GETPIVOTDATA("Process cost",PivotTable!$B$3,"Dept",$B15,"Month",DY$2,"Source",$D15),0)</f>
        <v>0</v>
      </c>
      <c r="EM15" s="184">
        <f ca="1">IFERROR(GETPIVOTDATA("Material Cost",PivotTable!$B$3,"Dept",$B15,"Month",DY$2,"Source",$D15),0)</f>
        <v>0</v>
      </c>
      <c r="EN15" s="184">
        <f ca="1">IFERROR(GETPIVOTDATA("Part Cost",PivotTable!$B$3,"Dept",$B15,"Month",DY$2,"Source",$D15),0)</f>
        <v>0</v>
      </c>
      <c r="EO15" s="211">
        <f ca="1" t="shared" si="16"/>
        <v>0</v>
      </c>
      <c r="EP15" s="212">
        <v>5e-5</v>
      </c>
      <c r="EQ15" s="213" t="e">
        <f ca="1" t="shared" ref="EQ15" si="251">EO15/DY15</f>
        <v>#DIV/0!</v>
      </c>
      <c r="ER15" s="247">
        <v>0.0001</v>
      </c>
      <c r="ES15" s="253" t="e">
        <f ca="1" t="shared" ref="ES15" si="252">SUM(EO15:EO16)/DY15</f>
        <v>#DIV/0!</v>
      </c>
      <c r="ET15" s="240">
        <f>VLOOKUP($B15,Table!$C$4:$P$17,MATCH('MBO Report 1'!ET$2,Table!$E$3:$P$3,0)+2,FALSE)</f>
        <v>0</v>
      </c>
      <c r="EU15" s="152" t="s">
        <v>327</v>
      </c>
      <c r="EV15" s="153">
        <f>VLOOKUP($A15,Table!$A$56:$P$83,MATCH('MBO Report 1'!ET$2,Table!$E$55:$P$55,0)+4,FALSE)</f>
        <v>0</v>
      </c>
      <c r="EW15" s="153" t="s">
        <v>1860</v>
      </c>
      <c r="EX15" s="154">
        <f ca="1">IFERROR(GETPIVOTDATA("ReWork",PivotTable!$B$3,"Dept",$B15,"Month",ET$2,"Source",$D15),0)</f>
        <v>0</v>
      </c>
      <c r="EY15" s="154">
        <f ca="1">IFERROR(GETPIVOTDATA("RePlate",PivotTable!$B$3,"Dept",$B15,"Month",ET$2,"Source",$D15),0)</f>
        <v>0</v>
      </c>
      <c r="EZ15" s="154">
        <f ca="1">IFERROR(GETPIVOTDATA("ReWash",PivotTable!$B$3,"Dept",$B15,"Month",ET$2,"Source",$D15),0)</f>
        <v>0</v>
      </c>
      <c r="FA15" s="154">
        <f ca="1">IFERROR(GETPIVOTDATA("Other",PivotTable!$B$3,"Dept",$B15,"Month",ET$2,"Source",$D15),0)</f>
        <v>0</v>
      </c>
      <c r="FB15" s="154">
        <f ca="1">IFERROR(GETPIVOTDATA("Sort",PivotTable!$B$3,"Dept",$B15,"Month",ET$2,"Source",$D15),0)</f>
        <v>0</v>
      </c>
      <c r="FC15" s="188">
        <f ca="1">IFERROR(GETPIVOTDATA("Scrap",PivotTable!$B$3,"Dept",$B15,"Month",ET$2,"Source",$D15),0)</f>
        <v>0</v>
      </c>
      <c r="FD15" s="182">
        <v>0</v>
      </c>
      <c r="FE15" s="183" t="s">
        <v>1860</v>
      </c>
      <c r="FF15" s="184">
        <f ca="1">IFERROR(GETPIVOTDATA("Labour Cost",PivotTable!$B$3,"Dept",$B15,"Month",ET$2,"Source",$D15),0)</f>
        <v>0</v>
      </c>
      <c r="FG15" s="184">
        <f ca="1">IFERROR(GETPIVOTDATA("Process cost",PivotTable!$B$3,"Dept",$B15,"Month",ET$2,"Source",$D15),0)</f>
        <v>0</v>
      </c>
      <c r="FH15" s="184">
        <f ca="1">IFERROR(GETPIVOTDATA("Material Cost",PivotTable!$B$3,"Dept",$B15,"Month",ET$2,"Source",$D15),0)</f>
        <v>0</v>
      </c>
      <c r="FI15" s="184">
        <f ca="1">IFERROR(GETPIVOTDATA("Part Cost",PivotTable!$B$3,"Dept",$B15,"Month",ET$2,"Source",$D15),0)</f>
        <v>0</v>
      </c>
      <c r="FJ15" s="211">
        <f ca="1" t="shared" si="19"/>
        <v>0</v>
      </c>
      <c r="FK15" s="212">
        <v>5e-5</v>
      </c>
      <c r="FL15" s="213" t="e">
        <f ca="1" t="shared" ref="FL15" si="253">FJ15/ET15</f>
        <v>#DIV/0!</v>
      </c>
      <c r="FM15" s="247">
        <v>0.0001</v>
      </c>
      <c r="FN15" s="253" t="e">
        <f ca="1" t="shared" ref="FN15" si="254">SUM(FJ15:FJ16)/ET15</f>
        <v>#DIV/0!</v>
      </c>
      <c r="FO15" s="240">
        <f>VLOOKUP($B15,Table!$C$4:$P$17,MATCH('MBO Report 1'!FO$2,Table!$E$3:$P$3,0)+2,FALSE)</f>
        <v>0</v>
      </c>
      <c r="FP15" s="152" t="s">
        <v>327</v>
      </c>
      <c r="FQ15" s="153">
        <f>VLOOKUP($A15,Table!$A$56:$P$83,MATCH('MBO Report 1'!FO$2,Table!$E$55:$P$55,0)+4,FALSE)</f>
        <v>0</v>
      </c>
      <c r="FR15" s="153" t="s">
        <v>1860</v>
      </c>
      <c r="FS15" s="154">
        <f ca="1">IFERROR(GETPIVOTDATA("ReWork",PivotTable!$B$3,"Dept",$B15,"Month",FO$2,"Source",$D15),0)</f>
        <v>0</v>
      </c>
      <c r="FT15" s="154">
        <f ca="1">IFERROR(GETPIVOTDATA("RePlate",PivotTable!$B$3,"Dept",$B15,"Month",FO$2,"Source",$D15),0)</f>
        <v>0</v>
      </c>
      <c r="FU15" s="154">
        <f ca="1">IFERROR(GETPIVOTDATA("ReWash",PivotTable!$B$3,"Dept",$B15,"Month",FO$2,"Source",$D15),0)</f>
        <v>0</v>
      </c>
      <c r="FV15" s="154">
        <f ca="1">IFERROR(GETPIVOTDATA("Other",PivotTable!$B$3,"Dept",$B15,"Month",FO$2,"Source",$D15),0)</f>
        <v>0</v>
      </c>
      <c r="FW15" s="154">
        <f ca="1">IFERROR(GETPIVOTDATA("Sort",PivotTable!$B$3,"Dept",$B15,"Month",FO$2,"Source",$D15),0)</f>
        <v>0</v>
      </c>
      <c r="FX15" s="188">
        <f ca="1">IFERROR(GETPIVOTDATA("Scrap",PivotTable!$B$3,"Dept",$B15,"Month",FO$2,"Source",$D15),0)</f>
        <v>0</v>
      </c>
      <c r="FY15" s="182">
        <v>0</v>
      </c>
      <c r="FZ15" s="183" t="s">
        <v>1860</v>
      </c>
      <c r="GA15" s="184">
        <f ca="1">IFERROR(GETPIVOTDATA("Labour Cost",PivotTable!$B$3,"Dept",$B15,"Month",FO$2,"Source",$D15),0)</f>
        <v>0</v>
      </c>
      <c r="GB15" s="184">
        <f ca="1">IFERROR(GETPIVOTDATA("Process cost",PivotTable!$B$3,"Dept",$B15,"Month",FO$2,"Source",$D15),0)</f>
        <v>0</v>
      </c>
      <c r="GC15" s="184">
        <f ca="1">IFERROR(GETPIVOTDATA("Material Cost",PivotTable!$B$3,"Dept",$B15,"Month",FO$2,"Source",$D15),0)</f>
        <v>0</v>
      </c>
      <c r="GD15" s="184">
        <f ca="1">IFERROR(GETPIVOTDATA("Part Cost",PivotTable!$B$3,"Dept",$B15,"Month",FO$2,"Source",$D15),0)</f>
        <v>0</v>
      </c>
      <c r="GE15" s="211">
        <f ca="1" t="shared" si="22"/>
        <v>0</v>
      </c>
      <c r="GF15" s="212">
        <v>5e-5</v>
      </c>
      <c r="GG15" s="213" t="e">
        <f ca="1" t="shared" ref="GG15" si="255">GE15/FO15</f>
        <v>#DIV/0!</v>
      </c>
      <c r="GH15" s="247">
        <v>0.0001</v>
      </c>
      <c r="GI15" s="253" t="e">
        <f ca="1" t="shared" ref="GI15" si="256">SUM(GE15:GE16)/FO15</f>
        <v>#DIV/0!</v>
      </c>
      <c r="GJ15" s="240">
        <f>VLOOKUP($B15,Table!$C$4:$P$17,MATCH('MBO Report 1'!GJ$2,Table!$E$3:$P$3,0)+2,FALSE)</f>
        <v>0</v>
      </c>
      <c r="GK15" s="152" t="s">
        <v>327</v>
      </c>
      <c r="GL15" s="153">
        <f>VLOOKUP($A15,Table!$A$56:$P$83,MATCH('MBO Report 1'!GJ$2,Table!$E$55:$P$55,0)+4,FALSE)</f>
        <v>0</v>
      </c>
      <c r="GM15" s="153" t="s">
        <v>1860</v>
      </c>
      <c r="GN15" s="154">
        <f ca="1">IFERROR(GETPIVOTDATA("ReWork",PivotTable!$B$3,"Dept",$B15,"Month",GJ$2,"Source",$D15),0)</f>
        <v>0</v>
      </c>
      <c r="GO15" s="154">
        <f ca="1">IFERROR(GETPIVOTDATA("RePlate",PivotTable!$B$3,"Dept",$B15,"Month",GJ$2,"Source",$D15),0)</f>
        <v>0</v>
      </c>
      <c r="GP15" s="154">
        <f ca="1">IFERROR(GETPIVOTDATA("ReWash",PivotTable!$B$3,"Dept",$B15,"Month",GJ$2,"Source",$D15),0)</f>
        <v>0</v>
      </c>
      <c r="GQ15" s="154">
        <f ca="1">IFERROR(GETPIVOTDATA("Other",PivotTable!$B$3,"Dept",$B15,"Month",GJ$2,"Source",$D15),0)</f>
        <v>0</v>
      </c>
      <c r="GR15" s="154">
        <f ca="1">IFERROR(GETPIVOTDATA("Sort",PivotTable!$B$3,"Dept",$B15,"Month",GJ$2,"Source",$D15),0)</f>
        <v>0</v>
      </c>
      <c r="GS15" s="188">
        <f ca="1">IFERROR(GETPIVOTDATA("Scrap",PivotTable!$B$3,"Dept",$B15,"Month",GJ$2,"Source",$D15),0)</f>
        <v>0</v>
      </c>
      <c r="GT15" s="182">
        <v>0</v>
      </c>
      <c r="GU15" s="183" t="s">
        <v>1860</v>
      </c>
      <c r="GV15" s="184">
        <f ca="1">IFERROR(GETPIVOTDATA("Labour Cost",PivotTable!$B$3,"Dept",$B15,"Month",GJ$2,"Source",$D15),0)</f>
        <v>0</v>
      </c>
      <c r="GW15" s="184">
        <f ca="1">IFERROR(GETPIVOTDATA("Process cost",PivotTable!$B$3,"Dept",$B15,"Month",GJ$2,"Source",$D15),0)</f>
        <v>0</v>
      </c>
      <c r="GX15" s="184">
        <f ca="1">IFERROR(GETPIVOTDATA("Material Cost",PivotTable!$B$3,"Dept",$B15,"Month",GJ$2,"Source",$D15),0)</f>
        <v>0</v>
      </c>
      <c r="GY15" s="184">
        <f ca="1">IFERROR(GETPIVOTDATA("Part Cost",PivotTable!$B$3,"Dept",$B15,"Month",GJ$2,"Source",$D15),0)</f>
        <v>0</v>
      </c>
      <c r="GZ15" s="211">
        <f ca="1" t="shared" si="25"/>
        <v>0</v>
      </c>
      <c r="HA15" s="212">
        <v>5e-5</v>
      </c>
      <c r="HB15" s="213" t="e">
        <f ca="1" t="shared" ref="HB15" si="257">GZ15/GJ15</f>
        <v>#DIV/0!</v>
      </c>
      <c r="HC15" s="247">
        <v>0.0001</v>
      </c>
      <c r="HD15" s="253" t="e">
        <f ca="1" t="shared" ref="HD15" si="258">SUM(GZ15:GZ16)/GJ15</f>
        <v>#DIV/0!</v>
      </c>
      <c r="HE15" s="240">
        <f>VLOOKUP($B15,Table!$C$4:$P$17,MATCH('MBO Report 1'!HE$2,Table!$E$3:$P$3,0)+2,FALSE)</f>
        <v>0</v>
      </c>
      <c r="HF15" s="152" t="s">
        <v>327</v>
      </c>
      <c r="HG15" s="153">
        <f>VLOOKUP($A15,Table!$A$56:$P$83,MATCH('MBO Report 1'!HE$2,Table!$E$55:$P$55,0)+4,FALSE)</f>
        <v>0</v>
      </c>
      <c r="HH15" s="153" t="s">
        <v>1860</v>
      </c>
      <c r="HI15" s="154">
        <f ca="1">IFERROR(GETPIVOTDATA("ReWork",PivotTable!$B$3,"Dept",$B15,"Month",HE$2,"Source",$D15),0)</f>
        <v>0</v>
      </c>
      <c r="HJ15" s="154">
        <f ca="1">IFERROR(GETPIVOTDATA("RePlate",PivotTable!$B$3,"Dept",$B15,"Month",HE$2,"Source",$D15),0)</f>
        <v>0</v>
      </c>
      <c r="HK15" s="154">
        <f ca="1">IFERROR(GETPIVOTDATA("ReWash",PivotTable!$B$3,"Dept",$B15,"Month",HE$2,"Source",$D15),0)</f>
        <v>0</v>
      </c>
      <c r="HL15" s="154">
        <f ca="1">IFERROR(GETPIVOTDATA("Other",PivotTable!$B$3,"Dept",$B15,"Month",HE$2,"Source",$D15),0)</f>
        <v>0</v>
      </c>
      <c r="HM15" s="154">
        <f ca="1">IFERROR(GETPIVOTDATA("Sort",PivotTable!$B$3,"Dept",$B15,"Month",HE$2,"Source",$D15),0)</f>
        <v>0</v>
      </c>
      <c r="HN15" s="188">
        <f ca="1">IFERROR(GETPIVOTDATA("Scrap",PivotTable!$B$3,"Dept",$B15,"Month",HE$2,"Source",$D15),0)</f>
        <v>0</v>
      </c>
      <c r="HO15" s="182">
        <v>0</v>
      </c>
      <c r="HP15" s="183" t="s">
        <v>1860</v>
      </c>
      <c r="HQ15" s="184">
        <f ca="1">IFERROR(GETPIVOTDATA("Labour Cost",PivotTable!$B$3,"Dept",$B15,"Month",HE$2,"Source",$D15),0)</f>
        <v>0</v>
      </c>
      <c r="HR15" s="184">
        <f ca="1">IFERROR(GETPIVOTDATA("Process cost",PivotTable!$B$3,"Dept",$B15,"Month",HE$2,"Source",$D15),0)</f>
        <v>0</v>
      </c>
      <c r="HS15" s="184">
        <f ca="1">IFERROR(GETPIVOTDATA("Material Cost",PivotTable!$B$3,"Dept",$B15,"Month",HE$2,"Source",$D15),0)</f>
        <v>0</v>
      </c>
      <c r="HT15" s="184">
        <f ca="1">IFERROR(GETPIVOTDATA("Part Cost",PivotTable!$B$3,"Dept",$B15,"Month",HE$2,"Source",$D15),0)</f>
        <v>0</v>
      </c>
      <c r="HU15" s="211">
        <f ca="1" t="shared" si="28"/>
        <v>0</v>
      </c>
      <c r="HV15" s="212">
        <v>5e-5</v>
      </c>
      <c r="HW15" s="213" t="e">
        <f ca="1" t="shared" ref="HW15" si="259">HU15/HE15</f>
        <v>#DIV/0!</v>
      </c>
      <c r="HX15" s="247">
        <v>0.0001</v>
      </c>
      <c r="HY15" s="253" t="e">
        <f ca="1" t="shared" ref="HY15" si="260">SUM(HU15:HU16)/HE15</f>
        <v>#DIV/0!</v>
      </c>
      <c r="HZ15" s="240">
        <f>VLOOKUP($B15,Table!$C$4:$P$17,MATCH('MBO Report 1'!HZ$2,Table!$E$3:$P$3,0)+2,FALSE)</f>
        <v>0</v>
      </c>
      <c r="IA15" s="152" t="s">
        <v>327</v>
      </c>
      <c r="IB15" s="153">
        <f>VLOOKUP($A15,Table!$A$56:$P$83,MATCH('MBO Report 1'!HZ$2,Table!$E$55:$P$55,0)+4,FALSE)</f>
        <v>0</v>
      </c>
      <c r="IC15" s="153" t="s">
        <v>1860</v>
      </c>
      <c r="ID15" s="154">
        <f ca="1">IFERROR(GETPIVOTDATA("ReWork",PivotTable!$B$3,"Dept",$B15,"Month",HZ$2,"Source",$D15),0)</f>
        <v>0</v>
      </c>
      <c r="IE15" s="154">
        <f ca="1">IFERROR(GETPIVOTDATA("RePlate",PivotTable!$B$3,"Dept",$B15,"Month",HZ$2,"Source",$D15),0)</f>
        <v>0</v>
      </c>
      <c r="IF15" s="154">
        <f ca="1">IFERROR(GETPIVOTDATA("ReWash",PivotTable!$B$3,"Dept",$B15,"Month",HZ$2,"Source",$D15),0)</f>
        <v>0</v>
      </c>
      <c r="IG15" s="154">
        <f ca="1">IFERROR(GETPIVOTDATA("Other",PivotTable!$B$3,"Dept",$B15,"Month",HZ$2,"Source",$D15),0)</f>
        <v>0</v>
      </c>
      <c r="IH15" s="154">
        <f ca="1">IFERROR(GETPIVOTDATA("Sort",PivotTable!$B$3,"Dept",$B15,"Month",HZ$2,"Source",$D15),0)</f>
        <v>0</v>
      </c>
      <c r="II15" s="188">
        <f ca="1">IFERROR(GETPIVOTDATA("Scrap",PivotTable!$B$3,"Dept",$B15,"Month",HZ$2,"Source",$D15),0)</f>
        <v>0</v>
      </c>
      <c r="IJ15" s="182">
        <v>0</v>
      </c>
      <c r="IK15" s="183" t="s">
        <v>1860</v>
      </c>
      <c r="IL15" s="184">
        <f ca="1">IFERROR(GETPIVOTDATA("Labour Cost",PivotTable!$B$3,"Dept",$B15,"Month",HZ$2,"Source",$D15),0)</f>
        <v>0</v>
      </c>
      <c r="IM15" s="184">
        <f ca="1">IFERROR(GETPIVOTDATA("Process cost",PivotTable!$B$3,"Dept",$B15,"Month",HZ$2,"Source",$D15),0)</f>
        <v>0</v>
      </c>
      <c r="IN15" s="184">
        <f ca="1">IFERROR(GETPIVOTDATA("Material Cost",PivotTable!$B$3,"Dept",$B15,"Month",HZ$2,"Source",$D15),0)</f>
        <v>0</v>
      </c>
      <c r="IO15" s="184">
        <f ca="1">IFERROR(GETPIVOTDATA("Part Cost",PivotTable!$B$3,"Dept",$B15,"Month",HZ$2,"Source",$D15),0)</f>
        <v>0</v>
      </c>
      <c r="IP15" s="211">
        <f ca="1" t="shared" si="31"/>
        <v>0</v>
      </c>
      <c r="IQ15" s="212">
        <v>5e-5</v>
      </c>
      <c r="IR15" s="213" t="e">
        <f ca="1" t="shared" ref="IR15" si="261">IP15/HZ15</f>
        <v>#DIV/0!</v>
      </c>
      <c r="IS15" s="247">
        <v>0.0001</v>
      </c>
      <c r="IT15" s="253" t="e">
        <f ca="1" t="shared" ref="IT15" si="262">SUM(IP15:IP16)/HZ15</f>
        <v>#DIV/0!</v>
      </c>
    </row>
    <row r="16" s="129" customFormat="1" hidden="1" customHeight="1" outlineLevel="1" spans="1:254">
      <c r="A16" s="141" t="str">
        <f t="shared" ref="A16" si="263">B15&amp;D16</f>
        <v>PVD - WatchExternal</v>
      </c>
      <c r="B16" s="155"/>
      <c r="C16" s="151"/>
      <c r="D16" s="156" t="s">
        <v>49</v>
      </c>
      <c r="E16" s="157">
        <f>VLOOKUP($A16,Table!$A$56:$P$83,MATCH('MBO Report 1'!C$2,Table!$E$55:$P$55,0)+4,FALSE)</f>
        <v>0</v>
      </c>
      <c r="F16" s="157">
        <f>VLOOKUP($A15,Table!$A$23:$P$50,MATCH('MBO Report 1'!C$2,Table!$E$22:$P$22,0)+4,FALSE)</f>
        <v>0</v>
      </c>
      <c r="G16" s="158">
        <f ca="1">IFERROR(GETPIVOTDATA(""&amp;G1,PivotTable!$B$3,"Dept","PVD","Section","IP","Month",C$2,"Source",$D16),0)+IFERROR(GETPIVOTDATA(""&amp;G1,PivotTable!$B$3,"Dept","PVD","Section","AR","Month",C$2,"Source",$D16),0)</f>
        <v>0</v>
      </c>
      <c r="H16" s="158">
        <f ca="1">IFERROR(GETPIVOTDATA(""&amp;H1,PivotTable!$B$3,"Dept","PVD","Section","IP","Month",D$2,"Source",$D16),0)+IFERROR(GETPIVOTDATA(""&amp;H1,PivotTable!$B$3,"Dept","PVD","Section","AR","Month",D$2,"Source",$D16),0)</f>
        <v>0</v>
      </c>
      <c r="I16" s="158">
        <f ca="1">IFERROR(GETPIVOTDATA(""&amp;I1,PivotTable!$B$3,"Dept","PVD","Section","IP","Month",E$2,"Source",$D16),0)+IFERROR(GETPIVOTDATA(""&amp;I1,PivotTable!$B$3,"Dept","PVD","Section","AR","Month",E$2,"Source",$D16),0)</f>
        <v>0</v>
      </c>
      <c r="J16" s="158">
        <f ca="1">IFERROR(GETPIVOTDATA(""&amp;J1,PivotTable!$B$3,"Dept","PVD","Section","IP","Month",F$2,"Source",$D16),0)+IFERROR(GETPIVOTDATA(""&amp;J1,PivotTable!$B$3,"Dept","PVD","Section","AR","Month",F$2,"Source",$D16),0)</f>
        <v>0</v>
      </c>
      <c r="K16" s="158">
        <f ca="1">IFERROR(GETPIVOTDATA(""&amp;K1,PivotTable!$B$3,"Dept","PVD","Section","IP","Month",G$2,"Source",$D16),0)+IFERROR(GETPIVOTDATA(""&amp;K1,PivotTable!$B$3,"Dept","PVD","Section","AR","Month",G$2,"Source",$D16),0)</f>
        <v>0</v>
      </c>
      <c r="L16" s="158">
        <f ca="1">IFERROR(GETPIVOTDATA(""&amp;L1,PivotTable!$B$3,"Dept","PVD","Section","IP","Month",H$2,"Source",$D16),0)+IFERROR(GETPIVOTDATA(""&amp;L1,PivotTable!$B$3,"Dept","PVD","Section","AR","Month",H$2,"Source",$D16),0)</f>
        <v>0</v>
      </c>
      <c r="M16" s="185">
        <f>E15*250+E16*500</f>
        <v>0</v>
      </c>
      <c r="N16" s="186">
        <f>VLOOKUP($A16,Table!$A$23:$P$50,MATCH('MBO Report 1'!C$2,Table!$E$22:$P$22,0)+4,FALSE)</f>
        <v>0</v>
      </c>
      <c r="O16" s="187">
        <f ca="1">IFERROR(GETPIVOTDATA("Labour Cost",PivotTable!$B$3,"Dept",$B15,"Month",C$2,"Source",$D16),0)</f>
        <v>0</v>
      </c>
      <c r="P16" s="187">
        <f ca="1">IFERROR(GETPIVOTDATA("Process cost",PivotTable!$B$3,"Dept",$B15,"Month",C$2,"Source",$D16),0)</f>
        <v>0</v>
      </c>
      <c r="Q16" s="187">
        <f ca="1">IFERROR(GETPIVOTDATA("Material Cost",PivotTable!$B$3,"Dept",$B15,"Month",C$2,"Source",$D16),0)</f>
        <v>0</v>
      </c>
      <c r="R16" s="187">
        <f ca="1">IFERROR(GETPIVOTDATA("Part Cost",PivotTable!$B$3,"Dept",$B15,"Month",C$2,"Source",$D16),0)</f>
        <v>0</v>
      </c>
      <c r="S16" s="216">
        <f ca="1" t="shared" si="0"/>
        <v>0</v>
      </c>
      <c r="T16" s="217">
        <v>5e-5</v>
      </c>
      <c r="U16" s="218">
        <f ca="1">S16/C15</f>
        <v>0</v>
      </c>
      <c r="V16" s="214"/>
      <c r="W16" s="215"/>
      <c r="X16" s="151"/>
      <c r="Y16" s="156" t="s">
        <v>49</v>
      </c>
      <c r="Z16" s="157">
        <f>VLOOKUP($A16,Table!$A$56:$P$83,MATCH('MBO Report 1'!X$2,Table!$E$55:$P$55,0)+4,FALSE)</f>
        <v>0</v>
      </c>
      <c r="AA16" s="157">
        <f>VLOOKUP($A15,Table!$A$23:$P$50,MATCH('MBO Report 1'!X$2,Table!$E$22:$P$22,0)+4,FALSE)</f>
        <v>0</v>
      </c>
      <c r="AB16" s="158">
        <f ca="1">IFERROR(GETPIVOTDATA("ReWork",PivotTable!$B$3,"Dept",$B15,"Month",X$2,"Source",$D16),0)</f>
        <v>0</v>
      </c>
      <c r="AC16" s="158">
        <f ca="1">IFERROR(GETPIVOTDATA("RePlate",PivotTable!$B$3,"Dept",$B15,"Month",X$2,"Source",$D16),0)</f>
        <v>0</v>
      </c>
      <c r="AD16" s="158">
        <f ca="1">IFERROR(GETPIVOTDATA("ReWash",PivotTable!$B$3,"Dept",$B15,"Month",X$2,"Source",$D16),0)</f>
        <v>0</v>
      </c>
      <c r="AE16" s="158">
        <f ca="1">IFERROR(GETPIVOTDATA("Other",PivotTable!$B$3,"Dept",$B15,"Month",X$2,"Source",$D16),0)</f>
        <v>0</v>
      </c>
      <c r="AF16" s="158">
        <f ca="1">IFERROR(GETPIVOTDATA("Sort",PivotTable!$B$3,"Dept",$B15,"Month",X$2,"Source",$D16),0)</f>
        <v>0</v>
      </c>
      <c r="AG16" s="189">
        <f ca="1">IFERROR(GETPIVOTDATA("Scrap",PivotTable!$B$3,"Dept",$B15,"Month",X$2,"Source",$D16),0)</f>
        <v>0</v>
      </c>
      <c r="AH16" s="185">
        <f t="shared" ref="AH16" si="264">Z15*250+Z16*500</f>
        <v>0</v>
      </c>
      <c r="AI16" s="186">
        <f>VLOOKUP($A16,Table!$A$23:$P$50,MATCH('MBO Report 1'!X$2,Table!$E$22:$P$22,0)+4,FALSE)</f>
        <v>0</v>
      </c>
      <c r="AJ16" s="187">
        <f ca="1">IFERROR(GETPIVOTDATA("Labour Cost",PivotTable!$B$3,"Dept",$B15,"Month",X$2,"Source",$D16),0)</f>
        <v>0</v>
      </c>
      <c r="AK16" s="187">
        <f ca="1">IFERROR(GETPIVOTDATA("Process cost",PivotTable!$B$3,"Dept",$B15,"Month",X$2,"Source",$D16),0)</f>
        <v>0</v>
      </c>
      <c r="AL16" s="187">
        <f ca="1">IFERROR(GETPIVOTDATA("Material Cost",PivotTable!$B$3,"Dept",$B15,"Month",X$2,"Source",$D16),0)</f>
        <v>0</v>
      </c>
      <c r="AM16" s="187">
        <f ca="1">IFERROR(GETPIVOTDATA("Part Cost",PivotTable!$B$3,"Dept",$B15,"Month",X$2,"Source",$D16),0)</f>
        <v>0</v>
      </c>
      <c r="AN16" s="216">
        <f ca="1" t="shared" si="1"/>
        <v>0</v>
      </c>
      <c r="AO16" s="217">
        <v>5e-5</v>
      </c>
      <c r="AP16" s="218">
        <f ca="1" t="shared" ref="AP16" si="265">AN16/X15</f>
        <v>0</v>
      </c>
      <c r="AQ16" s="214"/>
      <c r="AR16" s="215"/>
      <c r="AS16" s="241"/>
      <c r="AT16" s="156" t="s">
        <v>49</v>
      </c>
      <c r="AU16" s="157">
        <f>VLOOKUP($A16,Table!$A$56:$P$83,MATCH('MBO Report 1'!AS$2,Table!$E$55:$P$55,0)+4,FALSE)</f>
        <v>0</v>
      </c>
      <c r="AV16" s="157">
        <f>VLOOKUP($A15,Table!$A$23:$P$50,MATCH('MBO Report 1'!AS$2,Table!$E$22:$P$22,0)+4,FALSE)</f>
        <v>0</v>
      </c>
      <c r="AW16" s="158">
        <f ca="1">IFERROR(GETPIVOTDATA("ReWork",PivotTable!$B$3,"Dept",$B15,"Month",AS$2,"Source",$D16),0)</f>
        <v>0</v>
      </c>
      <c r="AX16" s="158">
        <f ca="1">IFERROR(GETPIVOTDATA("RePlate",PivotTable!$B$3,"Dept",$B15,"Month",AS$2,"Source",$D16),0)</f>
        <v>0</v>
      </c>
      <c r="AY16" s="158">
        <f ca="1">IFERROR(GETPIVOTDATA("ReWash",PivotTable!$B$3,"Dept",$B15,"Month",AS$2,"Source",$D16),0)</f>
        <v>0</v>
      </c>
      <c r="AZ16" s="158">
        <f ca="1">IFERROR(GETPIVOTDATA("Other",PivotTable!$B$3,"Dept",$B15,"Month",AS$2,"Source",$D16),0)</f>
        <v>0</v>
      </c>
      <c r="BA16" s="158">
        <f ca="1">IFERROR(GETPIVOTDATA("Sort",PivotTable!$B$3,"Dept",$B15,"Month",AS$2,"Source",$D16),0)</f>
        <v>0</v>
      </c>
      <c r="BB16" s="189">
        <f ca="1">IFERROR(GETPIVOTDATA("Scrap",PivotTable!$B$3,"Dept",$B15,"Month",AS$2,"Source",$D16),0)</f>
        <v>0</v>
      </c>
      <c r="BC16" s="185">
        <f t="shared" ref="BC16" si="266">AU15*250+AU16*500</f>
        <v>0</v>
      </c>
      <c r="BD16" s="186">
        <f>VLOOKUP($A16,Table!$A$23:$P$50,MATCH('MBO Report 1'!AS$2,Table!$E$22:$P$22,0)+4,FALSE)</f>
        <v>0</v>
      </c>
      <c r="BE16" s="187">
        <f ca="1">IFERROR(GETPIVOTDATA("Labour Cost",PivotTable!$B$3,"Dept",$B15,"Month",AS$2,"Source",$D16),0)</f>
        <v>0</v>
      </c>
      <c r="BF16" s="187">
        <f ca="1">IFERROR(GETPIVOTDATA("Process cost",PivotTable!$B$3,"Dept",$B15,"Month",AS$2,"Source",$D16),0)</f>
        <v>0</v>
      </c>
      <c r="BG16" s="187">
        <f ca="1">IFERROR(GETPIVOTDATA("Material Cost",PivotTable!$B$3,"Dept",$B15,"Month",AS$2,"Source",$D16),0)</f>
        <v>0</v>
      </c>
      <c r="BH16" s="187">
        <f ca="1">IFERROR(GETPIVOTDATA("Part Cost",PivotTable!$B$3,"Dept",$B15,"Month",AS$2,"Source",$D16),0)</f>
        <v>0</v>
      </c>
      <c r="BI16" s="216">
        <f ca="1" t="shared" si="4"/>
        <v>0</v>
      </c>
      <c r="BJ16" s="217">
        <v>5e-5</v>
      </c>
      <c r="BK16" s="218">
        <f ca="1" t="shared" ref="BK16" si="267">BI16/AS15</f>
        <v>0</v>
      </c>
      <c r="BL16" s="248"/>
      <c r="BM16" s="254"/>
      <c r="BN16" s="241"/>
      <c r="BO16" s="156" t="s">
        <v>49</v>
      </c>
      <c r="BP16" s="157">
        <f>VLOOKUP($A16,Table!$A$56:$P$83,MATCH('MBO Report 1'!BN$2,Table!$E$55:$P$55,0)+4,FALSE)</f>
        <v>0</v>
      </c>
      <c r="BQ16" s="157">
        <f>VLOOKUP($A15,Table!$A$23:$P$50,MATCH('MBO Report 1'!BN$2,Table!$E$22:$P$22,0)+4,FALSE)</f>
        <v>0</v>
      </c>
      <c r="BR16" s="158">
        <f ca="1">IFERROR(GETPIVOTDATA("ReWork",PivotTable!$B$3,"Dept",$B15,"Month",BN$2,"Source",$D16),0)</f>
        <v>0</v>
      </c>
      <c r="BS16" s="158">
        <f ca="1">IFERROR(GETPIVOTDATA("RePlate",PivotTable!$B$3,"Dept",$B15,"Month",BN$2,"Source",$D16),0)</f>
        <v>0</v>
      </c>
      <c r="BT16" s="158">
        <f ca="1">IFERROR(GETPIVOTDATA("ReWash",PivotTable!$B$3,"Dept",$B15,"Month",BN$2,"Source",$D16),0)</f>
        <v>0</v>
      </c>
      <c r="BU16" s="158">
        <f ca="1">IFERROR(GETPIVOTDATA("Other",PivotTable!$B$3,"Dept",$B15,"Month",BN$2,"Source",$D16),0)</f>
        <v>0</v>
      </c>
      <c r="BV16" s="158">
        <f ca="1">IFERROR(GETPIVOTDATA("Sort",PivotTable!$B$3,"Dept",$B15,"Month",BN$2,"Source",$D16),0)</f>
        <v>0</v>
      </c>
      <c r="BW16" s="189">
        <f ca="1">IFERROR(GETPIVOTDATA("Scrap",PivotTable!$B$3,"Dept",$B15,"Month",BN$2,"Source",$D16),0)</f>
        <v>0</v>
      </c>
      <c r="BX16" s="185">
        <f t="shared" ref="BX16" si="268">BP15*250+BP16*500</f>
        <v>0</v>
      </c>
      <c r="BY16" s="186">
        <f>VLOOKUP($A16,Table!$A$23:$P$50,MATCH('MBO Report 1'!BN$2,Table!$E$22:$P$22,0)+4,FALSE)</f>
        <v>0</v>
      </c>
      <c r="BZ16" s="187">
        <f ca="1">IFERROR(GETPIVOTDATA("Labour Cost",PivotTable!$B$3,"Dept",$B15,"Month",BN$2,"Source",$D16),0)</f>
        <v>0</v>
      </c>
      <c r="CA16" s="187">
        <f ca="1">IFERROR(GETPIVOTDATA("Process cost",PivotTable!$B$3,"Dept",$B15,"Month",BN$2,"Source",$D16),0)</f>
        <v>0</v>
      </c>
      <c r="CB16" s="187">
        <f ca="1">IFERROR(GETPIVOTDATA("Material Cost",PivotTable!$B$3,"Dept",$B15,"Month",BN$2,"Source",$D16),0)</f>
        <v>0</v>
      </c>
      <c r="CC16" s="187">
        <f ca="1">IFERROR(GETPIVOTDATA("Part Cost",PivotTable!$B$3,"Dept",$B15,"Month",BN$2,"Source",$D16),0)</f>
        <v>0</v>
      </c>
      <c r="CD16" s="216">
        <f ca="1" t="shared" si="7"/>
        <v>0</v>
      </c>
      <c r="CE16" s="217">
        <v>5e-5</v>
      </c>
      <c r="CF16" s="218">
        <f ca="1" t="shared" ref="CF16" si="269">CD16/BN15</f>
        <v>0</v>
      </c>
      <c r="CG16" s="248"/>
      <c r="CH16" s="254"/>
      <c r="CI16" s="241"/>
      <c r="CJ16" s="156" t="s">
        <v>49</v>
      </c>
      <c r="CK16" s="157">
        <f>VLOOKUP($A16,Table!$A$56:$P$83,MATCH('MBO Report 1'!CI$2,Table!$E$55:$P$55,0)+4,FALSE)</f>
        <v>0</v>
      </c>
      <c r="CL16" s="157">
        <f>VLOOKUP($A15,Table!$A$23:$P$50,MATCH('MBO Report 1'!CI$2,Table!$E$22:$P$22,0)+4,FALSE)</f>
        <v>0</v>
      </c>
      <c r="CM16" s="158">
        <f ca="1">IFERROR(GETPIVOTDATA("ReWork",PivotTable!$B$3,"Dept",$B15,"Month",CI$2,"Source",$D16),0)</f>
        <v>0</v>
      </c>
      <c r="CN16" s="158">
        <f ca="1">IFERROR(GETPIVOTDATA("RePlate",PivotTable!$B$3,"Dept",$B15,"Month",CI$2,"Source",$D16),0)</f>
        <v>0</v>
      </c>
      <c r="CO16" s="158">
        <f ca="1">IFERROR(GETPIVOTDATA("ReWash",PivotTable!$B$3,"Dept",$B15,"Month",CI$2,"Source",$D16),0)</f>
        <v>0</v>
      </c>
      <c r="CP16" s="158">
        <f ca="1">IFERROR(GETPIVOTDATA("Other",PivotTable!$B$3,"Dept",$B15,"Month",CI$2,"Source",$D16),0)</f>
        <v>0</v>
      </c>
      <c r="CQ16" s="158">
        <f ca="1">IFERROR(GETPIVOTDATA("Sort",PivotTable!$B$3,"Dept",$B15,"Month",CI$2,"Source",$D16),0)</f>
        <v>0</v>
      </c>
      <c r="CR16" s="189">
        <f ca="1">IFERROR(GETPIVOTDATA("Scrap",PivotTable!$B$3,"Dept",$B15,"Month",CI$2,"Source",$D16),0)</f>
        <v>0</v>
      </c>
      <c r="CS16" s="185">
        <f t="shared" ref="CS16" si="270">CK15*250+CK16*500</f>
        <v>0</v>
      </c>
      <c r="CT16" s="186">
        <f>VLOOKUP($A16,Table!$A$23:$P$50,MATCH('MBO Report 1'!CI$2,Table!$E$22:$P$22,0)+4,FALSE)</f>
        <v>0</v>
      </c>
      <c r="CU16" s="187">
        <f ca="1">IFERROR(GETPIVOTDATA("Labour Cost",PivotTable!$B$3,"Dept",$B15,"Month",CI$2,"Source",$D16),0)</f>
        <v>0</v>
      </c>
      <c r="CV16" s="187">
        <f ca="1">IFERROR(GETPIVOTDATA("Process cost",PivotTable!$B$3,"Dept",$B15,"Month",CI$2,"Source",$D16),0)</f>
        <v>0</v>
      </c>
      <c r="CW16" s="187">
        <f ca="1">IFERROR(GETPIVOTDATA("Material Cost",PivotTable!$B$3,"Dept",$B15,"Month",CI$2,"Source",$D16),0)</f>
        <v>0</v>
      </c>
      <c r="CX16" s="187">
        <f ca="1">IFERROR(GETPIVOTDATA("Part Cost",PivotTable!$B$3,"Dept",$B15,"Month",CI$2,"Source",$D16),0)</f>
        <v>0</v>
      </c>
      <c r="CY16" s="216">
        <f ca="1" t="shared" si="10"/>
        <v>0</v>
      </c>
      <c r="CZ16" s="217">
        <v>5e-5</v>
      </c>
      <c r="DA16" s="218">
        <f ca="1" t="shared" ref="DA16" si="271">CY16/CI15</f>
        <v>0</v>
      </c>
      <c r="DB16" s="248"/>
      <c r="DC16" s="254"/>
      <c r="DD16" s="241"/>
      <c r="DE16" s="156" t="s">
        <v>49</v>
      </c>
      <c r="DF16" s="157">
        <f>VLOOKUP($A16,Table!$A$56:$P$83,MATCH('MBO Report 1'!DD$2,Table!$E$55:$P$55,0)+4,FALSE)</f>
        <v>0</v>
      </c>
      <c r="DG16" s="157">
        <f>VLOOKUP($A15,Table!$A$23:$P$50,MATCH('MBO Report 1'!DD$2,Table!$E$22:$P$22,0)+4,FALSE)</f>
        <v>0</v>
      </c>
      <c r="DH16" s="158">
        <f ca="1">IFERROR(GETPIVOTDATA("ReWork",PivotTable!$B$3,"Dept",$B15,"Month",DD$2,"Source",$D16),0)</f>
        <v>0</v>
      </c>
      <c r="DI16" s="158">
        <f ca="1">IFERROR(GETPIVOTDATA("RePlate",PivotTable!$B$3,"Dept",$B15,"Month",DD$2,"Source",$D16),0)</f>
        <v>0</v>
      </c>
      <c r="DJ16" s="158">
        <f ca="1">IFERROR(GETPIVOTDATA("ReWash",PivotTable!$B$3,"Dept",$B15,"Month",DD$2,"Source",$D16),0)</f>
        <v>0</v>
      </c>
      <c r="DK16" s="158">
        <f ca="1">IFERROR(GETPIVOTDATA("Other",PivotTable!$B$3,"Dept",$B15,"Month",DD$2,"Source",$D16),0)</f>
        <v>0</v>
      </c>
      <c r="DL16" s="158">
        <f ca="1">IFERROR(GETPIVOTDATA("Sort",PivotTable!$B$3,"Dept",$B15,"Month",DD$2,"Source",$D16),0)</f>
        <v>0</v>
      </c>
      <c r="DM16" s="189">
        <f ca="1">IFERROR(GETPIVOTDATA("Scrap",PivotTable!$B$3,"Dept",$B15,"Month",DD$2,"Source",$D16),0)</f>
        <v>0</v>
      </c>
      <c r="DN16" s="185">
        <f t="shared" ref="DN16" si="272">DF15*250+DF16*500</f>
        <v>0</v>
      </c>
      <c r="DO16" s="186">
        <f>VLOOKUP($A16,Table!$A$23:$P$50,MATCH('MBO Report 1'!DD$2,Table!$E$22:$P$22,0)+4,FALSE)</f>
        <v>0</v>
      </c>
      <c r="DP16" s="187">
        <f ca="1">IFERROR(GETPIVOTDATA("Labour Cost",PivotTable!$B$3,"Dept",$B15,"Month",DD$2,"Source",$D16),0)</f>
        <v>0</v>
      </c>
      <c r="DQ16" s="187">
        <f ca="1">IFERROR(GETPIVOTDATA("Process cost",PivotTable!$B$3,"Dept",$B15,"Month",DD$2,"Source",$D16),0)</f>
        <v>0</v>
      </c>
      <c r="DR16" s="187">
        <f ca="1">IFERROR(GETPIVOTDATA("Material Cost",PivotTable!$B$3,"Dept",$B15,"Month",DD$2,"Source",$D16),0)</f>
        <v>0</v>
      </c>
      <c r="DS16" s="187">
        <f ca="1">IFERROR(GETPIVOTDATA("Part Cost",PivotTable!$B$3,"Dept",$B15,"Month",DD$2,"Source",$D16),0)</f>
        <v>0</v>
      </c>
      <c r="DT16" s="216">
        <f ca="1" t="shared" si="13"/>
        <v>0</v>
      </c>
      <c r="DU16" s="217">
        <v>5e-5</v>
      </c>
      <c r="DV16" s="218">
        <f ca="1" t="shared" ref="DV16" si="273">DT16/DD15</f>
        <v>0</v>
      </c>
      <c r="DW16" s="248"/>
      <c r="DX16" s="254"/>
      <c r="DY16" s="241"/>
      <c r="DZ16" s="156" t="s">
        <v>49</v>
      </c>
      <c r="EA16" s="157">
        <f>VLOOKUP($A16,Table!$A$56:$P$83,MATCH('MBO Report 1'!DY$2,Table!$E$55:$P$55,0)+4,FALSE)</f>
        <v>0</v>
      </c>
      <c r="EB16" s="157">
        <f>VLOOKUP($A15,Table!$A$23:$P$50,MATCH('MBO Report 1'!DY$2,Table!$E$22:$P$22,0)+4,FALSE)</f>
        <v>0</v>
      </c>
      <c r="EC16" s="158">
        <f ca="1">IFERROR(GETPIVOTDATA("ReWork",PivotTable!$B$3,"Dept",$B15,"Month",DY$2,"Source",$D16),0)</f>
        <v>0</v>
      </c>
      <c r="ED16" s="158">
        <f ca="1">IFERROR(GETPIVOTDATA("RePlate",PivotTable!$B$3,"Dept",$B15,"Month",DY$2,"Source",$D16),0)</f>
        <v>0</v>
      </c>
      <c r="EE16" s="158">
        <f ca="1">IFERROR(GETPIVOTDATA("ReWash",PivotTable!$B$3,"Dept",$B15,"Month",DY$2,"Source",$D16),0)</f>
        <v>0</v>
      </c>
      <c r="EF16" s="158">
        <f ca="1">IFERROR(GETPIVOTDATA("Other",PivotTable!$B$3,"Dept",$B15,"Month",DY$2,"Source",$D16),0)</f>
        <v>0</v>
      </c>
      <c r="EG16" s="158">
        <f ca="1">IFERROR(GETPIVOTDATA("Sort",PivotTable!$B$3,"Dept",$B15,"Month",DY$2,"Source",$D16),0)</f>
        <v>0</v>
      </c>
      <c r="EH16" s="189">
        <f ca="1">IFERROR(GETPIVOTDATA("Scrap",PivotTable!$B$3,"Dept",$B15,"Month",DY$2,"Source",$D16),0)</f>
        <v>0</v>
      </c>
      <c r="EI16" s="185">
        <f t="shared" ref="EI16" si="274">EA15*250+EA16*500</f>
        <v>0</v>
      </c>
      <c r="EJ16" s="186">
        <f>VLOOKUP($A16,Table!$A$23:$P$50,MATCH('MBO Report 1'!DY$2,Table!$E$22:$P$22,0)+4,FALSE)</f>
        <v>0</v>
      </c>
      <c r="EK16" s="187">
        <f ca="1">IFERROR(GETPIVOTDATA("Labour Cost",PivotTable!$B$3,"Dept",$B15,"Month",DY$2,"Source",$D16),0)</f>
        <v>0</v>
      </c>
      <c r="EL16" s="187">
        <f ca="1">IFERROR(GETPIVOTDATA("Process cost",PivotTable!$B$3,"Dept",$B15,"Month",DY$2,"Source",$D16),0)</f>
        <v>0</v>
      </c>
      <c r="EM16" s="187">
        <f ca="1">IFERROR(GETPIVOTDATA("Material Cost",PivotTable!$B$3,"Dept",$B15,"Month",DY$2,"Source",$D16),0)</f>
        <v>0</v>
      </c>
      <c r="EN16" s="187">
        <f ca="1">IFERROR(GETPIVOTDATA("Part Cost",PivotTable!$B$3,"Dept",$B15,"Month",DY$2,"Source",$D16),0)</f>
        <v>0</v>
      </c>
      <c r="EO16" s="216">
        <f ca="1" t="shared" si="16"/>
        <v>0</v>
      </c>
      <c r="EP16" s="217">
        <v>5e-5</v>
      </c>
      <c r="EQ16" s="218" t="e">
        <f ca="1" t="shared" ref="EQ16" si="275">EO16/DY15</f>
        <v>#DIV/0!</v>
      </c>
      <c r="ER16" s="248"/>
      <c r="ES16" s="254"/>
      <c r="ET16" s="241"/>
      <c r="EU16" s="156" t="s">
        <v>49</v>
      </c>
      <c r="EV16" s="157">
        <f>VLOOKUP($A16,Table!$A$56:$P$83,MATCH('MBO Report 1'!ET$2,Table!$E$55:$P$55,0)+4,FALSE)</f>
        <v>0</v>
      </c>
      <c r="EW16" s="157">
        <f>VLOOKUP($A15,Table!$A$23:$P$50,MATCH('MBO Report 1'!ET$2,Table!$E$22:$P$22,0)+4,FALSE)</f>
        <v>0</v>
      </c>
      <c r="EX16" s="158">
        <f ca="1">IFERROR(GETPIVOTDATA("ReWork",PivotTable!$B$3,"Dept",$B15,"Month",ET$2,"Source",$D16),0)</f>
        <v>0</v>
      </c>
      <c r="EY16" s="158">
        <f ca="1">IFERROR(GETPIVOTDATA("RePlate",PivotTable!$B$3,"Dept",$B15,"Month",ET$2,"Source",$D16),0)</f>
        <v>0</v>
      </c>
      <c r="EZ16" s="158">
        <f ca="1">IFERROR(GETPIVOTDATA("ReWash",PivotTable!$B$3,"Dept",$B15,"Month",ET$2,"Source",$D16),0)</f>
        <v>0</v>
      </c>
      <c r="FA16" s="158">
        <f ca="1">IFERROR(GETPIVOTDATA("Other",PivotTable!$B$3,"Dept",$B15,"Month",ET$2,"Source",$D16),0)</f>
        <v>0</v>
      </c>
      <c r="FB16" s="158">
        <f ca="1">IFERROR(GETPIVOTDATA("Sort",PivotTable!$B$3,"Dept",$B15,"Month",ET$2,"Source",$D16),0)</f>
        <v>0</v>
      </c>
      <c r="FC16" s="189">
        <f ca="1">IFERROR(GETPIVOTDATA("Scrap",PivotTable!$B$3,"Dept",$B15,"Month",ET$2,"Source",$D16),0)</f>
        <v>0</v>
      </c>
      <c r="FD16" s="185">
        <f t="shared" ref="FD16" si="276">EV15*250+EV16*500</f>
        <v>0</v>
      </c>
      <c r="FE16" s="186">
        <f>VLOOKUP($A16,Table!$A$23:$P$50,MATCH('MBO Report 1'!ET$2,Table!$E$22:$P$22,0)+4,FALSE)</f>
        <v>0</v>
      </c>
      <c r="FF16" s="187">
        <f ca="1">IFERROR(GETPIVOTDATA("Labour Cost",PivotTable!$B$3,"Dept",$B15,"Month",ET$2,"Source",$D16),0)</f>
        <v>0</v>
      </c>
      <c r="FG16" s="187">
        <f ca="1">IFERROR(GETPIVOTDATA("Process cost",PivotTable!$B$3,"Dept",$B15,"Month",ET$2,"Source",$D16),0)</f>
        <v>0</v>
      </c>
      <c r="FH16" s="187">
        <f ca="1">IFERROR(GETPIVOTDATA("Material Cost",PivotTable!$B$3,"Dept",$B15,"Month",ET$2,"Source",$D16),0)</f>
        <v>0</v>
      </c>
      <c r="FI16" s="187">
        <f ca="1">IFERROR(GETPIVOTDATA("Part Cost",PivotTable!$B$3,"Dept",$B15,"Month",ET$2,"Source",$D16),0)</f>
        <v>0</v>
      </c>
      <c r="FJ16" s="216">
        <f ca="1" t="shared" si="19"/>
        <v>0</v>
      </c>
      <c r="FK16" s="217">
        <v>5e-5</v>
      </c>
      <c r="FL16" s="218" t="e">
        <f ca="1" t="shared" ref="FL16" si="277">FJ16/ET15</f>
        <v>#DIV/0!</v>
      </c>
      <c r="FM16" s="248"/>
      <c r="FN16" s="254"/>
      <c r="FO16" s="241"/>
      <c r="FP16" s="156" t="s">
        <v>49</v>
      </c>
      <c r="FQ16" s="157">
        <f>VLOOKUP($A16,Table!$A$56:$P$83,MATCH('MBO Report 1'!FO$2,Table!$E$55:$P$55,0)+4,FALSE)</f>
        <v>0</v>
      </c>
      <c r="FR16" s="157">
        <f>VLOOKUP($A15,Table!$A$23:$P$50,MATCH('MBO Report 1'!FO$2,Table!$E$22:$P$22,0)+4,FALSE)</f>
        <v>0</v>
      </c>
      <c r="FS16" s="158">
        <f ca="1">IFERROR(GETPIVOTDATA("ReWork",PivotTable!$B$3,"Dept",$B15,"Month",FO$2,"Source",$D16),0)</f>
        <v>0</v>
      </c>
      <c r="FT16" s="158">
        <f ca="1">IFERROR(GETPIVOTDATA("RePlate",PivotTable!$B$3,"Dept",$B15,"Month",FO$2,"Source",$D16),0)</f>
        <v>0</v>
      </c>
      <c r="FU16" s="158">
        <f ca="1">IFERROR(GETPIVOTDATA("ReWash",PivotTable!$B$3,"Dept",$B15,"Month",FO$2,"Source",$D16),0)</f>
        <v>0</v>
      </c>
      <c r="FV16" s="158">
        <f ca="1">IFERROR(GETPIVOTDATA("Other",PivotTable!$B$3,"Dept",$B15,"Month",FO$2,"Source",$D16),0)</f>
        <v>0</v>
      </c>
      <c r="FW16" s="158">
        <f ca="1">IFERROR(GETPIVOTDATA("Sort",PivotTable!$B$3,"Dept",$B15,"Month",FO$2,"Source",$D16),0)</f>
        <v>0</v>
      </c>
      <c r="FX16" s="189">
        <f ca="1">IFERROR(GETPIVOTDATA("Scrap",PivotTable!$B$3,"Dept",$B15,"Month",FO$2,"Source",$D16),0)</f>
        <v>0</v>
      </c>
      <c r="FY16" s="185">
        <f t="shared" ref="FY16" si="278">FQ15*250+FQ16*500</f>
        <v>0</v>
      </c>
      <c r="FZ16" s="186">
        <f>VLOOKUP($A16,Table!$A$23:$P$50,MATCH('MBO Report 1'!FO$2,Table!$E$22:$P$22,0)+4,FALSE)</f>
        <v>0</v>
      </c>
      <c r="GA16" s="187">
        <f ca="1">IFERROR(GETPIVOTDATA("Labour Cost",PivotTable!$B$3,"Dept",$B15,"Month",FO$2,"Source",$D16),0)</f>
        <v>0</v>
      </c>
      <c r="GB16" s="187">
        <f ca="1">IFERROR(GETPIVOTDATA("Process cost",PivotTable!$B$3,"Dept",$B15,"Month",FO$2,"Source",$D16),0)</f>
        <v>0</v>
      </c>
      <c r="GC16" s="187">
        <f ca="1">IFERROR(GETPIVOTDATA("Material Cost",PivotTable!$B$3,"Dept",$B15,"Month",FO$2,"Source",$D16),0)</f>
        <v>0</v>
      </c>
      <c r="GD16" s="187">
        <f ca="1">IFERROR(GETPIVOTDATA("Part Cost",PivotTable!$B$3,"Dept",$B15,"Month",FO$2,"Source",$D16),0)</f>
        <v>0</v>
      </c>
      <c r="GE16" s="216">
        <f ca="1" t="shared" si="22"/>
        <v>0</v>
      </c>
      <c r="GF16" s="217">
        <v>5e-5</v>
      </c>
      <c r="GG16" s="218" t="e">
        <f ca="1" t="shared" ref="GG16" si="279">GE16/FO15</f>
        <v>#DIV/0!</v>
      </c>
      <c r="GH16" s="248"/>
      <c r="GI16" s="254"/>
      <c r="GJ16" s="241"/>
      <c r="GK16" s="156" t="s">
        <v>49</v>
      </c>
      <c r="GL16" s="157">
        <f>VLOOKUP($A16,Table!$A$56:$P$83,MATCH('MBO Report 1'!GJ$2,Table!$E$55:$P$55,0)+4,FALSE)</f>
        <v>0</v>
      </c>
      <c r="GM16" s="157">
        <f>VLOOKUP($A15,Table!$A$23:$P$50,MATCH('MBO Report 1'!GJ$2,Table!$E$22:$P$22,0)+4,FALSE)</f>
        <v>0</v>
      </c>
      <c r="GN16" s="158">
        <f ca="1">IFERROR(GETPIVOTDATA("ReWork",PivotTable!$B$3,"Dept",$B15,"Month",GJ$2,"Source",$D16),0)</f>
        <v>0</v>
      </c>
      <c r="GO16" s="158">
        <f ca="1">IFERROR(GETPIVOTDATA("RePlate",PivotTable!$B$3,"Dept",$B15,"Month",GJ$2,"Source",$D16),0)</f>
        <v>0</v>
      </c>
      <c r="GP16" s="158">
        <f ca="1">IFERROR(GETPIVOTDATA("ReWash",PivotTable!$B$3,"Dept",$B15,"Month",GJ$2,"Source",$D16),0)</f>
        <v>0</v>
      </c>
      <c r="GQ16" s="158">
        <f ca="1">IFERROR(GETPIVOTDATA("Other",PivotTable!$B$3,"Dept",$B15,"Month",GJ$2,"Source",$D16),0)</f>
        <v>0</v>
      </c>
      <c r="GR16" s="158">
        <f ca="1">IFERROR(GETPIVOTDATA("Sort",PivotTable!$B$3,"Dept",$B15,"Month",GJ$2,"Source",$D16),0)</f>
        <v>0</v>
      </c>
      <c r="GS16" s="189">
        <f ca="1">IFERROR(GETPIVOTDATA("Scrap",PivotTable!$B$3,"Dept",$B15,"Month",GJ$2,"Source",$D16),0)</f>
        <v>0</v>
      </c>
      <c r="GT16" s="185">
        <f t="shared" ref="GT16" si="280">GL15*250+GL16*500</f>
        <v>0</v>
      </c>
      <c r="GU16" s="186">
        <f>VLOOKUP($A16,Table!$A$23:$P$50,MATCH('MBO Report 1'!GJ$2,Table!$E$22:$P$22,0)+4,FALSE)</f>
        <v>0</v>
      </c>
      <c r="GV16" s="187">
        <f ca="1">IFERROR(GETPIVOTDATA("Labour Cost",PivotTable!$B$3,"Dept",$B15,"Month",GJ$2,"Source",$D16),0)</f>
        <v>0</v>
      </c>
      <c r="GW16" s="187">
        <f ca="1">IFERROR(GETPIVOTDATA("Process cost",PivotTable!$B$3,"Dept",$B15,"Month",GJ$2,"Source",$D16),0)</f>
        <v>0</v>
      </c>
      <c r="GX16" s="187">
        <f ca="1">IFERROR(GETPIVOTDATA("Material Cost",PivotTable!$B$3,"Dept",$B15,"Month",GJ$2,"Source",$D16),0)</f>
        <v>0</v>
      </c>
      <c r="GY16" s="187">
        <f ca="1">IFERROR(GETPIVOTDATA("Part Cost",PivotTable!$B$3,"Dept",$B15,"Month",GJ$2,"Source",$D16),0)</f>
        <v>0</v>
      </c>
      <c r="GZ16" s="216">
        <f ca="1" t="shared" si="25"/>
        <v>0</v>
      </c>
      <c r="HA16" s="217">
        <v>5e-5</v>
      </c>
      <c r="HB16" s="218" t="e">
        <f ca="1" t="shared" ref="HB16" si="281">GZ16/GJ15</f>
        <v>#DIV/0!</v>
      </c>
      <c r="HC16" s="248"/>
      <c r="HD16" s="254"/>
      <c r="HE16" s="241"/>
      <c r="HF16" s="156" t="s">
        <v>49</v>
      </c>
      <c r="HG16" s="157">
        <f>VLOOKUP($A16,Table!$A$56:$P$83,MATCH('MBO Report 1'!HE$2,Table!$E$55:$P$55,0)+4,FALSE)</f>
        <v>0</v>
      </c>
      <c r="HH16" s="157">
        <f>VLOOKUP($A15,Table!$A$23:$P$50,MATCH('MBO Report 1'!HE$2,Table!$E$22:$P$22,0)+4,FALSE)</f>
        <v>0</v>
      </c>
      <c r="HI16" s="158">
        <f ca="1">IFERROR(GETPIVOTDATA("ReWork",PivotTable!$B$3,"Dept",$B15,"Month",HE$2,"Source",$D16),0)</f>
        <v>0</v>
      </c>
      <c r="HJ16" s="158">
        <f ca="1">IFERROR(GETPIVOTDATA("RePlate",PivotTable!$B$3,"Dept",$B15,"Month",HE$2,"Source",$D16),0)</f>
        <v>0</v>
      </c>
      <c r="HK16" s="158">
        <f ca="1">IFERROR(GETPIVOTDATA("ReWash",PivotTable!$B$3,"Dept",$B15,"Month",HE$2,"Source",$D16),0)</f>
        <v>0</v>
      </c>
      <c r="HL16" s="158">
        <f ca="1">IFERROR(GETPIVOTDATA("Other",PivotTable!$B$3,"Dept",$B15,"Month",HE$2,"Source",$D16),0)</f>
        <v>0</v>
      </c>
      <c r="HM16" s="158">
        <f ca="1">IFERROR(GETPIVOTDATA("Sort",PivotTable!$B$3,"Dept",$B15,"Month",HE$2,"Source",$D16),0)</f>
        <v>0</v>
      </c>
      <c r="HN16" s="189">
        <f ca="1">IFERROR(GETPIVOTDATA("Scrap",PivotTable!$B$3,"Dept",$B15,"Month",HE$2,"Source",$D16),0)</f>
        <v>0</v>
      </c>
      <c r="HO16" s="185">
        <f t="shared" ref="HO16" si="282">HG15*250+HG16*500</f>
        <v>0</v>
      </c>
      <c r="HP16" s="186">
        <f>VLOOKUP($A16,Table!$A$23:$P$50,MATCH('MBO Report 1'!HE$2,Table!$E$22:$P$22,0)+4,FALSE)</f>
        <v>0</v>
      </c>
      <c r="HQ16" s="187">
        <f ca="1">IFERROR(GETPIVOTDATA("Labour Cost",PivotTable!$B$3,"Dept",$B15,"Month",HE$2,"Source",$D16),0)</f>
        <v>0</v>
      </c>
      <c r="HR16" s="187">
        <f ca="1">IFERROR(GETPIVOTDATA("Process cost",PivotTable!$B$3,"Dept",$B15,"Month",HE$2,"Source",$D16),0)</f>
        <v>0</v>
      </c>
      <c r="HS16" s="187">
        <f ca="1">IFERROR(GETPIVOTDATA("Material Cost",PivotTable!$B$3,"Dept",$B15,"Month",HE$2,"Source",$D16),0)</f>
        <v>0</v>
      </c>
      <c r="HT16" s="187">
        <f ca="1">IFERROR(GETPIVOTDATA("Part Cost",PivotTable!$B$3,"Dept",$B15,"Month",HE$2,"Source",$D16),0)</f>
        <v>0</v>
      </c>
      <c r="HU16" s="216">
        <f ca="1" t="shared" si="28"/>
        <v>0</v>
      </c>
      <c r="HV16" s="217">
        <v>5e-5</v>
      </c>
      <c r="HW16" s="218" t="e">
        <f ca="1" t="shared" ref="HW16" si="283">HU16/HE15</f>
        <v>#DIV/0!</v>
      </c>
      <c r="HX16" s="248"/>
      <c r="HY16" s="254"/>
      <c r="HZ16" s="241"/>
      <c r="IA16" s="156" t="s">
        <v>49</v>
      </c>
      <c r="IB16" s="157">
        <f>VLOOKUP($A16,Table!$A$56:$P$83,MATCH('MBO Report 1'!HZ$2,Table!$E$55:$P$55,0)+4,FALSE)</f>
        <v>0</v>
      </c>
      <c r="IC16" s="157">
        <f>VLOOKUP($A15,Table!$A$23:$P$50,MATCH('MBO Report 1'!HZ$2,Table!$E$22:$P$22,0)+4,FALSE)</f>
        <v>0</v>
      </c>
      <c r="ID16" s="158">
        <f ca="1">IFERROR(GETPIVOTDATA("ReWork",PivotTable!$B$3,"Dept",$B15,"Month",HZ$2,"Source",$D16),0)</f>
        <v>0</v>
      </c>
      <c r="IE16" s="158">
        <f ca="1">IFERROR(GETPIVOTDATA("RePlate",PivotTable!$B$3,"Dept",$B15,"Month",HZ$2,"Source",$D16),0)</f>
        <v>0</v>
      </c>
      <c r="IF16" s="158">
        <f ca="1">IFERROR(GETPIVOTDATA("ReWash",PivotTable!$B$3,"Dept",$B15,"Month",HZ$2,"Source",$D16),0)</f>
        <v>0</v>
      </c>
      <c r="IG16" s="158">
        <f ca="1">IFERROR(GETPIVOTDATA("Other",PivotTable!$B$3,"Dept",$B15,"Month",HZ$2,"Source",$D16),0)</f>
        <v>0</v>
      </c>
      <c r="IH16" s="158">
        <f ca="1">IFERROR(GETPIVOTDATA("Sort",PivotTable!$B$3,"Dept",$B15,"Month",HZ$2,"Source",$D16),0)</f>
        <v>0</v>
      </c>
      <c r="II16" s="189">
        <f ca="1">IFERROR(GETPIVOTDATA("Scrap",PivotTable!$B$3,"Dept",$B15,"Month",HZ$2,"Source",$D16),0)</f>
        <v>0</v>
      </c>
      <c r="IJ16" s="185">
        <f t="shared" ref="IJ16" si="284">IB15*250+IB16*500</f>
        <v>0</v>
      </c>
      <c r="IK16" s="186">
        <f>VLOOKUP($A16,Table!$A$23:$P$50,MATCH('MBO Report 1'!HZ$2,Table!$E$22:$P$22,0)+4,FALSE)</f>
        <v>0</v>
      </c>
      <c r="IL16" s="187">
        <f ca="1">IFERROR(GETPIVOTDATA("Labour Cost",PivotTable!$B$3,"Dept",$B15,"Month",HZ$2,"Source",$D16),0)</f>
        <v>0</v>
      </c>
      <c r="IM16" s="187">
        <f ca="1">IFERROR(GETPIVOTDATA("Process cost",PivotTable!$B$3,"Dept",$B15,"Month",HZ$2,"Source",$D16),0)</f>
        <v>0</v>
      </c>
      <c r="IN16" s="187">
        <f ca="1">IFERROR(GETPIVOTDATA("Material Cost",PivotTable!$B$3,"Dept",$B15,"Month",HZ$2,"Source",$D16),0)</f>
        <v>0</v>
      </c>
      <c r="IO16" s="187">
        <f ca="1">IFERROR(GETPIVOTDATA("Part Cost",PivotTable!$B$3,"Dept",$B15,"Month",HZ$2,"Source",$D16),0)</f>
        <v>0</v>
      </c>
      <c r="IP16" s="216">
        <f ca="1" t="shared" si="31"/>
        <v>0</v>
      </c>
      <c r="IQ16" s="217">
        <v>5e-5</v>
      </c>
      <c r="IR16" s="218" t="e">
        <f ca="1" t="shared" ref="IR16" si="285">IP16/HZ15</f>
        <v>#DIV/0!</v>
      </c>
      <c r="IS16" s="248"/>
      <c r="IT16" s="254"/>
    </row>
    <row r="17" s="129" customFormat="1" hidden="1" customHeight="1" outlineLevel="1" spans="1:254">
      <c r="A17" s="141" t="str">
        <f t="shared" ref="A17" si="286">B17&amp;D17</f>
        <v>PVD - SemiconInternal</v>
      </c>
      <c r="B17" s="150" t="str">
        <f>Info!C10</f>
        <v>PVD - Semicon</v>
      </c>
      <c r="C17" s="151">
        <f>VLOOKUP($B17,Table!$C$4:$P$19,MATCH('MBO Report 1'!C$2,Table!$E$3:$P$3,0)+2,FALSE)</f>
        <v>625756.61</v>
      </c>
      <c r="D17" s="152" t="s">
        <v>327</v>
      </c>
      <c r="E17" s="153" t="e">
        <f>VLOOKUP($A17,Table!$A$56:$P$83,MATCH('MBO Report 1'!C$2,Table!$E$55:$P$55,0)+4,FALSE)</f>
        <v>#N/A</v>
      </c>
      <c r="F17" s="153" t="s">
        <v>1860</v>
      </c>
      <c r="G17" s="154">
        <f ca="1">IFERROR(GETPIVOTDATA("ReWork",PivotTable!$B$3,"Dept",$B17,"Month",C$2,"Source",$D17),0)</f>
        <v>0</v>
      </c>
      <c r="H17" s="154">
        <f ca="1">IFERROR(GETPIVOTDATA("RePlate",PivotTable!$B$3,"Dept",$B17,"Month",C$2,"Source",$D17),0)</f>
        <v>0</v>
      </c>
      <c r="I17" s="154">
        <f ca="1">IFERROR(GETPIVOTDATA("ReWash",PivotTable!$B$3,"Dept",$B17,"Month",C$2,"Source",$D17),0)</f>
        <v>0</v>
      </c>
      <c r="J17" s="154">
        <f ca="1">IFERROR(GETPIVOTDATA("Other",PivotTable!$B$3,"Dept",$B17,"Month",C$2,"Source",$D17),0)</f>
        <v>0</v>
      </c>
      <c r="K17" s="154">
        <f ca="1">IFERROR(GETPIVOTDATA("Sort",PivotTable!$B$3,"Dept",$B17,"Month",C$2,"Source",$D17),0)</f>
        <v>0</v>
      </c>
      <c r="L17" s="188">
        <f ca="1">IFERROR(GETPIVOTDATA("Scrap",PivotTable!$B$3,"Dept",$B17,"Month",C$2,"Source",$D17),0)</f>
        <v>0</v>
      </c>
      <c r="M17" s="182">
        <v>0</v>
      </c>
      <c r="N17" s="183" t="s">
        <v>1860</v>
      </c>
      <c r="O17" s="184">
        <f ca="1">IFERROR(GETPIVOTDATA("Labour Cost",PivotTable!$B$3,"Dept",$B17,"Month",C$2,"Source",$D17),0)</f>
        <v>0</v>
      </c>
      <c r="P17" s="184">
        <f ca="1">IFERROR(GETPIVOTDATA("Process cost",PivotTable!$B$3,"Dept",$B17,"Month",C$2,"Source",$D17),0)</f>
        <v>0</v>
      </c>
      <c r="Q17" s="184">
        <f ca="1">IFERROR(GETPIVOTDATA("Material Cost",PivotTable!$B$3,"Dept",$B17,"Month",C$2,"Source",$D17),0)</f>
        <v>0</v>
      </c>
      <c r="R17" s="184">
        <f ca="1">IFERROR(GETPIVOTDATA("Part Cost",PivotTable!$B$3,"Dept",$B17,"Month",C$2,"Source",$D17),0)</f>
        <v>0</v>
      </c>
      <c r="S17" s="211">
        <f ca="1" t="shared" si="0"/>
        <v>0</v>
      </c>
      <c r="T17" s="212">
        <v>5e-5</v>
      </c>
      <c r="U17" s="213">
        <f ca="1" t="shared" ref="U17" si="287">S17/C17</f>
        <v>0</v>
      </c>
      <c r="V17" s="214">
        <v>0.001</v>
      </c>
      <c r="W17" s="215" t="e">
        <f ca="1" t="shared" ref="W17" si="288">SUM(S17:S18)/C17</f>
        <v>#N/A</v>
      </c>
      <c r="X17" s="151">
        <f>VLOOKUP($B17,Table!$C$4:$P$17,MATCH('MBO Report 1'!X$2,Table!$E$3:$P$3,0)+2,FALSE)</f>
        <v>644165.6393</v>
      </c>
      <c r="Y17" s="152" t="s">
        <v>327</v>
      </c>
      <c r="Z17" s="153" t="e">
        <f>VLOOKUP($A17,Table!$A$56:$P$83,MATCH('MBO Report 1'!X$2,Table!$E$55:$P$55,0)+4,FALSE)</f>
        <v>#N/A</v>
      </c>
      <c r="AA17" s="153" t="s">
        <v>1860</v>
      </c>
      <c r="AB17" s="154">
        <f ca="1">IFERROR(GETPIVOTDATA("ReWork",PivotTable!$B$3,"Dept",$B17,"Month",X$2,"Source",$D17),0)</f>
        <v>0</v>
      </c>
      <c r="AC17" s="154">
        <f ca="1">IFERROR(GETPIVOTDATA("RePlate",PivotTable!$B$3,"Dept",$B17,"Month",X$2,"Source",$D17),0)</f>
        <v>0</v>
      </c>
      <c r="AD17" s="154">
        <f ca="1">IFERROR(GETPIVOTDATA("ReWash",PivotTable!$B$3,"Dept",$B17,"Month",X$2,"Source",$D17),0)</f>
        <v>0</v>
      </c>
      <c r="AE17" s="154">
        <f ca="1">IFERROR(GETPIVOTDATA("Other",PivotTable!$B$3,"Dept",$B17,"Month",X$2,"Source",$D17),0)</f>
        <v>0</v>
      </c>
      <c r="AF17" s="154">
        <f ca="1">IFERROR(GETPIVOTDATA("Sort",PivotTable!$B$3,"Dept",$B17,"Month",X$2,"Source",$D17),0)</f>
        <v>0</v>
      </c>
      <c r="AG17" s="188">
        <f ca="1">IFERROR(GETPIVOTDATA("Scrap",PivotTable!$B$3,"Dept",$B17,"Month",X$2,"Source",$D17),0)</f>
        <v>0</v>
      </c>
      <c r="AH17" s="182">
        <v>0</v>
      </c>
      <c r="AI17" s="183" t="s">
        <v>1860</v>
      </c>
      <c r="AJ17" s="184">
        <f ca="1">IFERROR(GETPIVOTDATA("Labour Cost",PivotTable!$B$3,"Dept",$B17,"Month",X$2,"Source",$D17),0)</f>
        <v>0</v>
      </c>
      <c r="AK17" s="184">
        <f ca="1">IFERROR(GETPIVOTDATA("Process cost",PivotTable!$B$3,"Dept",$B17,"Month",X$2,"Source",$D17),0)</f>
        <v>0</v>
      </c>
      <c r="AL17" s="184">
        <f ca="1">IFERROR(GETPIVOTDATA("Material Cost",PivotTable!$B$3,"Dept",$B17,"Month",X$2,"Source",$D17),0)</f>
        <v>0</v>
      </c>
      <c r="AM17" s="184">
        <f ca="1">IFERROR(GETPIVOTDATA("Part Cost",PivotTable!$B$3,"Dept",$B17,"Month",X$2,"Source",$D17),0)</f>
        <v>0</v>
      </c>
      <c r="AN17" s="211">
        <f ca="1" t="shared" si="1"/>
        <v>0</v>
      </c>
      <c r="AO17" s="212">
        <v>5e-5</v>
      </c>
      <c r="AP17" s="213">
        <f ca="1" t="shared" ref="AP17" si="289">AN17/X17</f>
        <v>0</v>
      </c>
      <c r="AQ17" s="214">
        <v>0.001</v>
      </c>
      <c r="AR17" s="215" t="e">
        <f ca="1" t="shared" ref="AR17" si="290">SUM(AN17:AN18)/X17</f>
        <v>#N/A</v>
      </c>
      <c r="AS17" s="240">
        <f>VLOOKUP($B17,Table!$C$4:$P$17,MATCH('MBO Report 1'!AS$2,Table!$E$3:$P$3,0)+2,FALSE)</f>
        <v>566979.563</v>
      </c>
      <c r="AT17" s="152" t="s">
        <v>327</v>
      </c>
      <c r="AU17" s="153" t="e">
        <f>VLOOKUP($A17,Table!$A$56:$P$83,MATCH('MBO Report 1'!AS$2,Table!$E$55:$P$55,0)+4,FALSE)</f>
        <v>#N/A</v>
      </c>
      <c r="AV17" s="153" t="s">
        <v>1860</v>
      </c>
      <c r="AW17" s="154">
        <f ca="1">IFERROR(GETPIVOTDATA("ReWork",PivotTable!$B$3,"Dept",$B17,"Month",AS$2,"Source",$D17),0)</f>
        <v>0</v>
      </c>
      <c r="AX17" s="154">
        <f ca="1">IFERROR(GETPIVOTDATA("RePlate",PivotTable!$B$3,"Dept",$B17,"Month",AS$2,"Source",$D17),0)</f>
        <v>0</v>
      </c>
      <c r="AY17" s="154">
        <f ca="1">IFERROR(GETPIVOTDATA("ReWash",PivotTable!$B$3,"Dept",$B17,"Month",AS$2,"Source",$D17),0)</f>
        <v>0</v>
      </c>
      <c r="AZ17" s="154">
        <f ca="1">IFERROR(GETPIVOTDATA("Other",PivotTable!$B$3,"Dept",$B17,"Month",AS$2,"Source",$D17),0)</f>
        <v>0</v>
      </c>
      <c r="BA17" s="154">
        <f ca="1">IFERROR(GETPIVOTDATA("Sort",PivotTable!$B$3,"Dept",$B17,"Month",AS$2,"Source",$D17),0)</f>
        <v>0</v>
      </c>
      <c r="BB17" s="188">
        <f ca="1">IFERROR(GETPIVOTDATA("Scrap",PivotTable!$B$3,"Dept",$B17,"Month",AS$2,"Source",$D17),0)</f>
        <v>0</v>
      </c>
      <c r="BC17" s="182">
        <v>0</v>
      </c>
      <c r="BD17" s="183" t="s">
        <v>1860</v>
      </c>
      <c r="BE17" s="184">
        <f ca="1">IFERROR(GETPIVOTDATA("Labour Cost",PivotTable!$B$3,"Dept",$B17,"Month",AS$2,"Source",$D17),0)</f>
        <v>0</v>
      </c>
      <c r="BF17" s="184">
        <f ca="1">IFERROR(GETPIVOTDATA("Process cost",PivotTable!$B$3,"Dept",$B17,"Month",AS$2,"Source",$D17),0)</f>
        <v>0</v>
      </c>
      <c r="BG17" s="184">
        <f ca="1">IFERROR(GETPIVOTDATA("Material Cost",PivotTable!$B$3,"Dept",$B17,"Month",AS$2,"Source",$D17),0)</f>
        <v>0</v>
      </c>
      <c r="BH17" s="184">
        <f ca="1">IFERROR(GETPIVOTDATA("Part Cost",PivotTable!$B$3,"Dept",$B17,"Month",AS$2,"Source",$D17),0)</f>
        <v>0</v>
      </c>
      <c r="BI17" s="211">
        <f ca="1" t="shared" si="4"/>
        <v>0</v>
      </c>
      <c r="BJ17" s="212">
        <v>5e-5</v>
      </c>
      <c r="BK17" s="213">
        <f ca="1" t="shared" ref="BK17" si="291">BI17/AS17</f>
        <v>0</v>
      </c>
      <c r="BL17" s="247">
        <v>0.001</v>
      </c>
      <c r="BM17" s="253" t="e">
        <f ca="1" t="shared" ref="BM17" si="292">SUM(BI17:BI18)/AS17</f>
        <v>#N/A</v>
      </c>
      <c r="BN17" s="240">
        <f>VLOOKUP($B17,Table!$C$4:$P$17,MATCH('MBO Report 1'!BN$2,Table!$E$3:$P$3,0)+2,FALSE)</f>
        <v>539468.0197</v>
      </c>
      <c r="BO17" s="152" t="s">
        <v>327</v>
      </c>
      <c r="BP17" s="153" t="e">
        <f>VLOOKUP($A17,Table!$A$56:$P$83,MATCH('MBO Report 1'!BN$2,Table!$E$55:$P$55,0)+4,FALSE)</f>
        <v>#N/A</v>
      </c>
      <c r="BQ17" s="153" t="s">
        <v>1860</v>
      </c>
      <c r="BR17" s="154">
        <f ca="1">IFERROR(GETPIVOTDATA("ReWork",PivotTable!$B$3,"Dept",$B17,"Month",BN$2,"Source",$D17),0)</f>
        <v>0</v>
      </c>
      <c r="BS17" s="154">
        <f ca="1">IFERROR(GETPIVOTDATA("RePlate",PivotTable!$B$3,"Dept",$B17,"Month",BN$2,"Source",$D17),0)</f>
        <v>0</v>
      </c>
      <c r="BT17" s="154">
        <f ca="1">IFERROR(GETPIVOTDATA("ReWash",PivotTable!$B$3,"Dept",$B17,"Month",BN$2,"Source",$D17),0)</f>
        <v>0</v>
      </c>
      <c r="BU17" s="154">
        <f ca="1">IFERROR(GETPIVOTDATA("Other",PivotTable!$B$3,"Dept",$B17,"Month",BN$2,"Source",$D17),0)</f>
        <v>0</v>
      </c>
      <c r="BV17" s="154">
        <f ca="1">IFERROR(GETPIVOTDATA("Sort",PivotTable!$B$3,"Dept",$B17,"Month",BN$2,"Source",$D17),0)</f>
        <v>0</v>
      </c>
      <c r="BW17" s="188">
        <f ca="1">IFERROR(GETPIVOTDATA("Scrap",PivotTable!$B$3,"Dept",$B17,"Month",BN$2,"Source",$D17),0)</f>
        <v>0</v>
      </c>
      <c r="BX17" s="182">
        <v>0</v>
      </c>
      <c r="BY17" s="183" t="s">
        <v>1860</v>
      </c>
      <c r="BZ17" s="184">
        <f ca="1">IFERROR(GETPIVOTDATA("Labour Cost",PivotTable!$B$3,"Dept",$B17,"Month",BN$2,"Source",$D17),0)</f>
        <v>0</v>
      </c>
      <c r="CA17" s="184">
        <f ca="1">IFERROR(GETPIVOTDATA("Process cost",PivotTable!$B$3,"Dept",$B17,"Month",BN$2,"Source",$D17),0)</f>
        <v>0</v>
      </c>
      <c r="CB17" s="184">
        <f ca="1">IFERROR(GETPIVOTDATA("Material Cost",PivotTable!$B$3,"Dept",$B17,"Month",BN$2,"Source",$D17),0)</f>
        <v>0</v>
      </c>
      <c r="CC17" s="184">
        <f ca="1">IFERROR(GETPIVOTDATA("Part Cost",PivotTable!$B$3,"Dept",$B17,"Month",BN$2,"Source",$D17),0)</f>
        <v>0</v>
      </c>
      <c r="CD17" s="211">
        <f ca="1" t="shared" si="7"/>
        <v>0</v>
      </c>
      <c r="CE17" s="212">
        <v>5e-5</v>
      </c>
      <c r="CF17" s="213">
        <f ca="1" t="shared" ref="CF17" si="293">CD17/BN17</f>
        <v>0</v>
      </c>
      <c r="CG17" s="247">
        <v>0.001</v>
      </c>
      <c r="CH17" s="253" t="e">
        <f ca="1" t="shared" ref="CH17" si="294">SUM(CD17:CD18)/BN17</f>
        <v>#N/A</v>
      </c>
      <c r="CI17" s="240">
        <f>VLOOKUP($B17,Table!$C$4:$P$17,MATCH('MBO Report 1'!CI$2,Table!$E$3:$P$3,0)+2,FALSE)</f>
        <v>521916.1154</v>
      </c>
      <c r="CJ17" s="152" t="s">
        <v>327</v>
      </c>
      <c r="CK17" s="153" t="e">
        <f>VLOOKUP($A17,Table!$A$56:$P$83,MATCH('MBO Report 1'!CI$2,Table!$E$55:$P$55,0)+4,FALSE)</f>
        <v>#N/A</v>
      </c>
      <c r="CL17" s="153" t="s">
        <v>1860</v>
      </c>
      <c r="CM17" s="154">
        <f ca="1">IFERROR(GETPIVOTDATA("ReWork",PivotTable!$B$3,"Dept",$B17,"Month",CI$2,"Source",$D17),0)</f>
        <v>0</v>
      </c>
      <c r="CN17" s="154">
        <f ca="1">IFERROR(GETPIVOTDATA("RePlate",PivotTable!$B$3,"Dept",$B17,"Month",CI$2,"Source",$D17),0)</f>
        <v>0</v>
      </c>
      <c r="CO17" s="154">
        <f ca="1">IFERROR(GETPIVOTDATA("ReWash",PivotTable!$B$3,"Dept",$B17,"Month",CI$2,"Source",$D17),0)</f>
        <v>0</v>
      </c>
      <c r="CP17" s="154">
        <f ca="1">IFERROR(GETPIVOTDATA("Other",PivotTable!$B$3,"Dept",$B17,"Month",CI$2,"Source",$D17),0)</f>
        <v>0</v>
      </c>
      <c r="CQ17" s="154">
        <f ca="1">IFERROR(GETPIVOTDATA("Sort",PivotTable!$B$3,"Dept",$B17,"Month",CI$2,"Source",$D17),0)</f>
        <v>0</v>
      </c>
      <c r="CR17" s="188">
        <f ca="1">IFERROR(GETPIVOTDATA("Scrap",PivotTable!$B$3,"Dept",$B17,"Month",CI$2,"Source",$D17),0)</f>
        <v>0</v>
      </c>
      <c r="CS17" s="182">
        <v>0</v>
      </c>
      <c r="CT17" s="183" t="s">
        <v>1860</v>
      </c>
      <c r="CU17" s="184">
        <f ca="1">IFERROR(GETPIVOTDATA("Labour Cost",PivotTable!$B$3,"Dept",$B17,"Month",CI$2,"Source",$D17),0)</f>
        <v>0</v>
      </c>
      <c r="CV17" s="184">
        <f ca="1">IFERROR(GETPIVOTDATA("Process cost",PivotTable!$B$3,"Dept",$B17,"Month",CI$2,"Source",$D17),0)</f>
        <v>0</v>
      </c>
      <c r="CW17" s="184">
        <f ca="1">IFERROR(GETPIVOTDATA("Material Cost",PivotTable!$B$3,"Dept",$B17,"Month",CI$2,"Source",$D17),0)</f>
        <v>0</v>
      </c>
      <c r="CX17" s="184">
        <f ca="1">IFERROR(GETPIVOTDATA("Part Cost",PivotTable!$B$3,"Dept",$B17,"Month",CI$2,"Source",$D17),0)</f>
        <v>0</v>
      </c>
      <c r="CY17" s="211">
        <f ca="1" t="shared" si="10"/>
        <v>0</v>
      </c>
      <c r="CZ17" s="212">
        <v>5e-5</v>
      </c>
      <c r="DA17" s="213">
        <f ca="1" t="shared" ref="DA17" si="295">CY17/CI17</f>
        <v>0</v>
      </c>
      <c r="DB17" s="247">
        <v>0.001</v>
      </c>
      <c r="DC17" s="253" t="e">
        <f ca="1" t="shared" ref="DC17" si="296">SUM(CY17:CY18)/CI17</f>
        <v>#N/A</v>
      </c>
      <c r="DD17" s="240">
        <f>VLOOKUP($B17,Table!$C$4:$P$17,MATCH('MBO Report 1'!DD$2,Table!$E$3:$P$3,0)+2,FALSE)</f>
        <v>427256.2145</v>
      </c>
      <c r="DE17" s="152" t="s">
        <v>327</v>
      </c>
      <c r="DF17" s="153" t="e">
        <f>VLOOKUP($A17,Table!$A$56:$P$83,MATCH('MBO Report 1'!DD$2,Table!$E$55:$P$55,0)+4,FALSE)</f>
        <v>#N/A</v>
      </c>
      <c r="DG17" s="153" t="s">
        <v>1860</v>
      </c>
      <c r="DH17" s="154">
        <f ca="1">IFERROR(GETPIVOTDATA("ReWork",PivotTable!$B$3,"Dept",$B17,"Month",DD$2,"Source",$D17),0)</f>
        <v>0</v>
      </c>
      <c r="DI17" s="154">
        <f ca="1">IFERROR(GETPIVOTDATA("RePlate",PivotTable!$B$3,"Dept",$B17,"Month",DD$2,"Source",$D17),0)</f>
        <v>0</v>
      </c>
      <c r="DJ17" s="154">
        <f ca="1">IFERROR(GETPIVOTDATA("ReWash",PivotTable!$B$3,"Dept",$B17,"Month",DD$2,"Source",$D17),0)</f>
        <v>0</v>
      </c>
      <c r="DK17" s="154">
        <f ca="1">IFERROR(GETPIVOTDATA("Other",PivotTable!$B$3,"Dept",$B17,"Month",DD$2,"Source",$D17),0)</f>
        <v>0</v>
      </c>
      <c r="DL17" s="154">
        <f ca="1">IFERROR(GETPIVOTDATA("Sort",PivotTable!$B$3,"Dept",$B17,"Month",DD$2,"Source",$D17),0)</f>
        <v>0</v>
      </c>
      <c r="DM17" s="188">
        <f ca="1">IFERROR(GETPIVOTDATA("Scrap",PivotTable!$B$3,"Dept",$B17,"Month",DD$2,"Source",$D17),0)</f>
        <v>0</v>
      </c>
      <c r="DN17" s="182">
        <v>0</v>
      </c>
      <c r="DO17" s="183" t="s">
        <v>1860</v>
      </c>
      <c r="DP17" s="184">
        <f ca="1">IFERROR(GETPIVOTDATA("Labour Cost",PivotTable!$B$3,"Dept",$B17,"Month",DD$2,"Source",$D17),0)</f>
        <v>0</v>
      </c>
      <c r="DQ17" s="184">
        <f ca="1">IFERROR(GETPIVOTDATA("Process cost",PivotTable!$B$3,"Dept",$B17,"Month",DD$2,"Source",$D17),0)</f>
        <v>0</v>
      </c>
      <c r="DR17" s="184">
        <f ca="1">IFERROR(GETPIVOTDATA("Material Cost",PivotTable!$B$3,"Dept",$B17,"Month",DD$2,"Source",$D17),0)</f>
        <v>0</v>
      </c>
      <c r="DS17" s="184">
        <f ca="1">IFERROR(GETPIVOTDATA("Part Cost",PivotTable!$B$3,"Dept",$B17,"Month",DD$2,"Source",$D17),0)</f>
        <v>0</v>
      </c>
      <c r="DT17" s="211">
        <f ca="1" t="shared" si="13"/>
        <v>0</v>
      </c>
      <c r="DU17" s="212">
        <v>5e-5</v>
      </c>
      <c r="DV17" s="213">
        <f ca="1" t="shared" ref="DV17" si="297">DT17/DD17</f>
        <v>0</v>
      </c>
      <c r="DW17" s="247">
        <v>0.001</v>
      </c>
      <c r="DX17" s="253" t="e">
        <f ca="1" t="shared" ref="DX17" si="298">SUM(DT17:DT18)/DD17</f>
        <v>#N/A</v>
      </c>
      <c r="DY17" s="240">
        <f>VLOOKUP($B17,Table!$C$4:$P$17,MATCH('MBO Report 1'!DY$2,Table!$E$3:$P$3,0)+2,FALSE)</f>
        <v>0</v>
      </c>
      <c r="DZ17" s="152" t="s">
        <v>327</v>
      </c>
      <c r="EA17" s="153" t="e">
        <f>VLOOKUP($A17,Table!$A$56:$P$83,MATCH('MBO Report 1'!DY$2,Table!$E$55:$P$55,0)+4,FALSE)</f>
        <v>#N/A</v>
      </c>
      <c r="EB17" s="153" t="s">
        <v>1860</v>
      </c>
      <c r="EC17" s="154">
        <f ca="1">IFERROR(GETPIVOTDATA("ReWork",PivotTable!$B$3,"Dept",$B17,"Month",DY$2,"Source",$D17),0)</f>
        <v>0</v>
      </c>
      <c r="ED17" s="154">
        <f ca="1">IFERROR(GETPIVOTDATA("RePlate",PivotTable!$B$3,"Dept",$B17,"Month",DY$2,"Source",$D17),0)</f>
        <v>0</v>
      </c>
      <c r="EE17" s="154">
        <f ca="1">IFERROR(GETPIVOTDATA("ReWash",PivotTable!$B$3,"Dept",$B17,"Month",DY$2,"Source",$D17),0)</f>
        <v>0</v>
      </c>
      <c r="EF17" s="154">
        <f ca="1">IFERROR(GETPIVOTDATA("Other",PivotTable!$B$3,"Dept",$B17,"Month",DY$2,"Source",$D17),0)</f>
        <v>0</v>
      </c>
      <c r="EG17" s="154">
        <f ca="1">IFERROR(GETPIVOTDATA("Sort",PivotTable!$B$3,"Dept",$B17,"Month",DY$2,"Source",$D17),0)</f>
        <v>0</v>
      </c>
      <c r="EH17" s="188">
        <f ca="1">IFERROR(GETPIVOTDATA("Scrap",PivotTable!$B$3,"Dept",$B17,"Month",DY$2,"Source",$D17),0)</f>
        <v>0</v>
      </c>
      <c r="EI17" s="182">
        <v>0</v>
      </c>
      <c r="EJ17" s="183" t="s">
        <v>1860</v>
      </c>
      <c r="EK17" s="184">
        <f ca="1">IFERROR(GETPIVOTDATA("Labour Cost",PivotTable!$B$3,"Dept",$B17,"Month",DY$2,"Source",$D17),0)</f>
        <v>0</v>
      </c>
      <c r="EL17" s="184">
        <f ca="1">IFERROR(GETPIVOTDATA("Process cost",PivotTable!$B$3,"Dept",$B17,"Month",DY$2,"Source",$D17),0)</f>
        <v>0</v>
      </c>
      <c r="EM17" s="184">
        <f ca="1">IFERROR(GETPIVOTDATA("Material Cost",PivotTable!$B$3,"Dept",$B17,"Month",DY$2,"Source",$D17),0)</f>
        <v>0</v>
      </c>
      <c r="EN17" s="184">
        <f ca="1">IFERROR(GETPIVOTDATA("Part Cost",PivotTable!$B$3,"Dept",$B17,"Month",DY$2,"Source",$D17),0)</f>
        <v>0</v>
      </c>
      <c r="EO17" s="211">
        <f ca="1" t="shared" si="16"/>
        <v>0</v>
      </c>
      <c r="EP17" s="212">
        <v>5e-5</v>
      </c>
      <c r="EQ17" s="213" t="e">
        <f ca="1" t="shared" ref="EQ17" si="299">EO17/DY17</f>
        <v>#DIV/0!</v>
      </c>
      <c r="ER17" s="247">
        <v>0.001</v>
      </c>
      <c r="ES17" s="253" t="e">
        <f ca="1" t="shared" ref="ES17" si="300">SUM(EO17:EO18)/DY17</f>
        <v>#N/A</v>
      </c>
      <c r="ET17" s="240">
        <f>VLOOKUP($B17,Table!$C$4:$P$17,MATCH('MBO Report 1'!ET$2,Table!$E$3:$P$3,0)+2,FALSE)</f>
        <v>0</v>
      </c>
      <c r="EU17" s="152" t="s">
        <v>327</v>
      </c>
      <c r="EV17" s="153" t="e">
        <f>VLOOKUP($A17,Table!$A$56:$P$83,MATCH('MBO Report 1'!ET$2,Table!$E$55:$P$55,0)+4,FALSE)</f>
        <v>#N/A</v>
      </c>
      <c r="EW17" s="153" t="s">
        <v>1860</v>
      </c>
      <c r="EX17" s="154">
        <f ca="1">IFERROR(GETPIVOTDATA("ReWork",PivotTable!$B$3,"Dept",$B17,"Month",ET$2,"Source",$D17),0)</f>
        <v>0</v>
      </c>
      <c r="EY17" s="154">
        <f ca="1">IFERROR(GETPIVOTDATA("RePlate",PivotTable!$B$3,"Dept",$B17,"Month",ET$2,"Source",$D17),0)</f>
        <v>0</v>
      </c>
      <c r="EZ17" s="154">
        <f ca="1">IFERROR(GETPIVOTDATA("ReWash",PivotTable!$B$3,"Dept",$B17,"Month",ET$2,"Source",$D17),0)</f>
        <v>0</v>
      </c>
      <c r="FA17" s="154">
        <f ca="1">IFERROR(GETPIVOTDATA("Other",PivotTable!$B$3,"Dept",$B17,"Month",ET$2,"Source",$D17),0)</f>
        <v>0</v>
      </c>
      <c r="FB17" s="154">
        <f ca="1">IFERROR(GETPIVOTDATA("Sort",PivotTable!$B$3,"Dept",$B17,"Month",ET$2,"Source",$D17),0)</f>
        <v>0</v>
      </c>
      <c r="FC17" s="188">
        <f ca="1">IFERROR(GETPIVOTDATA("Scrap",PivotTable!$B$3,"Dept",$B17,"Month",ET$2,"Source",$D17),0)</f>
        <v>0</v>
      </c>
      <c r="FD17" s="182">
        <v>0</v>
      </c>
      <c r="FE17" s="183" t="s">
        <v>1860</v>
      </c>
      <c r="FF17" s="184">
        <f ca="1">IFERROR(GETPIVOTDATA("Labour Cost",PivotTable!$B$3,"Dept",$B17,"Month",ET$2,"Source",$D17),0)</f>
        <v>0</v>
      </c>
      <c r="FG17" s="184">
        <f ca="1">IFERROR(GETPIVOTDATA("Process cost",PivotTable!$B$3,"Dept",$B17,"Month",ET$2,"Source",$D17),0)</f>
        <v>0</v>
      </c>
      <c r="FH17" s="184">
        <f ca="1">IFERROR(GETPIVOTDATA("Material Cost",PivotTable!$B$3,"Dept",$B17,"Month",ET$2,"Source",$D17),0)</f>
        <v>0</v>
      </c>
      <c r="FI17" s="184">
        <f ca="1">IFERROR(GETPIVOTDATA("Part Cost",PivotTable!$B$3,"Dept",$B17,"Month",ET$2,"Source",$D17),0)</f>
        <v>0</v>
      </c>
      <c r="FJ17" s="211">
        <f ca="1" t="shared" si="19"/>
        <v>0</v>
      </c>
      <c r="FK17" s="212">
        <v>5e-5</v>
      </c>
      <c r="FL17" s="213" t="e">
        <f ca="1" t="shared" ref="FL17" si="301">FJ17/ET17</f>
        <v>#DIV/0!</v>
      </c>
      <c r="FM17" s="247">
        <v>0.001</v>
      </c>
      <c r="FN17" s="253" t="e">
        <f ca="1" t="shared" ref="FN17" si="302">SUM(FJ17:FJ18)/ET17</f>
        <v>#N/A</v>
      </c>
      <c r="FO17" s="240">
        <f>VLOOKUP($B17,Table!$C$4:$P$17,MATCH('MBO Report 1'!FO$2,Table!$E$3:$P$3,0)+2,FALSE)</f>
        <v>0</v>
      </c>
      <c r="FP17" s="152" t="s">
        <v>327</v>
      </c>
      <c r="FQ17" s="153" t="e">
        <f>VLOOKUP($A17,Table!$A$56:$P$83,MATCH('MBO Report 1'!FO$2,Table!$E$55:$P$55,0)+4,FALSE)</f>
        <v>#N/A</v>
      </c>
      <c r="FR17" s="153" t="s">
        <v>1860</v>
      </c>
      <c r="FS17" s="154">
        <f ca="1">IFERROR(GETPIVOTDATA("ReWork",PivotTable!$B$3,"Dept",$B17,"Month",FO$2,"Source",$D17),0)</f>
        <v>0</v>
      </c>
      <c r="FT17" s="154">
        <f ca="1">IFERROR(GETPIVOTDATA("RePlate",PivotTable!$B$3,"Dept",$B17,"Month",FO$2,"Source",$D17),0)</f>
        <v>0</v>
      </c>
      <c r="FU17" s="154">
        <f ca="1">IFERROR(GETPIVOTDATA("ReWash",PivotTable!$B$3,"Dept",$B17,"Month",FO$2,"Source",$D17),0)</f>
        <v>0</v>
      </c>
      <c r="FV17" s="154">
        <f ca="1">IFERROR(GETPIVOTDATA("Other",PivotTable!$B$3,"Dept",$B17,"Month",FO$2,"Source",$D17),0)</f>
        <v>0</v>
      </c>
      <c r="FW17" s="154">
        <f ca="1">IFERROR(GETPIVOTDATA("Sort",PivotTable!$B$3,"Dept",$B17,"Month",FO$2,"Source",$D17),0)</f>
        <v>0</v>
      </c>
      <c r="FX17" s="188">
        <f ca="1">IFERROR(GETPIVOTDATA("Scrap",PivotTable!$B$3,"Dept",$B17,"Month",FO$2,"Source",$D17),0)</f>
        <v>0</v>
      </c>
      <c r="FY17" s="182">
        <v>0</v>
      </c>
      <c r="FZ17" s="183" t="s">
        <v>1860</v>
      </c>
      <c r="GA17" s="184">
        <f ca="1">IFERROR(GETPIVOTDATA("Labour Cost",PivotTable!$B$3,"Dept",$B17,"Month",FO$2,"Source",$D17),0)</f>
        <v>0</v>
      </c>
      <c r="GB17" s="184">
        <f ca="1">IFERROR(GETPIVOTDATA("Process cost",PivotTable!$B$3,"Dept",$B17,"Month",FO$2,"Source",$D17),0)</f>
        <v>0</v>
      </c>
      <c r="GC17" s="184">
        <f ca="1">IFERROR(GETPIVOTDATA("Material Cost",PivotTable!$B$3,"Dept",$B17,"Month",FO$2,"Source",$D17),0)</f>
        <v>0</v>
      </c>
      <c r="GD17" s="184">
        <f ca="1">IFERROR(GETPIVOTDATA("Part Cost",PivotTable!$B$3,"Dept",$B17,"Month",FO$2,"Source",$D17),0)</f>
        <v>0</v>
      </c>
      <c r="GE17" s="211">
        <f ca="1" t="shared" si="22"/>
        <v>0</v>
      </c>
      <c r="GF17" s="212">
        <v>5e-5</v>
      </c>
      <c r="GG17" s="213" t="e">
        <f ca="1" t="shared" ref="GG17" si="303">GE17/FO17</f>
        <v>#DIV/0!</v>
      </c>
      <c r="GH17" s="247">
        <v>0.001</v>
      </c>
      <c r="GI17" s="253" t="e">
        <f ca="1" t="shared" ref="GI17" si="304">SUM(GE17:GE18)/FO17</f>
        <v>#N/A</v>
      </c>
      <c r="GJ17" s="240">
        <f>VLOOKUP($B17,Table!$C$4:$P$17,MATCH('MBO Report 1'!GJ$2,Table!$E$3:$P$3,0)+2,FALSE)</f>
        <v>0</v>
      </c>
      <c r="GK17" s="152" t="s">
        <v>327</v>
      </c>
      <c r="GL17" s="153" t="e">
        <f>VLOOKUP($A17,Table!$A$56:$P$83,MATCH('MBO Report 1'!GJ$2,Table!$E$55:$P$55,0)+4,FALSE)</f>
        <v>#N/A</v>
      </c>
      <c r="GM17" s="153" t="s">
        <v>1860</v>
      </c>
      <c r="GN17" s="154">
        <f ca="1">IFERROR(GETPIVOTDATA("ReWork",PivotTable!$B$3,"Dept",$B17,"Month",GJ$2,"Source",$D17),0)</f>
        <v>0</v>
      </c>
      <c r="GO17" s="154">
        <f ca="1">IFERROR(GETPIVOTDATA("RePlate",PivotTable!$B$3,"Dept",$B17,"Month",GJ$2,"Source",$D17),0)</f>
        <v>0</v>
      </c>
      <c r="GP17" s="154">
        <f ca="1">IFERROR(GETPIVOTDATA("ReWash",PivotTable!$B$3,"Dept",$B17,"Month",GJ$2,"Source",$D17),0)</f>
        <v>0</v>
      </c>
      <c r="GQ17" s="154">
        <f ca="1">IFERROR(GETPIVOTDATA("Other",PivotTable!$B$3,"Dept",$B17,"Month",GJ$2,"Source",$D17),0)</f>
        <v>0</v>
      </c>
      <c r="GR17" s="154">
        <f ca="1">IFERROR(GETPIVOTDATA("Sort",PivotTable!$B$3,"Dept",$B17,"Month",GJ$2,"Source",$D17),0)</f>
        <v>0</v>
      </c>
      <c r="GS17" s="188">
        <f ca="1">IFERROR(GETPIVOTDATA("Scrap",PivotTable!$B$3,"Dept",$B17,"Month",GJ$2,"Source",$D17),0)</f>
        <v>0</v>
      </c>
      <c r="GT17" s="182">
        <v>0</v>
      </c>
      <c r="GU17" s="183" t="s">
        <v>1860</v>
      </c>
      <c r="GV17" s="184">
        <f ca="1">IFERROR(GETPIVOTDATA("Labour Cost",PivotTable!$B$3,"Dept",$B17,"Month",GJ$2,"Source",$D17),0)</f>
        <v>0</v>
      </c>
      <c r="GW17" s="184">
        <f ca="1">IFERROR(GETPIVOTDATA("Process cost",PivotTable!$B$3,"Dept",$B17,"Month",GJ$2,"Source",$D17),0)</f>
        <v>0</v>
      </c>
      <c r="GX17" s="184">
        <f ca="1">IFERROR(GETPIVOTDATA("Material Cost",PivotTable!$B$3,"Dept",$B17,"Month",GJ$2,"Source",$D17),0)</f>
        <v>0</v>
      </c>
      <c r="GY17" s="184">
        <f ca="1">IFERROR(GETPIVOTDATA("Part Cost",PivotTable!$B$3,"Dept",$B17,"Month",GJ$2,"Source",$D17),0)</f>
        <v>0</v>
      </c>
      <c r="GZ17" s="211">
        <f ca="1" t="shared" si="25"/>
        <v>0</v>
      </c>
      <c r="HA17" s="212">
        <v>5e-5</v>
      </c>
      <c r="HB17" s="213" t="e">
        <f ca="1" t="shared" ref="HB17" si="305">GZ17/GJ17</f>
        <v>#DIV/0!</v>
      </c>
      <c r="HC17" s="247">
        <v>0.001</v>
      </c>
      <c r="HD17" s="253" t="e">
        <f ca="1" t="shared" ref="HD17" si="306">SUM(GZ17:GZ18)/GJ17</f>
        <v>#N/A</v>
      </c>
      <c r="HE17" s="240">
        <f>VLOOKUP($B17,Table!$C$4:$P$17,MATCH('MBO Report 1'!HE$2,Table!$E$3:$P$3,0)+2,FALSE)</f>
        <v>0</v>
      </c>
      <c r="HF17" s="152" t="s">
        <v>327</v>
      </c>
      <c r="HG17" s="153" t="e">
        <f>VLOOKUP($A17,Table!$A$56:$P$83,MATCH('MBO Report 1'!HE$2,Table!$E$55:$P$55,0)+4,FALSE)</f>
        <v>#N/A</v>
      </c>
      <c r="HH17" s="153" t="s">
        <v>1860</v>
      </c>
      <c r="HI17" s="154">
        <f ca="1">IFERROR(GETPIVOTDATA("ReWork",PivotTable!$B$3,"Dept",$B17,"Month",HE$2,"Source",$D17),0)</f>
        <v>0</v>
      </c>
      <c r="HJ17" s="154">
        <f ca="1">IFERROR(GETPIVOTDATA("RePlate",PivotTable!$B$3,"Dept",$B17,"Month",HE$2,"Source",$D17),0)</f>
        <v>0</v>
      </c>
      <c r="HK17" s="154">
        <f ca="1">IFERROR(GETPIVOTDATA("ReWash",PivotTable!$B$3,"Dept",$B17,"Month",HE$2,"Source",$D17),0)</f>
        <v>0</v>
      </c>
      <c r="HL17" s="154">
        <f ca="1">IFERROR(GETPIVOTDATA("Other",PivotTable!$B$3,"Dept",$B17,"Month",HE$2,"Source",$D17),0)</f>
        <v>0</v>
      </c>
      <c r="HM17" s="154">
        <f ca="1">IFERROR(GETPIVOTDATA("Sort",PivotTable!$B$3,"Dept",$B17,"Month",HE$2,"Source",$D17),0)</f>
        <v>0</v>
      </c>
      <c r="HN17" s="188">
        <f ca="1">IFERROR(GETPIVOTDATA("Scrap",PivotTable!$B$3,"Dept",$B17,"Month",HE$2,"Source",$D17),0)</f>
        <v>0</v>
      </c>
      <c r="HO17" s="182">
        <v>0</v>
      </c>
      <c r="HP17" s="183" t="s">
        <v>1860</v>
      </c>
      <c r="HQ17" s="184">
        <f ca="1">IFERROR(GETPIVOTDATA("Labour Cost",PivotTable!$B$3,"Dept",$B17,"Month",HE$2,"Source",$D17),0)</f>
        <v>0</v>
      </c>
      <c r="HR17" s="184">
        <f ca="1">IFERROR(GETPIVOTDATA("Process cost",PivotTable!$B$3,"Dept",$B17,"Month",HE$2,"Source",$D17),0)</f>
        <v>0</v>
      </c>
      <c r="HS17" s="184">
        <f ca="1">IFERROR(GETPIVOTDATA("Material Cost",PivotTable!$B$3,"Dept",$B17,"Month",HE$2,"Source",$D17),0)</f>
        <v>0</v>
      </c>
      <c r="HT17" s="184">
        <f ca="1">IFERROR(GETPIVOTDATA("Part Cost",PivotTable!$B$3,"Dept",$B17,"Month",HE$2,"Source",$D17),0)</f>
        <v>0</v>
      </c>
      <c r="HU17" s="211">
        <f ca="1" t="shared" si="28"/>
        <v>0</v>
      </c>
      <c r="HV17" s="212">
        <v>5e-5</v>
      </c>
      <c r="HW17" s="213" t="e">
        <f ca="1" t="shared" ref="HW17" si="307">HU17/HE17</f>
        <v>#DIV/0!</v>
      </c>
      <c r="HX17" s="247">
        <v>0.001</v>
      </c>
      <c r="HY17" s="253" t="e">
        <f ca="1" t="shared" ref="HY17" si="308">SUM(HU17:HU18)/HE17</f>
        <v>#N/A</v>
      </c>
      <c r="HZ17" s="240">
        <f>VLOOKUP($B17,Table!$C$4:$P$17,MATCH('MBO Report 1'!HZ$2,Table!$E$3:$P$3,0)+2,FALSE)</f>
        <v>0</v>
      </c>
      <c r="IA17" s="152" t="s">
        <v>327</v>
      </c>
      <c r="IB17" s="153" t="e">
        <f>VLOOKUP($A17,Table!$A$56:$P$83,MATCH('MBO Report 1'!HZ$2,Table!$E$55:$P$55,0)+4,FALSE)</f>
        <v>#N/A</v>
      </c>
      <c r="IC17" s="153" t="s">
        <v>1860</v>
      </c>
      <c r="ID17" s="154">
        <f ca="1">IFERROR(GETPIVOTDATA("ReWork",PivotTable!$B$3,"Dept",$B17,"Month",HZ$2,"Source",$D17),0)</f>
        <v>0</v>
      </c>
      <c r="IE17" s="154">
        <f ca="1">IFERROR(GETPIVOTDATA("RePlate",PivotTable!$B$3,"Dept",$B17,"Month",HZ$2,"Source",$D17),0)</f>
        <v>0</v>
      </c>
      <c r="IF17" s="154">
        <f ca="1">IFERROR(GETPIVOTDATA("ReWash",PivotTable!$B$3,"Dept",$B17,"Month",HZ$2,"Source",$D17),0)</f>
        <v>0</v>
      </c>
      <c r="IG17" s="154">
        <f ca="1">IFERROR(GETPIVOTDATA("Other",PivotTable!$B$3,"Dept",$B17,"Month",HZ$2,"Source",$D17),0)</f>
        <v>0</v>
      </c>
      <c r="IH17" s="154">
        <f ca="1">IFERROR(GETPIVOTDATA("Sort",PivotTable!$B$3,"Dept",$B17,"Month",HZ$2,"Source",$D17),0)</f>
        <v>0</v>
      </c>
      <c r="II17" s="188">
        <f ca="1">IFERROR(GETPIVOTDATA("Scrap",PivotTable!$B$3,"Dept",$B17,"Month",HZ$2,"Source",$D17),0)</f>
        <v>0</v>
      </c>
      <c r="IJ17" s="182">
        <v>0</v>
      </c>
      <c r="IK17" s="183" t="s">
        <v>1860</v>
      </c>
      <c r="IL17" s="184">
        <f ca="1">IFERROR(GETPIVOTDATA("Labour Cost",PivotTable!$B$3,"Dept",$B17,"Month",HZ$2,"Source",$D17),0)</f>
        <v>0</v>
      </c>
      <c r="IM17" s="184">
        <f ca="1">IFERROR(GETPIVOTDATA("Process cost",PivotTable!$B$3,"Dept",$B17,"Month",HZ$2,"Source",$D17),0)</f>
        <v>0</v>
      </c>
      <c r="IN17" s="184">
        <f ca="1">IFERROR(GETPIVOTDATA("Material Cost",PivotTable!$B$3,"Dept",$B17,"Month",HZ$2,"Source",$D17),0)</f>
        <v>0</v>
      </c>
      <c r="IO17" s="184">
        <f ca="1">IFERROR(GETPIVOTDATA("Part Cost",PivotTable!$B$3,"Dept",$B17,"Month",HZ$2,"Source",$D17),0)</f>
        <v>0</v>
      </c>
      <c r="IP17" s="211">
        <f ca="1" t="shared" si="31"/>
        <v>0</v>
      </c>
      <c r="IQ17" s="212">
        <v>5e-5</v>
      </c>
      <c r="IR17" s="213" t="e">
        <f ca="1" t="shared" ref="IR17" si="309">IP17/HZ17</f>
        <v>#DIV/0!</v>
      </c>
      <c r="IS17" s="247">
        <v>0.001</v>
      </c>
      <c r="IT17" s="253" t="e">
        <f ca="1" t="shared" ref="IT17" si="310">SUM(IP17:IP18)/HZ17</f>
        <v>#N/A</v>
      </c>
    </row>
    <row r="18" s="129" customFormat="1" hidden="1" customHeight="1" outlineLevel="1" spans="1:254">
      <c r="A18" s="141" t="str">
        <f t="shared" ref="A18" si="311">B17&amp;D18</f>
        <v>PVD - SemiconExternal</v>
      </c>
      <c r="B18" s="155"/>
      <c r="C18" s="151"/>
      <c r="D18" s="156" t="s">
        <v>49</v>
      </c>
      <c r="E18" s="157" t="e">
        <f>VLOOKUP($A18,Table!$A$56:$P$83,MATCH('MBO Report 1'!C$2,Table!$E$55:$P$55,0)+4,FALSE)</f>
        <v>#N/A</v>
      </c>
      <c r="F18" s="157" t="e">
        <f>VLOOKUP($A17,Table!$A$23:$P$50,MATCH('MBO Report 1'!C$2,Table!$E$22:$P$22,0)+4,FALSE)</f>
        <v>#N/A</v>
      </c>
      <c r="G18" s="158">
        <f ca="1">IFERROR(GETPIVOTDATA("ReWork",PivotTable!$B$3,"Dept",$B17,"Month",C$2,"Source",$D18),0)</f>
        <v>0</v>
      </c>
      <c r="H18" s="158">
        <f ca="1">IFERROR(GETPIVOTDATA("RePlate",PivotTable!$B$3,"Dept",$B17,"Month",C$2,"Source",$D18),0)</f>
        <v>0</v>
      </c>
      <c r="I18" s="158">
        <f ca="1">IFERROR(GETPIVOTDATA("ReWash",PivotTable!$B$3,"Dept",$B17,"Month",C$2,"Source",$D18),0)</f>
        <v>0</v>
      </c>
      <c r="J18" s="158">
        <f ca="1">IFERROR(GETPIVOTDATA("Other",PivotTable!$B$3,"Dept",$B17,"Month",C$2,"Source",$D18),0)</f>
        <v>0</v>
      </c>
      <c r="K18" s="158">
        <f ca="1">IFERROR(GETPIVOTDATA("Sort",PivotTable!$B$3,"Dept",$B17,"Month",C$2,"Source",$D18),0)</f>
        <v>0</v>
      </c>
      <c r="L18" s="189">
        <f ca="1">IFERROR(GETPIVOTDATA("Scrap",PivotTable!$B$3,"Dept",$B17,"Month",C$2,"Source",$D18),0)</f>
        <v>0</v>
      </c>
      <c r="M18" s="185" t="e">
        <f>E17*250+E18*500</f>
        <v>#N/A</v>
      </c>
      <c r="N18" s="186" t="e">
        <f>VLOOKUP($A18,Table!$A$23:$P$50,MATCH('MBO Report 1'!C$2,Table!$E$22:$P$22,0)+4,FALSE)</f>
        <v>#N/A</v>
      </c>
      <c r="O18" s="187">
        <f ca="1">IFERROR(GETPIVOTDATA("Labour Cost",PivotTable!$B$3,"Dept",$B17,"Month",C$2,"Source",$D18),0)</f>
        <v>0</v>
      </c>
      <c r="P18" s="187">
        <f ca="1">IFERROR(GETPIVOTDATA("Process cost",PivotTable!$B$3,"Dept",$B17,"Month",C$2,"Source",$D18),0)</f>
        <v>0</v>
      </c>
      <c r="Q18" s="187">
        <f ca="1">IFERROR(GETPIVOTDATA("Material Cost",PivotTable!$B$3,"Dept",$B17,"Month",C$2,"Source",$D18),0)</f>
        <v>0</v>
      </c>
      <c r="R18" s="187">
        <f ca="1">IFERROR(GETPIVOTDATA("Part Cost",PivotTable!$B$3,"Dept",$B17,"Month",C$2,"Source",$D18),0)</f>
        <v>0</v>
      </c>
      <c r="S18" s="216" t="e">
        <f ca="1" t="shared" si="0"/>
        <v>#N/A</v>
      </c>
      <c r="T18" s="217">
        <v>5e-5</v>
      </c>
      <c r="U18" s="218" t="e">
        <f ca="1" t="shared" ref="U18" si="312">S18/C17</f>
        <v>#N/A</v>
      </c>
      <c r="V18" s="214"/>
      <c r="W18" s="215"/>
      <c r="X18" s="151"/>
      <c r="Y18" s="156" t="s">
        <v>49</v>
      </c>
      <c r="Z18" s="157" t="e">
        <f>VLOOKUP($A18,Table!$A$56:$P$83,MATCH('MBO Report 1'!X$2,Table!$E$55:$P$55,0)+4,FALSE)</f>
        <v>#N/A</v>
      </c>
      <c r="AA18" s="157" t="e">
        <f>VLOOKUP($A17,Table!$A$23:$P$50,MATCH('MBO Report 1'!X$2,Table!$E$22:$P$22,0)+4,FALSE)</f>
        <v>#N/A</v>
      </c>
      <c r="AB18" s="158">
        <f ca="1">IFERROR(GETPIVOTDATA("ReWork",PivotTable!$B$3,"Dept",$B17,"Month",X$2,"Source",$D18),0)</f>
        <v>0</v>
      </c>
      <c r="AC18" s="158">
        <f ca="1">IFERROR(GETPIVOTDATA("RePlate",PivotTable!$B$3,"Dept",$B17,"Month",X$2,"Source",$D18),0)</f>
        <v>0</v>
      </c>
      <c r="AD18" s="158">
        <f ca="1">IFERROR(GETPIVOTDATA("ReWash",PivotTable!$B$3,"Dept",$B17,"Month",X$2,"Source",$D18),0)</f>
        <v>0</v>
      </c>
      <c r="AE18" s="158">
        <f ca="1">IFERROR(GETPIVOTDATA("Other",PivotTable!$B$3,"Dept",$B17,"Month",X$2,"Source",$D18),0)</f>
        <v>0</v>
      </c>
      <c r="AF18" s="158">
        <f ca="1">IFERROR(GETPIVOTDATA("Sort",PivotTable!$B$3,"Dept",$B17,"Month",X$2,"Source",$D18),0)</f>
        <v>0</v>
      </c>
      <c r="AG18" s="189">
        <f ca="1">IFERROR(GETPIVOTDATA("Scrap",PivotTable!$B$3,"Dept",$B17,"Month",X$2,"Source",$D18),0)</f>
        <v>0</v>
      </c>
      <c r="AH18" s="185" t="e">
        <f t="shared" ref="AH18" si="313">Z17*250+Z18*500</f>
        <v>#N/A</v>
      </c>
      <c r="AI18" s="186" t="e">
        <f>VLOOKUP($A18,Table!$A$23:$P$50,MATCH('MBO Report 1'!X$2,Table!$E$22:$P$22,0)+4,FALSE)</f>
        <v>#N/A</v>
      </c>
      <c r="AJ18" s="187">
        <f ca="1">IFERROR(GETPIVOTDATA("Labour Cost",PivotTable!$B$3,"Dept",$B17,"Month",X$2,"Source",$D18),0)</f>
        <v>0</v>
      </c>
      <c r="AK18" s="187">
        <f ca="1">IFERROR(GETPIVOTDATA("Process cost",PivotTable!$B$3,"Dept",$B17,"Month",X$2,"Source",$D18),0)</f>
        <v>0</v>
      </c>
      <c r="AL18" s="187">
        <f ca="1">IFERROR(GETPIVOTDATA("Material Cost",PivotTable!$B$3,"Dept",$B17,"Month",X$2,"Source",$D18),0)</f>
        <v>0</v>
      </c>
      <c r="AM18" s="187">
        <f ca="1">IFERROR(GETPIVOTDATA("Part Cost",PivotTable!$B$3,"Dept",$B17,"Month",X$2,"Source",$D18),0)</f>
        <v>0</v>
      </c>
      <c r="AN18" s="216" t="e">
        <f ca="1" t="shared" si="1"/>
        <v>#N/A</v>
      </c>
      <c r="AO18" s="217">
        <v>5e-5</v>
      </c>
      <c r="AP18" s="218" t="e">
        <f ca="1" t="shared" ref="AP18" si="314">AN18/X17</f>
        <v>#N/A</v>
      </c>
      <c r="AQ18" s="214"/>
      <c r="AR18" s="215"/>
      <c r="AS18" s="241"/>
      <c r="AT18" s="156" t="s">
        <v>49</v>
      </c>
      <c r="AU18" s="157" t="e">
        <f>VLOOKUP($A18,Table!$A$56:$P$83,MATCH('MBO Report 1'!AS$2,Table!$E$55:$P$55,0)+4,FALSE)</f>
        <v>#N/A</v>
      </c>
      <c r="AV18" s="157" t="e">
        <f>VLOOKUP($A17,Table!$A$23:$P$50,MATCH('MBO Report 1'!AS$2,Table!$E$22:$P$22,0)+4,FALSE)</f>
        <v>#N/A</v>
      </c>
      <c r="AW18" s="158">
        <f ca="1">IFERROR(GETPIVOTDATA("ReWork",PivotTable!$B$3,"Dept",$B17,"Month",AS$2,"Source",$D18),0)</f>
        <v>0</v>
      </c>
      <c r="AX18" s="158">
        <f ca="1">IFERROR(GETPIVOTDATA("RePlate",PivotTable!$B$3,"Dept",$B17,"Month",AS$2,"Source",$D18),0)</f>
        <v>0</v>
      </c>
      <c r="AY18" s="158">
        <f ca="1">IFERROR(GETPIVOTDATA("ReWash",PivotTable!$B$3,"Dept",$B17,"Month",AS$2,"Source",$D18),0)</f>
        <v>0</v>
      </c>
      <c r="AZ18" s="158">
        <f ca="1">IFERROR(GETPIVOTDATA("Other",PivotTable!$B$3,"Dept",$B17,"Month",AS$2,"Source",$D18),0)</f>
        <v>0</v>
      </c>
      <c r="BA18" s="158">
        <f ca="1">IFERROR(GETPIVOTDATA("Sort",PivotTable!$B$3,"Dept",$B17,"Month",AS$2,"Source",$D18),0)</f>
        <v>0</v>
      </c>
      <c r="BB18" s="189">
        <f ca="1">IFERROR(GETPIVOTDATA("Scrap",PivotTable!$B$3,"Dept",$B17,"Month",AS$2,"Source",$D18),0)</f>
        <v>0</v>
      </c>
      <c r="BC18" s="185" t="e">
        <f t="shared" ref="BC18" si="315">AU17*250+AU18*500</f>
        <v>#N/A</v>
      </c>
      <c r="BD18" s="186" t="e">
        <f>VLOOKUP($A18,Table!$A$23:$P$50,MATCH('MBO Report 1'!AS$2,Table!$E$22:$P$22,0)+4,FALSE)</f>
        <v>#N/A</v>
      </c>
      <c r="BE18" s="187">
        <f ca="1">IFERROR(GETPIVOTDATA("Labour Cost",PivotTable!$B$3,"Dept",$B17,"Month",AS$2,"Source",$D18),0)</f>
        <v>0</v>
      </c>
      <c r="BF18" s="187">
        <f ca="1">IFERROR(GETPIVOTDATA("Process cost",PivotTable!$B$3,"Dept",$B17,"Month",AS$2,"Source",$D18),0)</f>
        <v>0</v>
      </c>
      <c r="BG18" s="187">
        <f ca="1">IFERROR(GETPIVOTDATA("Material Cost",PivotTable!$B$3,"Dept",$B17,"Month",AS$2,"Source",$D18),0)</f>
        <v>0</v>
      </c>
      <c r="BH18" s="187">
        <f ca="1">IFERROR(GETPIVOTDATA("Part Cost",PivotTable!$B$3,"Dept",$B17,"Month",AS$2,"Source",$D18),0)</f>
        <v>0</v>
      </c>
      <c r="BI18" s="216" t="e">
        <f ca="1" t="shared" si="4"/>
        <v>#N/A</v>
      </c>
      <c r="BJ18" s="217">
        <v>5e-5</v>
      </c>
      <c r="BK18" s="218" t="e">
        <f ca="1" t="shared" ref="BK18" si="316">BI18/AS17</f>
        <v>#N/A</v>
      </c>
      <c r="BL18" s="248"/>
      <c r="BM18" s="254"/>
      <c r="BN18" s="241"/>
      <c r="BO18" s="156" t="s">
        <v>49</v>
      </c>
      <c r="BP18" s="157" t="e">
        <f>VLOOKUP($A18,Table!$A$56:$P$83,MATCH('MBO Report 1'!BN$2,Table!$E$55:$P$55,0)+4,FALSE)</f>
        <v>#N/A</v>
      </c>
      <c r="BQ18" s="157" t="e">
        <f>VLOOKUP($A17,Table!$A$23:$P$50,MATCH('MBO Report 1'!BN$2,Table!$E$22:$P$22,0)+4,FALSE)</f>
        <v>#N/A</v>
      </c>
      <c r="BR18" s="158">
        <f ca="1">IFERROR(GETPIVOTDATA("ReWork",PivotTable!$B$3,"Dept",$B17,"Month",BN$2,"Source",$D18),0)</f>
        <v>0</v>
      </c>
      <c r="BS18" s="158">
        <f ca="1">IFERROR(GETPIVOTDATA("RePlate",PivotTable!$B$3,"Dept",$B17,"Month",BN$2,"Source",$D18),0)</f>
        <v>0</v>
      </c>
      <c r="BT18" s="158">
        <f ca="1">IFERROR(GETPIVOTDATA("ReWash",PivotTable!$B$3,"Dept",$B17,"Month",BN$2,"Source",$D18),0)</f>
        <v>0</v>
      </c>
      <c r="BU18" s="158">
        <f ca="1">IFERROR(GETPIVOTDATA("Other",PivotTable!$B$3,"Dept",$B17,"Month",BN$2,"Source",$D18),0)</f>
        <v>0</v>
      </c>
      <c r="BV18" s="158">
        <f ca="1">IFERROR(GETPIVOTDATA("Sort",PivotTable!$B$3,"Dept",$B17,"Month",BN$2,"Source",$D18),0)</f>
        <v>0</v>
      </c>
      <c r="BW18" s="189">
        <f ca="1">IFERROR(GETPIVOTDATA("Scrap",PivotTable!$B$3,"Dept",$B17,"Month",BN$2,"Source",$D18),0)</f>
        <v>0</v>
      </c>
      <c r="BX18" s="185" t="e">
        <f t="shared" ref="BX18" si="317">BP17*250+BP18*500</f>
        <v>#N/A</v>
      </c>
      <c r="BY18" s="186" t="e">
        <f>VLOOKUP($A18,Table!$A$23:$P$50,MATCH('MBO Report 1'!BN$2,Table!$E$22:$P$22,0)+4,FALSE)</f>
        <v>#N/A</v>
      </c>
      <c r="BZ18" s="187">
        <f ca="1">IFERROR(GETPIVOTDATA("Labour Cost",PivotTable!$B$3,"Dept",$B17,"Month",BN$2,"Source",$D18),0)</f>
        <v>0</v>
      </c>
      <c r="CA18" s="187">
        <f ca="1">IFERROR(GETPIVOTDATA("Process cost",PivotTable!$B$3,"Dept",$B17,"Month",BN$2,"Source",$D18),0)</f>
        <v>0</v>
      </c>
      <c r="CB18" s="187">
        <f ca="1">IFERROR(GETPIVOTDATA("Material Cost",PivotTable!$B$3,"Dept",$B17,"Month",BN$2,"Source",$D18),0)</f>
        <v>0</v>
      </c>
      <c r="CC18" s="187">
        <f ca="1">IFERROR(GETPIVOTDATA("Part Cost",PivotTable!$B$3,"Dept",$B17,"Month",BN$2,"Source",$D18),0)</f>
        <v>0</v>
      </c>
      <c r="CD18" s="216" t="e">
        <f ca="1" t="shared" si="7"/>
        <v>#N/A</v>
      </c>
      <c r="CE18" s="217">
        <v>5e-5</v>
      </c>
      <c r="CF18" s="218" t="e">
        <f ca="1" t="shared" ref="CF18" si="318">CD18/BN17</f>
        <v>#N/A</v>
      </c>
      <c r="CG18" s="248"/>
      <c r="CH18" s="254"/>
      <c r="CI18" s="241"/>
      <c r="CJ18" s="156" t="s">
        <v>49</v>
      </c>
      <c r="CK18" s="157" t="e">
        <f>VLOOKUP($A18,Table!$A$56:$P$83,MATCH('MBO Report 1'!CI$2,Table!$E$55:$P$55,0)+4,FALSE)</f>
        <v>#N/A</v>
      </c>
      <c r="CL18" s="157" t="e">
        <f>VLOOKUP($A17,Table!$A$23:$P$50,MATCH('MBO Report 1'!CI$2,Table!$E$22:$P$22,0)+4,FALSE)</f>
        <v>#N/A</v>
      </c>
      <c r="CM18" s="158">
        <f ca="1">IFERROR(GETPIVOTDATA("ReWork",PivotTable!$B$3,"Dept",$B17,"Month",CI$2,"Source",$D18),0)</f>
        <v>0</v>
      </c>
      <c r="CN18" s="158">
        <f ca="1">IFERROR(GETPIVOTDATA("RePlate",PivotTable!$B$3,"Dept",$B17,"Month",CI$2,"Source",$D18),0)</f>
        <v>0</v>
      </c>
      <c r="CO18" s="158">
        <f ca="1">IFERROR(GETPIVOTDATA("ReWash",PivotTable!$B$3,"Dept",$B17,"Month",CI$2,"Source",$D18),0)</f>
        <v>0</v>
      </c>
      <c r="CP18" s="158">
        <f ca="1">IFERROR(GETPIVOTDATA("Other",PivotTable!$B$3,"Dept",$B17,"Month",CI$2,"Source",$D18),0)</f>
        <v>0</v>
      </c>
      <c r="CQ18" s="158">
        <f ca="1">IFERROR(GETPIVOTDATA("Sort",PivotTable!$B$3,"Dept",$B17,"Month",CI$2,"Source",$D18),0)</f>
        <v>0</v>
      </c>
      <c r="CR18" s="189">
        <f ca="1">IFERROR(GETPIVOTDATA("Scrap",PivotTable!$B$3,"Dept",$B17,"Month",CI$2,"Source",$D18),0)</f>
        <v>0</v>
      </c>
      <c r="CS18" s="185" t="e">
        <f t="shared" ref="CS18" si="319">CK17*250+CK18*500</f>
        <v>#N/A</v>
      </c>
      <c r="CT18" s="186" t="e">
        <f>VLOOKUP($A18,Table!$A$23:$P$50,MATCH('MBO Report 1'!CI$2,Table!$E$22:$P$22,0)+4,FALSE)</f>
        <v>#N/A</v>
      </c>
      <c r="CU18" s="187">
        <f ca="1">IFERROR(GETPIVOTDATA("Labour Cost",PivotTable!$B$3,"Dept",$B17,"Month",CI$2,"Source",$D18),0)</f>
        <v>0</v>
      </c>
      <c r="CV18" s="187">
        <f ca="1">IFERROR(GETPIVOTDATA("Process cost",PivotTable!$B$3,"Dept",$B17,"Month",CI$2,"Source",$D18),0)</f>
        <v>0</v>
      </c>
      <c r="CW18" s="187">
        <f ca="1">IFERROR(GETPIVOTDATA("Material Cost",PivotTable!$B$3,"Dept",$B17,"Month",CI$2,"Source",$D18),0)</f>
        <v>0</v>
      </c>
      <c r="CX18" s="187">
        <f ca="1">IFERROR(GETPIVOTDATA("Part Cost",PivotTable!$B$3,"Dept",$B17,"Month",CI$2,"Source",$D18),0)</f>
        <v>0</v>
      </c>
      <c r="CY18" s="216" t="e">
        <f ca="1" t="shared" si="10"/>
        <v>#N/A</v>
      </c>
      <c r="CZ18" s="217">
        <v>5e-5</v>
      </c>
      <c r="DA18" s="218" t="e">
        <f ca="1" t="shared" ref="DA18" si="320">CY18/CI17</f>
        <v>#N/A</v>
      </c>
      <c r="DB18" s="248"/>
      <c r="DC18" s="254"/>
      <c r="DD18" s="241"/>
      <c r="DE18" s="156" t="s">
        <v>49</v>
      </c>
      <c r="DF18" s="157" t="e">
        <f>VLOOKUP($A18,Table!$A$56:$P$83,MATCH('MBO Report 1'!DD$2,Table!$E$55:$P$55,0)+4,FALSE)</f>
        <v>#N/A</v>
      </c>
      <c r="DG18" s="157" t="e">
        <f>VLOOKUP($A17,Table!$A$23:$P$50,MATCH('MBO Report 1'!DD$2,Table!$E$22:$P$22,0)+4,FALSE)</f>
        <v>#N/A</v>
      </c>
      <c r="DH18" s="158">
        <f ca="1">IFERROR(GETPIVOTDATA("ReWork",PivotTable!$B$3,"Dept",$B17,"Month",DD$2,"Source",$D18),0)</f>
        <v>0</v>
      </c>
      <c r="DI18" s="158">
        <f ca="1">IFERROR(GETPIVOTDATA("RePlate",PivotTable!$B$3,"Dept",$B17,"Month",DD$2,"Source",$D18),0)</f>
        <v>0</v>
      </c>
      <c r="DJ18" s="158">
        <f ca="1">IFERROR(GETPIVOTDATA("ReWash",PivotTable!$B$3,"Dept",$B17,"Month",DD$2,"Source",$D18),0)</f>
        <v>0</v>
      </c>
      <c r="DK18" s="158">
        <f ca="1">IFERROR(GETPIVOTDATA("Other",PivotTable!$B$3,"Dept",$B17,"Month",DD$2,"Source",$D18),0)</f>
        <v>0</v>
      </c>
      <c r="DL18" s="158">
        <f ca="1">IFERROR(GETPIVOTDATA("Sort",PivotTable!$B$3,"Dept",$B17,"Month",DD$2,"Source",$D18),0)</f>
        <v>0</v>
      </c>
      <c r="DM18" s="189">
        <f ca="1">IFERROR(GETPIVOTDATA("Scrap",PivotTable!$B$3,"Dept",$B17,"Month",DD$2,"Source",$D18),0)</f>
        <v>0</v>
      </c>
      <c r="DN18" s="185" t="e">
        <f t="shared" ref="DN18" si="321">DF17*250+DF18*500</f>
        <v>#N/A</v>
      </c>
      <c r="DO18" s="186" t="e">
        <f>VLOOKUP($A18,Table!$A$23:$P$50,MATCH('MBO Report 1'!DD$2,Table!$E$22:$P$22,0)+4,FALSE)</f>
        <v>#N/A</v>
      </c>
      <c r="DP18" s="187">
        <f ca="1">IFERROR(GETPIVOTDATA("Labour Cost",PivotTable!$B$3,"Dept",$B17,"Month",DD$2,"Source",$D18),0)</f>
        <v>0</v>
      </c>
      <c r="DQ18" s="187">
        <f ca="1">IFERROR(GETPIVOTDATA("Process cost",PivotTable!$B$3,"Dept",$B17,"Month",DD$2,"Source",$D18),0)</f>
        <v>0</v>
      </c>
      <c r="DR18" s="187">
        <f ca="1">IFERROR(GETPIVOTDATA("Material Cost",PivotTable!$B$3,"Dept",$B17,"Month",DD$2,"Source",$D18),0)</f>
        <v>0</v>
      </c>
      <c r="DS18" s="187">
        <f ca="1">IFERROR(GETPIVOTDATA("Part Cost",PivotTable!$B$3,"Dept",$B17,"Month",DD$2,"Source",$D18),0)</f>
        <v>0</v>
      </c>
      <c r="DT18" s="216" t="e">
        <f ca="1" t="shared" si="13"/>
        <v>#N/A</v>
      </c>
      <c r="DU18" s="217">
        <v>5e-5</v>
      </c>
      <c r="DV18" s="218" t="e">
        <f ca="1" t="shared" ref="DV18" si="322">DT18/DD17</f>
        <v>#N/A</v>
      </c>
      <c r="DW18" s="248"/>
      <c r="DX18" s="254"/>
      <c r="DY18" s="241"/>
      <c r="DZ18" s="156" t="s">
        <v>49</v>
      </c>
      <c r="EA18" s="157" t="e">
        <f>VLOOKUP($A18,Table!$A$56:$P$83,MATCH('MBO Report 1'!DY$2,Table!$E$55:$P$55,0)+4,FALSE)</f>
        <v>#N/A</v>
      </c>
      <c r="EB18" s="157" t="e">
        <f>VLOOKUP($A17,Table!$A$23:$P$50,MATCH('MBO Report 1'!DY$2,Table!$E$22:$P$22,0)+4,FALSE)</f>
        <v>#N/A</v>
      </c>
      <c r="EC18" s="158">
        <f ca="1">IFERROR(GETPIVOTDATA("ReWork",PivotTable!$B$3,"Dept",$B17,"Month",DY$2,"Source",$D18),0)</f>
        <v>0</v>
      </c>
      <c r="ED18" s="158">
        <f ca="1">IFERROR(GETPIVOTDATA("RePlate",PivotTable!$B$3,"Dept",$B17,"Month",DY$2,"Source",$D18),0)</f>
        <v>0</v>
      </c>
      <c r="EE18" s="158">
        <f ca="1">IFERROR(GETPIVOTDATA("ReWash",PivotTable!$B$3,"Dept",$B17,"Month",DY$2,"Source",$D18),0)</f>
        <v>0</v>
      </c>
      <c r="EF18" s="158">
        <f ca="1">IFERROR(GETPIVOTDATA("Other",PivotTable!$B$3,"Dept",$B17,"Month",DY$2,"Source",$D18),0)</f>
        <v>0</v>
      </c>
      <c r="EG18" s="158">
        <f ca="1">IFERROR(GETPIVOTDATA("Sort",PivotTable!$B$3,"Dept",$B17,"Month",DY$2,"Source",$D18),0)</f>
        <v>0</v>
      </c>
      <c r="EH18" s="189">
        <f ca="1">IFERROR(GETPIVOTDATA("Scrap",PivotTable!$B$3,"Dept",$B17,"Month",DY$2,"Source",$D18),0)</f>
        <v>0</v>
      </c>
      <c r="EI18" s="185" t="e">
        <f t="shared" ref="EI18" si="323">EA17*250+EA18*500</f>
        <v>#N/A</v>
      </c>
      <c r="EJ18" s="186" t="e">
        <f>VLOOKUP($A18,Table!$A$23:$P$50,MATCH('MBO Report 1'!DY$2,Table!$E$22:$P$22,0)+4,FALSE)</f>
        <v>#N/A</v>
      </c>
      <c r="EK18" s="187">
        <f ca="1">IFERROR(GETPIVOTDATA("Labour Cost",PivotTable!$B$3,"Dept",$B17,"Month",DY$2,"Source",$D18),0)</f>
        <v>0</v>
      </c>
      <c r="EL18" s="187">
        <f ca="1">IFERROR(GETPIVOTDATA("Process cost",PivotTable!$B$3,"Dept",$B17,"Month",DY$2,"Source",$D18),0)</f>
        <v>0</v>
      </c>
      <c r="EM18" s="187">
        <f ca="1">IFERROR(GETPIVOTDATA("Material Cost",PivotTable!$B$3,"Dept",$B17,"Month",DY$2,"Source",$D18),0)</f>
        <v>0</v>
      </c>
      <c r="EN18" s="187">
        <f ca="1">IFERROR(GETPIVOTDATA("Part Cost",PivotTable!$B$3,"Dept",$B17,"Month",DY$2,"Source",$D18),0)</f>
        <v>0</v>
      </c>
      <c r="EO18" s="216" t="e">
        <f ca="1" t="shared" si="16"/>
        <v>#N/A</v>
      </c>
      <c r="EP18" s="217">
        <v>5e-5</v>
      </c>
      <c r="EQ18" s="218" t="e">
        <f ca="1" t="shared" ref="EQ18" si="324">EO18/DY17</f>
        <v>#N/A</v>
      </c>
      <c r="ER18" s="248"/>
      <c r="ES18" s="254"/>
      <c r="ET18" s="241"/>
      <c r="EU18" s="156" t="s">
        <v>49</v>
      </c>
      <c r="EV18" s="157" t="e">
        <f>VLOOKUP($A18,Table!$A$56:$P$83,MATCH('MBO Report 1'!ET$2,Table!$E$55:$P$55,0)+4,FALSE)</f>
        <v>#N/A</v>
      </c>
      <c r="EW18" s="157" t="e">
        <f>VLOOKUP($A17,Table!$A$23:$P$50,MATCH('MBO Report 1'!ET$2,Table!$E$22:$P$22,0)+4,FALSE)</f>
        <v>#N/A</v>
      </c>
      <c r="EX18" s="158">
        <f ca="1">IFERROR(GETPIVOTDATA("ReWork",PivotTable!$B$3,"Dept",$B17,"Month",ET$2,"Source",$D18),0)</f>
        <v>0</v>
      </c>
      <c r="EY18" s="158">
        <f ca="1">IFERROR(GETPIVOTDATA("RePlate",PivotTable!$B$3,"Dept",$B17,"Month",ET$2,"Source",$D18),0)</f>
        <v>0</v>
      </c>
      <c r="EZ18" s="158">
        <f ca="1">IFERROR(GETPIVOTDATA("ReWash",PivotTable!$B$3,"Dept",$B17,"Month",ET$2,"Source",$D18),0)</f>
        <v>0</v>
      </c>
      <c r="FA18" s="158">
        <f ca="1">IFERROR(GETPIVOTDATA("Other",PivotTable!$B$3,"Dept",$B17,"Month",ET$2,"Source",$D18),0)</f>
        <v>0</v>
      </c>
      <c r="FB18" s="158">
        <f ca="1">IFERROR(GETPIVOTDATA("Sort",PivotTable!$B$3,"Dept",$B17,"Month",ET$2,"Source",$D18),0)</f>
        <v>0</v>
      </c>
      <c r="FC18" s="189">
        <f ca="1">IFERROR(GETPIVOTDATA("Scrap",PivotTable!$B$3,"Dept",$B17,"Month",ET$2,"Source",$D18),0)</f>
        <v>0</v>
      </c>
      <c r="FD18" s="185" t="e">
        <f t="shared" ref="FD18" si="325">EV17*250+EV18*500</f>
        <v>#N/A</v>
      </c>
      <c r="FE18" s="186" t="e">
        <f>VLOOKUP($A18,Table!$A$23:$P$50,MATCH('MBO Report 1'!ET$2,Table!$E$22:$P$22,0)+4,FALSE)</f>
        <v>#N/A</v>
      </c>
      <c r="FF18" s="187">
        <f ca="1">IFERROR(GETPIVOTDATA("Labour Cost",PivotTable!$B$3,"Dept",$B17,"Month",ET$2,"Source",$D18),0)</f>
        <v>0</v>
      </c>
      <c r="FG18" s="187">
        <f ca="1">IFERROR(GETPIVOTDATA("Process cost",PivotTable!$B$3,"Dept",$B17,"Month",ET$2,"Source",$D18),0)</f>
        <v>0</v>
      </c>
      <c r="FH18" s="187">
        <f ca="1">IFERROR(GETPIVOTDATA("Material Cost",PivotTable!$B$3,"Dept",$B17,"Month",ET$2,"Source",$D18),0)</f>
        <v>0</v>
      </c>
      <c r="FI18" s="187">
        <f ca="1">IFERROR(GETPIVOTDATA("Part Cost",PivotTable!$B$3,"Dept",$B17,"Month",ET$2,"Source",$D18),0)</f>
        <v>0</v>
      </c>
      <c r="FJ18" s="216" t="e">
        <f ca="1" t="shared" si="19"/>
        <v>#N/A</v>
      </c>
      <c r="FK18" s="217">
        <v>5e-5</v>
      </c>
      <c r="FL18" s="218" t="e">
        <f ca="1" t="shared" ref="FL18" si="326">FJ18/ET17</f>
        <v>#N/A</v>
      </c>
      <c r="FM18" s="248"/>
      <c r="FN18" s="254"/>
      <c r="FO18" s="241"/>
      <c r="FP18" s="156" t="s">
        <v>49</v>
      </c>
      <c r="FQ18" s="157" t="e">
        <f>VLOOKUP($A18,Table!$A$56:$P$83,MATCH('MBO Report 1'!FO$2,Table!$E$55:$P$55,0)+4,FALSE)</f>
        <v>#N/A</v>
      </c>
      <c r="FR18" s="157" t="e">
        <f>VLOOKUP($A17,Table!$A$23:$P$50,MATCH('MBO Report 1'!FO$2,Table!$E$22:$P$22,0)+4,FALSE)</f>
        <v>#N/A</v>
      </c>
      <c r="FS18" s="158">
        <f ca="1">IFERROR(GETPIVOTDATA("ReWork",PivotTable!$B$3,"Dept",$B17,"Month",FO$2,"Source",$D18),0)</f>
        <v>0</v>
      </c>
      <c r="FT18" s="158">
        <f ca="1">IFERROR(GETPIVOTDATA("RePlate",PivotTable!$B$3,"Dept",$B17,"Month",FO$2,"Source",$D18),0)</f>
        <v>0</v>
      </c>
      <c r="FU18" s="158">
        <f ca="1">IFERROR(GETPIVOTDATA("ReWash",PivotTable!$B$3,"Dept",$B17,"Month",FO$2,"Source",$D18),0)</f>
        <v>0</v>
      </c>
      <c r="FV18" s="158">
        <f ca="1">IFERROR(GETPIVOTDATA("Other",PivotTable!$B$3,"Dept",$B17,"Month",FO$2,"Source",$D18),0)</f>
        <v>0</v>
      </c>
      <c r="FW18" s="158">
        <f ca="1">IFERROR(GETPIVOTDATA("Sort",PivotTable!$B$3,"Dept",$B17,"Month",FO$2,"Source",$D18),0)</f>
        <v>0</v>
      </c>
      <c r="FX18" s="189">
        <f ca="1">IFERROR(GETPIVOTDATA("Scrap",PivotTable!$B$3,"Dept",$B17,"Month",FO$2,"Source",$D18),0)</f>
        <v>0</v>
      </c>
      <c r="FY18" s="185" t="e">
        <f t="shared" ref="FY18" si="327">FQ17*250+FQ18*500</f>
        <v>#N/A</v>
      </c>
      <c r="FZ18" s="186" t="e">
        <f>VLOOKUP($A18,Table!$A$23:$P$50,MATCH('MBO Report 1'!FO$2,Table!$E$22:$P$22,0)+4,FALSE)</f>
        <v>#N/A</v>
      </c>
      <c r="GA18" s="187">
        <f ca="1">IFERROR(GETPIVOTDATA("Labour Cost",PivotTable!$B$3,"Dept",$B17,"Month",FO$2,"Source",$D18),0)</f>
        <v>0</v>
      </c>
      <c r="GB18" s="187">
        <f ca="1">IFERROR(GETPIVOTDATA("Process cost",PivotTable!$B$3,"Dept",$B17,"Month",FO$2,"Source",$D18),0)</f>
        <v>0</v>
      </c>
      <c r="GC18" s="187">
        <f ca="1">IFERROR(GETPIVOTDATA("Material Cost",PivotTable!$B$3,"Dept",$B17,"Month",FO$2,"Source",$D18),0)</f>
        <v>0</v>
      </c>
      <c r="GD18" s="187">
        <f ca="1">IFERROR(GETPIVOTDATA("Part Cost",PivotTable!$B$3,"Dept",$B17,"Month",FO$2,"Source",$D18),0)</f>
        <v>0</v>
      </c>
      <c r="GE18" s="216" t="e">
        <f ca="1" t="shared" si="22"/>
        <v>#N/A</v>
      </c>
      <c r="GF18" s="217">
        <v>5e-5</v>
      </c>
      <c r="GG18" s="218" t="e">
        <f ca="1" t="shared" ref="GG18" si="328">GE18/FO17</f>
        <v>#N/A</v>
      </c>
      <c r="GH18" s="248"/>
      <c r="GI18" s="254"/>
      <c r="GJ18" s="241"/>
      <c r="GK18" s="156" t="s">
        <v>49</v>
      </c>
      <c r="GL18" s="157" t="e">
        <f>VLOOKUP($A18,Table!$A$56:$P$83,MATCH('MBO Report 1'!GJ$2,Table!$E$55:$P$55,0)+4,FALSE)</f>
        <v>#N/A</v>
      </c>
      <c r="GM18" s="157" t="e">
        <f>VLOOKUP($A17,Table!$A$23:$P$50,MATCH('MBO Report 1'!GJ$2,Table!$E$22:$P$22,0)+4,FALSE)</f>
        <v>#N/A</v>
      </c>
      <c r="GN18" s="158">
        <f ca="1">IFERROR(GETPIVOTDATA("ReWork",PivotTable!$B$3,"Dept",$B17,"Month",GJ$2,"Source",$D18),0)</f>
        <v>0</v>
      </c>
      <c r="GO18" s="158">
        <f ca="1">IFERROR(GETPIVOTDATA("RePlate",PivotTable!$B$3,"Dept",$B17,"Month",GJ$2,"Source",$D18),0)</f>
        <v>0</v>
      </c>
      <c r="GP18" s="158">
        <f ca="1">IFERROR(GETPIVOTDATA("ReWash",PivotTable!$B$3,"Dept",$B17,"Month",GJ$2,"Source",$D18),0)</f>
        <v>0</v>
      </c>
      <c r="GQ18" s="158">
        <f ca="1">IFERROR(GETPIVOTDATA("Other",PivotTable!$B$3,"Dept",$B17,"Month",GJ$2,"Source",$D18),0)</f>
        <v>0</v>
      </c>
      <c r="GR18" s="158">
        <f ca="1">IFERROR(GETPIVOTDATA("Sort",PivotTable!$B$3,"Dept",$B17,"Month",GJ$2,"Source",$D18),0)</f>
        <v>0</v>
      </c>
      <c r="GS18" s="189">
        <f ca="1">IFERROR(GETPIVOTDATA("Scrap",PivotTable!$B$3,"Dept",$B17,"Month",GJ$2,"Source",$D18),0)</f>
        <v>0</v>
      </c>
      <c r="GT18" s="185" t="e">
        <f t="shared" ref="GT18" si="329">GL17*250+GL18*500</f>
        <v>#N/A</v>
      </c>
      <c r="GU18" s="186" t="e">
        <f>VLOOKUP($A18,Table!$A$23:$P$50,MATCH('MBO Report 1'!GJ$2,Table!$E$22:$P$22,0)+4,FALSE)</f>
        <v>#N/A</v>
      </c>
      <c r="GV18" s="187">
        <f ca="1">IFERROR(GETPIVOTDATA("Labour Cost",PivotTable!$B$3,"Dept",$B17,"Month",GJ$2,"Source",$D18),0)</f>
        <v>0</v>
      </c>
      <c r="GW18" s="187">
        <f ca="1">IFERROR(GETPIVOTDATA("Process cost",PivotTable!$B$3,"Dept",$B17,"Month",GJ$2,"Source",$D18),0)</f>
        <v>0</v>
      </c>
      <c r="GX18" s="187">
        <f ca="1">IFERROR(GETPIVOTDATA("Material Cost",PivotTable!$B$3,"Dept",$B17,"Month",GJ$2,"Source",$D18),0)</f>
        <v>0</v>
      </c>
      <c r="GY18" s="187">
        <f ca="1">IFERROR(GETPIVOTDATA("Part Cost",PivotTable!$B$3,"Dept",$B17,"Month",GJ$2,"Source",$D18),0)</f>
        <v>0</v>
      </c>
      <c r="GZ18" s="216" t="e">
        <f ca="1" t="shared" si="25"/>
        <v>#N/A</v>
      </c>
      <c r="HA18" s="217">
        <v>5e-5</v>
      </c>
      <c r="HB18" s="218" t="e">
        <f ca="1" t="shared" ref="HB18" si="330">GZ18/GJ17</f>
        <v>#N/A</v>
      </c>
      <c r="HC18" s="248"/>
      <c r="HD18" s="254"/>
      <c r="HE18" s="241"/>
      <c r="HF18" s="156" t="s">
        <v>49</v>
      </c>
      <c r="HG18" s="157" t="e">
        <f>VLOOKUP($A18,Table!$A$56:$P$83,MATCH('MBO Report 1'!HE$2,Table!$E$55:$P$55,0)+4,FALSE)</f>
        <v>#N/A</v>
      </c>
      <c r="HH18" s="157" t="e">
        <f>VLOOKUP($A17,Table!$A$23:$P$50,MATCH('MBO Report 1'!HE$2,Table!$E$22:$P$22,0)+4,FALSE)</f>
        <v>#N/A</v>
      </c>
      <c r="HI18" s="158">
        <f ca="1">IFERROR(GETPIVOTDATA("ReWork",PivotTable!$B$3,"Dept",$B17,"Month",HE$2,"Source",$D18),0)</f>
        <v>0</v>
      </c>
      <c r="HJ18" s="158">
        <f ca="1">IFERROR(GETPIVOTDATA("RePlate",PivotTable!$B$3,"Dept",$B17,"Month",HE$2,"Source",$D18),0)</f>
        <v>0</v>
      </c>
      <c r="HK18" s="158">
        <f ca="1">IFERROR(GETPIVOTDATA("ReWash",PivotTable!$B$3,"Dept",$B17,"Month",HE$2,"Source",$D18),0)</f>
        <v>0</v>
      </c>
      <c r="HL18" s="158">
        <f ca="1">IFERROR(GETPIVOTDATA("Other",PivotTable!$B$3,"Dept",$B17,"Month",HE$2,"Source",$D18),0)</f>
        <v>0</v>
      </c>
      <c r="HM18" s="158">
        <f ca="1">IFERROR(GETPIVOTDATA("Sort",PivotTable!$B$3,"Dept",$B17,"Month",HE$2,"Source",$D18),0)</f>
        <v>0</v>
      </c>
      <c r="HN18" s="189">
        <f ca="1">IFERROR(GETPIVOTDATA("Scrap",PivotTable!$B$3,"Dept",$B17,"Month",HE$2,"Source",$D18),0)</f>
        <v>0</v>
      </c>
      <c r="HO18" s="185" t="e">
        <f t="shared" ref="HO18" si="331">HG17*250+HG18*500</f>
        <v>#N/A</v>
      </c>
      <c r="HP18" s="186" t="e">
        <f>VLOOKUP($A18,Table!$A$23:$P$50,MATCH('MBO Report 1'!HE$2,Table!$E$22:$P$22,0)+4,FALSE)</f>
        <v>#N/A</v>
      </c>
      <c r="HQ18" s="187">
        <f ca="1">IFERROR(GETPIVOTDATA("Labour Cost",PivotTable!$B$3,"Dept",$B17,"Month",HE$2,"Source",$D18),0)</f>
        <v>0</v>
      </c>
      <c r="HR18" s="187">
        <f ca="1">IFERROR(GETPIVOTDATA("Process cost",PivotTable!$B$3,"Dept",$B17,"Month",HE$2,"Source",$D18),0)</f>
        <v>0</v>
      </c>
      <c r="HS18" s="187">
        <f ca="1">IFERROR(GETPIVOTDATA("Material Cost",PivotTable!$B$3,"Dept",$B17,"Month",HE$2,"Source",$D18),0)</f>
        <v>0</v>
      </c>
      <c r="HT18" s="187">
        <f ca="1">IFERROR(GETPIVOTDATA("Part Cost",PivotTable!$B$3,"Dept",$B17,"Month",HE$2,"Source",$D18),0)</f>
        <v>0</v>
      </c>
      <c r="HU18" s="216" t="e">
        <f ca="1" t="shared" si="28"/>
        <v>#N/A</v>
      </c>
      <c r="HV18" s="217">
        <v>5e-5</v>
      </c>
      <c r="HW18" s="218" t="e">
        <f ca="1" t="shared" ref="HW18" si="332">HU18/HE17</f>
        <v>#N/A</v>
      </c>
      <c r="HX18" s="248"/>
      <c r="HY18" s="254"/>
      <c r="HZ18" s="241"/>
      <c r="IA18" s="156" t="s">
        <v>49</v>
      </c>
      <c r="IB18" s="157" t="e">
        <f>VLOOKUP($A18,Table!$A$56:$P$83,MATCH('MBO Report 1'!HZ$2,Table!$E$55:$P$55,0)+4,FALSE)</f>
        <v>#N/A</v>
      </c>
      <c r="IC18" s="157" t="e">
        <f>VLOOKUP($A17,Table!$A$23:$P$50,MATCH('MBO Report 1'!HZ$2,Table!$E$22:$P$22,0)+4,FALSE)</f>
        <v>#N/A</v>
      </c>
      <c r="ID18" s="158">
        <f ca="1">IFERROR(GETPIVOTDATA("ReWork",PivotTable!$B$3,"Dept",$B17,"Month",HZ$2,"Source",$D18),0)</f>
        <v>0</v>
      </c>
      <c r="IE18" s="158">
        <f ca="1">IFERROR(GETPIVOTDATA("RePlate",PivotTable!$B$3,"Dept",$B17,"Month",HZ$2,"Source",$D18),0)</f>
        <v>0</v>
      </c>
      <c r="IF18" s="158">
        <f ca="1">IFERROR(GETPIVOTDATA("ReWash",PivotTable!$B$3,"Dept",$B17,"Month",HZ$2,"Source",$D18),0)</f>
        <v>0</v>
      </c>
      <c r="IG18" s="158">
        <f ca="1">IFERROR(GETPIVOTDATA("Other",PivotTable!$B$3,"Dept",$B17,"Month",HZ$2,"Source",$D18),0)</f>
        <v>0</v>
      </c>
      <c r="IH18" s="158">
        <f ca="1">IFERROR(GETPIVOTDATA("Sort",PivotTable!$B$3,"Dept",$B17,"Month",HZ$2,"Source",$D18),0)</f>
        <v>0</v>
      </c>
      <c r="II18" s="189">
        <f ca="1">IFERROR(GETPIVOTDATA("Scrap",PivotTable!$B$3,"Dept",$B17,"Month",HZ$2,"Source",$D18),0)</f>
        <v>0</v>
      </c>
      <c r="IJ18" s="185" t="e">
        <f t="shared" ref="IJ18" si="333">IB17*250+IB18*500</f>
        <v>#N/A</v>
      </c>
      <c r="IK18" s="186" t="e">
        <f>VLOOKUP($A18,Table!$A$23:$P$50,MATCH('MBO Report 1'!HZ$2,Table!$E$22:$P$22,0)+4,FALSE)</f>
        <v>#N/A</v>
      </c>
      <c r="IL18" s="187">
        <f ca="1">IFERROR(GETPIVOTDATA("Labour Cost",PivotTable!$B$3,"Dept",$B17,"Month",HZ$2,"Source",$D18),0)</f>
        <v>0</v>
      </c>
      <c r="IM18" s="187">
        <f ca="1">IFERROR(GETPIVOTDATA("Process cost",PivotTable!$B$3,"Dept",$B17,"Month",HZ$2,"Source",$D18),0)</f>
        <v>0</v>
      </c>
      <c r="IN18" s="187">
        <f ca="1">IFERROR(GETPIVOTDATA("Material Cost",PivotTable!$B$3,"Dept",$B17,"Month",HZ$2,"Source",$D18),0)</f>
        <v>0</v>
      </c>
      <c r="IO18" s="187">
        <f ca="1">IFERROR(GETPIVOTDATA("Part Cost",PivotTable!$B$3,"Dept",$B17,"Month",HZ$2,"Source",$D18),0)</f>
        <v>0</v>
      </c>
      <c r="IP18" s="216" t="e">
        <f ca="1" t="shared" si="31"/>
        <v>#N/A</v>
      </c>
      <c r="IQ18" s="217">
        <v>5e-5</v>
      </c>
      <c r="IR18" s="218" t="e">
        <f ca="1" t="shared" ref="IR18" si="334">IP18/HZ17</f>
        <v>#N/A</v>
      </c>
      <c r="IS18" s="248"/>
      <c r="IT18" s="254"/>
    </row>
    <row r="19" customHeight="1" spans="1:254">
      <c r="A19" s="141" t="str">
        <f t="shared" ref="A19" si="335">B19&amp;D19</f>
        <v>MEInternal</v>
      </c>
      <c r="B19" s="142" t="str">
        <f>Info!C11</f>
        <v>ME</v>
      </c>
      <c r="C19" s="143">
        <f>VLOOKUP($B19,Table!$C$4:$P$19,MATCH('MBO Report 1'!C$2,Table!$E$3:$P$3,0)+2,FALSE)</f>
        <v>245195.39</v>
      </c>
      <c r="D19" s="144" t="s">
        <v>327</v>
      </c>
      <c r="E19" s="145">
        <f>VLOOKUP($A19,Table!$A$56:$P$83,MATCH('MBO Report 1'!C$2,Table!$E$55:$P$55,0)+4,FALSE)</f>
        <v>0</v>
      </c>
      <c r="F19" s="145" t="s">
        <v>1860</v>
      </c>
      <c r="G19" s="146">
        <f ca="1">IFERROR(GETPIVOTDATA("ReWork",PivotTable!$B$3,"Dept",$B19,"Month",C$2,"Source",$D19),0)</f>
        <v>0</v>
      </c>
      <c r="H19" s="146">
        <f ca="1">IFERROR(GETPIVOTDATA("RePlate",PivotTable!$B$3,"Dept",$B19,"Month",C$2,"Source",$D19),0)</f>
        <v>0</v>
      </c>
      <c r="I19" s="146">
        <f ca="1">IFERROR(GETPIVOTDATA("ReWash",PivotTable!$B$3,"Dept",$B19,"Month",C$2,"Source",$D19),0)</f>
        <v>0</v>
      </c>
      <c r="J19" s="146">
        <f ca="1">IFERROR(GETPIVOTDATA("Other",PivotTable!$B$3,"Dept",$B19,"Month",C$2,"Source",$D19),0)</f>
        <v>0</v>
      </c>
      <c r="K19" s="146">
        <f ca="1">IFERROR(GETPIVOTDATA("Sort",PivotTable!$B$3,"Dept",$B19,"Month",C$2,"Source",$D19),0)</f>
        <v>0</v>
      </c>
      <c r="L19" s="174">
        <f ca="1">IFERROR(GETPIVOTDATA("Scrap",PivotTable!$B$3,"Dept",$B19,"Month",C$2,"Source",$D19),0)</f>
        <v>0</v>
      </c>
      <c r="M19" s="175">
        <v>0</v>
      </c>
      <c r="N19" s="176" t="s">
        <v>1860</v>
      </c>
      <c r="O19" s="177">
        <f ca="1">IFERROR(GETPIVOTDATA("Labour Cost",PivotTable!$B$3,"Dept",$B19,"Month",C$2,"Source",$D19),0)</f>
        <v>0</v>
      </c>
      <c r="P19" s="177">
        <f ca="1">IFERROR(GETPIVOTDATA("Process cost",PivotTable!$B$3,"Dept",$B19,"Month",C$2,"Source",$D19),0)</f>
        <v>0</v>
      </c>
      <c r="Q19" s="177">
        <f ca="1">IFERROR(GETPIVOTDATA("Material Cost",PivotTable!$B$3,"Dept",$B19,"Month",C$2,"Source",$D19),0)</f>
        <v>0</v>
      </c>
      <c r="R19" s="177">
        <f ca="1">IFERROR(GETPIVOTDATA("Part Cost",PivotTable!$B$3,"Dept",$B19,"Month",C$2,"Source",$D19),0)</f>
        <v>0</v>
      </c>
      <c r="S19" s="203">
        <f ca="1" t="shared" si="0"/>
        <v>0</v>
      </c>
      <c r="T19" s="204">
        <v>0.0003</v>
      </c>
      <c r="U19" s="205">
        <f ca="1">S19/C19</f>
        <v>0</v>
      </c>
      <c r="V19" s="206">
        <v>0.0004</v>
      </c>
      <c r="W19" s="207">
        <f ca="1">SUM(S19:S20)/C19</f>
        <v>0</v>
      </c>
      <c r="X19" s="143">
        <f>VLOOKUP($B19,Table!$C$4:$P$17,MATCH('MBO Report 1'!X$2,Table!$E$3:$P$3,0)+2,FALSE)</f>
        <v>186337.97</v>
      </c>
      <c r="Y19" s="144" t="s">
        <v>327</v>
      </c>
      <c r="Z19" s="145">
        <f>VLOOKUP($A19,Table!$A$56:$P$83,MATCH('MBO Report 1'!X$2,Table!$E$55:$P$55,0)+4,FALSE)</f>
        <v>0</v>
      </c>
      <c r="AA19" s="145" t="s">
        <v>1860</v>
      </c>
      <c r="AB19" s="146">
        <f ca="1">IFERROR(GETPIVOTDATA("ReWork",PivotTable!$B$3,"Dept",$B19,"Month",X$2,"Source",$D19),0)</f>
        <v>0</v>
      </c>
      <c r="AC19" s="146">
        <f ca="1">IFERROR(GETPIVOTDATA("RePlate",PivotTable!$B$3,"Dept",$B19,"Month",X$2,"Source",$D19),0)</f>
        <v>0</v>
      </c>
      <c r="AD19" s="146">
        <f ca="1">IFERROR(GETPIVOTDATA("ReWash",PivotTable!$B$3,"Dept",$B19,"Month",X$2,"Source",$D19),0)</f>
        <v>0</v>
      </c>
      <c r="AE19" s="146">
        <f ca="1">IFERROR(GETPIVOTDATA("Other",PivotTable!$B$3,"Dept",$B19,"Month",X$2,"Source",$D19),0)</f>
        <v>0</v>
      </c>
      <c r="AF19" s="146">
        <f ca="1">IFERROR(GETPIVOTDATA("Sort",PivotTable!$B$3,"Dept",$B19,"Month",X$2,"Source",$D19),0)</f>
        <v>0</v>
      </c>
      <c r="AG19" s="174">
        <f ca="1">IFERROR(GETPIVOTDATA("Scrap",PivotTable!$B$3,"Dept",$B19,"Month",X$2,"Source",$D19),0)</f>
        <v>0</v>
      </c>
      <c r="AH19" s="175">
        <v>0</v>
      </c>
      <c r="AI19" s="176" t="s">
        <v>1860</v>
      </c>
      <c r="AJ19" s="177">
        <f ca="1">IFERROR(GETPIVOTDATA("Labour Cost",PivotTable!$B$3,"Dept",$B19,"Month",X$2,"Source",$D19),0)</f>
        <v>0</v>
      </c>
      <c r="AK19" s="177">
        <f ca="1">IFERROR(GETPIVOTDATA("Process cost",PivotTable!$B$3,"Dept",$B19,"Month",X$2,"Source",$D19),0)</f>
        <v>0</v>
      </c>
      <c r="AL19" s="177">
        <f ca="1">IFERROR(GETPIVOTDATA("Material Cost",PivotTable!$B$3,"Dept",$B19,"Month",X$2,"Source",$D19),0)</f>
        <v>0</v>
      </c>
      <c r="AM19" s="177">
        <f ca="1">IFERROR(GETPIVOTDATA("Part Cost",PivotTable!$B$3,"Dept",$B19,"Month",X$2,"Source",$D19),0)</f>
        <v>0</v>
      </c>
      <c r="AN19" s="203">
        <f ca="1" t="shared" si="1"/>
        <v>0</v>
      </c>
      <c r="AO19" s="204">
        <v>0.0003</v>
      </c>
      <c r="AP19" s="205">
        <f ca="1" t="shared" ref="AP19" si="336">AN19/X19</f>
        <v>0</v>
      </c>
      <c r="AQ19" s="206">
        <v>0.0004</v>
      </c>
      <c r="AR19" s="207">
        <f ca="1" t="shared" ref="AR19" si="337">SUM(AN19:AN20)/X19</f>
        <v>0</v>
      </c>
      <c r="AS19" s="238">
        <f>VLOOKUP($B19,Table!$C$4:$P$17,MATCH('MBO Report 1'!AS$2,Table!$E$3:$P$3,0)+2,FALSE)</f>
        <v>154393.29</v>
      </c>
      <c r="AT19" s="144" t="s">
        <v>327</v>
      </c>
      <c r="AU19" s="145">
        <f>VLOOKUP($A19,Table!$A$56:$P$83,MATCH('MBO Report 1'!AS$2,Table!$E$55:$P$55,0)+4,FALSE)</f>
        <v>0</v>
      </c>
      <c r="AV19" s="145" t="s">
        <v>1860</v>
      </c>
      <c r="AW19" s="146">
        <f ca="1">IFERROR(GETPIVOTDATA("ReWork",PivotTable!$B$3,"Dept",$B19,"Month",AS$2,"Source",$D19),0)</f>
        <v>0</v>
      </c>
      <c r="AX19" s="146">
        <f ca="1">IFERROR(GETPIVOTDATA("RePlate",PivotTable!$B$3,"Dept",$B19,"Month",AS$2,"Source",$D19),0)</f>
        <v>0</v>
      </c>
      <c r="AY19" s="146">
        <f ca="1">IFERROR(GETPIVOTDATA("ReWash",PivotTable!$B$3,"Dept",$B19,"Month",AS$2,"Source",$D19),0)</f>
        <v>0</v>
      </c>
      <c r="AZ19" s="146">
        <f ca="1">IFERROR(GETPIVOTDATA("Other",PivotTable!$B$3,"Dept",$B19,"Month",AS$2,"Source",$D19),0)</f>
        <v>0</v>
      </c>
      <c r="BA19" s="146">
        <f ca="1">IFERROR(GETPIVOTDATA("Sort",PivotTable!$B$3,"Dept",$B19,"Month",AS$2,"Source",$D19),0)</f>
        <v>0</v>
      </c>
      <c r="BB19" s="174">
        <f ca="1">IFERROR(GETPIVOTDATA("Scrap",PivotTable!$B$3,"Dept",$B19,"Month",AS$2,"Source",$D19),0)</f>
        <v>0</v>
      </c>
      <c r="BC19" s="175">
        <v>0</v>
      </c>
      <c r="BD19" s="176" t="s">
        <v>1860</v>
      </c>
      <c r="BE19" s="177">
        <f ca="1">IFERROR(GETPIVOTDATA("Labour Cost",PivotTable!$B$3,"Dept",$B19,"Month",AS$2,"Source",$D19),0)</f>
        <v>0</v>
      </c>
      <c r="BF19" s="177">
        <f ca="1">IFERROR(GETPIVOTDATA("Process cost",PivotTable!$B$3,"Dept",$B19,"Month",AS$2,"Source",$D19),0)</f>
        <v>0</v>
      </c>
      <c r="BG19" s="177">
        <f ca="1">IFERROR(GETPIVOTDATA("Material Cost",PivotTable!$B$3,"Dept",$B19,"Month",AS$2,"Source",$D19),0)</f>
        <v>0</v>
      </c>
      <c r="BH19" s="177">
        <f ca="1">IFERROR(GETPIVOTDATA("Part Cost",PivotTable!$B$3,"Dept",$B19,"Month",AS$2,"Source",$D19),0)</f>
        <v>0</v>
      </c>
      <c r="BI19" s="203">
        <f ca="1" t="shared" si="4"/>
        <v>0</v>
      </c>
      <c r="BJ19" s="204">
        <v>0.0003</v>
      </c>
      <c r="BK19" s="205">
        <f ca="1" t="shared" ref="BK19" si="338">BI19/AS19</f>
        <v>0</v>
      </c>
      <c r="BL19" s="245">
        <v>0.0004</v>
      </c>
      <c r="BM19" s="251">
        <f ca="1" t="shared" ref="BM19" si="339">SUM(BI19:BI20)/AS19</f>
        <v>0</v>
      </c>
      <c r="BN19" s="238">
        <f>VLOOKUP($B19,Table!$C$4:$P$17,MATCH('MBO Report 1'!BN$2,Table!$E$3:$P$3,0)+2,FALSE)</f>
        <v>152025.53</v>
      </c>
      <c r="BO19" s="144" t="s">
        <v>327</v>
      </c>
      <c r="BP19" s="145">
        <f>VLOOKUP($A19,Table!$A$56:$P$83,MATCH('MBO Report 1'!BN$2,Table!$E$55:$P$55,0)+4,FALSE)</f>
        <v>0</v>
      </c>
      <c r="BQ19" s="145" t="s">
        <v>1860</v>
      </c>
      <c r="BR19" s="146">
        <f ca="1">IFERROR(GETPIVOTDATA("ReWork",PivotTable!$B$3,"Dept",$B19,"Month",BN$2,"Source",$D19),0)</f>
        <v>0</v>
      </c>
      <c r="BS19" s="146">
        <f ca="1">IFERROR(GETPIVOTDATA("RePlate",PivotTable!$B$3,"Dept",$B19,"Month",BN$2,"Source",$D19),0)</f>
        <v>0</v>
      </c>
      <c r="BT19" s="146">
        <f ca="1">IFERROR(GETPIVOTDATA("ReWash",PivotTable!$B$3,"Dept",$B19,"Month",BN$2,"Source",$D19),0)</f>
        <v>0</v>
      </c>
      <c r="BU19" s="146">
        <f ca="1">IFERROR(GETPIVOTDATA("Other",PivotTable!$B$3,"Dept",$B19,"Month",BN$2,"Source",$D19),0)</f>
        <v>0</v>
      </c>
      <c r="BV19" s="146">
        <f ca="1">IFERROR(GETPIVOTDATA("Sort",PivotTable!$B$3,"Dept",$B19,"Month",BN$2,"Source",$D19),0)</f>
        <v>0</v>
      </c>
      <c r="BW19" s="174">
        <f ca="1">IFERROR(GETPIVOTDATA("Scrap",PivotTable!$B$3,"Dept",$B19,"Month",BN$2,"Source",$D19),0)</f>
        <v>0</v>
      </c>
      <c r="BX19" s="175">
        <v>0</v>
      </c>
      <c r="BY19" s="176" t="s">
        <v>1860</v>
      </c>
      <c r="BZ19" s="177">
        <f ca="1">IFERROR(GETPIVOTDATA("Labour Cost",PivotTable!$B$3,"Dept",$B19,"Month",BN$2,"Source",$D19),0)</f>
        <v>0</v>
      </c>
      <c r="CA19" s="177">
        <f ca="1">IFERROR(GETPIVOTDATA("Process cost",PivotTable!$B$3,"Dept",$B19,"Month",BN$2,"Source",$D19),0)</f>
        <v>0</v>
      </c>
      <c r="CB19" s="177">
        <f ca="1">IFERROR(GETPIVOTDATA("Material Cost",PivotTable!$B$3,"Dept",$B19,"Month",BN$2,"Source",$D19),0)</f>
        <v>0</v>
      </c>
      <c r="CC19" s="177">
        <f ca="1">IFERROR(GETPIVOTDATA("Part Cost",PivotTable!$B$3,"Dept",$B19,"Month",BN$2,"Source",$D19),0)</f>
        <v>0</v>
      </c>
      <c r="CD19" s="203">
        <f ca="1" t="shared" si="7"/>
        <v>0</v>
      </c>
      <c r="CE19" s="204">
        <v>0.0003</v>
      </c>
      <c r="CF19" s="205">
        <f ca="1" t="shared" ref="CF19" si="340">CD19/BN19</f>
        <v>0</v>
      </c>
      <c r="CG19" s="245">
        <v>0.0004</v>
      </c>
      <c r="CH19" s="251">
        <f ca="1" t="shared" ref="CH19" si="341">SUM(CD19:CD20)/BN19</f>
        <v>0.00328892127526212</v>
      </c>
      <c r="CI19" s="238">
        <f>VLOOKUP($B19,Table!$C$4:$P$17,MATCH('MBO Report 1'!CI$2,Table!$E$3:$P$3,0)+2,FALSE)</f>
        <v>273914.05</v>
      </c>
      <c r="CJ19" s="144" t="s">
        <v>327</v>
      </c>
      <c r="CK19" s="145">
        <f>VLOOKUP($A19,Table!$A$56:$P$83,MATCH('MBO Report 1'!CI$2,Table!$E$55:$P$55,0)+4,FALSE)</f>
        <v>0</v>
      </c>
      <c r="CL19" s="145" t="s">
        <v>1860</v>
      </c>
      <c r="CM19" s="146">
        <f ca="1">IFERROR(GETPIVOTDATA("ReWork",PivotTable!$B$3,"Dept",$B19,"Month",CI$2,"Source",$D19),0)</f>
        <v>0</v>
      </c>
      <c r="CN19" s="146">
        <f ca="1">IFERROR(GETPIVOTDATA("RePlate",PivotTable!$B$3,"Dept",$B19,"Month",CI$2,"Source",$D19),0)</f>
        <v>0</v>
      </c>
      <c r="CO19" s="146">
        <f ca="1">IFERROR(GETPIVOTDATA("ReWash",PivotTable!$B$3,"Dept",$B19,"Month",CI$2,"Source",$D19),0)</f>
        <v>0</v>
      </c>
      <c r="CP19" s="146">
        <f ca="1">IFERROR(GETPIVOTDATA("Other",PivotTable!$B$3,"Dept",$B19,"Month",CI$2,"Source",$D19),0)</f>
        <v>0</v>
      </c>
      <c r="CQ19" s="146">
        <f ca="1">IFERROR(GETPIVOTDATA("Sort",PivotTable!$B$3,"Dept",$B19,"Month",CI$2,"Source",$D19),0)</f>
        <v>0</v>
      </c>
      <c r="CR19" s="174">
        <f ca="1">IFERROR(GETPIVOTDATA("Scrap",PivotTable!$B$3,"Dept",$B19,"Month",CI$2,"Source",$D19),0)</f>
        <v>0</v>
      </c>
      <c r="CS19" s="175">
        <v>0</v>
      </c>
      <c r="CT19" s="176" t="s">
        <v>1860</v>
      </c>
      <c r="CU19" s="177">
        <f ca="1">IFERROR(GETPIVOTDATA("Labour Cost",PivotTable!$B$3,"Dept",$B19,"Month",CI$2,"Source",$D19),0)</f>
        <v>0</v>
      </c>
      <c r="CV19" s="177">
        <f ca="1">IFERROR(GETPIVOTDATA("Process cost",PivotTable!$B$3,"Dept",$B19,"Month",CI$2,"Source",$D19),0)</f>
        <v>0</v>
      </c>
      <c r="CW19" s="177">
        <f ca="1">IFERROR(GETPIVOTDATA("Material Cost",PivotTable!$B$3,"Dept",$B19,"Month",CI$2,"Source",$D19),0)</f>
        <v>0</v>
      </c>
      <c r="CX19" s="177">
        <f ca="1">IFERROR(GETPIVOTDATA("Part Cost",PivotTable!$B$3,"Dept",$B19,"Month",CI$2,"Source",$D19),0)</f>
        <v>0</v>
      </c>
      <c r="CY19" s="203">
        <f ca="1" t="shared" si="10"/>
        <v>0</v>
      </c>
      <c r="CZ19" s="204">
        <v>0.0003</v>
      </c>
      <c r="DA19" s="205">
        <f ca="1" t="shared" ref="DA19" si="342">CY19/CI19</f>
        <v>0</v>
      </c>
      <c r="DB19" s="245">
        <v>0.0004</v>
      </c>
      <c r="DC19" s="251">
        <f ca="1" t="shared" ref="DC19" si="343">SUM(CY19:CY20)/CI19</f>
        <v>0</v>
      </c>
      <c r="DD19" s="238">
        <f>VLOOKUP($B19,Table!$C$4:$P$17,MATCH('MBO Report 1'!DD$2,Table!$E$3:$P$3,0)+2,FALSE)</f>
        <v>158427.98</v>
      </c>
      <c r="DE19" s="144" t="s">
        <v>327</v>
      </c>
      <c r="DF19" s="145">
        <f>VLOOKUP($A19,Table!$A$56:$P$83,MATCH('MBO Report 1'!DD$2,Table!$E$55:$P$55,0)+4,FALSE)</f>
        <v>0</v>
      </c>
      <c r="DG19" s="145" t="s">
        <v>1860</v>
      </c>
      <c r="DH19" s="146">
        <f ca="1">IFERROR(GETPIVOTDATA("ReWork",PivotTable!$B$3,"Dept",$B19,"Month",DD$2,"Source",$D19),0)</f>
        <v>0</v>
      </c>
      <c r="DI19" s="146">
        <f ca="1">IFERROR(GETPIVOTDATA("RePlate",PivotTable!$B$3,"Dept",$B19,"Month",DD$2,"Source",$D19),0)</f>
        <v>0</v>
      </c>
      <c r="DJ19" s="146">
        <f ca="1">IFERROR(GETPIVOTDATA("ReWash",PivotTable!$B$3,"Dept",$B19,"Month",DD$2,"Source",$D19),0)</f>
        <v>0</v>
      </c>
      <c r="DK19" s="146">
        <f ca="1">IFERROR(GETPIVOTDATA("Other",PivotTable!$B$3,"Dept",$B19,"Month",DD$2,"Source",$D19),0)</f>
        <v>0</v>
      </c>
      <c r="DL19" s="146">
        <f ca="1">IFERROR(GETPIVOTDATA("Sort",PivotTable!$B$3,"Dept",$B19,"Month",DD$2,"Source",$D19),0)</f>
        <v>0</v>
      </c>
      <c r="DM19" s="174">
        <f ca="1">IFERROR(GETPIVOTDATA("Scrap",PivotTable!$B$3,"Dept",$B19,"Month",DD$2,"Source",$D19),0)</f>
        <v>0</v>
      </c>
      <c r="DN19" s="175">
        <v>0</v>
      </c>
      <c r="DO19" s="176" t="s">
        <v>1860</v>
      </c>
      <c r="DP19" s="177">
        <f ca="1">IFERROR(GETPIVOTDATA("Labour Cost",PivotTable!$B$3,"Dept",$B19,"Month",DD$2,"Source",$D19),0)</f>
        <v>0</v>
      </c>
      <c r="DQ19" s="177">
        <f ca="1">IFERROR(GETPIVOTDATA("Process cost",PivotTable!$B$3,"Dept",$B19,"Month",DD$2,"Source",$D19),0)</f>
        <v>0</v>
      </c>
      <c r="DR19" s="177">
        <f ca="1">IFERROR(GETPIVOTDATA("Material Cost",PivotTable!$B$3,"Dept",$B19,"Month",DD$2,"Source",$D19),0)</f>
        <v>0</v>
      </c>
      <c r="DS19" s="177">
        <f ca="1">IFERROR(GETPIVOTDATA("Part Cost",PivotTable!$B$3,"Dept",$B19,"Month",DD$2,"Source",$D19),0)</f>
        <v>0</v>
      </c>
      <c r="DT19" s="203">
        <f ca="1" t="shared" si="13"/>
        <v>0</v>
      </c>
      <c r="DU19" s="204">
        <v>0.0003</v>
      </c>
      <c r="DV19" s="205">
        <f ca="1" t="shared" ref="DV19" si="344">DT19/DD19</f>
        <v>0</v>
      </c>
      <c r="DW19" s="245">
        <v>0.0004</v>
      </c>
      <c r="DX19" s="251">
        <f ca="1" t="shared" ref="DX19" si="345">SUM(DT19:DT20)/DD19</f>
        <v>0</v>
      </c>
      <c r="DY19" s="238">
        <f>VLOOKUP($B19,Table!$C$4:$P$17,MATCH('MBO Report 1'!DY$2,Table!$E$3:$P$3,0)+2,FALSE)</f>
        <v>0</v>
      </c>
      <c r="DZ19" s="144" t="s">
        <v>327</v>
      </c>
      <c r="EA19" s="145">
        <f>VLOOKUP($A19,Table!$A$56:$P$83,MATCH('MBO Report 1'!DY$2,Table!$E$55:$P$55,0)+4,FALSE)</f>
        <v>0</v>
      </c>
      <c r="EB19" s="145" t="s">
        <v>1860</v>
      </c>
      <c r="EC19" s="146">
        <f ca="1">IFERROR(GETPIVOTDATA("ReWork",PivotTable!$B$3,"Dept",$B19,"Month",DY$2,"Source",$D19),0)</f>
        <v>0</v>
      </c>
      <c r="ED19" s="146">
        <f ca="1">IFERROR(GETPIVOTDATA("RePlate",PivotTable!$B$3,"Dept",$B19,"Month",DY$2,"Source",$D19),0)</f>
        <v>0</v>
      </c>
      <c r="EE19" s="146">
        <f ca="1">IFERROR(GETPIVOTDATA("ReWash",PivotTable!$B$3,"Dept",$B19,"Month",DY$2,"Source",$D19),0)</f>
        <v>0</v>
      </c>
      <c r="EF19" s="146">
        <f ca="1">IFERROR(GETPIVOTDATA("Other",PivotTable!$B$3,"Dept",$B19,"Month",DY$2,"Source",$D19),0)</f>
        <v>0</v>
      </c>
      <c r="EG19" s="146">
        <f ca="1">IFERROR(GETPIVOTDATA("Sort",PivotTable!$B$3,"Dept",$B19,"Month",DY$2,"Source",$D19),0)</f>
        <v>0</v>
      </c>
      <c r="EH19" s="174">
        <f ca="1">IFERROR(GETPIVOTDATA("Scrap",PivotTable!$B$3,"Dept",$B19,"Month",DY$2,"Source",$D19),0)</f>
        <v>0</v>
      </c>
      <c r="EI19" s="175">
        <v>0</v>
      </c>
      <c r="EJ19" s="176" t="s">
        <v>1860</v>
      </c>
      <c r="EK19" s="177">
        <f ca="1">IFERROR(GETPIVOTDATA("Labour Cost",PivotTable!$B$3,"Dept",$B19,"Month",DY$2,"Source",$D19),0)</f>
        <v>0</v>
      </c>
      <c r="EL19" s="177">
        <f ca="1">IFERROR(GETPIVOTDATA("Process cost",PivotTable!$B$3,"Dept",$B19,"Month",DY$2,"Source",$D19),0)</f>
        <v>0</v>
      </c>
      <c r="EM19" s="177">
        <f ca="1">IFERROR(GETPIVOTDATA("Material Cost",PivotTable!$B$3,"Dept",$B19,"Month",DY$2,"Source",$D19),0)</f>
        <v>0</v>
      </c>
      <c r="EN19" s="177">
        <f ca="1">IFERROR(GETPIVOTDATA("Part Cost",PivotTable!$B$3,"Dept",$B19,"Month",DY$2,"Source",$D19),0)</f>
        <v>0</v>
      </c>
      <c r="EO19" s="203">
        <f ca="1" t="shared" si="16"/>
        <v>0</v>
      </c>
      <c r="EP19" s="204">
        <v>0.0003</v>
      </c>
      <c r="EQ19" s="205" t="e">
        <f ca="1" t="shared" ref="EQ19" si="346">EO19/DY19</f>
        <v>#DIV/0!</v>
      </c>
      <c r="ER19" s="245">
        <v>0.0004</v>
      </c>
      <c r="ES19" s="251" t="e">
        <f ca="1" t="shared" ref="ES19" si="347">SUM(EO19:EO20)/DY19</f>
        <v>#DIV/0!</v>
      </c>
      <c r="ET19" s="238">
        <f>VLOOKUP($B19,Table!$C$4:$P$17,MATCH('MBO Report 1'!ET$2,Table!$E$3:$P$3,0)+2,FALSE)</f>
        <v>0</v>
      </c>
      <c r="EU19" s="144" t="s">
        <v>327</v>
      </c>
      <c r="EV19" s="145">
        <f>VLOOKUP($A19,Table!$A$56:$P$83,MATCH('MBO Report 1'!ET$2,Table!$E$55:$P$55,0)+4,FALSE)</f>
        <v>0</v>
      </c>
      <c r="EW19" s="145" t="s">
        <v>1860</v>
      </c>
      <c r="EX19" s="146">
        <f ca="1">IFERROR(GETPIVOTDATA("ReWork",PivotTable!$B$3,"Dept",$B19,"Month",ET$2,"Source",$D19),0)</f>
        <v>0</v>
      </c>
      <c r="EY19" s="146">
        <f ca="1">IFERROR(GETPIVOTDATA("RePlate",PivotTable!$B$3,"Dept",$B19,"Month",ET$2,"Source",$D19),0)</f>
        <v>0</v>
      </c>
      <c r="EZ19" s="146">
        <f ca="1">IFERROR(GETPIVOTDATA("ReWash",PivotTable!$B$3,"Dept",$B19,"Month",ET$2,"Source",$D19),0)</f>
        <v>0</v>
      </c>
      <c r="FA19" s="146">
        <f ca="1">IFERROR(GETPIVOTDATA("Other",PivotTable!$B$3,"Dept",$B19,"Month",ET$2,"Source",$D19),0)</f>
        <v>0</v>
      </c>
      <c r="FB19" s="146">
        <f ca="1">IFERROR(GETPIVOTDATA("Sort",PivotTable!$B$3,"Dept",$B19,"Month",ET$2,"Source",$D19),0)</f>
        <v>0</v>
      </c>
      <c r="FC19" s="174">
        <f ca="1">IFERROR(GETPIVOTDATA("Scrap",PivotTable!$B$3,"Dept",$B19,"Month",ET$2,"Source",$D19),0)</f>
        <v>0</v>
      </c>
      <c r="FD19" s="175">
        <v>0</v>
      </c>
      <c r="FE19" s="176" t="s">
        <v>1860</v>
      </c>
      <c r="FF19" s="177">
        <f ca="1">IFERROR(GETPIVOTDATA("Labour Cost",PivotTable!$B$3,"Dept",$B19,"Month",ET$2,"Source",$D19),0)</f>
        <v>0</v>
      </c>
      <c r="FG19" s="177">
        <f ca="1">IFERROR(GETPIVOTDATA("Process cost",PivotTable!$B$3,"Dept",$B19,"Month",ET$2,"Source",$D19),0)</f>
        <v>0</v>
      </c>
      <c r="FH19" s="177">
        <f ca="1">IFERROR(GETPIVOTDATA("Material Cost",PivotTable!$B$3,"Dept",$B19,"Month",ET$2,"Source",$D19),0)</f>
        <v>0</v>
      </c>
      <c r="FI19" s="177">
        <f ca="1">IFERROR(GETPIVOTDATA("Part Cost",PivotTable!$B$3,"Dept",$B19,"Month",ET$2,"Source",$D19),0)</f>
        <v>0</v>
      </c>
      <c r="FJ19" s="203">
        <f ca="1" t="shared" si="19"/>
        <v>0</v>
      </c>
      <c r="FK19" s="204">
        <v>0.0003</v>
      </c>
      <c r="FL19" s="205" t="e">
        <f ca="1" t="shared" ref="FL19" si="348">FJ19/ET19</f>
        <v>#DIV/0!</v>
      </c>
      <c r="FM19" s="245">
        <v>0.0004</v>
      </c>
      <c r="FN19" s="251" t="e">
        <f ca="1" t="shared" ref="FN19" si="349">SUM(FJ19:FJ20)/ET19</f>
        <v>#DIV/0!</v>
      </c>
      <c r="FO19" s="238">
        <f>VLOOKUP($B19,Table!$C$4:$P$17,MATCH('MBO Report 1'!FO$2,Table!$E$3:$P$3,0)+2,FALSE)</f>
        <v>0</v>
      </c>
      <c r="FP19" s="144" t="s">
        <v>327</v>
      </c>
      <c r="FQ19" s="145">
        <f>VLOOKUP($A19,Table!$A$56:$P$83,MATCH('MBO Report 1'!FO$2,Table!$E$55:$P$55,0)+4,FALSE)</f>
        <v>0</v>
      </c>
      <c r="FR19" s="145" t="s">
        <v>1860</v>
      </c>
      <c r="FS19" s="146">
        <f ca="1">IFERROR(GETPIVOTDATA("ReWork",PivotTable!$B$3,"Dept",$B19,"Month",FO$2,"Source",$D19),0)</f>
        <v>0</v>
      </c>
      <c r="FT19" s="146">
        <f ca="1">IFERROR(GETPIVOTDATA("RePlate",PivotTable!$B$3,"Dept",$B19,"Month",FO$2,"Source",$D19),0)</f>
        <v>0</v>
      </c>
      <c r="FU19" s="146">
        <f ca="1">IFERROR(GETPIVOTDATA("ReWash",PivotTable!$B$3,"Dept",$B19,"Month",FO$2,"Source",$D19),0)</f>
        <v>0</v>
      </c>
      <c r="FV19" s="146">
        <f ca="1">IFERROR(GETPIVOTDATA("Other",PivotTable!$B$3,"Dept",$B19,"Month",FO$2,"Source",$D19),0)</f>
        <v>0</v>
      </c>
      <c r="FW19" s="146">
        <f ca="1">IFERROR(GETPIVOTDATA("Sort",PivotTable!$B$3,"Dept",$B19,"Month",FO$2,"Source",$D19),0)</f>
        <v>0</v>
      </c>
      <c r="FX19" s="174">
        <f ca="1">IFERROR(GETPIVOTDATA("Scrap",PivotTable!$B$3,"Dept",$B19,"Month",FO$2,"Source",$D19),0)</f>
        <v>0</v>
      </c>
      <c r="FY19" s="175">
        <v>0</v>
      </c>
      <c r="FZ19" s="176" t="s">
        <v>1860</v>
      </c>
      <c r="GA19" s="177">
        <f ca="1">IFERROR(GETPIVOTDATA("Labour Cost",PivotTable!$B$3,"Dept",$B19,"Month",FO$2,"Source",$D19),0)</f>
        <v>0</v>
      </c>
      <c r="GB19" s="177">
        <f ca="1">IFERROR(GETPIVOTDATA("Process cost",PivotTable!$B$3,"Dept",$B19,"Month",FO$2,"Source",$D19),0)</f>
        <v>0</v>
      </c>
      <c r="GC19" s="177">
        <f ca="1">IFERROR(GETPIVOTDATA("Material Cost",PivotTable!$B$3,"Dept",$B19,"Month",FO$2,"Source",$D19),0)</f>
        <v>0</v>
      </c>
      <c r="GD19" s="177">
        <f ca="1">IFERROR(GETPIVOTDATA("Part Cost",PivotTable!$B$3,"Dept",$B19,"Month",FO$2,"Source",$D19),0)</f>
        <v>0</v>
      </c>
      <c r="GE19" s="203">
        <f ca="1" t="shared" si="22"/>
        <v>0</v>
      </c>
      <c r="GF19" s="204">
        <v>0.0003</v>
      </c>
      <c r="GG19" s="205" t="e">
        <f ca="1" t="shared" ref="GG19" si="350">GE19/FO19</f>
        <v>#DIV/0!</v>
      </c>
      <c r="GH19" s="245">
        <v>0.0004</v>
      </c>
      <c r="GI19" s="251" t="e">
        <f ca="1" t="shared" ref="GI19" si="351">SUM(GE19:GE20)/FO19</f>
        <v>#DIV/0!</v>
      </c>
      <c r="GJ19" s="238">
        <f>VLOOKUP($B19,Table!$C$4:$P$17,MATCH('MBO Report 1'!GJ$2,Table!$E$3:$P$3,0)+2,FALSE)</f>
        <v>0</v>
      </c>
      <c r="GK19" s="144" t="s">
        <v>327</v>
      </c>
      <c r="GL19" s="145">
        <f>VLOOKUP($A19,Table!$A$56:$P$83,MATCH('MBO Report 1'!GJ$2,Table!$E$55:$P$55,0)+4,FALSE)</f>
        <v>0</v>
      </c>
      <c r="GM19" s="145" t="s">
        <v>1860</v>
      </c>
      <c r="GN19" s="146">
        <f ca="1">IFERROR(GETPIVOTDATA("ReWork",PivotTable!$B$3,"Dept",$B19,"Month",GJ$2,"Source",$D19),0)</f>
        <v>0</v>
      </c>
      <c r="GO19" s="146">
        <f ca="1">IFERROR(GETPIVOTDATA("RePlate",PivotTable!$B$3,"Dept",$B19,"Month",GJ$2,"Source",$D19),0)</f>
        <v>0</v>
      </c>
      <c r="GP19" s="146">
        <f ca="1">IFERROR(GETPIVOTDATA("ReWash",PivotTable!$B$3,"Dept",$B19,"Month",GJ$2,"Source",$D19),0)</f>
        <v>0</v>
      </c>
      <c r="GQ19" s="146">
        <f ca="1">IFERROR(GETPIVOTDATA("Other",PivotTable!$B$3,"Dept",$B19,"Month",GJ$2,"Source",$D19),0)</f>
        <v>0</v>
      </c>
      <c r="GR19" s="146">
        <f ca="1">IFERROR(GETPIVOTDATA("Sort",PivotTable!$B$3,"Dept",$B19,"Month",GJ$2,"Source",$D19),0)</f>
        <v>0</v>
      </c>
      <c r="GS19" s="174">
        <f ca="1">IFERROR(GETPIVOTDATA("Scrap",PivotTable!$B$3,"Dept",$B19,"Month",GJ$2,"Source",$D19),0)</f>
        <v>0</v>
      </c>
      <c r="GT19" s="175">
        <v>0</v>
      </c>
      <c r="GU19" s="176" t="s">
        <v>1860</v>
      </c>
      <c r="GV19" s="177">
        <f ca="1">IFERROR(GETPIVOTDATA("Labour Cost",PivotTable!$B$3,"Dept",$B19,"Month",GJ$2,"Source",$D19),0)</f>
        <v>0</v>
      </c>
      <c r="GW19" s="177">
        <f ca="1">IFERROR(GETPIVOTDATA("Process cost",PivotTable!$B$3,"Dept",$B19,"Month",GJ$2,"Source",$D19),0)</f>
        <v>0</v>
      </c>
      <c r="GX19" s="177">
        <f ca="1">IFERROR(GETPIVOTDATA("Material Cost",PivotTable!$B$3,"Dept",$B19,"Month",GJ$2,"Source",$D19),0)</f>
        <v>0</v>
      </c>
      <c r="GY19" s="177">
        <f ca="1">IFERROR(GETPIVOTDATA("Part Cost",PivotTable!$B$3,"Dept",$B19,"Month",GJ$2,"Source",$D19),0)</f>
        <v>0</v>
      </c>
      <c r="GZ19" s="203">
        <f ca="1" t="shared" si="25"/>
        <v>0</v>
      </c>
      <c r="HA19" s="204">
        <v>0.0003</v>
      </c>
      <c r="HB19" s="205" t="e">
        <f ca="1" t="shared" ref="HB19" si="352">GZ19/GJ19</f>
        <v>#DIV/0!</v>
      </c>
      <c r="HC19" s="245">
        <v>0.0004</v>
      </c>
      <c r="HD19" s="251" t="e">
        <f ca="1" t="shared" ref="HD19" si="353">SUM(GZ19:GZ20)/GJ19</f>
        <v>#DIV/0!</v>
      </c>
      <c r="HE19" s="238">
        <f>VLOOKUP($B19,Table!$C$4:$P$17,MATCH('MBO Report 1'!HE$2,Table!$E$3:$P$3,0)+2,FALSE)</f>
        <v>0</v>
      </c>
      <c r="HF19" s="144" t="s">
        <v>327</v>
      </c>
      <c r="HG19" s="145">
        <f>VLOOKUP($A19,Table!$A$56:$P$83,MATCH('MBO Report 1'!HE$2,Table!$E$55:$P$55,0)+4,FALSE)</f>
        <v>0</v>
      </c>
      <c r="HH19" s="145" t="s">
        <v>1860</v>
      </c>
      <c r="HI19" s="146">
        <f ca="1">IFERROR(GETPIVOTDATA("ReWork",PivotTable!$B$3,"Dept",$B19,"Month",HE$2,"Source",$D19),0)</f>
        <v>0</v>
      </c>
      <c r="HJ19" s="146">
        <f ca="1">IFERROR(GETPIVOTDATA("RePlate",PivotTable!$B$3,"Dept",$B19,"Month",HE$2,"Source",$D19),0)</f>
        <v>0</v>
      </c>
      <c r="HK19" s="146">
        <f ca="1">IFERROR(GETPIVOTDATA("ReWash",PivotTable!$B$3,"Dept",$B19,"Month",HE$2,"Source",$D19),0)</f>
        <v>0</v>
      </c>
      <c r="HL19" s="146">
        <f ca="1">IFERROR(GETPIVOTDATA("Other",PivotTable!$B$3,"Dept",$B19,"Month",HE$2,"Source",$D19),0)</f>
        <v>0</v>
      </c>
      <c r="HM19" s="146">
        <f ca="1">IFERROR(GETPIVOTDATA("Sort",PivotTable!$B$3,"Dept",$B19,"Month",HE$2,"Source",$D19),0)</f>
        <v>0</v>
      </c>
      <c r="HN19" s="174">
        <f ca="1">IFERROR(GETPIVOTDATA("Scrap",PivotTable!$B$3,"Dept",$B19,"Month",HE$2,"Source",$D19),0)</f>
        <v>0</v>
      </c>
      <c r="HO19" s="175">
        <v>0</v>
      </c>
      <c r="HP19" s="176" t="s">
        <v>1860</v>
      </c>
      <c r="HQ19" s="177">
        <f ca="1">IFERROR(GETPIVOTDATA("Labour Cost",PivotTable!$B$3,"Dept",$B19,"Month",HE$2,"Source",$D19),0)</f>
        <v>0</v>
      </c>
      <c r="HR19" s="177">
        <f ca="1">IFERROR(GETPIVOTDATA("Process cost",PivotTable!$B$3,"Dept",$B19,"Month",HE$2,"Source",$D19),0)</f>
        <v>0</v>
      </c>
      <c r="HS19" s="177">
        <f ca="1">IFERROR(GETPIVOTDATA("Material Cost",PivotTable!$B$3,"Dept",$B19,"Month",HE$2,"Source",$D19),0)</f>
        <v>0</v>
      </c>
      <c r="HT19" s="177">
        <f ca="1">IFERROR(GETPIVOTDATA("Part Cost",PivotTable!$B$3,"Dept",$B19,"Month",HE$2,"Source",$D19),0)</f>
        <v>0</v>
      </c>
      <c r="HU19" s="203">
        <f ca="1" t="shared" si="28"/>
        <v>0</v>
      </c>
      <c r="HV19" s="204">
        <v>0.0003</v>
      </c>
      <c r="HW19" s="205" t="e">
        <f ca="1" t="shared" ref="HW19" si="354">HU19/HE19</f>
        <v>#DIV/0!</v>
      </c>
      <c r="HX19" s="245">
        <v>0.0004</v>
      </c>
      <c r="HY19" s="251" t="e">
        <f ca="1" t="shared" ref="HY19" si="355">SUM(HU19:HU20)/HE19</f>
        <v>#DIV/0!</v>
      </c>
      <c r="HZ19" s="238">
        <f>VLOOKUP($B19,Table!$C$4:$P$17,MATCH('MBO Report 1'!HZ$2,Table!$E$3:$P$3,0)+2,FALSE)</f>
        <v>0</v>
      </c>
      <c r="IA19" s="144" t="s">
        <v>327</v>
      </c>
      <c r="IB19" s="145">
        <f>VLOOKUP($A19,Table!$A$56:$P$83,MATCH('MBO Report 1'!HZ$2,Table!$E$55:$P$55,0)+4,FALSE)</f>
        <v>0</v>
      </c>
      <c r="IC19" s="145" t="s">
        <v>1860</v>
      </c>
      <c r="ID19" s="146">
        <f ca="1">IFERROR(GETPIVOTDATA("ReWork",PivotTable!$B$3,"Dept",$B19,"Month",HZ$2,"Source",$D19),0)</f>
        <v>0</v>
      </c>
      <c r="IE19" s="146">
        <f ca="1">IFERROR(GETPIVOTDATA("RePlate",PivotTable!$B$3,"Dept",$B19,"Month",HZ$2,"Source",$D19),0)</f>
        <v>0</v>
      </c>
      <c r="IF19" s="146">
        <f ca="1">IFERROR(GETPIVOTDATA("ReWash",PivotTable!$B$3,"Dept",$B19,"Month",HZ$2,"Source",$D19),0)</f>
        <v>0</v>
      </c>
      <c r="IG19" s="146">
        <f ca="1">IFERROR(GETPIVOTDATA("Other",PivotTable!$B$3,"Dept",$B19,"Month",HZ$2,"Source",$D19),0)</f>
        <v>0</v>
      </c>
      <c r="IH19" s="146">
        <f ca="1">IFERROR(GETPIVOTDATA("Sort",PivotTable!$B$3,"Dept",$B19,"Month",HZ$2,"Source",$D19),0)</f>
        <v>0</v>
      </c>
      <c r="II19" s="174">
        <f ca="1">IFERROR(GETPIVOTDATA("Scrap",PivotTable!$B$3,"Dept",$B19,"Month",HZ$2,"Source",$D19),0)</f>
        <v>0</v>
      </c>
      <c r="IJ19" s="175">
        <v>0</v>
      </c>
      <c r="IK19" s="176" t="s">
        <v>1860</v>
      </c>
      <c r="IL19" s="177">
        <f ca="1">IFERROR(GETPIVOTDATA("Labour Cost",PivotTable!$B$3,"Dept",$B19,"Month",HZ$2,"Source",$D19),0)</f>
        <v>0</v>
      </c>
      <c r="IM19" s="177">
        <f ca="1">IFERROR(GETPIVOTDATA("Process cost",PivotTable!$B$3,"Dept",$B19,"Month",HZ$2,"Source",$D19),0)</f>
        <v>0</v>
      </c>
      <c r="IN19" s="177">
        <f ca="1">IFERROR(GETPIVOTDATA("Material Cost",PivotTable!$B$3,"Dept",$B19,"Month",HZ$2,"Source",$D19),0)</f>
        <v>0</v>
      </c>
      <c r="IO19" s="177">
        <f ca="1">IFERROR(GETPIVOTDATA("Part Cost",PivotTable!$B$3,"Dept",$B19,"Month",HZ$2,"Source",$D19),0)</f>
        <v>0</v>
      </c>
      <c r="IP19" s="203">
        <f ca="1" t="shared" si="31"/>
        <v>0</v>
      </c>
      <c r="IQ19" s="204">
        <v>0.0003</v>
      </c>
      <c r="IR19" s="205" t="e">
        <f ca="1" t="shared" ref="IR19" si="356">IP19/HZ19</f>
        <v>#DIV/0!</v>
      </c>
      <c r="IS19" s="245">
        <v>0.0004</v>
      </c>
      <c r="IT19" s="251" t="e">
        <f ca="1" t="shared" ref="IT19" si="357">SUM(IP19:IP20)/HZ19</f>
        <v>#DIV/0!</v>
      </c>
    </row>
    <row r="20" customHeight="1" spans="1:254">
      <c r="A20" s="141" t="str">
        <f t="shared" ref="A20" si="358">B19&amp;D20</f>
        <v>MEExternal</v>
      </c>
      <c r="B20" s="142"/>
      <c r="C20" s="143"/>
      <c r="D20" s="147" t="s">
        <v>49</v>
      </c>
      <c r="E20" s="148">
        <f>VLOOKUP($A20,Table!$A$56:$P$83,MATCH('MBO Report 1'!C$2,Table!$E$55:$P$55,0)+4,FALSE)</f>
        <v>0</v>
      </c>
      <c r="F20" s="148">
        <f>VLOOKUP($A19,Table!$A$23:$P$50,MATCH('MBO Report 1'!C$2,Table!$E$22:$P$22,0)+4,FALSE)</f>
        <v>0</v>
      </c>
      <c r="G20" s="149">
        <f ca="1">IFERROR(GETPIVOTDATA("ReWork",PivotTable!$B$3,"Dept",$B19,"Month",C$2,"Source",$D20),0)</f>
        <v>0</v>
      </c>
      <c r="H20" s="149">
        <f ca="1">IFERROR(GETPIVOTDATA("RePlate",PivotTable!$B$3,"Dept",$B19,"Month",C$2,"Source",$D20),0)</f>
        <v>0</v>
      </c>
      <c r="I20" s="149">
        <f ca="1">IFERROR(GETPIVOTDATA("ReWash",PivotTable!$B$3,"Dept",$B19,"Month",C$2,"Source",$D20),0)</f>
        <v>0</v>
      </c>
      <c r="J20" s="149">
        <f ca="1">IFERROR(GETPIVOTDATA("Other",PivotTable!$B$3,"Dept",$B19,"Month",C$2,"Source",$D20),0)</f>
        <v>0</v>
      </c>
      <c r="K20" s="149">
        <f ca="1">IFERROR(GETPIVOTDATA("Sort",PivotTable!$B$3,"Dept",$B19,"Month",C$2,"Source",$D20),0)</f>
        <v>0</v>
      </c>
      <c r="L20" s="178">
        <f ca="1">IFERROR(GETPIVOTDATA("Scrap",PivotTable!$B$3,"Dept",$B19,"Month",C$2,"Source",$D20),0)</f>
        <v>0</v>
      </c>
      <c r="M20" s="179">
        <f>E19*250+E20*500</f>
        <v>0</v>
      </c>
      <c r="N20" s="180">
        <f>VLOOKUP($A20,Table!$A$23:$P$50,MATCH('MBO Report 1'!C$2,Table!$E$22:$P$22,0)+4,FALSE)</f>
        <v>0</v>
      </c>
      <c r="O20" s="181">
        <f ca="1">IFERROR(GETPIVOTDATA("Labour Cost",PivotTable!$B$3,"Dept",$B19,"Month",C$2,"Source",$D20),0)</f>
        <v>0</v>
      </c>
      <c r="P20" s="181">
        <f ca="1">IFERROR(GETPIVOTDATA("Process cost",PivotTable!$B$3,"Dept",$B19,"Month",C$2,"Source",$D20),0)</f>
        <v>0</v>
      </c>
      <c r="Q20" s="181">
        <f ca="1">IFERROR(GETPIVOTDATA("Material Cost",PivotTable!$B$3,"Dept",$B19,"Month",C$2,"Source",$D20),0)</f>
        <v>0</v>
      </c>
      <c r="R20" s="181">
        <f ca="1">IFERROR(GETPIVOTDATA("Part Cost",PivotTable!$B$3,"Dept",$B19,"Month",C$2,"Source",$D20),0)</f>
        <v>0</v>
      </c>
      <c r="S20" s="208">
        <f ca="1" t="shared" si="0"/>
        <v>0</v>
      </c>
      <c r="T20" s="209">
        <v>0.0001</v>
      </c>
      <c r="U20" s="210">
        <f ca="1">S20/C19</f>
        <v>0</v>
      </c>
      <c r="V20" s="206"/>
      <c r="W20" s="207"/>
      <c r="X20" s="143"/>
      <c r="Y20" s="147" t="s">
        <v>49</v>
      </c>
      <c r="Z20" s="148">
        <f>VLOOKUP($A20,Table!$A$56:$P$83,MATCH('MBO Report 1'!X$2,Table!$E$55:$P$55,0)+4,FALSE)</f>
        <v>0</v>
      </c>
      <c r="AA20" s="148">
        <f>VLOOKUP($A19,Table!$A$23:$P$50,MATCH('MBO Report 1'!X$2,Table!$E$22:$P$22,0)+4,FALSE)</f>
        <v>0</v>
      </c>
      <c r="AB20" s="149">
        <f ca="1">IFERROR(GETPIVOTDATA("ReWork",PivotTable!$B$3,"Dept",$B19,"Month",X$2,"Source",$D20),0)</f>
        <v>0</v>
      </c>
      <c r="AC20" s="149">
        <f ca="1">IFERROR(GETPIVOTDATA("RePlate",PivotTable!$B$3,"Dept",$B19,"Month",X$2,"Source",$D20),0)</f>
        <v>0</v>
      </c>
      <c r="AD20" s="149">
        <f ca="1">IFERROR(GETPIVOTDATA("ReWash",PivotTable!$B$3,"Dept",$B19,"Month",X$2,"Source",$D20),0)</f>
        <v>0</v>
      </c>
      <c r="AE20" s="149">
        <f ca="1">IFERROR(GETPIVOTDATA("Other",PivotTable!$B$3,"Dept",$B19,"Month",X$2,"Source",$D20),0)</f>
        <v>0</v>
      </c>
      <c r="AF20" s="149">
        <f ca="1">IFERROR(GETPIVOTDATA("Sort",PivotTable!$B$3,"Dept",$B19,"Month",X$2,"Source",$D20),0)</f>
        <v>0</v>
      </c>
      <c r="AG20" s="178">
        <f ca="1">IFERROR(GETPIVOTDATA("Scrap",PivotTable!$B$3,"Dept",$B19,"Month",X$2,"Source",$D20),0)</f>
        <v>0</v>
      </c>
      <c r="AH20" s="179">
        <f t="shared" ref="AH20" si="359">Z19*250+Z20*500</f>
        <v>0</v>
      </c>
      <c r="AI20" s="180">
        <f>VLOOKUP($A20,Table!$A$23:$P$50,MATCH('MBO Report 1'!X$2,Table!$E$22:$P$22,0)+4,FALSE)</f>
        <v>0</v>
      </c>
      <c r="AJ20" s="181">
        <f ca="1">IFERROR(GETPIVOTDATA("Labour Cost",PivotTable!$B$3,"Dept",$B19,"Month",X$2,"Source",$D20),0)</f>
        <v>0</v>
      </c>
      <c r="AK20" s="181">
        <f ca="1">IFERROR(GETPIVOTDATA("Process cost",PivotTable!$B$3,"Dept",$B19,"Month",X$2,"Source",$D20),0)</f>
        <v>0</v>
      </c>
      <c r="AL20" s="181">
        <f ca="1">IFERROR(GETPIVOTDATA("Material Cost",PivotTable!$B$3,"Dept",$B19,"Month",X$2,"Source",$D20),0)</f>
        <v>0</v>
      </c>
      <c r="AM20" s="181">
        <f ca="1">IFERROR(GETPIVOTDATA("Part Cost",PivotTable!$B$3,"Dept",$B19,"Month",X$2,"Source",$D20),0)</f>
        <v>0</v>
      </c>
      <c r="AN20" s="208">
        <f ca="1" t="shared" si="1"/>
        <v>0</v>
      </c>
      <c r="AO20" s="209">
        <v>0.0001</v>
      </c>
      <c r="AP20" s="210">
        <f ca="1" t="shared" ref="AP20" si="360">AN20/X19</f>
        <v>0</v>
      </c>
      <c r="AQ20" s="206"/>
      <c r="AR20" s="207"/>
      <c r="AS20" s="239"/>
      <c r="AT20" s="147" t="s">
        <v>49</v>
      </c>
      <c r="AU20" s="148">
        <f>VLOOKUP($A20,Table!$A$56:$P$83,MATCH('MBO Report 1'!AS$2,Table!$E$55:$P$55,0)+4,FALSE)</f>
        <v>0</v>
      </c>
      <c r="AV20" s="148">
        <f>VLOOKUP($A19,Table!$A$23:$P$50,MATCH('MBO Report 1'!AS$2,Table!$E$22:$P$22,0)+4,FALSE)</f>
        <v>0</v>
      </c>
      <c r="AW20" s="149">
        <f ca="1">IFERROR(GETPIVOTDATA("ReWork",PivotTable!$B$3,"Dept",$B19,"Month",AS$2,"Source",$D20),0)</f>
        <v>0</v>
      </c>
      <c r="AX20" s="149">
        <f ca="1">IFERROR(GETPIVOTDATA("RePlate",PivotTable!$B$3,"Dept",$B19,"Month",AS$2,"Source",$D20),0)</f>
        <v>0</v>
      </c>
      <c r="AY20" s="149">
        <f ca="1">IFERROR(GETPIVOTDATA("ReWash",PivotTable!$B$3,"Dept",$B19,"Month",AS$2,"Source",$D20),0)</f>
        <v>0</v>
      </c>
      <c r="AZ20" s="149">
        <f ca="1">IFERROR(GETPIVOTDATA("Other",PivotTable!$B$3,"Dept",$B19,"Month",AS$2,"Source",$D20),0)</f>
        <v>0</v>
      </c>
      <c r="BA20" s="149">
        <f ca="1">IFERROR(GETPIVOTDATA("Sort",PivotTable!$B$3,"Dept",$B19,"Month",AS$2,"Source",$D20),0)</f>
        <v>0</v>
      </c>
      <c r="BB20" s="178">
        <f ca="1">IFERROR(GETPIVOTDATA("Scrap",PivotTable!$B$3,"Dept",$B19,"Month",AS$2,"Source",$D20),0)</f>
        <v>0</v>
      </c>
      <c r="BC20" s="179">
        <f t="shared" ref="BC20" si="361">AU19*250+AU20*500</f>
        <v>0</v>
      </c>
      <c r="BD20" s="180">
        <f>VLOOKUP($A20,Table!$A$23:$P$50,MATCH('MBO Report 1'!AS$2,Table!$E$22:$P$22,0)+4,FALSE)</f>
        <v>0</v>
      </c>
      <c r="BE20" s="181">
        <f ca="1">IFERROR(GETPIVOTDATA("Labour Cost",PivotTable!$B$3,"Dept",$B19,"Month",AS$2,"Source",$D20),0)</f>
        <v>0</v>
      </c>
      <c r="BF20" s="181">
        <f ca="1">IFERROR(GETPIVOTDATA("Process cost",PivotTable!$B$3,"Dept",$B19,"Month",AS$2,"Source",$D20),0)</f>
        <v>0</v>
      </c>
      <c r="BG20" s="181">
        <f ca="1">IFERROR(GETPIVOTDATA("Material Cost",PivotTable!$B$3,"Dept",$B19,"Month",AS$2,"Source",$D20),0)</f>
        <v>0</v>
      </c>
      <c r="BH20" s="181">
        <f ca="1">IFERROR(GETPIVOTDATA("Part Cost",PivotTable!$B$3,"Dept",$B19,"Month",AS$2,"Source",$D20),0)</f>
        <v>0</v>
      </c>
      <c r="BI20" s="208">
        <f ca="1" t="shared" si="4"/>
        <v>0</v>
      </c>
      <c r="BJ20" s="209">
        <v>0.0001</v>
      </c>
      <c r="BK20" s="210">
        <f ca="1" t="shared" ref="BK20" si="362">BI20/AS19</f>
        <v>0</v>
      </c>
      <c r="BL20" s="246"/>
      <c r="BM20" s="252"/>
      <c r="BN20" s="239"/>
      <c r="BO20" s="147" t="s">
        <v>49</v>
      </c>
      <c r="BP20" s="148">
        <f>VLOOKUP($A20,Table!$A$56:$P$83,MATCH('MBO Report 1'!BN$2,Table!$E$55:$P$55,0)+4,FALSE)</f>
        <v>1</v>
      </c>
      <c r="BQ20" s="148">
        <f>VLOOKUP($A19,Table!$A$23:$P$50,MATCH('MBO Report 1'!BN$2,Table!$E$22:$P$22,0)+4,FALSE)</f>
        <v>0</v>
      </c>
      <c r="BR20" s="149">
        <f ca="1">IFERROR(GETPIVOTDATA("ReWork",PivotTable!$B$3,"Dept",$B19,"Month",BN$2,"Source",$D20),0)</f>
        <v>0</v>
      </c>
      <c r="BS20" s="149">
        <f ca="1">IFERROR(GETPIVOTDATA("RePlate",PivotTable!$B$3,"Dept",$B19,"Month",BN$2,"Source",$D20),0)</f>
        <v>0</v>
      </c>
      <c r="BT20" s="149">
        <f ca="1">IFERROR(GETPIVOTDATA("ReWash",PivotTable!$B$3,"Dept",$B19,"Month",BN$2,"Source",$D20),0)</f>
        <v>0</v>
      </c>
      <c r="BU20" s="149">
        <f ca="1">IFERROR(GETPIVOTDATA("Other",PivotTable!$B$3,"Dept",$B19,"Month",BN$2,"Source",$D20),0)</f>
        <v>0</v>
      </c>
      <c r="BV20" s="149">
        <f ca="1">IFERROR(GETPIVOTDATA("Sort",PivotTable!$B$3,"Dept",$B19,"Month",BN$2,"Source",$D20),0)</f>
        <v>0</v>
      </c>
      <c r="BW20" s="178">
        <f ca="1">IFERROR(GETPIVOTDATA("Scrap",PivotTable!$B$3,"Dept",$B19,"Month",BN$2,"Source",$D20),0)</f>
        <v>0</v>
      </c>
      <c r="BX20" s="179">
        <f t="shared" ref="BX20" si="363">BP19*250+BP20*500</f>
        <v>500</v>
      </c>
      <c r="BY20" s="180">
        <f>VLOOKUP($A20,Table!$A$23:$P$50,MATCH('MBO Report 1'!BN$2,Table!$E$22:$P$22,0)+4,FALSE)</f>
        <v>0</v>
      </c>
      <c r="BZ20" s="181">
        <f ca="1">IFERROR(GETPIVOTDATA("Labour Cost",PivotTable!$B$3,"Dept",$B19,"Month",BN$2,"Source",$D20),0)</f>
        <v>0</v>
      </c>
      <c r="CA20" s="181">
        <f ca="1">IFERROR(GETPIVOTDATA("Process cost",PivotTable!$B$3,"Dept",$B19,"Month",BN$2,"Source",$D20),0)</f>
        <v>0</v>
      </c>
      <c r="CB20" s="181">
        <f ca="1">IFERROR(GETPIVOTDATA("Material Cost",PivotTable!$B$3,"Dept",$B19,"Month",BN$2,"Source",$D20),0)</f>
        <v>0</v>
      </c>
      <c r="CC20" s="181">
        <f ca="1">IFERROR(GETPIVOTDATA("Part Cost",PivotTable!$B$3,"Dept",$B19,"Month",BN$2,"Source",$D20),0)</f>
        <v>0</v>
      </c>
      <c r="CD20" s="208">
        <f ca="1" t="shared" si="7"/>
        <v>500</v>
      </c>
      <c r="CE20" s="209">
        <v>0.0001</v>
      </c>
      <c r="CF20" s="210">
        <f ca="1" t="shared" ref="CF20" si="364">CD20/BN19</f>
        <v>0.00328892127526212</v>
      </c>
      <c r="CG20" s="246"/>
      <c r="CH20" s="252"/>
      <c r="CI20" s="239"/>
      <c r="CJ20" s="147" t="s">
        <v>49</v>
      </c>
      <c r="CK20" s="148">
        <f>VLOOKUP($A20,Table!$A$56:$P$83,MATCH('MBO Report 1'!CI$2,Table!$E$55:$P$55,0)+4,FALSE)</f>
        <v>0</v>
      </c>
      <c r="CL20" s="148">
        <f>VLOOKUP($A19,Table!$A$23:$P$50,MATCH('MBO Report 1'!CI$2,Table!$E$22:$P$22,0)+4,FALSE)</f>
        <v>0</v>
      </c>
      <c r="CM20" s="149">
        <f ca="1">IFERROR(GETPIVOTDATA("ReWork",PivotTable!$B$3,"Dept",$B19,"Month",CI$2,"Source",$D20),0)</f>
        <v>0</v>
      </c>
      <c r="CN20" s="149">
        <f ca="1">IFERROR(GETPIVOTDATA("RePlate",PivotTable!$B$3,"Dept",$B19,"Month",CI$2,"Source",$D20),0)</f>
        <v>0</v>
      </c>
      <c r="CO20" s="149">
        <f ca="1">IFERROR(GETPIVOTDATA("ReWash",PivotTable!$B$3,"Dept",$B19,"Month",CI$2,"Source",$D20),0)</f>
        <v>0</v>
      </c>
      <c r="CP20" s="149">
        <f ca="1">IFERROR(GETPIVOTDATA("Other",PivotTable!$B$3,"Dept",$B19,"Month",CI$2,"Source",$D20),0)</f>
        <v>0</v>
      </c>
      <c r="CQ20" s="149">
        <f ca="1">IFERROR(GETPIVOTDATA("Sort",PivotTable!$B$3,"Dept",$B19,"Month",CI$2,"Source",$D20),0)</f>
        <v>0</v>
      </c>
      <c r="CR20" s="178">
        <f ca="1">IFERROR(GETPIVOTDATA("Scrap",PivotTable!$B$3,"Dept",$B19,"Month",CI$2,"Source",$D20),0)</f>
        <v>0</v>
      </c>
      <c r="CS20" s="179">
        <f t="shared" ref="CS20" si="365">CK19*250+CK20*500</f>
        <v>0</v>
      </c>
      <c r="CT20" s="180">
        <f>VLOOKUP($A20,Table!$A$23:$P$50,MATCH('MBO Report 1'!CI$2,Table!$E$22:$P$22,0)+4,FALSE)</f>
        <v>0</v>
      </c>
      <c r="CU20" s="181">
        <f ca="1">IFERROR(GETPIVOTDATA("Labour Cost",PivotTable!$B$3,"Dept",$B19,"Month",CI$2,"Source",$D20),0)</f>
        <v>0</v>
      </c>
      <c r="CV20" s="181">
        <f ca="1">IFERROR(GETPIVOTDATA("Process cost",PivotTable!$B$3,"Dept",$B19,"Month",CI$2,"Source",$D20),0)</f>
        <v>0</v>
      </c>
      <c r="CW20" s="181">
        <f ca="1">IFERROR(GETPIVOTDATA("Material Cost",PivotTable!$B$3,"Dept",$B19,"Month",CI$2,"Source",$D20),0)</f>
        <v>0</v>
      </c>
      <c r="CX20" s="181">
        <f ca="1">IFERROR(GETPIVOTDATA("Part Cost",PivotTable!$B$3,"Dept",$B19,"Month",CI$2,"Source",$D20),0)</f>
        <v>0</v>
      </c>
      <c r="CY20" s="208">
        <f ca="1" t="shared" si="10"/>
        <v>0</v>
      </c>
      <c r="CZ20" s="209">
        <v>0.0001</v>
      </c>
      <c r="DA20" s="210">
        <f ca="1" t="shared" ref="DA20" si="366">CY20/CI19</f>
        <v>0</v>
      </c>
      <c r="DB20" s="246"/>
      <c r="DC20" s="252"/>
      <c r="DD20" s="239"/>
      <c r="DE20" s="147" t="s">
        <v>49</v>
      </c>
      <c r="DF20" s="148">
        <f>VLOOKUP($A20,Table!$A$56:$P$83,MATCH('MBO Report 1'!DD$2,Table!$E$55:$P$55,0)+4,FALSE)</f>
        <v>0</v>
      </c>
      <c r="DG20" s="148">
        <f>VLOOKUP($A19,Table!$A$23:$P$50,MATCH('MBO Report 1'!DD$2,Table!$E$22:$P$22,0)+4,FALSE)</f>
        <v>0</v>
      </c>
      <c r="DH20" s="149">
        <f ca="1">IFERROR(GETPIVOTDATA("ReWork",PivotTable!$B$3,"Dept",$B19,"Month",DD$2,"Source",$D20),0)</f>
        <v>0</v>
      </c>
      <c r="DI20" s="149">
        <f ca="1">IFERROR(GETPIVOTDATA("RePlate",PivotTable!$B$3,"Dept",$B19,"Month",DD$2,"Source",$D20),0)</f>
        <v>0</v>
      </c>
      <c r="DJ20" s="149">
        <f ca="1">IFERROR(GETPIVOTDATA("ReWash",PivotTable!$B$3,"Dept",$B19,"Month",DD$2,"Source",$D20),0)</f>
        <v>0</v>
      </c>
      <c r="DK20" s="149">
        <f ca="1">IFERROR(GETPIVOTDATA("Other",PivotTable!$B$3,"Dept",$B19,"Month",DD$2,"Source",$D20),0)</f>
        <v>0</v>
      </c>
      <c r="DL20" s="149">
        <f ca="1">IFERROR(GETPIVOTDATA("Sort",PivotTable!$B$3,"Dept",$B19,"Month",DD$2,"Source",$D20),0)</f>
        <v>0</v>
      </c>
      <c r="DM20" s="178">
        <f ca="1">IFERROR(GETPIVOTDATA("Scrap",PivotTable!$B$3,"Dept",$B19,"Month",DD$2,"Source",$D20),0)</f>
        <v>0</v>
      </c>
      <c r="DN20" s="179">
        <f t="shared" ref="DN20" si="367">DF19*250+DF20*500</f>
        <v>0</v>
      </c>
      <c r="DO20" s="180">
        <f>VLOOKUP($A20,Table!$A$23:$P$50,MATCH('MBO Report 1'!DD$2,Table!$E$22:$P$22,0)+4,FALSE)</f>
        <v>0</v>
      </c>
      <c r="DP20" s="181">
        <f ca="1">IFERROR(GETPIVOTDATA("Labour Cost",PivotTable!$B$3,"Dept",$B19,"Month",DD$2,"Source",$D20),0)</f>
        <v>0</v>
      </c>
      <c r="DQ20" s="181">
        <f ca="1">IFERROR(GETPIVOTDATA("Process cost",PivotTable!$B$3,"Dept",$B19,"Month",DD$2,"Source",$D20),0)</f>
        <v>0</v>
      </c>
      <c r="DR20" s="181">
        <f ca="1">IFERROR(GETPIVOTDATA("Material Cost",PivotTable!$B$3,"Dept",$B19,"Month",DD$2,"Source",$D20),0)</f>
        <v>0</v>
      </c>
      <c r="DS20" s="181">
        <f ca="1">IFERROR(GETPIVOTDATA("Part Cost",PivotTable!$B$3,"Dept",$B19,"Month",DD$2,"Source",$D20),0)</f>
        <v>0</v>
      </c>
      <c r="DT20" s="208">
        <f ca="1" t="shared" si="13"/>
        <v>0</v>
      </c>
      <c r="DU20" s="209">
        <v>0.0001</v>
      </c>
      <c r="DV20" s="210">
        <f ca="1" t="shared" ref="DV20" si="368">DT20/DD19</f>
        <v>0</v>
      </c>
      <c r="DW20" s="246"/>
      <c r="DX20" s="252"/>
      <c r="DY20" s="239"/>
      <c r="DZ20" s="147" t="s">
        <v>49</v>
      </c>
      <c r="EA20" s="148">
        <f>VLOOKUP($A20,Table!$A$56:$P$83,MATCH('MBO Report 1'!DY$2,Table!$E$55:$P$55,0)+4,FALSE)</f>
        <v>0</v>
      </c>
      <c r="EB20" s="148">
        <f>VLOOKUP($A19,Table!$A$23:$P$50,MATCH('MBO Report 1'!DY$2,Table!$E$22:$P$22,0)+4,FALSE)</f>
        <v>0</v>
      </c>
      <c r="EC20" s="149">
        <f ca="1">IFERROR(GETPIVOTDATA("ReWork",PivotTable!$B$3,"Dept",$B19,"Month",DY$2,"Source",$D20),0)</f>
        <v>0</v>
      </c>
      <c r="ED20" s="149">
        <f ca="1">IFERROR(GETPIVOTDATA("RePlate",PivotTable!$B$3,"Dept",$B19,"Month",DY$2,"Source",$D20),0)</f>
        <v>0</v>
      </c>
      <c r="EE20" s="149">
        <f ca="1">IFERROR(GETPIVOTDATA("ReWash",PivotTable!$B$3,"Dept",$B19,"Month",DY$2,"Source",$D20),0)</f>
        <v>0</v>
      </c>
      <c r="EF20" s="149">
        <f ca="1">IFERROR(GETPIVOTDATA("Other",PivotTable!$B$3,"Dept",$B19,"Month",DY$2,"Source",$D20),0)</f>
        <v>0</v>
      </c>
      <c r="EG20" s="149">
        <f ca="1">IFERROR(GETPIVOTDATA("Sort",PivotTable!$B$3,"Dept",$B19,"Month",DY$2,"Source",$D20),0)</f>
        <v>0</v>
      </c>
      <c r="EH20" s="178">
        <f ca="1">IFERROR(GETPIVOTDATA("Scrap",PivotTable!$B$3,"Dept",$B19,"Month",DY$2,"Source",$D20),0)</f>
        <v>0</v>
      </c>
      <c r="EI20" s="179">
        <f t="shared" ref="EI20" si="369">EA19*250+EA20*500</f>
        <v>0</v>
      </c>
      <c r="EJ20" s="180">
        <f>VLOOKUP($A20,Table!$A$23:$P$50,MATCH('MBO Report 1'!DY$2,Table!$E$22:$P$22,0)+4,FALSE)</f>
        <v>0</v>
      </c>
      <c r="EK20" s="181">
        <f ca="1">IFERROR(GETPIVOTDATA("Labour Cost",PivotTable!$B$3,"Dept",$B19,"Month",DY$2,"Source",$D20),0)</f>
        <v>0</v>
      </c>
      <c r="EL20" s="181">
        <f ca="1">IFERROR(GETPIVOTDATA("Process cost",PivotTable!$B$3,"Dept",$B19,"Month",DY$2,"Source",$D20),0)</f>
        <v>0</v>
      </c>
      <c r="EM20" s="181">
        <f ca="1">IFERROR(GETPIVOTDATA("Material Cost",PivotTable!$B$3,"Dept",$B19,"Month",DY$2,"Source",$D20),0)</f>
        <v>0</v>
      </c>
      <c r="EN20" s="181">
        <f ca="1">IFERROR(GETPIVOTDATA("Part Cost",PivotTable!$B$3,"Dept",$B19,"Month",DY$2,"Source",$D20),0)</f>
        <v>0</v>
      </c>
      <c r="EO20" s="208">
        <f ca="1" t="shared" si="16"/>
        <v>0</v>
      </c>
      <c r="EP20" s="209">
        <v>0.0001</v>
      </c>
      <c r="EQ20" s="210" t="e">
        <f ca="1" t="shared" ref="EQ20" si="370">EO20/DY19</f>
        <v>#DIV/0!</v>
      </c>
      <c r="ER20" s="246"/>
      <c r="ES20" s="252"/>
      <c r="ET20" s="239"/>
      <c r="EU20" s="147" t="s">
        <v>49</v>
      </c>
      <c r="EV20" s="148">
        <f>VLOOKUP($A20,Table!$A$56:$P$83,MATCH('MBO Report 1'!ET$2,Table!$E$55:$P$55,0)+4,FALSE)</f>
        <v>0</v>
      </c>
      <c r="EW20" s="148">
        <f>VLOOKUP($A19,Table!$A$23:$P$50,MATCH('MBO Report 1'!ET$2,Table!$E$22:$P$22,0)+4,FALSE)</f>
        <v>0</v>
      </c>
      <c r="EX20" s="149">
        <f ca="1">IFERROR(GETPIVOTDATA("ReWork",PivotTable!$B$3,"Dept",$B19,"Month",ET$2,"Source",$D20),0)</f>
        <v>0</v>
      </c>
      <c r="EY20" s="149">
        <f ca="1">IFERROR(GETPIVOTDATA("RePlate",PivotTable!$B$3,"Dept",$B19,"Month",ET$2,"Source",$D20),0)</f>
        <v>0</v>
      </c>
      <c r="EZ20" s="149">
        <f ca="1">IFERROR(GETPIVOTDATA("ReWash",PivotTable!$B$3,"Dept",$B19,"Month",ET$2,"Source",$D20),0)</f>
        <v>0</v>
      </c>
      <c r="FA20" s="149">
        <f ca="1">IFERROR(GETPIVOTDATA("Other",PivotTable!$B$3,"Dept",$B19,"Month",ET$2,"Source",$D20),0)</f>
        <v>0</v>
      </c>
      <c r="FB20" s="149">
        <f ca="1">IFERROR(GETPIVOTDATA("Sort",PivotTable!$B$3,"Dept",$B19,"Month",ET$2,"Source",$D20),0)</f>
        <v>0</v>
      </c>
      <c r="FC20" s="178">
        <f ca="1">IFERROR(GETPIVOTDATA("Scrap",PivotTable!$B$3,"Dept",$B19,"Month",ET$2,"Source",$D20),0)</f>
        <v>0</v>
      </c>
      <c r="FD20" s="179">
        <f t="shared" ref="FD20" si="371">EV19*250+EV20*500</f>
        <v>0</v>
      </c>
      <c r="FE20" s="180">
        <f>VLOOKUP($A20,Table!$A$23:$P$50,MATCH('MBO Report 1'!ET$2,Table!$E$22:$P$22,0)+4,FALSE)</f>
        <v>0</v>
      </c>
      <c r="FF20" s="181">
        <f ca="1">IFERROR(GETPIVOTDATA("Labour Cost",PivotTable!$B$3,"Dept",$B19,"Month",ET$2,"Source",$D20),0)</f>
        <v>0</v>
      </c>
      <c r="FG20" s="181">
        <f ca="1">IFERROR(GETPIVOTDATA("Process cost",PivotTable!$B$3,"Dept",$B19,"Month",ET$2,"Source",$D20),0)</f>
        <v>0</v>
      </c>
      <c r="FH20" s="181">
        <f ca="1">IFERROR(GETPIVOTDATA("Material Cost",PivotTable!$B$3,"Dept",$B19,"Month",ET$2,"Source",$D20),0)</f>
        <v>0</v>
      </c>
      <c r="FI20" s="181">
        <f ca="1">IFERROR(GETPIVOTDATA("Part Cost",PivotTable!$B$3,"Dept",$B19,"Month",ET$2,"Source",$D20),0)</f>
        <v>0</v>
      </c>
      <c r="FJ20" s="208">
        <f ca="1" t="shared" si="19"/>
        <v>0</v>
      </c>
      <c r="FK20" s="209">
        <v>0.0001</v>
      </c>
      <c r="FL20" s="210" t="e">
        <f ca="1" t="shared" ref="FL20" si="372">FJ20/ET19</f>
        <v>#DIV/0!</v>
      </c>
      <c r="FM20" s="246"/>
      <c r="FN20" s="252"/>
      <c r="FO20" s="239"/>
      <c r="FP20" s="147" t="s">
        <v>49</v>
      </c>
      <c r="FQ20" s="148">
        <f>VLOOKUP($A20,Table!$A$56:$P$83,MATCH('MBO Report 1'!FO$2,Table!$E$55:$P$55,0)+4,FALSE)</f>
        <v>0</v>
      </c>
      <c r="FR20" s="148">
        <f>VLOOKUP($A19,Table!$A$23:$P$50,MATCH('MBO Report 1'!FO$2,Table!$E$22:$P$22,0)+4,FALSE)</f>
        <v>0</v>
      </c>
      <c r="FS20" s="149">
        <f ca="1">IFERROR(GETPIVOTDATA("ReWork",PivotTable!$B$3,"Dept",$B19,"Month",FO$2,"Source",$D20),0)</f>
        <v>0</v>
      </c>
      <c r="FT20" s="149">
        <f ca="1">IFERROR(GETPIVOTDATA("RePlate",PivotTable!$B$3,"Dept",$B19,"Month",FO$2,"Source",$D20),0)</f>
        <v>0</v>
      </c>
      <c r="FU20" s="149">
        <f ca="1">IFERROR(GETPIVOTDATA("ReWash",PivotTable!$B$3,"Dept",$B19,"Month",FO$2,"Source",$D20),0)</f>
        <v>0</v>
      </c>
      <c r="FV20" s="149">
        <f ca="1">IFERROR(GETPIVOTDATA("Other",PivotTable!$B$3,"Dept",$B19,"Month",FO$2,"Source",$D20),0)</f>
        <v>0</v>
      </c>
      <c r="FW20" s="149">
        <f ca="1">IFERROR(GETPIVOTDATA("Sort",PivotTable!$B$3,"Dept",$B19,"Month",FO$2,"Source",$D20),0)</f>
        <v>0</v>
      </c>
      <c r="FX20" s="178">
        <f ca="1">IFERROR(GETPIVOTDATA("Scrap",PivotTable!$B$3,"Dept",$B19,"Month",FO$2,"Source",$D20),0)</f>
        <v>0</v>
      </c>
      <c r="FY20" s="179">
        <f t="shared" ref="FY20" si="373">FQ19*250+FQ20*500</f>
        <v>0</v>
      </c>
      <c r="FZ20" s="180">
        <f>VLOOKUP($A20,Table!$A$23:$P$50,MATCH('MBO Report 1'!FO$2,Table!$E$22:$P$22,0)+4,FALSE)</f>
        <v>0</v>
      </c>
      <c r="GA20" s="181">
        <f ca="1">IFERROR(GETPIVOTDATA("Labour Cost",PivotTable!$B$3,"Dept",$B19,"Month",FO$2,"Source",$D20),0)</f>
        <v>0</v>
      </c>
      <c r="GB20" s="181">
        <f ca="1">IFERROR(GETPIVOTDATA("Process cost",PivotTable!$B$3,"Dept",$B19,"Month",FO$2,"Source",$D20),0)</f>
        <v>0</v>
      </c>
      <c r="GC20" s="181">
        <f ca="1">IFERROR(GETPIVOTDATA("Material Cost",PivotTable!$B$3,"Dept",$B19,"Month",FO$2,"Source",$D20),0)</f>
        <v>0</v>
      </c>
      <c r="GD20" s="181">
        <f ca="1">IFERROR(GETPIVOTDATA("Part Cost",PivotTable!$B$3,"Dept",$B19,"Month",FO$2,"Source",$D20),0)</f>
        <v>0</v>
      </c>
      <c r="GE20" s="208">
        <f ca="1" t="shared" si="22"/>
        <v>0</v>
      </c>
      <c r="GF20" s="209">
        <v>0.0001</v>
      </c>
      <c r="GG20" s="210" t="e">
        <f ca="1" t="shared" ref="GG20" si="374">GE20/FO19</f>
        <v>#DIV/0!</v>
      </c>
      <c r="GH20" s="246"/>
      <c r="GI20" s="252"/>
      <c r="GJ20" s="239"/>
      <c r="GK20" s="147" t="s">
        <v>49</v>
      </c>
      <c r="GL20" s="148">
        <f>VLOOKUP($A20,Table!$A$56:$P$83,MATCH('MBO Report 1'!GJ$2,Table!$E$55:$P$55,0)+4,FALSE)</f>
        <v>0</v>
      </c>
      <c r="GM20" s="148">
        <f>VLOOKUP($A19,Table!$A$23:$P$50,MATCH('MBO Report 1'!GJ$2,Table!$E$22:$P$22,0)+4,FALSE)</f>
        <v>0</v>
      </c>
      <c r="GN20" s="149">
        <f ca="1">IFERROR(GETPIVOTDATA("ReWork",PivotTable!$B$3,"Dept",$B19,"Month",GJ$2,"Source",$D20),0)</f>
        <v>0</v>
      </c>
      <c r="GO20" s="149">
        <f ca="1">IFERROR(GETPIVOTDATA("RePlate",PivotTable!$B$3,"Dept",$B19,"Month",GJ$2,"Source",$D20),0)</f>
        <v>0</v>
      </c>
      <c r="GP20" s="149">
        <f ca="1">IFERROR(GETPIVOTDATA("ReWash",PivotTable!$B$3,"Dept",$B19,"Month",GJ$2,"Source",$D20),0)</f>
        <v>0</v>
      </c>
      <c r="GQ20" s="149">
        <f ca="1">IFERROR(GETPIVOTDATA("Other",PivotTable!$B$3,"Dept",$B19,"Month",GJ$2,"Source",$D20),0)</f>
        <v>0</v>
      </c>
      <c r="GR20" s="149">
        <f ca="1">IFERROR(GETPIVOTDATA("Sort",PivotTable!$B$3,"Dept",$B19,"Month",GJ$2,"Source",$D20),0)</f>
        <v>0</v>
      </c>
      <c r="GS20" s="178">
        <f ca="1">IFERROR(GETPIVOTDATA("Scrap",PivotTable!$B$3,"Dept",$B19,"Month",GJ$2,"Source",$D20),0)</f>
        <v>0</v>
      </c>
      <c r="GT20" s="179">
        <f t="shared" ref="GT20" si="375">GL19*250+GL20*500</f>
        <v>0</v>
      </c>
      <c r="GU20" s="180">
        <f>VLOOKUP($A20,Table!$A$23:$P$50,MATCH('MBO Report 1'!GJ$2,Table!$E$22:$P$22,0)+4,FALSE)</f>
        <v>0</v>
      </c>
      <c r="GV20" s="181">
        <f ca="1">IFERROR(GETPIVOTDATA("Labour Cost",PivotTable!$B$3,"Dept",$B19,"Month",GJ$2,"Source",$D20),0)</f>
        <v>0</v>
      </c>
      <c r="GW20" s="181">
        <f ca="1">IFERROR(GETPIVOTDATA("Process cost",PivotTable!$B$3,"Dept",$B19,"Month",GJ$2,"Source",$D20),0)</f>
        <v>0</v>
      </c>
      <c r="GX20" s="181">
        <f ca="1">IFERROR(GETPIVOTDATA("Material Cost",PivotTable!$B$3,"Dept",$B19,"Month",GJ$2,"Source",$D20),0)</f>
        <v>0</v>
      </c>
      <c r="GY20" s="181">
        <f ca="1">IFERROR(GETPIVOTDATA("Part Cost",PivotTable!$B$3,"Dept",$B19,"Month",GJ$2,"Source",$D20),0)</f>
        <v>0</v>
      </c>
      <c r="GZ20" s="208">
        <f ca="1" t="shared" si="25"/>
        <v>0</v>
      </c>
      <c r="HA20" s="209">
        <v>0.0001</v>
      </c>
      <c r="HB20" s="210" t="e">
        <f ca="1" t="shared" ref="HB20" si="376">GZ20/GJ19</f>
        <v>#DIV/0!</v>
      </c>
      <c r="HC20" s="246"/>
      <c r="HD20" s="252"/>
      <c r="HE20" s="239"/>
      <c r="HF20" s="147" t="s">
        <v>49</v>
      </c>
      <c r="HG20" s="148">
        <f>VLOOKUP($A20,Table!$A$56:$P$83,MATCH('MBO Report 1'!HE$2,Table!$E$55:$P$55,0)+4,FALSE)</f>
        <v>0</v>
      </c>
      <c r="HH20" s="148">
        <f>VLOOKUP($A19,Table!$A$23:$P$50,MATCH('MBO Report 1'!HE$2,Table!$E$22:$P$22,0)+4,FALSE)</f>
        <v>0</v>
      </c>
      <c r="HI20" s="149">
        <f ca="1">IFERROR(GETPIVOTDATA("ReWork",PivotTable!$B$3,"Dept",$B19,"Month",HE$2,"Source",$D20),0)</f>
        <v>0</v>
      </c>
      <c r="HJ20" s="149">
        <f ca="1">IFERROR(GETPIVOTDATA("RePlate",PivotTable!$B$3,"Dept",$B19,"Month",HE$2,"Source",$D20),0)</f>
        <v>0</v>
      </c>
      <c r="HK20" s="149">
        <f ca="1">IFERROR(GETPIVOTDATA("ReWash",PivotTable!$B$3,"Dept",$B19,"Month",HE$2,"Source",$D20),0)</f>
        <v>0</v>
      </c>
      <c r="HL20" s="149">
        <f ca="1">IFERROR(GETPIVOTDATA("Other",PivotTable!$B$3,"Dept",$B19,"Month",HE$2,"Source",$D20),0)</f>
        <v>0</v>
      </c>
      <c r="HM20" s="149">
        <f ca="1">IFERROR(GETPIVOTDATA("Sort",PivotTable!$B$3,"Dept",$B19,"Month",HE$2,"Source",$D20),0)</f>
        <v>0</v>
      </c>
      <c r="HN20" s="178">
        <f ca="1">IFERROR(GETPIVOTDATA("Scrap",PivotTable!$B$3,"Dept",$B19,"Month",HE$2,"Source",$D20),0)</f>
        <v>0</v>
      </c>
      <c r="HO20" s="179">
        <f t="shared" ref="HO20" si="377">HG19*250+HG20*500</f>
        <v>0</v>
      </c>
      <c r="HP20" s="180">
        <f>VLOOKUP($A20,Table!$A$23:$P$50,MATCH('MBO Report 1'!HE$2,Table!$E$22:$P$22,0)+4,FALSE)</f>
        <v>0</v>
      </c>
      <c r="HQ20" s="181">
        <f ca="1">IFERROR(GETPIVOTDATA("Labour Cost",PivotTable!$B$3,"Dept",$B19,"Month",HE$2,"Source",$D20),0)</f>
        <v>0</v>
      </c>
      <c r="HR20" s="181">
        <f ca="1">IFERROR(GETPIVOTDATA("Process cost",PivotTable!$B$3,"Dept",$B19,"Month",HE$2,"Source",$D20),0)</f>
        <v>0</v>
      </c>
      <c r="HS20" s="181">
        <f ca="1">IFERROR(GETPIVOTDATA("Material Cost",PivotTable!$B$3,"Dept",$B19,"Month",HE$2,"Source",$D20),0)</f>
        <v>0</v>
      </c>
      <c r="HT20" s="181">
        <f ca="1">IFERROR(GETPIVOTDATA("Part Cost",PivotTable!$B$3,"Dept",$B19,"Month",HE$2,"Source",$D20),0)</f>
        <v>0</v>
      </c>
      <c r="HU20" s="208">
        <f ca="1" t="shared" si="28"/>
        <v>0</v>
      </c>
      <c r="HV20" s="209">
        <v>0.0001</v>
      </c>
      <c r="HW20" s="210" t="e">
        <f ca="1" t="shared" ref="HW20" si="378">HU20/HE19</f>
        <v>#DIV/0!</v>
      </c>
      <c r="HX20" s="246"/>
      <c r="HY20" s="252"/>
      <c r="HZ20" s="239"/>
      <c r="IA20" s="147" t="s">
        <v>49</v>
      </c>
      <c r="IB20" s="148">
        <f>VLOOKUP($A20,Table!$A$56:$P$83,MATCH('MBO Report 1'!HZ$2,Table!$E$55:$P$55,0)+4,FALSE)</f>
        <v>0</v>
      </c>
      <c r="IC20" s="148">
        <f>VLOOKUP($A19,Table!$A$23:$P$50,MATCH('MBO Report 1'!HZ$2,Table!$E$22:$P$22,0)+4,FALSE)</f>
        <v>0</v>
      </c>
      <c r="ID20" s="149">
        <f ca="1">IFERROR(GETPIVOTDATA("ReWork",PivotTable!$B$3,"Dept",$B19,"Month",HZ$2,"Source",$D20),0)</f>
        <v>0</v>
      </c>
      <c r="IE20" s="149">
        <f ca="1">IFERROR(GETPIVOTDATA("RePlate",PivotTable!$B$3,"Dept",$B19,"Month",HZ$2,"Source",$D20),0)</f>
        <v>0</v>
      </c>
      <c r="IF20" s="149">
        <f ca="1">IFERROR(GETPIVOTDATA("ReWash",PivotTable!$B$3,"Dept",$B19,"Month",HZ$2,"Source",$D20),0)</f>
        <v>0</v>
      </c>
      <c r="IG20" s="149">
        <f ca="1">IFERROR(GETPIVOTDATA("Other",PivotTable!$B$3,"Dept",$B19,"Month",HZ$2,"Source",$D20),0)</f>
        <v>0</v>
      </c>
      <c r="IH20" s="149">
        <f ca="1">IFERROR(GETPIVOTDATA("Sort",PivotTable!$B$3,"Dept",$B19,"Month",HZ$2,"Source",$D20),0)</f>
        <v>0</v>
      </c>
      <c r="II20" s="178">
        <f ca="1">IFERROR(GETPIVOTDATA("Scrap",PivotTable!$B$3,"Dept",$B19,"Month",HZ$2,"Source",$D20),0)</f>
        <v>0</v>
      </c>
      <c r="IJ20" s="179">
        <f t="shared" ref="IJ20" si="379">IB19*250+IB20*500</f>
        <v>0</v>
      </c>
      <c r="IK20" s="180">
        <f>VLOOKUP($A20,Table!$A$23:$P$50,MATCH('MBO Report 1'!HZ$2,Table!$E$22:$P$22,0)+4,FALSE)</f>
        <v>0</v>
      </c>
      <c r="IL20" s="181">
        <f ca="1">IFERROR(GETPIVOTDATA("Labour Cost",PivotTable!$B$3,"Dept",$B19,"Month",HZ$2,"Source",$D20),0)</f>
        <v>0</v>
      </c>
      <c r="IM20" s="181">
        <f ca="1">IFERROR(GETPIVOTDATA("Process cost",PivotTable!$B$3,"Dept",$B19,"Month",HZ$2,"Source",$D20),0)</f>
        <v>0</v>
      </c>
      <c r="IN20" s="181">
        <f ca="1">IFERROR(GETPIVOTDATA("Material Cost",PivotTable!$B$3,"Dept",$B19,"Month",HZ$2,"Source",$D20),0)</f>
        <v>0</v>
      </c>
      <c r="IO20" s="181">
        <f ca="1">IFERROR(GETPIVOTDATA("Part Cost",PivotTable!$B$3,"Dept",$B19,"Month",HZ$2,"Source",$D20),0)</f>
        <v>0</v>
      </c>
      <c r="IP20" s="208">
        <f ca="1" t="shared" si="31"/>
        <v>0</v>
      </c>
      <c r="IQ20" s="209">
        <v>0.0001</v>
      </c>
      <c r="IR20" s="210" t="e">
        <f ca="1" t="shared" ref="IR20" si="380">IP20/HZ19</f>
        <v>#DIV/0!</v>
      </c>
      <c r="IS20" s="246"/>
      <c r="IT20" s="252"/>
    </row>
    <row r="21" customHeight="1" spans="1:254">
      <c r="A21" s="141" t="str">
        <f t="shared" ref="A21" si="381">B21&amp;D21</f>
        <v>SemiconInternal</v>
      </c>
      <c r="B21" s="142" t="str">
        <f>Info!C12</f>
        <v>Semicon</v>
      </c>
      <c r="C21" s="143">
        <f>VLOOKUP($B21,Table!$C$4:$P$19,MATCH('MBO Report 1'!C$2,Table!$E$3:$P$3,0)+2,FALSE)</f>
        <v>1904412.66</v>
      </c>
      <c r="D21" s="144" t="s">
        <v>327</v>
      </c>
      <c r="E21" s="145">
        <f t="shared" ref="E21:L21" si="382">E23+E25</f>
        <v>0</v>
      </c>
      <c r="F21" s="145" t="s">
        <v>1860</v>
      </c>
      <c r="G21" s="146">
        <f ca="1" t="shared" si="382"/>
        <v>0</v>
      </c>
      <c r="H21" s="146">
        <f ca="1" t="shared" si="382"/>
        <v>0</v>
      </c>
      <c r="I21" s="146">
        <f ca="1" t="shared" si="382"/>
        <v>0</v>
      </c>
      <c r="J21" s="146">
        <f ca="1" t="shared" si="382"/>
        <v>0</v>
      </c>
      <c r="K21" s="146">
        <f ca="1" t="shared" si="382"/>
        <v>0</v>
      </c>
      <c r="L21" s="174">
        <f ca="1" t="shared" si="382"/>
        <v>0</v>
      </c>
      <c r="M21" s="175">
        <v>0</v>
      </c>
      <c r="N21" s="176" t="s">
        <v>1860</v>
      </c>
      <c r="O21" s="177">
        <f ca="1" t="shared" ref="O21:S21" si="383">O23+O25</f>
        <v>0</v>
      </c>
      <c r="P21" s="177">
        <f ca="1" t="shared" si="383"/>
        <v>0</v>
      </c>
      <c r="Q21" s="177">
        <f ca="1" t="shared" si="383"/>
        <v>0</v>
      </c>
      <c r="R21" s="177">
        <f ca="1" t="shared" si="383"/>
        <v>0</v>
      </c>
      <c r="S21" s="203">
        <f ca="1" t="shared" si="383"/>
        <v>0</v>
      </c>
      <c r="T21" s="204">
        <v>0.0005</v>
      </c>
      <c r="U21" s="205">
        <f ca="1">S21/C21</f>
        <v>0</v>
      </c>
      <c r="V21" s="206">
        <v>0.0006</v>
      </c>
      <c r="W21" s="207">
        <f ca="1">SUM(S21:S22)/C21</f>
        <v>0.000262548139120226</v>
      </c>
      <c r="X21" s="143">
        <f>VLOOKUP($B21,Table!$C$4:$P$17,MATCH('MBO Report 1'!X$2,Table!$E$3:$P$3,0)+2,FALSE)</f>
        <v>1607829.3507</v>
      </c>
      <c r="Y21" s="144" t="s">
        <v>327</v>
      </c>
      <c r="Z21" s="145">
        <f t="shared" ref="Z21" si="384">Z23+Z25</f>
        <v>0</v>
      </c>
      <c r="AA21" s="145" t="s">
        <v>1860</v>
      </c>
      <c r="AB21" s="146">
        <f ca="1" t="shared" ref="AB21:AG21" si="385">AB23+AB25</f>
        <v>0</v>
      </c>
      <c r="AC21" s="146">
        <f ca="1" t="shared" si="385"/>
        <v>0</v>
      </c>
      <c r="AD21" s="146">
        <f ca="1" t="shared" si="385"/>
        <v>0</v>
      </c>
      <c r="AE21" s="146">
        <f ca="1" t="shared" si="385"/>
        <v>0</v>
      </c>
      <c r="AF21" s="146">
        <f ca="1" t="shared" si="385"/>
        <v>0</v>
      </c>
      <c r="AG21" s="174">
        <f ca="1" t="shared" si="385"/>
        <v>0</v>
      </c>
      <c r="AH21" s="175">
        <v>0</v>
      </c>
      <c r="AI21" s="176" t="s">
        <v>1860</v>
      </c>
      <c r="AJ21" s="177">
        <f ca="1" t="shared" ref="AJ21:AN21" si="386">AJ23+AJ25</f>
        <v>0</v>
      </c>
      <c r="AK21" s="177">
        <f ca="1" t="shared" si="386"/>
        <v>0</v>
      </c>
      <c r="AL21" s="177">
        <f ca="1" t="shared" si="386"/>
        <v>0</v>
      </c>
      <c r="AM21" s="177">
        <f ca="1" t="shared" si="386"/>
        <v>0</v>
      </c>
      <c r="AN21" s="203">
        <f ca="1" t="shared" si="386"/>
        <v>0</v>
      </c>
      <c r="AO21" s="204">
        <v>0.0005</v>
      </c>
      <c r="AP21" s="205">
        <f ca="1" t="shared" ref="AP21" si="387">AN21/X21</f>
        <v>0</v>
      </c>
      <c r="AQ21" s="206">
        <v>0.0006</v>
      </c>
      <c r="AR21" s="207">
        <f ca="1" t="shared" ref="AR21" si="388">SUM(AN21:AN22)/X21</f>
        <v>0</v>
      </c>
      <c r="AS21" s="238">
        <f>VLOOKUP($B21,Table!$C$4:$P$17,MATCH('MBO Report 1'!AS$2,Table!$E$3:$P$3,0)+2,FALSE)</f>
        <v>1581336.247</v>
      </c>
      <c r="AT21" s="144" t="s">
        <v>327</v>
      </c>
      <c r="AU21" s="145">
        <f t="shared" ref="AU21" si="389">AU23+AU25</f>
        <v>0</v>
      </c>
      <c r="AV21" s="145" t="s">
        <v>1860</v>
      </c>
      <c r="AW21" s="146">
        <f ca="1" t="shared" ref="AW21:BB21" si="390">AW23+AW25</f>
        <v>0</v>
      </c>
      <c r="AX21" s="146">
        <f ca="1" t="shared" si="390"/>
        <v>0</v>
      </c>
      <c r="AY21" s="146">
        <f ca="1" t="shared" si="390"/>
        <v>0</v>
      </c>
      <c r="AZ21" s="146">
        <f ca="1" t="shared" si="390"/>
        <v>0</v>
      </c>
      <c r="BA21" s="146">
        <f ca="1" t="shared" si="390"/>
        <v>0</v>
      </c>
      <c r="BB21" s="174">
        <f ca="1" t="shared" si="390"/>
        <v>0</v>
      </c>
      <c r="BC21" s="175">
        <v>0</v>
      </c>
      <c r="BD21" s="176" t="s">
        <v>1860</v>
      </c>
      <c r="BE21" s="177">
        <f ca="1" t="shared" ref="BE21:BI21" si="391">BE23+BE25</f>
        <v>0</v>
      </c>
      <c r="BF21" s="177">
        <f ca="1" t="shared" si="391"/>
        <v>0</v>
      </c>
      <c r="BG21" s="177">
        <f ca="1" t="shared" si="391"/>
        <v>0</v>
      </c>
      <c r="BH21" s="177">
        <f ca="1" t="shared" si="391"/>
        <v>0</v>
      </c>
      <c r="BI21" s="203">
        <f ca="1" t="shared" si="391"/>
        <v>0</v>
      </c>
      <c r="BJ21" s="204">
        <v>0.0005</v>
      </c>
      <c r="BK21" s="205">
        <f ca="1" t="shared" ref="BK21" si="392">BI21/AS21</f>
        <v>0</v>
      </c>
      <c r="BL21" s="245">
        <v>0.0006</v>
      </c>
      <c r="BM21" s="251">
        <f ca="1" t="shared" ref="BM21" si="393">SUM(BI21:BI22)/AS21</f>
        <v>0</v>
      </c>
      <c r="BN21" s="238">
        <f>VLOOKUP($B21,Table!$C$4:$P$17,MATCH('MBO Report 1'!BN$2,Table!$E$3:$P$3,0)+2,FALSE)</f>
        <v>1332253.6603</v>
      </c>
      <c r="BO21" s="144" t="s">
        <v>327</v>
      </c>
      <c r="BP21" s="145">
        <f t="shared" ref="BP21" si="394">BP23+BP25</f>
        <v>0</v>
      </c>
      <c r="BQ21" s="145" t="s">
        <v>1860</v>
      </c>
      <c r="BR21" s="146">
        <f ca="1" t="shared" ref="BR21:BW21" si="395">BR23+BR25</f>
        <v>0</v>
      </c>
      <c r="BS21" s="146">
        <f ca="1" t="shared" si="395"/>
        <v>0</v>
      </c>
      <c r="BT21" s="146">
        <f ca="1" t="shared" si="395"/>
        <v>0</v>
      </c>
      <c r="BU21" s="146">
        <f ca="1" t="shared" si="395"/>
        <v>0</v>
      </c>
      <c r="BV21" s="146">
        <f ca="1" t="shared" si="395"/>
        <v>0</v>
      </c>
      <c r="BW21" s="174">
        <f ca="1" t="shared" si="395"/>
        <v>0</v>
      </c>
      <c r="BX21" s="175">
        <v>0</v>
      </c>
      <c r="BY21" s="176" t="s">
        <v>1860</v>
      </c>
      <c r="BZ21" s="177">
        <f ca="1" t="shared" ref="BZ21:CD21" si="396">BZ23+BZ25</f>
        <v>0</v>
      </c>
      <c r="CA21" s="177">
        <f ca="1" t="shared" si="396"/>
        <v>0</v>
      </c>
      <c r="CB21" s="177">
        <f ca="1" t="shared" si="396"/>
        <v>0</v>
      </c>
      <c r="CC21" s="177">
        <f ca="1" t="shared" si="396"/>
        <v>0</v>
      </c>
      <c r="CD21" s="203">
        <f ca="1" t="shared" si="396"/>
        <v>0</v>
      </c>
      <c r="CE21" s="204">
        <v>0.0005</v>
      </c>
      <c r="CF21" s="205">
        <f ca="1" t="shared" ref="CF21" si="397">CD21/BN21</f>
        <v>0</v>
      </c>
      <c r="CG21" s="245">
        <v>0.0006</v>
      </c>
      <c r="CH21" s="251">
        <f ca="1" t="shared" ref="CH21" si="398">SUM(CD21:CD22)/BN21</f>
        <v>0.000375303904128444</v>
      </c>
      <c r="CI21" s="238">
        <f>VLOOKUP($B21,Table!$C$4:$P$17,MATCH('MBO Report 1'!CI$2,Table!$E$3:$P$3,0)+2,FALSE)</f>
        <v>1049248.3446</v>
      </c>
      <c r="CJ21" s="144" t="s">
        <v>327</v>
      </c>
      <c r="CK21" s="145">
        <f t="shared" ref="CK21" si="399">CK23+CK25</f>
        <v>0</v>
      </c>
      <c r="CL21" s="145" t="s">
        <v>1860</v>
      </c>
      <c r="CM21" s="146">
        <f ca="1" t="shared" ref="CM21:CR21" si="400">CM23+CM25</f>
        <v>0</v>
      </c>
      <c r="CN21" s="146">
        <f ca="1" t="shared" si="400"/>
        <v>0</v>
      </c>
      <c r="CO21" s="146">
        <f ca="1" t="shared" si="400"/>
        <v>0</v>
      </c>
      <c r="CP21" s="146">
        <f ca="1" t="shared" si="400"/>
        <v>0</v>
      </c>
      <c r="CQ21" s="146">
        <f ca="1" t="shared" si="400"/>
        <v>0</v>
      </c>
      <c r="CR21" s="174">
        <f ca="1" t="shared" si="400"/>
        <v>0</v>
      </c>
      <c r="CS21" s="175">
        <v>0</v>
      </c>
      <c r="CT21" s="176" t="s">
        <v>1860</v>
      </c>
      <c r="CU21" s="177">
        <f ca="1" t="shared" ref="CU21:CY21" si="401">CU23+CU25</f>
        <v>0</v>
      </c>
      <c r="CV21" s="177">
        <f ca="1" t="shared" si="401"/>
        <v>0</v>
      </c>
      <c r="CW21" s="177">
        <f ca="1" t="shared" si="401"/>
        <v>0</v>
      </c>
      <c r="CX21" s="177">
        <f ca="1" t="shared" si="401"/>
        <v>0</v>
      </c>
      <c r="CY21" s="203">
        <f ca="1" t="shared" si="401"/>
        <v>0</v>
      </c>
      <c r="CZ21" s="204">
        <v>0.0005</v>
      </c>
      <c r="DA21" s="205">
        <f ca="1" t="shared" ref="DA21" si="402">CY21/CI21</f>
        <v>0</v>
      </c>
      <c r="DB21" s="245">
        <v>0.0006</v>
      </c>
      <c r="DC21" s="251">
        <f ca="1" t="shared" ref="DC21" si="403">SUM(CY21:CY22)/CI21</f>
        <v>0</v>
      </c>
      <c r="DD21" s="238">
        <f>VLOOKUP($B21,Table!$C$4:$P$17,MATCH('MBO Report 1'!DD$2,Table!$E$3:$P$3,0)+2,FALSE)</f>
        <v>996628.5555</v>
      </c>
      <c r="DE21" s="144" t="s">
        <v>327</v>
      </c>
      <c r="DF21" s="145">
        <f t="shared" ref="DF21" si="404">DF23+DF25</f>
        <v>0</v>
      </c>
      <c r="DG21" s="145" t="s">
        <v>1860</v>
      </c>
      <c r="DH21" s="146">
        <f ca="1" t="shared" ref="DH21:DM21" si="405">DH23+DH25</f>
        <v>0</v>
      </c>
      <c r="DI21" s="146">
        <f ca="1" t="shared" si="405"/>
        <v>0</v>
      </c>
      <c r="DJ21" s="146">
        <f ca="1" t="shared" si="405"/>
        <v>0</v>
      </c>
      <c r="DK21" s="146">
        <f ca="1" t="shared" si="405"/>
        <v>0</v>
      </c>
      <c r="DL21" s="146">
        <f ca="1" t="shared" si="405"/>
        <v>0</v>
      </c>
      <c r="DM21" s="174">
        <f ca="1" t="shared" si="405"/>
        <v>0</v>
      </c>
      <c r="DN21" s="175">
        <v>0</v>
      </c>
      <c r="DO21" s="176" t="s">
        <v>1860</v>
      </c>
      <c r="DP21" s="177">
        <f ca="1" t="shared" ref="DP21:DT21" si="406">DP23+DP25</f>
        <v>0</v>
      </c>
      <c r="DQ21" s="177">
        <f ca="1" t="shared" si="406"/>
        <v>0</v>
      </c>
      <c r="DR21" s="177">
        <f ca="1" t="shared" si="406"/>
        <v>0</v>
      </c>
      <c r="DS21" s="177">
        <f ca="1" t="shared" si="406"/>
        <v>0</v>
      </c>
      <c r="DT21" s="203">
        <f ca="1" t="shared" si="406"/>
        <v>0</v>
      </c>
      <c r="DU21" s="204">
        <v>0.0005</v>
      </c>
      <c r="DV21" s="205">
        <f ca="1" t="shared" ref="DV21" si="407">DT21/DD21</f>
        <v>0</v>
      </c>
      <c r="DW21" s="245">
        <v>0.0006</v>
      </c>
      <c r="DX21" s="251">
        <f ca="1" t="shared" ref="DX21" si="408">SUM(DT21:DT22)/DD21</f>
        <v>0</v>
      </c>
      <c r="DY21" s="238">
        <f>VLOOKUP($B21,Table!$C$4:$P$17,MATCH('MBO Report 1'!DY$2,Table!$E$3:$P$3,0)+2,FALSE)</f>
        <v>0</v>
      </c>
      <c r="DZ21" s="144" t="s">
        <v>327</v>
      </c>
      <c r="EA21" s="145">
        <f t="shared" ref="EA21" si="409">EA23+EA25</f>
        <v>0</v>
      </c>
      <c r="EB21" s="145" t="s">
        <v>1860</v>
      </c>
      <c r="EC21" s="146">
        <f ca="1" t="shared" ref="EC21:EH21" si="410">EC23+EC25</f>
        <v>0</v>
      </c>
      <c r="ED21" s="146">
        <f ca="1" t="shared" si="410"/>
        <v>0</v>
      </c>
      <c r="EE21" s="146">
        <f ca="1" t="shared" si="410"/>
        <v>0</v>
      </c>
      <c r="EF21" s="146">
        <f ca="1" t="shared" si="410"/>
        <v>0</v>
      </c>
      <c r="EG21" s="146">
        <f ca="1" t="shared" si="410"/>
        <v>0</v>
      </c>
      <c r="EH21" s="174">
        <f ca="1" t="shared" si="410"/>
        <v>0</v>
      </c>
      <c r="EI21" s="175">
        <v>0</v>
      </c>
      <c r="EJ21" s="176" t="s">
        <v>1860</v>
      </c>
      <c r="EK21" s="177">
        <f ca="1" t="shared" ref="EK21:EO21" si="411">EK23+EK25</f>
        <v>0</v>
      </c>
      <c r="EL21" s="177">
        <f ca="1" t="shared" si="411"/>
        <v>0</v>
      </c>
      <c r="EM21" s="177">
        <f ca="1" t="shared" si="411"/>
        <v>0</v>
      </c>
      <c r="EN21" s="177">
        <f ca="1" t="shared" si="411"/>
        <v>0</v>
      </c>
      <c r="EO21" s="203">
        <f ca="1" t="shared" si="411"/>
        <v>0</v>
      </c>
      <c r="EP21" s="204">
        <v>0.0005</v>
      </c>
      <c r="EQ21" s="205" t="e">
        <f ca="1" t="shared" ref="EQ21" si="412">EO21/DY21</f>
        <v>#DIV/0!</v>
      </c>
      <c r="ER21" s="245">
        <v>0.0006</v>
      </c>
      <c r="ES21" s="251" t="e">
        <f ca="1" t="shared" ref="ES21" si="413">SUM(EO21:EO22)/DY21</f>
        <v>#DIV/0!</v>
      </c>
      <c r="ET21" s="238">
        <f>VLOOKUP($B21,Table!$C$4:$P$17,MATCH('MBO Report 1'!ET$2,Table!$E$3:$P$3,0)+2,FALSE)</f>
        <v>0</v>
      </c>
      <c r="EU21" s="144" t="s">
        <v>327</v>
      </c>
      <c r="EV21" s="145">
        <f t="shared" ref="EV21" si="414">EV23+EV25</f>
        <v>0</v>
      </c>
      <c r="EW21" s="145" t="s">
        <v>1860</v>
      </c>
      <c r="EX21" s="146">
        <f ca="1" t="shared" ref="EX21:FC21" si="415">EX23+EX25</f>
        <v>0</v>
      </c>
      <c r="EY21" s="146">
        <f ca="1" t="shared" si="415"/>
        <v>0</v>
      </c>
      <c r="EZ21" s="146">
        <f ca="1" t="shared" si="415"/>
        <v>0</v>
      </c>
      <c r="FA21" s="146">
        <f ca="1" t="shared" si="415"/>
        <v>0</v>
      </c>
      <c r="FB21" s="146">
        <f ca="1" t="shared" si="415"/>
        <v>0</v>
      </c>
      <c r="FC21" s="174">
        <f ca="1" t="shared" si="415"/>
        <v>0</v>
      </c>
      <c r="FD21" s="175">
        <v>0</v>
      </c>
      <c r="FE21" s="176" t="s">
        <v>1860</v>
      </c>
      <c r="FF21" s="177">
        <f ca="1" t="shared" ref="FF21:FJ21" si="416">FF23+FF25</f>
        <v>0</v>
      </c>
      <c r="FG21" s="177">
        <f ca="1" t="shared" si="416"/>
        <v>0</v>
      </c>
      <c r="FH21" s="177">
        <f ca="1" t="shared" si="416"/>
        <v>0</v>
      </c>
      <c r="FI21" s="177">
        <f ca="1" t="shared" si="416"/>
        <v>0</v>
      </c>
      <c r="FJ21" s="203">
        <f ca="1" t="shared" si="416"/>
        <v>0</v>
      </c>
      <c r="FK21" s="204">
        <v>0.0005</v>
      </c>
      <c r="FL21" s="205" t="e">
        <f ca="1" t="shared" ref="FL21" si="417">FJ21/ET21</f>
        <v>#DIV/0!</v>
      </c>
      <c r="FM21" s="245">
        <v>0.0006</v>
      </c>
      <c r="FN21" s="251" t="e">
        <f ca="1" t="shared" ref="FN21" si="418">SUM(FJ21:FJ22)/ET21</f>
        <v>#DIV/0!</v>
      </c>
      <c r="FO21" s="238">
        <f>VLOOKUP($B21,Table!$C$4:$P$17,MATCH('MBO Report 1'!FO$2,Table!$E$3:$P$3,0)+2,FALSE)</f>
        <v>0</v>
      </c>
      <c r="FP21" s="144" t="s">
        <v>327</v>
      </c>
      <c r="FQ21" s="145">
        <f t="shared" ref="FQ21" si="419">FQ23+FQ25</f>
        <v>0</v>
      </c>
      <c r="FR21" s="145" t="s">
        <v>1860</v>
      </c>
      <c r="FS21" s="146">
        <f ca="1" t="shared" ref="FS21:FX21" si="420">FS23+FS25</f>
        <v>0</v>
      </c>
      <c r="FT21" s="146">
        <f ca="1" t="shared" si="420"/>
        <v>0</v>
      </c>
      <c r="FU21" s="146">
        <f ca="1" t="shared" si="420"/>
        <v>0</v>
      </c>
      <c r="FV21" s="146">
        <f ca="1" t="shared" si="420"/>
        <v>0</v>
      </c>
      <c r="FW21" s="146">
        <f ca="1" t="shared" si="420"/>
        <v>0</v>
      </c>
      <c r="FX21" s="174">
        <f ca="1" t="shared" si="420"/>
        <v>0</v>
      </c>
      <c r="FY21" s="175">
        <v>0</v>
      </c>
      <c r="FZ21" s="176" t="s">
        <v>1860</v>
      </c>
      <c r="GA21" s="177">
        <f ca="1" t="shared" ref="GA21:GE21" si="421">GA23+GA25</f>
        <v>0</v>
      </c>
      <c r="GB21" s="177">
        <f ca="1" t="shared" si="421"/>
        <v>0</v>
      </c>
      <c r="GC21" s="177">
        <f ca="1" t="shared" si="421"/>
        <v>0</v>
      </c>
      <c r="GD21" s="177">
        <f ca="1" t="shared" si="421"/>
        <v>0</v>
      </c>
      <c r="GE21" s="203">
        <f ca="1" t="shared" si="421"/>
        <v>0</v>
      </c>
      <c r="GF21" s="204">
        <v>0.0005</v>
      </c>
      <c r="GG21" s="205" t="e">
        <f ca="1" t="shared" ref="GG21" si="422">GE21/FO21</f>
        <v>#DIV/0!</v>
      </c>
      <c r="GH21" s="245">
        <v>0.0006</v>
      </c>
      <c r="GI21" s="251" t="e">
        <f ca="1" t="shared" ref="GI21" si="423">SUM(GE21:GE22)/FO21</f>
        <v>#DIV/0!</v>
      </c>
      <c r="GJ21" s="238">
        <f>VLOOKUP($B21,Table!$C$4:$P$17,MATCH('MBO Report 1'!GJ$2,Table!$E$3:$P$3,0)+2,FALSE)</f>
        <v>0</v>
      </c>
      <c r="GK21" s="144" t="s">
        <v>327</v>
      </c>
      <c r="GL21" s="145">
        <f t="shared" ref="GL21" si="424">GL23+GL25</f>
        <v>0</v>
      </c>
      <c r="GM21" s="145" t="s">
        <v>1860</v>
      </c>
      <c r="GN21" s="146">
        <f ca="1" t="shared" ref="GN21:GS21" si="425">GN23+GN25</f>
        <v>0</v>
      </c>
      <c r="GO21" s="146">
        <f ca="1" t="shared" si="425"/>
        <v>0</v>
      </c>
      <c r="GP21" s="146">
        <f ca="1" t="shared" si="425"/>
        <v>0</v>
      </c>
      <c r="GQ21" s="146">
        <f ca="1" t="shared" si="425"/>
        <v>0</v>
      </c>
      <c r="GR21" s="146">
        <f ca="1" t="shared" si="425"/>
        <v>0</v>
      </c>
      <c r="GS21" s="174">
        <f ca="1" t="shared" si="425"/>
        <v>0</v>
      </c>
      <c r="GT21" s="175">
        <v>0</v>
      </c>
      <c r="GU21" s="176" t="s">
        <v>1860</v>
      </c>
      <c r="GV21" s="177">
        <f ca="1" t="shared" ref="GV21:GZ21" si="426">GV23+GV25</f>
        <v>0</v>
      </c>
      <c r="GW21" s="177">
        <f ca="1" t="shared" si="426"/>
        <v>0</v>
      </c>
      <c r="GX21" s="177">
        <f ca="1" t="shared" si="426"/>
        <v>0</v>
      </c>
      <c r="GY21" s="177">
        <f ca="1" t="shared" si="426"/>
        <v>0</v>
      </c>
      <c r="GZ21" s="203">
        <f ca="1" t="shared" si="426"/>
        <v>0</v>
      </c>
      <c r="HA21" s="204">
        <v>0.0005</v>
      </c>
      <c r="HB21" s="205" t="e">
        <f ca="1" t="shared" ref="HB21" si="427">GZ21/GJ21</f>
        <v>#DIV/0!</v>
      </c>
      <c r="HC21" s="245">
        <v>0.0006</v>
      </c>
      <c r="HD21" s="251" t="e">
        <f ca="1" t="shared" ref="HD21" si="428">SUM(GZ21:GZ22)/GJ21</f>
        <v>#DIV/0!</v>
      </c>
      <c r="HE21" s="238">
        <f>VLOOKUP($B21,Table!$C$4:$P$17,MATCH('MBO Report 1'!HE$2,Table!$E$3:$P$3,0)+2,FALSE)</f>
        <v>0</v>
      </c>
      <c r="HF21" s="144" t="s">
        <v>327</v>
      </c>
      <c r="HG21" s="145">
        <f t="shared" ref="HG21" si="429">HG23+HG25</f>
        <v>0</v>
      </c>
      <c r="HH21" s="145" t="s">
        <v>1860</v>
      </c>
      <c r="HI21" s="146">
        <f ca="1" t="shared" ref="HI21:HN21" si="430">HI23+HI25</f>
        <v>0</v>
      </c>
      <c r="HJ21" s="146">
        <f ca="1" t="shared" si="430"/>
        <v>0</v>
      </c>
      <c r="HK21" s="146">
        <f ca="1" t="shared" si="430"/>
        <v>0</v>
      </c>
      <c r="HL21" s="146">
        <f ca="1" t="shared" si="430"/>
        <v>0</v>
      </c>
      <c r="HM21" s="146">
        <f ca="1" t="shared" si="430"/>
        <v>0</v>
      </c>
      <c r="HN21" s="174">
        <f ca="1" t="shared" si="430"/>
        <v>0</v>
      </c>
      <c r="HO21" s="175">
        <v>0</v>
      </c>
      <c r="HP21" s="176" t="s">
        <v>1860</v>
      </c>
      <c r="HQ21" s="177">
        <f ca="1" t="shared" ref="HQ21:HU21" si="431">HQ23+HQ25</f>
        <v>0</v>
      </c>
      <c r="HR21" s="177">
        <f ca="1" t="shared" si="431"/>
        <v>0</v>
      </c>
      <c r="HS21" s="177">
        <f ca="1" t="shared" si="431"/>
        <v>0</v>
      </c>
      <c r="HT21" s="177">
        <f ca="1" t="shared" si="431"/>
        <v>0</v>
      </c>
      <c r="HU21" s="203">
        <f ca="1" t="shared" si="431"/>
        <v>0</v>
      </c>
      <c r="HV21" s="204">
        <v>0.0005</v>
      </c>
      <c r="HW21" s="205" t="e">
        <f ca="1" t="shared" ref="HW21" si="432">HU21/HE21</f>
        <v>#DIV/0!</v>
      </c>
      <c r="HX21" s="245">
        <v>0.0006</v>
      </c>
      <c r="HY21" s="251" t="e">
        <f ca="1" t="shared" ref="HY21" si="433">SUM(HU21:HU22)/HE21</f>
        <v>#DIV/0!</v>
      </c>
      <c r="HZ21" s="238">
        <f>VLOOKUP($B21,Table!$C$4:$P$17,MATCH('MBO Report 1'!HZ$2,Table!$E$3:$P$3,0)+2,FALSE)</f>
        <v>0</v>
      </c>
      <c r="IA21" s="144" t="s">
        <v>327</v>
      </c>
      <c r="IB21" s="145">
        <f t="shared" ref="IB21" si="434">IB23+IB25</f>
        <v>0</v>
      </c>
      <c r="IC21" s="145" t="s">
        <v>1860</v>
      </c>
      <c r="ID21" s="146">
        <f ca="1" t="shared" ref="ID21:II21" si="435">ID23+ID25</f>
        <v>0</v>
      </c>
      <c r="IE21" s="146">
        <f ca="1" t="shared" si="435"/>
        <v>0</v>
      </c>
      <c r="IF21" s="146">
        <f ca="1" t="shared" si="435"/>
        <v>0</v>
      </c>
      <c r="IG21" s="146">
        <f ca="1" t="shared" si="435"/>
        <v>0</v>
      </c>
      <c r="IH21" s="146">
        <f ca="1" t="shared" si="435"/>
        <v>0</v>
      </c>
      <c r="II21" s="174">
        <f ca="1" t="shared" si="435"/>
        <v>0</v>
      </c>
      <c r="IJ21" s="175">
        <v>0</v>
      </c>
      <c r="IK21" s="176" t="s">
        <v>1860</v>
      </c>
      <c r="IL21" s="177">
        <f ca="1" t="shared" ref="IL21:IP21" si="436">IL23+IL25</f>
        <v>0</v>
      </c>
      <c r="IM21" s="177">
        <f ca="1" t="shared" si="436"/>
        <v>0</v>
      </c>
      <c r="IN21" s="177">
        <f ca="1" t="shared" si="436"/>
        <v>0</v>
      </c>
      <c r="IO21" s="177">
        <f ca="1" t="shared" si="436"/>
        <v>0</v>
      </c>
      <c r="IP21" s="203">
        <f ca="1" t="shared" si="436"/>
        <v>0</v>
      </c>
      <c r="IQ21" s="204">
        <v>0.0005</v>
      </c>
      <c r="IR21" s="205" t="e">
        <f ca="1" t="shared" ref="IR21" si="437">IP21/HZ21</f>
        <v>#DIV/0!</v>
      </c>
      <c r="IS21" s="245">
        <v>0.0006</v>
      </c>
      <c r="IT21" s="251" t="e">
        <f ca="1" t="shared" ref="IT21" si="438">SUM(IP21:IP22)/HZ21</f>
        <v>#DIV/0!</v>
      </c>
    </row>
    <row r="22" customHeight="1" collapsed="1" spans="1:254">
      <c r="A22" s="141" t="str">
        <f t="shared" ref="A22" si="439">B21&amp;D22</f>
        <v>SemiconExternal</v>
      </c>
      <c r="B22" s="142"/>
      <c r="C22" s="143"/>
      <c r="D22" s="147" t="s">
        <v>49</v>
      </c>
      <c r="E22" s="148">
        <f>E24+E26</f>
        <v>1</v>
      </c>
      <c r="F22" s="148">
        <f t="shared" ref="F22:L22" si="440">F24+F26</f>
        <v>0</v>
      </c>
      <c r="G22" s="149">
        <f ca="1" t="shared" si="440"/>
        <v>0</v>
      </c>
      <c r="H22" s="149">
        <f ca="1" t="shared" si="440"/>
        <v>0</v>
      </c>
      <c r="I22" s="149">
        <f ca="1" t="shared" si="440"/>
        <v>0</v>
      </c>
      <c r="J22" s="149">
        <f ca="1" t="shared" si="440"/>
        <v>0</v>
      </c>
      <c r="K22" s="149">
        <f ca="1" t="shared" si="440"/>
        <v>0</v>
      </c>
      <c r="L22" s="178">
        <f ca="1" t="shared" si="440"/>
        <v>0</v>
      </c>
      <c r="M22" s="179">
        <f t="shared" ref="M22" si="441">E21*250+E22*500</f>
        <v>500</v>
      </c>
      <c r="N22" s="180">
        <f>VLOOKUP($A22,Table!$A$23:$P$50,MATCH('MBO Report 1'!C$2,Table!$E$22:$P$22,0)+4,FALSE)</f>
        <v>0</v>
      </c>
      <c r="O22" s="181">
        <f ca="1" t="shared" ref="O22:S22" si="442">O24+O26</f>
        <v>0</v>
      </c>
      <c r="P22" s="181">
        <f ca="1" t="shared" si="442"/>
        <v>0</v>
      </c>
      <c r="Q22" s="181">
        <f ca="1" t="shared" si="442"/>
        <v>0</v>
      </c>
      <c r="R22" s="181">
        <f ca="1" t="shared" si="442"/>
        <v>0</v>
      </c>
      <c r="S22" s="208">
        <f ca="1" t="shared" si="442"/>
        <v>500</v>
      </c>
      <c r="T22" s="209">
        <v>0.0001</v>
      </c>
      <c r="U22" s="210">
        <f ca="1">S22/C21</f>
        <v>0.000262548139120226</v>
      </c>
      <c r="V22" s="206"/>
      <c r="W22" s="207"/>
      <c r="X22" s="143"/>
      <c r="Y22" s="147" t="s">
        <v>49</v>
      </c>
      <c r="Z22" s="148">
        <f t="shared" ref="Z22:AG22" si="443">Z24+Z26</f>
        <v>0</v>
      </c>
      <c r="AA22" s="148">
        <f t="shared" si="443"/>
        <v>0</v>
      </c>
      <c r="AB22" s="149">
        <f ca="1" t="shared" si="443"/>
        <v>0</v>
      </c>
      <c r="AC22" s="149">
        <f ca="1" t="shared" si="443"/>
        <v>0</v>
      </c>
      <c r="AD22" s="149">
        <f ca="1" t="shared" si="443"/>
        <v>0</v>
      </c>
      <c r="AE22" s="149">
        <f ca="1" t="shared" si="443"/>
        <v>0</v>
      </c>
      <c r="AF22" s="149">
        <f ca="1" t="shared" si="443"/>
        <v>0</v>
      </c>
      <c r="AG22" s="178">
        <f ca="1" t="shared" si="443"/>
        <v>0</v>
      </c>
      <c r="AH22" s="179">
        <f t="shared" ref="AH22" si="444">Z21*250+Z22*500</f>
        <v>0</v>
      </c>
      <c r="AI22" s="180">
        <f>VLOOKUP($A22,Table!$A$23:$P$50,MATCH('MBO Report 1'!X$2,Table!$E$22:$P$22,0)+4,FALSE)</f>
        <v>0</v>
      </c>
      <c r="AJ22" s="181">
        <f ca="1" t="shared" ref="AJ22:AN22" si="445">AJ24+AJ26</f>
        <v>0</v>
      </c>
      <c r="AK22" s="181">
        <f ca="1" t="shared" si="445"/>
        <v>0</v>
      </c>
      <c r="AL22" s="181">
        <f ca="1" t="shared" si="445"/>
        <v>0</v>
      </c>
      <c r="AM22" s="181">
        <f ca="1" t="shared" si="445"/>
        <v>0</v>
      </c>
      <c r="AN22" s="208">
        <f ca="1" t="shared" si="445"/>
        <v>0</v>
      </c>
      <c r="AO22" s="209">
        <v>0.0001</v>
      </c>
      <c r="AP22" s="210">
        <f ca="1" t="shared" ref="AP22" si="446">AN22/X21</f>
        <v>0</v>
      </c>
      <c r="AQ22" s="206"/>
      <c r="AR22" s="207"/>
      <c r="AS22" s="239"/>
      <c r="AT22" s="147" t="s">
        <v>49</v>
      </c>
      <c r="AU22" s="148">
        <f t="shared" ref="AU22:BB22" si="447">AU24+AU26</f>
        <v>0</v>
      </c>
      <c r="AV22" s="148">
        <f t="shared" si="447"/>
        <v>0</v>
      </c>
      <c r="AW22" s="149">
        <f ca="1" t="shared" si="447"/>
        <v>0</v>
      </c>
      <c r="AX22" s="149">
        <f ca="1" t="shared" si="447"/>
        <v>0</v>
      </c>
      <c r="AY22" s="149">
        <f ca="1" t="shared" si="447"/>
        <v>0</v>
      </c>
      <c r="AZ22" s="149">
        <f ca="1" t="shared" si="447"/>
        <v>0</v>
      </c>
      <c r="BA22" s="149">
        <f ca="1" t="shared" si="447"/>
        <v>0</v>
      </c>
      <c r="BB22" s="178">
        <f ca="1" t="shared" si="447"/>
        <v>0</v>
      </c>
      <c r="BC22" s="179">
        <f t="shared" ref="BC22" si="448">AU21*250+AU22*500</f>
        <v>0</v>
      </c>
      <c r="BD22" s="180">
        <f>VLOOKUP($A22,Table!$A$23:$P$50,MATCH('MBO Report 1'!AS$2,Table!$E$22:$P$22,0)+4,FALSE)</f>
        <v>0</v>
      </c>
      <c r="BE22" s="181">
        <f ca="1" t="shared" ref="BE22:BI22" si="449">BE24+BE26</f>
        <v>0</v>
      </c>
      <c r="BF22" s="181">
        <f ca="1" t="shared" si="449"/>
        <v>0</v>
      </c>
      <c r="BG22" s="181">
        <f ca="1" t="shared" si="449"/>
        <v>0</v>
      </c>
      <c r="BH22" s="181">
        <f ca="1" t="shared" si="449"/>
        <v>0</v>
      </c>
      <c r="BI22" s="208">
        <f ca="1" t="shared" si="449"/>
        <v>0</v>
      </c>
      <c r="BJ22" s="209">
        <v>0.0001</v>
      </c>
      <c r="BK22" s="210">
        <f ca="1" t="shared" ref="BK22" si="450">BI22/AS21</f>
        <v>0</v>
      </c>
      <c r="BL22" s="246"/>
      <c r="BM22" s="252"/>
      <c r="BN22" s="239"/>
      <c r="BO22" s="147" t="s">
        <v>49</v>
      </c>
      <c r="BP22" s="148">
        <f t="shared" ref="BP22:BW22" si="451">BP24+BP26</f>
        <v>1</v>
      </c>
      <c r="BQ22" s="148">
        <f t="shared" si="451"/>
        <v>0</v>
      </c>
      <c r="BR22" s="149">
        <f ca="1" t="shared" si="451"/>
        <v>0</v>
      </c>
      <c r="BS22" s="149">
        <f ca="1" t="shared" si="451"/>
        <v>0</v>
      </c>
      <c r="BT22" s="149">
        <f ca="1" t="shared" si="451"/>
        <v>0</v>
      </c>
      <c r="BU22" s="149">
        <f ca="1" t="shared" si="451"/>
        <v>0</v>
      </c>
      <c r="BV22" s="149">
        <f ca="1" t="shared" si="451"/>
        <v>0</v>
      </c>
      <c r="BW22" s="178">
        <f ca="1" t="shared" si="451"/>
        <v>0</v>
      </c>
      <c r="BX22" s="179">
        <f t="shared" ref="BX22" si="452">BP21*250+BP22*500</f>
        <v>500</v>
      </c>
      <c r="BY22" s="180">
        <f>VLOOKUP($A22,Table!$A$23:$P$50,MATCH('MBO Report 1'!BN$2,Table!$E$22:$P$22,0)+4,FALSE)</f>
        <v>0</v>
      </c>
      <c r="BZ22" s="181">
        <f ca="1" t="shared" ref="BZ22:CD22" si="453">BZ24+BZ26</f>
        <v>0</v>
      </c>
      <c r="CA22" s="181">
        <f ca="1" t="shared" si="453"/>
        <v>0</v>
      </c>
      <c r="CB22" s="181">
        <f ca="1" t="shared" si="453"/>
        <v>0</v>
      </c>
      <c r="CC22" s="181">
        <f ca="1" t="shared" si="453"/>
        <v>0</v>
      </c>
      <c r="CD22" s="208">
        <f ca="1" t="shared" si="453"/>
        <v>500</v>
      </c>
      <c r="CE22" s="209">
        <v>0.0001</v>
      </c>
      <c r="CF22" s="210">
        <f ca="1" t="shared" ref="CF22" si="454">CD22/BN21</f>
        <v>0.000375303904128444</v>
      </c>
      <c r="CG22" s="246"/>
      <c r="CH22" s="252"/>
      <c r="CI22" s="239"/>
      <c r="CJ22" s="147" t="s">
        <v>49</v>
      </c>
      <c r="CK22" s="148">
        <f t="shared" ref="CK22:CR22" si="455">CK24+CK26</f>
        <v>0</v>
      </c>
      <c r="CL22" s="148">
        <f t="shared" si="455"/>
        <v>0</v>
      </c>
      <c r="CM22" s="149">
        <f ca="1" t="shared" si="455"/>
        <v>0</v>
      </c>
      <c r="CN22" s="149">
        <f ca="1" t="shared" si="455"/>
        <v>0</v>
      </c>
      <c r="CO22" s="149">
        <f ca="1" t="shared" si="455"/>
        <v>0</v>
      </c>
      <c r="CP22" s="149">
        <f ca="1" t="shared" si="455"/>
        <v>0</v>
      </c>
      <c r="CQ22" s="149">
        <f ca="1" t="shared" si="455"/>
        <v>0</v>
      </c>
      <c r="CR22" s="178">
        <f ca="1" t="shared" si="455"/>
        <v>0</v>
      </c>
      <c r="CS22" s="179">
        <f t="shared" ref="CS22" si="456">CK21*250+CK22*500</f>
        <v>0</v>
      </c>
      <c r="CT22" s="180">
        <f>VLOOKUP($A22,Table!$A$23:$P$50,MATCH('MBO Report 1'!CI$2,Table!$E$22:$P$22,0)+4,FALSE)</f>
        <v>0</v>
      </c>
      <c r="CU22" s="181">
        <f ca="1" t="shared" ref="CU22:CY22" si="457">CU24+CU26</f>
        <v>0</v>
      </c>
      <c r="CV22" s="181">
        <f ca="1" t="shared" si="457"/>
        <v>0</v>
      </c>
      <c r="CW22" s="181">
        <f ca="1" t="shared" si="457"/>
        <v>0</v>
      </c>
      <c r="CX22" s="181">
        <f ca="1" t="shared" si="457"/>
        <v>0</v>
      </c>
      <c r="CY22" s="208">
        <f ca="1" t="shared" si="457"/>
        <v>0</v>
      </c>
      <c r="CZ22" s="209">
        <v>0.0001</v>
      </c>
      <c r="DA22" s="210">
        <f ca="1" t="shared" ref="DA22" si="458">CY22/CI21</f>
        <v>0</v>
      </c>
      <c r="DB22" s="246"/>
      <c r="DC22" s="252"/>
      <c r="DD22" s="239"/>
      <c r="DE22" s="147" t="s">
        <v>49</v>
      </c>
      <c r="DF22" s="148">
        <f t="shared" ref="DF22:DM22" si="459">DF24+DF26</f>
        <v>0</v>
      </c>
      <c r="DG22" s="148">
        <f t="shared" si="459"/>
        <v>0</v>
      </c>
      <c r="DH22" s="149">
        <f ca="1" t="shared" si="459"/>
        <v>0</v>
      </c>
      <c r="DI22" s="149">
        <f ca="1" t="shared" si="459"/>
        <v>0</v>
      </c>
      <c r="DJ22" s="149">
        <f ca="1" t="shared" si="459"/>
        <v>0</v>
      </c>
      <c r="DK22" s="149">
        <f ca="1" t="shared" si="459"/>
        <v>0</v>
      </c>
      <c r="DL22" s="149">
        <f ca="1" t="shared" si="459"/>
        <v>0</v>
      </c>
      <c r="DM22" s="178">
        <f ca="1" t="shared" si="459"/>
        <v>0</v>
      </c>
      <c r="DN22" s="179">
        <f t="shared" ref="DN22" si="460">DF21*250+DF22*500</f>
        <v>0</v>
      </c>
      <c r="DO22" s="180">
        <f>VLOOKUP($A22,Table!$A$23:$P$50,MATCH('MBO Report 1'!DD$2,Table!$E$22:$P$22,0)+4,FALSE)</f>
        <v>0</v>
      </c>
      <c r="DP22" s="181">
        <f ca="1" t="shared" ref="DP22:DT22" si="461">DP24+DP26</f>
        <v>0</v>
      </c>
      <c r="DQ22" s="181">
        <f ca="1" t="shared" si="461"/>
        <v>0</v>
      </c>
      <c r="DR22" s="181">
        <f ca="1" t="shared" si="461"/>
        <v>0</v>
      </c>
      <c r="DS22" s="181">
        <f ca="1" t="shared" si="461"/>
        <v>0</v>
      </c>
      <c r="DT22" s="208">
        <f ca="1" t="shared" si="461"/>
        <v>0</v>
      </c>
      <c r="DU22" s="209">
        <v>0.0001</v>
      </c>
      <c r="DV22" s="210">
        <f ca="1" t="shared" ref="DV22" si="462">DT22/DD21</f>
        <v>0</v>
      </c>
      <c r="DW22" s="246"/>
      <c r="DX22" s="252"/>
      <c r="DY22" s="239"/>
      <c r="DZ22" s="147" t="s">
        <v>49</v>
      </c>
      <c r="EA22" s="148">
        <f t="shared" ref="EA22:EH22" si="463">EA24+EA26</f>
        <v>0</v>
      </c>
      <c r="EB22" s="148">
        <f t="shared" si="463"/>
        <v>0</v>
      </c>
      <c r="EC22" s="149">
        <f ca="1" t="shared" si="463"/>
        <v>0</v>
      </c>
      <c r="ED22" s="149">
        <f ca="1" t="shared" si="463"/>
        <v>0</v>
      </c>
      <c r="EE22" s="149">
        <f ca="1" t="shared" si="463"/>
        <v>0</v>
      </c>
      <c r="EF22" s="149">
        <f ca="1" t="shared" si="463"/>
        <v>0</v>
      </c>
      <c r="EG22" s="149">
        <f ca="1" t="shared" si="463"/>
        <v>0</v>
      </c>
      <c r="EH22" s="178">
        <f ca="1" t="shared" si="463"/>
        <v>0</v>
      </c>
      <c r="EI22" s="179">
        <f t="shared" ref="EI22" si="464">EA21*250+EA22*500</f>
        <v>0</v>
      </c>
      <c r="EJ22" s="180">
        <f>VLOOKUP($A22,Table!$A$23:$P$50,MATCH('MBO Report 1'!DY$2,Table!$E$22:$P$22,0)+4,FALSE)</f>
        <v>0</v>
      </c>
      <c r="EK22" s="181">
        <f ca="1" t="shared" ref="EK22:EO22" si="465">EK24+EK26</f>
        <v>0</v>
      </c>
      <c r="EL22" s="181">
        <f ca="1" t="shared" si="465"/>
        <v>0</v>
      </c>
      <c r="EM22" s="181">
        <f ca="1" t="shared" si="465"/>
        <v>0</v>
      </c>
      <c r="EN22" s="181">
        <f ca="1" t="shared" si="465"/>
        <v>0</v>
      </c>
      <c r="EO22" s="208">
        <f ca="1" t="shared" si="465"/>
        <v>0</v>
      </c>
      <c r="EP22" s="209">
        <v>0.0001</v>
      </c>
      <c r="EQ22" s="210" t="e">
        <f ca="1" t="shared" ref="EQ22" si="466">EO22/DY21</f>
        <v>#DIV/0!</v>
      </c>
      <c r="ER22" s="246"/>
      <c r="ES22" s="252"/>
      <c r="ET22" s="239"/>
      <c r="EU22" s="147" t="s">
        <v>49</v>
      </c>
      <c r="EV22" s="148">
        <f t="shared" ref="EV22:FC22" si="467">EV24+EV26</f>
        <v>0</v>
      </c>
      <c r="EW22" s="148">
        <f t="shared" si="467"/>
        <v>0</v>
      </c>
      <c r="EX22" s="149">
        <f ca="1" t="shared" si="467"/>
        <v>0</v>
      </c>
      <c r="EY22" s="149">
        <f ca="1" t="shared" si="467"/>
        <v>0</v>
      </c>
      <c r="EZ22" s="149">
        <f ca="1" t="shared" si="467"/>
        <v>0</v>
      </c>
      <c r="FA22" s="149">
        <f ca="1" t="shared" si="467"/>
        <v>0</v>
      </c>
      <c r="FB22" s="149">
        <f ca="1" t="shared" si="467"/>
        <v>0</v>
      </c>
      <c r="FC22" s="178">
        <f ca="1" t="shared" si="467"/>
        <v>0</v>
      </c>
      <c r="FD22" s="179">
        <f t="shared" ref="FD22" si="468">EV21*250+EV22*500</f>
        <v>0</v>
      </c>
      <c r="FE22" s="180">
        <f>VLOOKUP($A22,Table!$A$23:$P$50,MATCH('MBO Report 1'!ET$2,Table!$E$22:$P$22,0)+4,FALSE)</f>
        <v>0</v>
      </c>
      <c r="FF22" s="181">
        <f ca="1" t="shared" ref="FF22:FJ22" si="469">FF24+FF26</f>
        <v>0</v>
      </c>
      <c r="FG22" s="181">
        <f ca="1" t="shared" si="469"/>
        <v>0</v>
      </c>
      <c r="FH22" s="181">
        <f ca="1" t="shared" si="469"/>
        <v>0</v>
      </c>
      <c r="FI22" s="181">
        <f ca="1" t="shared" si="469"/>
        <v>0</v>
      </c>
      <c r="FJ22" s="208">
        <f ca="1" t="shared" si="469"/>
        <v>0</v>
      </c>
      <c r="FK22" s="209">
        <v>0.0001</v>
      </c>
      <c r="FL22" s="210" t="e">
        <f ca="1" t="shared" ref="FL22" si="470">FJ22/ET21</f>
        <v>#DIV/0!</v>
      </c>
      <c r="FM22" s="246"/>
      <c r="FN22" s="252"/>
      <c r="FO22" s="239"/>
      <c r="FP22" s="147" t="s">
        <v>49</v>
      </c>
      <c r="FQ22" s="148">
        <f t="shared" ref="FQ22:FX22" si="471">FQ24+FQ26</f>
        <v>0</v>
      </c>
      <c r="FR22" s="148">
        <f t="shared" si="471"/>
        <v>0</v>
      </c>
      <c r="FS22" s="149">
        <f ca="1" t="shared" si="471"/>
        <v>0</v>
      </c>
      <c r="FT22" s="149">
        <f ca="1" t="shared" si="471"/>
        <v>0</v>
      </c>
      <c r="FU22" s="149">
        <f ca="1" t="shared" si="471"/>
        <v>0</v>
      </c>
      <c r="FV22" s="149">
        <f ca="1" t="shared" si="471"/>
        <v>0</v>
      </c>
      <c r="FW22" s="149">
        <f ca="1" t="shared" si="471"/>
        <v>0</v>
      </c>
      <c r="FX22" s="178">
        <f ca="1" t="shared" si="471"/>
        <v>0</v>
      </c>
      <c r="FY22" s="179">
        <f t="shared" ref="FY22" si="472">FQ21*250+FQ22*500</f>
        <v>0</v>
      </c>
      <c r="FZ22" s="180">
        <f>VLOOKUP($A22,Table!$A$23:$P$50,MATCH('MBO Report 1'!FO$2,Table!$E$22:$P$22,0)+4,FALSE)</f>
        <v>0</v>
      </c>
      <c r="GA22" s="181">
        <f ca="1" t="shared" ref="GA22:GE22" si="473">GA24+GA26</f>
        <v>0</v>
      </c>
      <c r="GB22" s="181">
        <f ca="1" t="shared" si="473"/>
        <v>0</v>
      </c>
      <c r="GC22" s="181">
        <f ca="1" t="shared" si="473"/>
        <v>0</v>
      </c>
      <c r="GD22" s="181">
        <f ca="1" t="shared" si="473"/>
        <v>0</v>
      </c>
      <c r="GE22" s="208">
        <f ca="1" t="shared" si="473"/>
        <v>0</v>
      </c>
      <c r="GF22" s="209">
        <v>0.0001</v>
      </c>
      <c r="GG22" s="210" t="e">
        <f ca="1" t="shared" ref="GG22" si="474">GE22/FO21</f>
        <v>#DIV/0!</v>
      </c>
      <c r="GH22" s="246"/>
      <c r="GI22" s="252"/>
      <c r="GJ22" s="239"/>
      <c r="GK22" s="147" t="s">
        <v>49</v>
      </c>
      <c r="GL22" s="148">
        <f t="shared" ref="GL22:GS22" si="475">GL24+GL26</f>
        <v>0</v>
      </c>
      <c r="GM22" s="148">
        <f t="shared" si="475"/>
        <v>0</v>
      </c>
      <c r="GN22" s="149">
        <f ca="1" t="shared" si="475"/>
        <v>0</v>
      </c>
      <c r="GO22" s="149">
        <f ca="1" t="shared" si="475"/>
        <v>0</v>
      </c>
      <c r="GP22" s="149">
        <f ca="1" t="shared" si="475"/>
        <v>0</v>
      </c>
      <c r="GQ22" s="149">
        <f ca="1" t="shared" si="475"/>
        <v>0</v>
      </c>
      <c r="GR22" s="149">
        <f ca="1" t="shared" si="475"/>
        <v>0</v>
      </c>
      <c r="GS22" s="178">
        <f ca="1" t="shared" si="475"/>
        <v>0</v>
      </c>
      <c r="GT22" s="179">
        <f t="shared" ref="GT22" si="476">GL21*250+GL22*500</f>
        <v>0</v>
      </c>
      <c r="GU22" s="180">
        <f>VLOOKUP($A22,Table!$A$23:$P$50,MATCH('MBO Report 1'!GJ$2,Table!$E$22:$P$22,0)+4,FALSE)</f>
        <v>0</v>
      </c>
      <c r="GV22" s="181">
        <f ca="1" t="shared" ref="GV22:GZ22" si="477">GV24+GV26</f>
        <v>0</v>
      </c>
      <c r="GW22" s="181">
        <f ca="1" t="shared" si="477"/>
        <v>0</v>
      </c>
      <c r="GX22" s="181">
        <f ca="1" t="shared" si="477"/>
        <v>0</v>
      </c>
      <c r="GY22" s="181">
        <f ca="1" t="shared" si="477"/>
        <v>0</v>
      </c>
      <c r="GZ22" s="208">
        <f ca="1" t="shared" si="477"/>
        <v>0</v>
      </c>
      <c r="HA22" s="209">
        <v>0.0001</v>
      </c>
      <c r="HB22" s="210" t="e">
        <f ca="1" t="shared" ref="HB22" si="478">GZ22/GJ21</f>
        <v>#DIV/0!</v>
      </c>
      <c r="HC22" s="246"/>
      <c r="HD22" s="252"/>
      <c r="HE22" s="239"/>
      <c r="HF22" s="147" t="s">
        <v>49</v>
      </c>
      <c r="HG22" s="148">
        <f t="shared" ref="HG22:HN22" si="479">HG24+HG26</f>
        <v>0</v>
      </c>
      <c r="HH22" s="148">
        <f t="shared" si="479"/>
        <v>0</v>
      </c>
      <c r="HI22" s="149">
        <f ca="1" t="shared" si="479"/>
        <v>0</v>
      </c>
      <c r="HJ22" s="149">
        <f ca="1" t="shared" si="479"/>
        <v>0</v>
      </c>
      <c r="HK22" s="149">
        <f ca="1" t="shared" si="479"/>
        <v>0</v>
      </c>
      <c r="HL22" s="149">
        <f ca="1" t="shared" si="479"/>
        <v>0</v>
      </c>
      <c r="HM22" s="149">
        <f ca="1" t="shared" si="479"/>
        <v>0</v>
      </c>
      <c r="HN22" s="178">
        <f ca="1" t="shared" si="479"/>
        <v>0</v>
      </c>
      <c r="HO22" s="179">
        <f t="shared" ref="HO22" si="480">HG21*250+HG22*500</f>
        <v>0</v>
      </c>
      <c r="HP22" s="180">
        <f>VLOOKUP($A22,Table!$A$23:$P$50,MATCH('MBO Report 1'!HE$2,Table!$E$22:$P$22,0)+4,FALSE)</f>
        <v>0</v>
      </c>
      <c r="HQ22" s="181">
        <f ca="1" t="shared" ref="HQ22:HU22" si="481">HQ24+HQ26</f>
        <v>0</v>
      </c>
      <c r="HR22" s="181">
        <f ca="1" t="shared" si="481"/>
        <v>0</v>
      </c>
      <c r="HS22" s="181">
        <f ca="1" t="shared" si="481"/>
        <v>0</v>
      </c>
      <c r="HT22" s="181">
        <f ca="1" t="shared" si="481"/>
        <v>0</v>
      </c>
      <c r="HU22" s="208">
        <f ca="1" t="shared" si="481"/>
        <v>0</v>
      </c>
      <c r="HV22" s="209">
        <v>0.0001</v>
      </c>
      <c r="HW22" s="210" t="e">
        <f ca="1" t="shared" ref="HW22" si="482">HU22/HE21</f>
        <v>#DIV/0!</v>
      </c>
      <c r="HX22" s="246"/>
      <c r="HY22" s="252"/>
      <c r="HZ22" s="239"/>
      <c r="IA22" s="147" t="s">
        <v>49</v>
      </c>
      <c r="IB22" s="148">
        <f t="shared" ref="IB22:II22" si="483">IB24+IB26</f>
        <v>0</v>
      </c>
      <c r="IC22" s="148">
        <f t="shared" si="483"/>
        <v>0</v>
      </c>
      <c r="ID22" s="149">
        <f ca="1" t="shared" si="483"/>
        <v>0</v>
      </c>
      <c r="IE22" s="149">
        <f ca="1" t="shared" si="483"/>
        <v>0</v>
      </c>
      <c r="IF22" s="149">
        <f ca="1" t="shared" si="483"/>
        <v>0</v>
      </c>
      <c r="IG22" s="149">
        <f ca="1" t="shared" si="483"/>
        <v>0</v>
      </c>
      <c r="IH22" s="149">
        <f ca="1" t="shared" si="483"/>
        <v>0</v>
      </c>
      <c r="II22" s="178">
        <f ca="1" t="shared" si="483"/>
        <v>0</v>
      </c>
      <c r="IJ22" s="179">
        <f t="shared" ref="IJ22" si="484">IB21*250+IB22*500</f>
        <v>0</v>
      </c>
      <c r="IK22" s="180">
        <f>VLOOKUP($A22,Table!$A$23:$P$50,MATCH('MBO Report 1'!HZ$2,Table!$E$22:$P$22,0)+4,FALSE)</f>
        <v>0</v>
      </c>
      <c r="IL22" s="181">
        <f ca="1" t="shared" ref="IL22:IP22" si="485">IL24+IL26</f>
        <v>0</v>
      </c>
      <c r="IM22" s="181">
        <f ca="1" t="shared" si="485"/>
        <v>0</v>
      </c>
      <c r="IN22" s="181">
        <f ca="1" t="shared" si="485"/>
        <v>0</v>
      </c>
      <c r="IO22" s="181">
        <f ca="1" t="shared" si="485"/>
        <v>0</v>
      </c>
      <c r="IP22" s="208">
        <f ca="1" t="shared" si="485"/>
        <v>0</v>
      </c>
      <c r="IQ22" s="209">
        <v>0.0001</v>
      </c>
      <c r="IR22" s="210" t="e">
        <f ca="1" t="shared" ref="IR22" si="486">IP22/HZ21</f>
        <v>#DIV/0!</v>
      </c>
      <c r="IS22" s="246"/>
      <c r="IT22" s="252"/>
    </row>
    <row r="23" s="129" customFormat="1" hidden="1" customHeight="1" outlineLevel="1" spans="1:254">
      <c r="A23" s="141" t="str">
        <f t="shared" ref="A23" si="487">B23&amp;D23</f>
        <v>Semicon - CSSPInternal</v>
      </c>
      <c r="B23" s="159" t="str">
        <f>Info!C13</f>
        <v>Semicon - CSSP</v>
      </c>
      <c r="C23" s="151">
        <f>VLOOKUP($B23,Table!$C$4:$P$19,MATCH('MBO Report 1'!C$2,Table!$E$3:$P$3,0)+2,FALSE)</f>
        <v>387995.94</v>
      </c>
      <c r="D23" s="152" t="s">
        <v>327</v>
      </c>
      <c r="E23" s="153">
        <f>VLOOKUP($A23,Table!$A$56:$P$83,MATCH('MBO Report 1'!C$2,Table!$E$55:$P$55,0)+4,FALSE)</f>
        <v>0</v>
      </c>
      <c r="F23" s="153" t="s">
        <v>1860</v>
      </c>
      <c r="G23" s="154">
        <f ca="1">IFERROR(GETPIVOTDATA("ReWork",PivotTable!$B$3,"Dept",$B23,"Month",C$2,"Source",$D23),0)</f>
        <v>0</v>
      </c>
      <c r="H23" s="154">
        <f ca="1">IFERROR(GETPIVOTDATA("RePlate",PivotTable!$B$3,"Dept",$B23,"Month",C$2,"Source",$D23),0)</f>
        <v>0</v>
      </c>
      <c r="I23" s="154">
        <f ca="1">IFERROR(GETPIVOTDATA("ReWash",PivotTable!$B$3,"Dept",$B23,"Month",C$2,"Source",$D23),0)</f>
        <v>0</v>
      </c>
      <c r="J23" s="154">
        <f ca="1">IFERROR(GETPIVOTDATA("Other",PivotTable!$B$3,"Dept",$B23,"Month",C$2,"Source",$D23),0)</f>
        <v>0</v>
      </c>
      <c r="K23" s="154">
        <f ca="1">IFERROR(GETPIVOTDATA("Sort",PivotTable!$B$3,"Dept",$B23,"Month",C$2,"Source",$D23),0)</f>
        <v>0</v>
      </c>
      <c r="L23" s="188">
        <f ca="1">IFERROR(GETPIVOTDATA("Scrap",PivotTable!$B$3,"Dept",$B23,"Month",C$2,"Source",$D23),0)</f>
        <v>0</v>
      </c>
      <c r="M23" s="182">
        <v>0</v>
      </c>
      <c r="N23" s="183" t="s">
        <v>1860</v>
      </c>
      <c r="O23" s="184">
        <f ca="1">IFERROR(GETPIVOTDATA("Labour Cost",PivotTable!$B$3,"Dept",$B23,"Month",C$2,"Source",$D23),0)</f>
        <v>0</v>
      </c>
      <c r="P23" s="184">
        <f ca="1">IFERROR(GETPIVOTDATA("Process cost",PivotTable!$B$3,"Dept",$B23,"Month",C$2,"Source",$D23),0)</f>
        <v>0</v>
      </c>
      <c r="Q23" s="184">
        <f ca="1">IFERROR(GETPIVOTDATA("Material Cost",PivotTable!$B$3,"Dept",$B23,"Month",C$2,"Source",$D23),0)</f>
        <v>0</v>
      </c>
      <c r="R23" s="184">
        <f ca="1">IFERROR(GETPIVOTDATA("Part Cost",PivotTable!$B$3,"Dept",$B23,"Month",C$2,"Source",$D23),0)</f>
        <v>0</v>
      </c>
      <c r="S23" s="211">
        <f ca="1">SUM(M23:R23)</f>
        <v>0</v>
      </c>
      <c r="T23" s="212">
        <v>5e-5</v>
      </c>
      <c r="U23" s="213">
        <f ca="1">S23/C23</f>
        <v>0</v>
      </c>
      <c r="V23" s="214">
        <v>0.0001</v>
      </c>
      <c r="W23" s="215">
        <f ca="1">SUM(S23:S24)/C23</f>
        <v>0</v>
      </c>
      <c r="X23" s="151">
        <f>VLOOKUP($B23,Table!$C$4:$P$17,MATCH('MBO Report 1'!X$2,Table!$E$3:$P$3,0)+2,FALSE)</f>
        <v>427818.4507</v>
      </c>
      <c r="Y23" s="152" t="s">
        <v>327</v>
      </c>
      <c r="Z23" s="153">
        <f>VLOOKUP($A23,Table!$A$56:$P$83,MATCH('MBO Report 1'!X$2,Table!$E$55:$P$55,0)+4,FALSE)</f>
        <v>0</v>
      </c>
      <c r="AA23" s="153" t="s">
        <v>1860</v>
      </c>
      <c r="AB23" s="154">
        <f ca="1">IFERROR(GETPIVOTDATA("ReWork",PivotTable!$B$3,"Dept",$B23,"Month",X$2,"Source",$D23),0)</f>
        <v>0</v>
      </c>
      <c r="AC23" s="154">
        <f ca="1">IFERROR(GETPIVOTDATA("RePlate",PivotTable!$B$3,"Dept",$B23,"Month",X$2,"Source",$D23),0)</f>
        <v>0</v>
      </c>
      <c r="AD23" s="154">
        <f ca="1">IFERROR(GETPIVOTDATA("ReWash",PivotTable!$B$3,"Dept",$B23,"Month",X$2,"Source",$D23),0)</f>
        <v>0</v>
      </c>
      <c r="AE23" s="154">
        <f ca="1">IFERROR(GETPIVOTDATA("Other",PivotTable!$B$3,"Dept",$B23,"Month",X$2,"Source",$D23),0)</f>
        <v>0</v>
      </c>
      <c r="AF23" s="154">
        <f ca="1">IFERROR(GETPIVOTDATA("Sort",PivotTable!$B$3,"Dept",$B23,"Month",X$2,"Source",$D23),0)</f>
        <v>0</v>
      </c>
      <c r="AG23" s="188">
        <f ca="1">IFERROR(GETPIVOTDATA("Scrap",PivotTable!$B$3,"Dept",$B23,"Month",X$2,"Source",$D23),0)</f>
        <v>0</v>
      </c>
      <c r="AH23" s="182">
        <v>0</v>
      </c>
      <c r="AI23" s="183" t="s">
        <v>1860</v>
      </c>
      <c r="AJ23" s="184">
        <f ca="1">IFERROR(GETPIVOTDATA("Labour Cost",PivotTable!$B$3,"Dept",$B23,"Month",X$2,"Source",$D23),0)</f>
        <v>0</v>
      </c>
      <c r="AK23" s="184">
        <f ca="1">IFERROR(GETPIVOTDATA("Process cost",PivotTable!$B$3,"Dept",$B23,"Month",X$2,"Source",$D23),0)</f>
        <v>0</v>
      </c>
      <c r="AL23" s="184">
        <f ca="1">IFERROR(GETPIVOTDATA("Material Cost",PivotTable!$B$3,"Dept",$B23,"Month",X$2,"Source",$D23),0)</f>
        <v>0</v>
      </c>
      <c r="AM23" s="184">
        <f ca="1">IFERROR(GETPIVOTDATA("Part Cost",PivotTable!$B$3,"Dept",$B23,"Month",X$2,"Source",$D23),0)</f>
        <v>0</v>
      </c>
      <c r="AN23" s="211">
        <f ca="1" t="shared" ref="AN23:AN26" si="488">SUM(AH23:AM23)</f>
        <v>0</v>
      </c>
      <c r="AO23" s="212">
        <v>5e-5</v>
      </c>
      <c r="AP23" s="213">
        <f ca="1" t="shared" ref="AP23" si="489">AN23/X23</f>
        <v>0</v>
      </c>
      <c r="AQ23" s="214">
        <v>0.0001</v>
      </c>
      <c r="AR23" s="215">
        <f ca="1" t="shared" ref="AR23" si="490">SUM(AN23:AN24)/X23</f>
        <v>0</v>
      </c>
      <c r="AS23" s="240">
        <f>VLOOKUP($B23,Table!$C$4:$P$17,MATCH('MBO Report 1'!AS$2,Table!$E$3:$P$3,0)+2,FALSE)</f>
        <v>235129.647</v>
      </c>
      <c r="AT23" s="152" t="s">
        <v>327</v>
      </c>
      <c r="AU23" s="153">
        <f>VLOOKUP($A23,Table!$A$56:$P$83,MATCH('MBO Report 1'!AS$2,Table!$E$55:$P$55,0)+4,FALSE)</f>
        <v>0</v>
      </c>
      <c r="AV23" s="153" t="s">
        <v>1860</v>
      </c>
      <c r="AW23" s="154">
        <f ca="1">IFERROR(GETPIVOTDATA("ReWork",PivotTable!$B$3,"Dept",$B23,"Month",AS$2,"Source",$D23),0)</f>
        <v>0</v>
      </c>
      <c r="AX23" s="154">
        <f ca="1">IFERROR(GETPIVOTDATA("RePlate",PivotTable!$B$3,"Dept",$B23,"Month",AS$2,"Source",$D23),0)</f>
        <v>0</v>
      </c>
      <c r="AY23" s="154">
        <f ca="1">IFERROR(GETPIVOTDATA("ReWash",PivotTable!$B$3,"Dept",$B23,"Month",AS$2,"Source",$D23),0)</f>
        <v>0</v>
      </c>
      <c r="AZ23" s="154">
        <f ca="1">IFERROR(GETPIVOTDATA("Other",PivotTable!$B$3,"Dept",$B23,"Month",AS$2,"Source",$D23),0)</f>
        <v>0</v>
      </c>
      <c r="BA23" s="154">
        <f ca="1">IFERROR(GETPIVOTDATA("Sort",PivotTable!$B$3,"Dept",$B23,"Month",AS$2,"Source",$D23),0)</f>
        <v>0</v>
      </c>
      <c r="BB23" s="188">
        <f ca="1">IFERROR(GETPIVOTDATA("Scrap",PivotTable!$B$3,"Dept",$B23,"Month",AS$2,"Source",$D23),0)</f>
        <v>0</v>
      </c>
      <c r="BC23" s="182">
        <v>0</v>
      </c>
      <c r="BD23" s="183" t="s">
        <v>1860</v>
      </c>
      <c r="BE23" s="184">
        <f ca="1">IFERROR(GETPIVOTDATA("Labour Cost",PivotTable!$B$3,"Dept",$B23,"Month",AS$2,"Source",$D23),0)</f>
        <v>0</v>
      </c>
      <c r="BF23" s="184">
        <f ca="1">IFERROR(GETPIVOTDATA("Process cost",PivotTable!$B$3,"Dept",$B23,"Month",AS$2,"Source",$D23),0)</f>
        <v>0</v>
      </c>
      <c r="BG23" s="184">
        <f ca="1">IFERROR(GETPIVOTDATA("Material Cost",PivotTable!$B$3,"Dept",$B23,"Month",AS$2,"Source",$D23),0)</f>
        <v>0</v>
      </c>
      <c r="BH23" s="184">
        <f ca="1">IFERROR(GETPIVOTDATA("Part Cost",PivotTable!$B$3,"Dept",$B23,"Month",AS$2,"Source",$D23),0)</f>
        <v>0</v>
      </c>
      <c r="BI23" s="211">
        <f ca="1" t="shared" ref="BI23:BI26" si="491">SUM(BC23:BH23)</f>
        <v>0</v>
      </c>
      <c r="BJ23" s="212">
        <v>5e-5</v>
      </c>
      <c r="BK23" s="213">
        <f ca="1" t="shared" ref="BK23" si="492">BI23/AS23</f>
        <v>0</v>
      </c>
      <c r="BL23" s="247">
        <v>0.0001</v>
      </c>
      <c r="BM23" s="253">
        <f ca="1" t="shared" ref="BM23" si="493">SUM(BI23:BI24)/AS23</f>
        <v>0</v>
      </c>
      <c r="BN23" s="240">
        <f>VLOOKUP($B23,Table!$C$4:$P$17,MATCH('MBO Report 1'!BN$2,Table!$E$3:$P$3,0)+2,FALSE)</f>
        <v>228863.5503</v>
      </c>
      <c r="BO23" s="152" t="s">
        <v>327</v>
      </c>
      <c r="BP23" s="153">
        <f>VLOOKUP($A23,Table!$A$56:$P$83,MATCH('MBO Report 1'!BN$2,Table!$E$55:$P$55,0)+4,FALSE)</f>
        <v>0</v>
      </c>
      <c r="BQ23" s="153" t="s">
        <v>1860</v>
      </c>
      <c r="BR23" s="154">
        <f ca="1">IFERROR(GETPIVOTDATA("ReWork",PivotTable!$B$3,"Dept",$B23,"Month",BN$2,"Source",$D23),0)</f>
        <v>0</v>
      </c>
      <c r="BS23" s="154">
        <f ca="1">IFERROR(GETPIVOTDATA("RePlate",PivotTable!$B$3,"Dept",$B23,"Month",BN$2,"Source",$D23),0)</f>
        <v>0</v>
      </c>
      <c r="BT23" s="154">
        <f ca="1">IFERROR(GETPIVOTDATA("ReWash",PivotTable!$B$3,"Dept",$B23,"Month",BN$2,"Source",$D23),0)</f>
        <v>0</v>
      </c>
      <c r="BU23" s="154">
        <f ca="1">IFERROR(GETPIVOTDATA("Other",PivotTable!$B$3,"Dept",$B23,"Month",BN$2,"Source",$D23),0)</f>
        <v>0</v>
      </c>
      <c r="BV23" s="154">
        <f ca="1">IFERROR(GETPIVOTDATA("Sort",PivotTable!$B$3,"Dept",$B23,"Month",BN$2,"Source",$D23),0)</f>
        <v>0</v>
      </c>
      <c r="BW23" s="188">
        <f ca="1">IFERROR(GETPIVOTDATA("Scrap",PivotTable!$B$3,"Dept",$B23,"Month",BN$2,"Source",$D23),0)</f>
        <v>0</v>
      </c>
      <c r="BX23" s="182">
        <v>0</v>
      </c>
      <c r="BY23" s="183" t="s">
        <v>1860</v>
      </c>
      <c r="BZ23" s="184">
        <f ca="1">IFERROR(GETPIVOTDATA("Labour Cost",PivotTable!$B$3,"Dept",$B23,"Month",BN$2,"Source",$D23),0)</f>
        <v>0</v>
      </c>
      <c r="CA23" s="184">
        <f ca="1">IFERROR(GETPIVOTDATA("Process cost",PivotTable!$B$3,"Dept",$B23,"Month",BN$2,"Source",$D23),0)</f>
        <v>0</v>
      </c>
      <c r="CB23" s="184">
        <f ca="1">IFERROR(GETPIVOTDATA("Material Cost",PivotTable!$B$3,"Dept",$B23,"Month",BN$2,"Source",$D23),0)</f>
        <v>0</v>
      </c>
      <c r="CC23" s="184">
        <f ca="1">IFERROR(GETPIVOTDATA("Part Cost",PivotTable!$B$3,"Dept",$B23,"Month",BN$2,"Source",$D23),0)</f>
        <v>0</v>
      </c>
      <c r="CD23" s="211">
        <f ca="1" t="shared" ref="CD23:CD26" si="494">SUM(BX23:CC23)</f>
        <v>0</v>
      </c>
      <c r="CE23" s="212">
        <v>5e-5</v>
      </c>
      <c r="CF23" s="213">
        <f ca="1" t="shared" ref="CF23" si="495">CD23/BN23</f>
        <v>0</v>
      </c>
      <c r="CG23" s="247">
        <v>0.0001</v>
      </c>
      <c r="CH23" s="253">
        <f ca="1" t="shared" ref="CH23" si="496">SUM(CD23:CD24)/BN23</f>
        <v>0</v>
      </c>
      <c r="CI23" s="240">
        <f>VLOOKUP($B23,Table!$C$4:$P$17,MATCH('MBO Report 1'!CI$2,Table!$E$3:$P$3,0)+2,FALSE)</f>
        <v>267126.2846</v>
      </c>
      <c r="CJ23" s="152" t="s">
        <v>327</v>
      </c>
      <c r="CK23" s="153">
        <f>VLOOKUP($A23,Table!$A$56:$P$83,MATCH('MBO Report 1'!CI$2,Table!$E$55:$P$55,0)+4,FALSE)</f>
        <v>0</v>
      </c>
      <c r="CL23" s="153" t="s">
        <v>1860</v>
      </c>
      <c r="CM23" s="154">
        <f ca="1">IFERROR(GETPIVOTDATA("ReWork",PivotTable!$B$3,"Dept",$B23,"Month",CI$2,"Source",$D23),0)</f>
        <v>0</v>
      </c>
      <c r="CN23" s="154">
        <f ca="1">IFERROR(GETPIVOTDATA("RePlate",PivotTable!$B$3,"Dept",$B23,"Month",CI$2,"Source",$D23),0)</f>
        <v>0</v>
      </c>
      <c r="CO23" s="154">
        <f ca="1">IFERROR(GETPIVOTDATA("ReWash",PivotTable!$B$3,"Dept",$B23,"Month",CI$2,"Source",$D23),0)</f>
        <v>0</v>
      </c>
      <c r="CP23" s="154">
        <f ca="1">IFERROR(GETPIVOTDATA("Other",PivotTable!$B$3,"Dept",$B23,"Month",CI$2,"Source",$D23),0)</f>
        <v>0</v>
      </c>
      <c r="CQ23" s="154">
        <f ca="1">IFERROR(GETPIVOTDATA("Sort",PivotTable!$B$3,"Dept",$B23,"Month",CI$2,"Source",$D23),0)</f>
        <v>0</v>
      </c>
      <c r="CR23" s="188">
        <f ca="1">IFERROR(GETPIVOTDATA("Scrap",PivotTable!$B$3,"Dept",$B23,"Month",CI$2,"Source",$D23),0)</f>
        <v>0</v>
      </c>
      <c r="CS23" s="182">
        <v>0</v>
      </c>
      <c r="CT23" s="183" t="s">
        <v>1860</v>
      </c>
      <c r="CU23" s="184">
        <f ca="1">IFERROR(GETPIVOTDATA("Labour Cost",PivotTable!$B$3,"Dept",$B23,"Month",CI$2,"Source",$D23),0)</f>
        <v>0</v>
      </c>
      <c r="CV23" s="184">
        <f ca="1">IFERROR(GETPIVOTDATA("Process cost",PivotTable!$B$3,"Dept",$B23,"Month",CI$2,"Source",$D23),0)</f>
        <v>0</v>
      </c>
      <c r="CW23" s="184">
        <f ca="1">IFERROR(GETPIVOTDATA("Material Cost",PivotTable!$B$3,"Dept",$B23,"Month",CI$2,"Source",$D23),0)</f>
        <v>0</v>
      </c>
      <c r="CX23" s="184">
        <f ca="1">IFERROR(GETPIVOTDATA("Part Cost",PivotTable!$B$3,"Dept",$B23,"Month",CI$2,"Source",$D23),0)</f>
        <v>0</v>
      </c>
      <c r="CY23" s="211">
        <f ca="1" t="shared" ref="CY23:CY26" si="497">SUM(CS23:CX23)</f>
        <v>0</v>
      </c>
      <c r="CZ23" s="212">
        <v>5e-5</v>
      </c>
      <c r="DA23" s="213">
        <f ca="1" t="shared" ref="DA23" si="498">CY23/CI23</f>
        <v>0</v>
      </c>
      <c r="DB23" s="247">
        <v>0.0001</v>
      </c>
      <c r="DC23" s="253">
        <f ca="1" t="shared" ref="DC23" si="499">SUM(CY23:CY24)/CI23</f>
        <v>0</v>
      </c>
      <c r="DD23" s="240">
        <f>VLOOKUP($B23,Table!$C$4:$P$17,MATCH('MBO Report 1'!DD$2,Table!$E$3:$P$3,0)+2,FALSE)</f>
        <v>293846.1555</v>
      </c>
      <c r="DE23" s="152" t="s">
        <v>327</v>
      </c>
      <c r="DF23" s="153">
        <f>VLOOKUP($A23,Table!$A$56:$P$83,MATCH('MBO Report 1'!DD$2,Table!$E$55:$P$55,0)+4,FALSE)</f>
        <v>0</v>
      </c>
      <c r="DG23" s="153" t="s">
        <v>1860</v>
      </c>
      <c r="DH23" s="154">
        <f ca="1">IFERROR(GETPIVOTDATA("ReWork",PivotTable!$B$3,"Dept",$B23,"Month",DD$2,"Source",$D23),0)</f>
        <v>0</v>
      </c>
      <c r="DI23" s="154">
        <f ca="1">IFERROR(GETPIVOTDATA("RePlate",PivotTable!$B$3,"Dept",$B23,"Month",DD$2,"Source",$D23),0)</f>
        <v>0</v>
      </c>
      <c r="DJ23" s="154">
        <f ca="1">IFERROR(GETPIVOTDATA("ReWash",PivotTable!$B$3,"Dept",$B23,"Month",DD$2,"Source",$D23),0)</f>
        <v>0</v>
      </c>
      <c r="DK23" s="154">
        <f ca="1">IFERROR(GETPIVOTDATA("Other",PivotTable!$B$3,"Dept",$B23,"Month",DD$2,"Source",$D23),0)</f>
        <v>0</v>
      </c>
      <c r="DL23" s="154">
        <f ca="1">IFERROR(GETPIVOTDATA("Sort",PivotTable!$B$3,"Dept",$B23,"Month",DD$2,"Source",$D23),0)</f>
        <v>0</v>
      </c>
      <c r="DM23" s="188">
        <f ca="1">IFERROR(GETPIVOTDATA("Scrap",PivotTable!$B$3,"Dept",$B23,"Month",DD$2,"Source",$D23),0)</f>
        <v>0</v>
      </c>
      <c r="DN23" s="182">
        <v>0</v>
      </c>
      <c r="DO23" s="183" t="s">
        <v>1860</v>
      </c>
      <c r="DP23" s="184">
        <f ca="1">IFERROR(GETPIVOTDATA("Labour Cost",PivotTable!$B$3,"Dept",$B23,"Month",DD$2,"Source",$D23),0)</f>
        <v>0</v>
      </c>
      <c r="DQ23" s="184">
        <f ca="1">IFERROR(GETPIVOTDATA("Process cost",PivotTable!$B$3,"Dept",$B23,"Month",DD$2,"Source",$D23),0)</f>
        <v>0</v>
      </c>
      <c r="DR23" s="184">
        <f ca="1">IFERROR(GETPIVOTDATA("Material Cost",PivotTable!$B$3,"Dept",$B23,"Month",DD$2,"Source",$D23),0)</f>
        <v>0</v>
      </c>
      <c r="DS23" s="184">
        <f ca="1">IFERROR(GETPIVOTDATA("Part Cost",PivotTable!$B$3,"Dept",$B23,"Month",DD$2,"Source",$D23),0)</f>
        <v>0</v>
      </c>
      <c r="DT23" s="211">
        <f ca="1" t="shared" ref="DT23:DT26" si="500">SUM(DN23:DS23)</f>
        <v>0</v>
      </c>
      <c r="DU23" s="212">
        <v>5e-5</v>
      </c>
      <c r="DV23" s="213">
        <f ca="1" t="shared" ref="DV23" si="501">DT23/DD23</f>
        <v>0</v>
      </c>
      <c r="DW23" s="247">
        <v>0.0001</v>
      </c>
      <c r="DX23" s="253">
        <f ca="1" t="shared" ref="DX23" si="502">SUM(DT23:DT24)/DD23</f>
        <v>0</v>
      </c>
      <c r="DY23" s="240">
        <f>VLOOKUP($B23,Table!$C$4:$P$17,MATCH('MBO Report 1'!DY$2,Table!$E$3:$P$3,0)+2,FALSE)</f>
        <v>0</v>
      </c>
      <c r="DZ23" s="152" t="s">
        <v>327</v>
      </c>
      <c r="EA23" s="153">
        <f>VLOOKUP($A23,Table!$A$56:$P$83,MATCH('MBO Report 1'!DY$2,Table!$E$55:$P$55,0)+4,FALSE)</f>
        <v>0</v>
      </c>
      <c r="EB23" s="153" t="s">
        <v>1860</v>
      </c>
      <c r="EC23" s="154">
        <f ca="1">IFERROR(GETPIVOTDATA("ReWork",PivotTable!$B$3,"Dept",$B23,"Month",DY$2,"Source",$D23),0)</f>
        <v>0</v>
      </c>
      <c r="ED23" s="154">
        <f ca="1">IFERROR(GETPIVOTDATA("RePlate",PivotTable!$B$3,"Dept",$B23,"Month",DY$2,"Source",$D23),0)</f>
        <v>0</v>
      </c>
      <c r="EE23" s="154">
        <f ca="1">IFERROR(GETPIVOTDATA("ReWash",PivotTable!$B$3,"Dept",$B23,"Month",DY$2,"Source",$D23),0)</f>
        <v>0</v>
      </c>
      <c r="EF23" s="154">
        <f ca="1">IFERROR(GETPIVOTDATA("Other",PivotTable!$B$3,"Dept",$B23,"Month",DY$2,"Source",$D23),0)</f>
        <v>0</v>
      </c>
      <c r="EG23" s="154">
        <f ca="1">IFERROR(GETPIVOTDATA("Sort",PivotTable!$B$3,"Dept",$B23,"Month",DY$2,"Source",$D23),0)</f>
        <v>0</v>
      </c>
      <c r="EH23" s="188">
        <f ca="1">IFERROR(GETPIVOTDATA("Scrap",PivotTable!$B$3,"Dept",$B23,"Month",DY$2,"Source",$D23),0)</f>
        <v>0</v>
      </c>
      <c r="EI23" s="182">
        <v>0</v>
      </c>
      <c r="EJ23" s="183" t="s">
        <v>1860</v>
      </c>
      <c r="EK23" s="184">
        <f ca="1">IFERROR(GETPIVOTDATA("Labour Cost",PivotTable!$B$3,"Dept",$B23,"Month",DY$2,"Source",$D23),0)</f>
        <v>0</v>
      </c>
      <c r="EL23" s="184">
        <f ca="1">IFERROR(GETPIVOTDATA("Process cost",PivotTable!$B$3,"Dept",$B23,"Month",DY$2,"Source",$D23),0)</f>
        <v>0</v>
      </c>
      <c r="EM23" s="184">
        <f ca="1">IFERROR(GETPIVOTDATA("Material Cost",PivotTable!$B$3,"Dept",$B23,"Month",DY$2,"Source",$D23),0)</f>
        <v>0</v>
      </c>
      <c r="EN23" s="184">
        <f ca="1">IFERROR(GETPIVOTDATA("Part Cost",PivotTable!$B$3,"Dept",$B23,"Month",DY$2,"Source",$D23),0)</f>
        <v>0</v>
      </c>
      <c r="EO23" s="211">
        <f ca="1" t="shared" ref="EO23:EO26" si="503">SUM(EI23:EN23)</f>
        <v>0</v>
      </c>
      <c r="EP23" s="212">
        <v>5e-5</v>
      </c>
      <c r="EQ23" s="213" t="e">
        <f ca="1" t="shared" ref="EQ23" si="504">EO23/DY23</f>
        <v>#DIV/0!</v>
      </c>
      <c r="ER23" s="247">
        <v>0.0001</v>
      </c>
      <c r="ES23" s="253" t="e">
        <f ca="1" t="shared" ref="ES23" si="505">SUM(EO23:EO24)/DY23</f>
        <v>#DIV/0!</v>
      </c>
      <c r="ET23" s="240">
        <f>VLOOKUP($B23,Table!$C$4:$P$17,MATCH('MBO Report 1'!ET$2,Table!$E$3:$P$3,0)+2,FALSE)</f>
        <v>0</v>
      </c>
      <c r="EU23" s="152" t="s">
        <v>327</v>
      </c>
      <c r="EV23" s="153">
        <f>VLOOKUP($A23,Table!$A$56:$P$83,MATCH('MBO Report 1'!ET$2,Table!$E$55:$P$55,0)+4,FALSE)</f>
        <v>0</v>
      </c>
      <c r="EW23" s="153" t="s">
        <v>1860</v>
      </c>
      <c r="EX23" s="154">
        <f ca="1">IFERROR(GETPIVOTDATA("ReWork",PivotTable!$B$3,"Dept",$B23,"Month",ET$2,"Source",$D23),0)</f>
        <v>0</v>
      </c>
      <c r="EY23" s="154">
        <f ca="1">IFERROR(GETPIVOTDATA("RePlate",PivotTable!$B$3,"Dept",$B23,"Month",ET$2,"Source",$D23),0)</f>
        <v>0</v>
      </c>
      <c r="EZ23" s="154">
        <f ca="1">IFERROR(GETPIVOTDATA("ReWash",PivotTable!$B$3,"Dept",$B23,"Month",ET$2,"Source",$D23),0)</f>
        <v>0</v>
      </c>
      <c r="FA23" s="154">
        <f ca="1">IFERROR(GETPIVOTDATA("Other",PivotTable!$B$3,"Dept",$B23,"Month",ET$2,"Source",$D23),0)</f>
        <v>0</v>
      </c>
      <c r="FB23" s="154">
        <f ca="1">IFERROR(GETPIVOTDATA("Sort",PivotTable!$B$3,"Dept",$B23,"Month",ET$2,"Source",$D23),0)</f>
        <v>0</v>
      </c>
      <c r="FC23" s="188">
        <f ca="1">IFERROR(GETPIVOTDATA("Scrap",PivotTable!$B$3,"Dept",$B23,"Month",ET$2,"Source",$D23),0)</f>
        <v>0</v>
      </c>
      <c r="FD23" s="182">
        <v>0</v>
      </c>
      <c r="FE23" s="183" t="s">
        <v>1860</v>
      </c>
      <c r="FF23" s="184">
        <f ca="1">IFERROR(GETPIVOTDATA("Labour Cost",PivotTable!$B$3,"Dept",$B23,"Month",ET$2,"Source",$D23),0)</f>
        <v>0</v>
      </c>
      <c r="FG23" s="184">
        <f ca="1">IFERROR(GETPIVOTDATA("Process cost",PivotTable!$B$3,"Dept",$B23,"Month",ET$2,"Source",$D23),0)</f>
        <v>0</v>
      </c>
      <c r="FH23" s="184">
        <f ca="1">IFERROR(GETPIVOTDATA("Material Cost",PivotTable!$B$3,"Dept",$B23,"Month",ET$2,"Source",$D23),0)</f>
        <v>0</v>
      </c>
      <c r="FI23" s="184">
        <f ca="1">IFERROR(GETPIVOTDATA("Part Cost",PivotTable!$B$3,"Dept",$B23,"Month",ET$2,"Source",$D23),0)</f>
        <v>0</v>
      </c>
      <c r="FJ23" s="211">
        <f ca="1" t="shared" ref="FJ23:FJ26" si="506">SUM(FD23:FI23)</f>
        <v>0</v>
      </c>
      <c r="FK23" s="212">
        <v>5e-5</v>
      </c>
      <c r="FL23" s="213" t="e">
        <f ca="1" t="shared" ref="FL23" si="507">FJ23/ET23</f>
        <v>#DIV/0!</v>
      </c>
      <c r="FM23" s="247">
        <v>0.0001</v>
      </c>
      <c r="FN23" s="253" t="e">
        <f ca="1" t="shared" ref="FN23" si="508">SUM(FJ23:FJ24)/ET23</f>
        <v>#DIV/0!</v>
      </c>
      <c r="FO23" s="240">
        <f>VLOOKUP($B23,Table!$C$4:$P$17,MATCH('MBO Report 1'!FO$2,Table!$E$3:$P$3,0)+2,FALSE)</f>
        <v>0</v>
      </c>
      <c r="FP23" s="152" t="s">
        <v>327</v>
      </c>
      <c r="FQ23" s="153">
        <f>VLOOKUP($A23,Table!$A$56:$P$83,MATCH('MBO Report 1'!FO$2,Table!$E$55:$P$55,0)+4,FALSE)</f>
        <v>0</v>
      </c>
      <c r="FR23" s="153" t="s">
        <v>1860</v>
      </c>
      <c r="FS23" s="154">
        <f ca="1">IFERROR(GETPIVOTDATA("ReWork",PivotTable!$B$3,"Dept",$B23,"Month",FO$2,"Source",$D23),0)</f>
        <v>0</v>
      </c>
      <c r="FT23" s="154">
        <f ca="1">IFERROR(GETPIVOTDATA("RePlate",PivotTable!$B$3,"Dept",$B23,"Month",FO$2,"Source",$D23),0)</f>
        <v>0</v>
      </c>
      <c r="FU23" s="154">
        <f ca="1">IFERROR(GETPIVOTDATA("ReWash",PivotTable!$B$3,"Dept",$B23,"Month",FO$2,"Source",$D23),0)</f>
        <v>0</v>
      </c>
      <c r="FV23" s="154">
        <f ca="1">IFERROR(GETPIVOTDATA("Other",PivotTable!$B$3,"Dept",$B23,"Month",FO$2,"Source",$D23),0)</f>
        <v>0</v>
      </c>
      <c r="FW23" s="154">
        <f ca="1">IFERROR(GETPIVOTDATA("Sort",PivotTable!$B$3,"Dept",$B23,"Month",FO$2,"Source",$D23),0)</f>
        <v>0</v>
      </c>
      <c r="FX23" s="188">
        <f ca="1">IFERROR(GETPIVOTDATA("Scrap",PivotTable!$B$3,"Dept",$B23,"Month",FO$2,"Source",$D23),0)</f>
        <v>0</v>
      </c>
      <c r="FY23" s="182">
        <v>0</v>
      </c>
      <c r="FZ23" s="183" t="s">
        <v>1860</v>
      </c>
      <c r="GA23" s="184">
        <f ca="1">IFERROR(GETPIVOTDATA("Labour Cost",PivotTable!$B$3,"Dept",$B23,"Month",FO$2,"Source",$D23),0)</f>
        <v>0</v>
      </c>
      <c r="GB23" s="184">
        <f ca="1">IFERROR(GETPIVOTDATA("Process cost",PivotTable!$B$3,"Dept",$B23,"Month",FO$2,"Source",$D23),0)</f>
        <v>0</v>
      </c>
      <c r="GC23" s="184">
        <f ca="1">IFERROR(GETPIVOTDATA("Material Cost",PivotTable!$B$3,"Dept",$B23,"Month",FO$2,"Source",$D23),0)</f>
        <v>0</v>
      </c>
      <c r="GD23" s="184">
        <f ca="1">IFERROR(GETPIVOTDATA("Part Cost",PivotTable!$B$3,"Dept",$B23,"Month",FO$2,"Source",$D23),0)</f>
        <v>0</v>
      </c>
      <c r="GE23" s="211">
        <f ca="1" t="shared" ref="GE23:GE26" si="509">SUM(FY23:GD23)</f>
        <v>0</v>
      </c>
      <c r="GF23" s="212">
        <v>5e-5</v>
      </c>
      <c r="GG23" s="213" t="e">
        <f ca="1" t="shared" ref="GG23" si="510">GE23/FO23</f>
        <v>#DIV/0!</v>
      </c>
      <c r="GH23" s="247">
        <v>0.0001</v>
      </c>
      <c r="GI23" s="253" t="e">
        <f ca="1" t="shared" ref="GI23" si="511">SUM(GE23:GE24)/FO23</f>
        <v>#DIV/0!</v>
      </c>
      <c r="GJ23" s="240">
        <f>VLOOKUP($B23,Table!$C$4:$P$17,MATCH('MBO Report 1'!GJ$2,Table!$E$3:$P$3,0)+2,FALSE)</f>
        <v>0</v>
      </c>
      <c r="GK23" s="152" t="s">
        <v>327</v>
      </c>
      <c r="GL23" s="153">
        <f>VLOOKUP($A23,Table!$A$56:$P$83,MATCH('MBO Report 1'!GJ$2,Table!$E$55:$P$55,0)+4,FALSE)</f>
        <v>0</v>
      </c>
      <c r="GM23" s="153" t="s">
        <v>1860</v>
      </c>
      <c r="GN23" s="154">
        <f ca="1">IFERROR(GETPIVOTDATA("ReWork",PivotTable!$B$3,"Dept",$B23,"Month",GJ$2,"Source",$D23),0)</f>
        <v>0</v>
      </c>
      <c r="GO23" s="154">
        <f ca="1">IFERROR(GETPIVOTDATA("RePlate",PivotTable!$B$3,"Dept",$B23,"Month",GJ$2,"Source",$D23),0)</f>
        <v>0</v>
      </c>
      <c r="GP23" s="154">
        <f ca="1">IFERROR(GETPIVOTDATA("ReWash",PivotTable!$B$3,"Dept",$B23,"Month",GJ$2,"Source",$D23),0)</f>
        <v>0</v>
      </c>
      <c r="GQ23" s="154">
        <f ca="1">IFERROR(GETPIVOTDATA("Other",PivotTable!$B$3,"Dept",$B23,"Month",GJ$2,"Source",$D23),0)</f>
        <v>0</v>
      </c>
      <c r="GR23" s="154">
        <f ca="1">IFERROR(GETPIVOTDATA("Sort",PivotTable!$B$3,"Dept",$B23,"Month",GJ$2,"Source",$D23),0)</f>
        <v>0</v>
      </c>
      <c r="GS23" s="188">
        <f ca="1">IFERROR(GETPIVOTDATA("Scrap",PivotTable!$B$3,"Dept",$B23,"Month",GJ$2,"Source",$D23),0)</f>
        <v>0</v>
      </c>
      <c r="GT23" s="182">
        <v>0</v>
      </c>
      <c r="GU23" s="183" t="s">
        <v>1860</v>
      </c>
      <c r="GV23" s="184">
        <f ca="1">IFERROR(GETPIVOTDATA("Labour Cost",PivotTable!$B$3,"Dept",$B23,"Month",GJ$2,"Source",$D23),0)</f>
        <v>0</v>
      </c>
      <c r="GW23" s="184">
        <f ca="1">IFERROR(GETPIVOTDATA("Process cost",PivotTable!$B$3,"Dept",$B23,"Month",GJ$2,"Source",$D23),0)</f>
        <v>0</v>
      </c>
      <c r="GX23" s="184">
        <f ca="1">IFERROR(GETPIVOTDATA("Material Cost",PivotTable!$B$3,"Dept",$B23,"Month",GJ$2,"Source",$D23),0)</f>
        <v>0</v>
      </c>
      <c r="GY23" s="184">
        <f ca="1">IFERROR(GETPIVOTDATA("Part Cost",PivotTable!$B$3,"Dept",$B23,"Month",GJ$2,"Source",$D23),0)</f>
        <v>0</v>
      </c>
      <c r="GZ23" s="211">
        <f ca="1" t="shared" ref="GZ23:GZ26" si="512">SUM(GT23:GY23)</f>
        <v>0</v>
      </c>
      <c r="HA23" s="212">
        <v>5e-5</v>
      </c>
      <c r="HB23" s="213" t="e">
        <f ca="1" t="shared" ref="HB23" si="513">GZ23/GJ23</f>
        <v>#DIV/0!</v>
      </c>
      <c r="HC23" s="247">
        <v>0.0001</v>
      </c>
      <c r="HD23" s="253" t="e">
        <f ca="1" t="shared" ref="HD23" si="514">SUM(GZ23:GZ24)/GJ23</f>
        <v>#DIV/0!</v>
      </c>
      <c r="HE23" s="240">
        <f>VLOOKUP($B23,Table!$C$4:$P$17,MATCH('MBO Report 1'!HE$2,Table!$E$3:$P$3,0)+2,FALSE)</f>
        <v>0</v>
      </c>
      <c r="HF23" s="152" t="s">
        <v>327</v>
      </c>
      <c r="HG23" s="153">
        <f>VLOOKUP($A23,Table!$A$56:$P$83,MATCH('MBO Report 1'!HE$2,Table!$E$55:$P$55,0)+4,FALSE)</f>
        <v>0</v>
      </c>
      <c r="HH23" s="153" t="s">
        <v>1860</v>
      </c>
      <c r="HI23" s="154">
        <f ca="1">IFERROR(GETPIVOTDATA("ReWork",PivotTable!$B$3,"Dept",$B23,"Month",HE$2,"Source",$D23),0)</f>
        <v>0</v>
      </c>
      <c r="HJ23" s="154">
        <f ca="1">IFERROR(GETPIVOTDATA("RePlate",PivotTable!$B$3,"Dept",$B23,"Month",HE$2,"Source",$D23),0)</f>
        <v>0</v>
      </c>
      <c r="HK23" s="154">
        <f ca="1">IFERROR(GETPIVOTDATA("ReWash",PivotTable!$B$3,"Dept",$B23,"Month",HE$2,"Source",$D23),0)</f>
        <v>0</v>
      </c>
      <c r="HL23" s="154">
        <f ca="1">IFERROR(GETPIVOTDATA("Other",PivotTable!$B$3,"Dept",$B23,"Month",HE$2,"Source",$D23),0)</f>
        <v>0</v>
      </c>
      <c r="HM23" s="154">
        <f ca="1">IFERROR(GETPIVOTDATA("Sort",PivotTable!$B$3,"Dept",$B23,"Month",HE$2,"Source",$D23),0)</f>
        <v>0</v>
      </c>
      <c r="HN23" s="188">
        <f ca="1">IFERROR(GETPIVOTDATA("Scrap",PivotTable!$B$3,"Dept",$B23,"Month",HE$2,"Source",$D23),0)</f>
        <v>0</v>
      </c>
      <c r="HO23" s="182">
        <v>0</v>
      </c>
      <c r="HP23" s="183" t="s">
        <v>1860</v>
      </c>
      <c r="HQ23" s="184">
        <f ca="1">IFERROR(GETPIVOTDATA("Labour Cost",PivotTable!$B$3,"Dept",$B23,"Month",HE$2,"Source",$D23),0)</f>
        <v>0</v>
      </c>
      <c r="HR23" s="184">
        <f ca="1">IFERROR(GETPIVOTDATA("Process cost",PivotTable!$B$3,"Dept",$B23,"Month",HE$2,"Source",$D23),0)</f>
        <v>0</v>
      </c>
      <c r="HS23" s="184">
        <f ca="1">IFERROR(GETPIVOTDATA("Material Cost",PivotTable!$B$3,"Dept",$B23,"Month",HE$2,"Source",$D23),0)</f>
        <v>0</v>
      </c>
      <c r="HT23" s="184">
        <f ca="1">IFERROR(GETPIVOTDATA("Part Cost",PivotTable!$B$3,"Dept",$B23,"Month",HE$2,"Source",$D23),0)</f>
        <v>0</v>
      </c>
      <c r="HU23" s="211">
        <f ca="1" t="shared" ref="HU23:HU26" si="515">SUM(HO23:HT23)</f>
        <v>0</v>
      </c>
      <c r="HV23" s="212">
        <v>5e-5</v>
      </c>
      <c r="HW23" s="213" t="e">
        <f ca="1" t="shared" ref="HW23" si="516">HU23/HE23</f>
        <v>#DIV/0!</v>
      </c>
      <c r="HX23" s="247">
        <v>0.0001</v>
      </c>
      <c r="HY23" s="253" t="e">
        <f ca="1" t="shared" ref="HY23" si="517">SUM(HU23:HU24)/HE23</f>
        <v>#DIV/0!</v>
      </c>
      <c r="HZ23" s="240">
        <f>VLOOKUP($B23,Table!$C$4:$P$17,MATCH('MBO Report 1'!HZ$2,Table!$E$3:$P$3,0)+2,FALSE)</f>
        <v>0</v>
      </c>
      <c r="IA23" s="152" t="s">
        <v>327</v>
      </c>
      <c r="IB23" s="153">
        <f>VLOOKUP($A23,Table!$A$56:$P$83,MATCH('MBO Report 1'!HZ$2,Table!$E$55:$P$55,0)+4,FALSE)</f>
        <v>0</v>
      </c>
      <c r="IC23" s="153" t="s">
        <v>1860</v>
      </c>
      <c r="ID23" s="154">
        <f ca="1">IFERROR(GETPIVOTDATA("ReWork",PivotTable!$B$3,"Dept",$B23,"Month",HZ$2,"Source",$D23),0)</f>
        <v>0</v>
      </c>
      <c r="IE23" s="154">
        <f ca="1">IFERROR(GETPIVOTDATA("RePlate",PivotTable!$B$3,"Dept",$B23,"Month",HZ$2,"Source",$D23),0)</f>
        <v>0</v>
      </c>
      <c r="IF23" s="154">
        <f ca="1">IFERROR(GETPIVOTDATA("ReWash",PivotTable!$B$3,"Dept",$B23,"Month",HZ$2,"Source",$D23),0)</f>
        <v>0</v>
      </c>
      <c r="IG23" s="154">
        <f ca="1">IFERROR(GETPIVOTDATA("Other",PivotTable!$B$3,"Dept",$B23,"Month",HZ$2,"Source",$D23),0)</f>
        <v>0</v>
      </c>
      <c r="IH23" s="154">
        <f ca="1">IFERROR(GETPIVOTDATA("Sort",PivotTable!$B$3,"Dept",$B23,"Month",HZ$2,"Source",$D23),0)</f>
        <v>0</v>
      </c>
      <c r="II23" s="188">
        <f ca="1">IFERROR(GETPIVOTDATA("Scrap",PivotTable!$B$3,"Dept",$B23,"Month",HZ$2,"Source",$D23),0)</f>
        <v>0</v>
      </c>
      <c r="IJ23" s="182">
        <v>0</v>
      </c>
      <c r="IK23" s="183" t="s">
        <v>1860</v>
      </c>
      <c r="IL23" s="184">
        <f ca="1">IFERROR(GETPIVOTDATA("Labour Cost",PivotTable!$B$3,"Dept",$B23,"Month",HZ$2,"Source",$D23),0)</f>
        <v>0</v>
      </c>
      <c r="IM23" s="184">
        <f ca="1">IFERROR(GETPIVOTDATA("Process cost",PivotTable!$B$3,"Dept",$B23,"Month",HZ$2,"Source",$D23),0)</f>
        <v>0</v>
      </c>
      <c r="IN23" s="184">
        <f ca="1">IFERROR(GETPIVOTDATA("Material Cost",PivotTable!$B$3,"Dept",$B23,"Month",HZ$2,"Source",$D23),0)</f>
        <v>0</v>
      </c>
      <c r="IO23" s="184">
        <f ca="1">IFERROR(GETPIVOTDATA("Part Cost",PivotTable!$B$3,"Dept",$B23,"Month",HZ$2,"Source",$D23),0)</f>
        <v>0</v>
      </c>
      <c r="IP23" s="211">
        <f ca="1" t="shared" ref="IP23:IP26" si="518">SUM(IJ23:IO23)</f>
        <v>0</v>
      </c>
      <c r="IQ23" s="212">
        <v>5e-5</v>
      </c>
      <c r="IR23" s="213" t="e">
        <f ca="1" t="shared" ref="IR23" si="519">IP23/HZ23</f>
        <v>#DIV/0!</v>
      </c>
      <c r="IS23" s="247">
        <v>0.0001</v>
      </c>
      <c r="IT23" s="253" t="e">
        <f ca="1" t="shared" ref="IT23" si="520">SUM(IP23:IP24)/HZ23</f>
        <v>#DIV/0!</v>
      </c>
    </row>
    <row r="24" s="129" customFormat="1" hidden="1" customHeight="1" outlineLevel="1" spans="1:254">
      <c r="A24" s="141" t="str">
        <f t="shared" ref="A24" si="521">B23&amp;D24</f>
        <v>Semicon - CSSPExternal</v>
      </c>
      <c r="B24" s="159"/>
      <c r="C24" s="151"/>
      <c r="D24" s="156" t="s">
        <v>49</v>
      </c>
      <c r="E24" s="157">
        <f>VLOOKUP($A24,Table!$A$56:$P$83,MATCH('MBO Report 1'!C$2,Table!$E$55:$P$55,0)+4,FALSE)</f>
        <v>0</v>
      </c>
      <c r="F24" s="157">
        <f>VLOOKUP($A23,Table!$A$23:$P$50,MATCH('MBO Report 1'!C$2,Table!$E$22:$P$22,0)+4,FALSE)</f>
        <v>0</v>
      </c>
      <c r="G24" s="158">
        <f ca="1">IFERROR(GETPIVOTDATA("ReWork",PivotTable!$B$3,"Dept",$B23,"Month",C$2,"Source",$D24),0)</f>
        <v>0</v>
      </c>
      <c r="H24" s="158">
        <f ca="1">IFERROR(GETPIVOTDATA("RePlate",PivotTable!$B$3,"Dept",$B23,"Month",C$2,"Source",$D24),0)</f>
        <v>0</v>
      </c>
      <c r="I24" s="158">
        <f ca="1">IFERROR(GETPIVOTDATA("ReWash",PivotTable!$B$3,"Dept",$B23,"Month",C$2,"Source",$D24),0)</f>
        <v>0</v>
      </c>
      <c r="J24" s="158">
        <f ca="1">IFERROR(GETPIVOTDATA("Other",PivotTable!$B$3,"Dept",$B23,"Month",C$2,"Source",$D24),0)</f>
        <v>0</v>
      </c>
      <c r="K24" s="158">
        <f ca="1">IFERROR(GETPIVOTDATA("Sort",PivotTable!$B$3,"Dept",$B23,"Month",C$2,"Source",$D24),0)</f>
        <v>0</v>
      </c>
      <c r="L24" s="189">
        <f ca="1">IFERROR(GETPIVOTDATA("Scrap",PivotTable!$B$3,"Dept",$B23,"Month",C$2,"Source",$D24),0)</f>
        <v>0</v>
      </c>
      <c r="M24" s="185">
        <f>E23*250+E24*500</f>
        <v>0</v>
      </c>
      <c r="N24" s="186">
        <f>VLOOKUP($A24,Table!$A$23:$P$50,MATCH('MBO Report 1'!C$2,Table!$E$22:$P$22,0)+4,FALSE)</f>
        <v>0</v>
      </c>
      <c r="O24" s="187">
        <f ca="1">IFERROR(GETPIVOTDATA("Labour Cost",PivotTable!$B$3,"Dept",$B23,"Month",C$2,"Source",$D24),0)</f>
        <v>0</v>
      </c>
      <c r="P24" s="187">
        <f ca="1">IFERROR(GETPIVOTDATA("Process cost",PivotTable!$B$3,"Dept",$B23,"Month",C$2,"Source",$D24),0)</f>
        <v>0</v>
      </c>
      <c r="Q24" s="187">
        <f ca="1">IFERROR(GETPIVOTDATA("Material Cost",PivotTable!$B$3,"Dept",$B23,"Month",C$2,"Source",$D24),0)</f>
        <v>0</v>
      </c>
      <c r="R24" s="187">
        <f ca="1">IFERROR(GETPIVOTDATA("Part Cost",PivotTable!$B$3,"Dept",$B23,"Month",C$2,"Source",$D24),0)</f>
        <v>0</v>
      </c>
      <c r="S24" s="216">
        <f ca="1">SUM(M24:R24)</f>
        <v>0</v>
      </c>
      <c r="T24" s="217">
        <v>5e-5</v>
      </c>
      <c r="U24" s="218">
        <f ca="1">S24/C23</f>
        <v>0</v>
      </c>
      <c r="V24" s="214"/>
      <c r="W24" s="215"/>
      <c r="X24" s="151"/>
      <c r="Y24" s="156" t="s">
        <v>49</v>
      </c>
      <c r="Z24" s="157">
        <f>VLOOKUP($A24,Table!$A$56:$P$83,MATCH('MBO Report 1'!X$2,Table!$E$55:$P$55,0)+4,FALSE)</f>
        <v>0</v>
      </c>
      <c r="AA24" s="157">
        <f>VLOOKUP($A23,Table!$A$23:$P$50,MATCH('MBO Report 1'!X$2,Table!$E$22:$P$22,0)+4,FALSE)</f>
        <v>0</v>
      </c>
      <c r="AB24" s="158">
        <f ca="1">IFERROR(GETPIVOTDATA("ReWork",PivotTable!$B$3,"Dept",$B23,"Month",X$2,"Source",$D24),0)</f>
        <v>0</v>
      </c>
      <c r="AC24" s="158">
        <f ca="1">IFERROR(GETPIVOTDATA("RePlate",PivotTable!$B$3,"Dept",$B23,"Month",X$2,"Source",$D24),0)</f>
        <v>0</v>
      </c>
      <c r="AD24" s="158">
        <f ca="1">IFERROR(GETPIVOTDATA("ReWash",PivotTable!$B$3,"Dept",$B23,"Month",X$2,"Source",$D24),0)</f>
        <v>0</v>
      </c>
      <c r="AE24" s="158">
        <f ca="1">IFERROR(GETPIVOTDATA("Other",PivotTable!$B$3,"Dept",$B23,"Month",X$2,"Source",$D24),0)</f>
        <v>0</v>
      </c>
      <c r="AF24" s="158">
        <f ca="1">IFERROR(GETPIVOTDATA("Sort",PivotTable!$B$3,"Dept",$B23,"Month",X$2,"Source",$D24),0)</f>
        <v>0</v>
      </c>
      <c r="AG24" s="189">
        <f ca="1">IFERROR(GETPIVOTDATA("Scrap",PivotTable!$B$3,"Dept",$B23,"Month",X$2,"Source",$D24),0)</f>
        <v>0</v>
      </c>
      <c r="AH24" s="185">
        <f t="shared" ref="AH24" si="522">Z23*250+Z24*500</f>
        <v>0</v>
      </c>
      <c r="AI24" s="186">
        <f>VLOOKUP($A24,Table!$A$23:$P$50,MATCH('MBO Report 1'!X$2,Table!$E$22:$P$22,0)+4,FALSE)</f>
        <v>0</v>
      </c>
      <c r="AJ24" s="187">
        <f ca="1">IFERROR(GETPIVOTDATA("Labour Cost",PivotTable!$B$3,"Dept",$B23,"Month",X$2,"Source",$D24),0)</f>
        <v>0</v>
      </c>
      <c r="AK24" s="187">
        <f ca="1">IFERROR(GETPIVOTDATA("Process cost",PivotTable!$B$3,"Dept",$B23,"Month",X$2,"Source",$D24),0)</f>
        <v>0</v>
      </c>
      <c r="AL24" s="187">
        <f ca="1">IFERROR(GETPIVOTDATA("Material Cost",PivotTable!$B$3,"Dept",$B23,"Month",X$2,"Source",$D24),0)</f>
        <v>0</v>
      </c>
      <c r="AM24" s="187">
        <f ca="1">IFERROR(GETPIVOTDATA("Part Cost",PivotTable!$B$3,"Dept",$B23,"Month",X$2,"Source",$D24),0)</f>
        <v>0</v>
      </c>
      <c r="AN24" s="216">
        <f ca="1" t="shared" si="488"/>
        <v>0</v>
      </c>
      <c r="AO24" s="217">
        <v>5e-5</v>
      </c>
      <c r="AP24" s="218">
        <f ca="1" t="shared" ref="AP24" si="523">AN24/X23</f>
        <v>0</v>
      </c>
      <c r="AQ24" s="214"/>
      <c r="AR24" s="215"/>
      <c r="AS24" s="241"/>
      <c r="AT24" s="156" t="s">
        <v>49</v>
      </c>
      <c r="AU24" s="157">
        <f>VLOOKUP($A24,Table!$A$56:$P$83,MATCH('MBO Report 1'!AS$2,Table!$E$55:$P$55,0)+4,FALSE)</f>
        <v>0</v>
      </c>
      <c r="AV24" s="157">
        <f>VLOOKUP($A23,Table!$A$23:$P$50,MATCH('MBO Report 1'!AS$2,Table!$E$22:$P$22,0)+4,FALSE)</f>
        <v>0</v>
      </c>
      <c r="AW24" s="158">
        <f ca="1">IFERROR(GETPIVOTDATA("ReWork",PivotTable!$B$3,"Dept",$B23,"Month",AS$2,"Source",$D24),0)</f>
        <v>0</v>
      </c>
      <c r="AX24" s="158">
        <f ca="1">IFERROR(GETPIVOTDATA("RePlate",PivotTable!$B$3,"Dept",$B23,"Month",AS$2,"Source",$D24),0)</f>
        <v>0</v>
      </c>
      <c r="AY24" s="158">
        <f ca="1">IFERROR(GETPIVOTDATA("ReWash",PivotTable!$B$3,"Dept",$B23,"Month",AS$2,"Source",$D24),0)</f>
        <v>0</v>
      </c>
      <c r="AZ24" s="158">
        <f ca="1">IFERROR(GETPIVOTDATA("Other",PivotTable!$B$3,"Dept",$B23,"Month",AS$2,"Source",$D24),0)</f>
        <v>0</v>
      </c>
      <c r="BA24" s="158">
        <f ca="1">IFERROR(GETPIVOTDATA("Sort",PivotTable!$B$3,"Dept",$B23,"Month",AS$2,"Source",$D24),0)</f>
        <v>0</v>
      </c>
      <c r="BB24" s="189">
        <f ca="1">IFERROR(GETPIVOTDATA("Scrap",PivotTable!$B$3,"Dept",$B23,"Month",AS$2,"Source",$D24),0)</f>
        <v>0</v>
      </c>
      <c r="BC24" s="185">
        <f t="shared" ref="BC24" si="524">AU23*250+AU24*500</f>
        <v>0</v>
      </c>
      <c r="BD24" s="186">
        <f>VLOOKUP($A24,Table!$A$23:$P$50,MATCH('MBO Report 1'!AS$2,Table!$E$22:$P$22,0)+4,FALSE)</f>
        <v>0</v>
      </c>
      <c r="BE24" s="187">
        <f ca="1">IFERROR(GETPIVOTDATA("Labour Cost",PivotTable!$B$3,"Dept",$B23,"Month",AS$2,"Source",$D24),0)</f>
        <v>0</v>
      </c>
      <c r="BF24" s="187">
        <f ca="1">IFERROR(GETPIVOTDATA("Process cost",PivotTable!$B$3,"Dept",$B23,"Month",AS$2,"Source",$D24),0)</f>
        <v>0</v>
      </c>
      <c r="BG24" s="187">
        <f ca="1">IFERROR(GETPIVOTDATA("Material Cost",PivotTable!$B$3,"Dept",$B23,"Month",AS$2,"Source",$D24),0)</f>
        <v>0</v>
      </c>
      <c r="BH24" s="187">
        <f ca="1">IFERROR(GETPIVOTDATA("Part Cost",PivotTable!$B$3,"Dept",$B23,"Month",AS$2,"Source",$D24),0)</f>
        <v>0</v>
      </c>
      <c r="BI24" s="216">
        <f ca="1" t="shared" si="491"/>
        <v>0</v>
      </c>
      <c r="BJ24" s="217">
        <v>5e-5</v>
      </c>
      <c r="BK24" s="218">
        <f ca="1" t="shared" ref="BK24" si="525">BI24/AS23</f>
        <v>0</v>
      </c>
      <c r="BL24" s="248"/>
      <c r="BM24" s="254"/>
      <c r="BN24" s="241"/>
      <c r="BO24" s="156" t="s">
        <v>49</v>
      </c>
      <c r="BP24" s="157">
        <f>VLOOKUP($A24,Table!$A$56:$P$83,MATCH('MBO Report 1'!BN$2,Table!$E$55:$P$55,0)+4,FALSE)</f>
        <v>0</v>
      </c>
      <c r="BQ24" s="157">
        <f>VLOOKUP($A23,Table!$A$23:$P$50,MATCH('MBO Report 1'!BN$2,Table!$E$22:$P$22,0)+4,FALSE)</f>
        <v>0</v>
      </c>
      <c r="BR24" s="158">
        <f ca="1">IFERROR(GETPIVOTDATA("ReWork",PivotTable!$B$3,"Dept",$B23,"Month",BN$2,"Source",$D24),0)</f>
        <v>0</v>
      </c>
      <c r="BS24" s="158">
        <f ca="1">IFERROR(GETPIVOTDATA("RePlate",PivotTable!$B$3,"Dept",$B23,"Month",BN$2,"Source",$D24),0)</f>
        <v>0</v>
      </c>
      <c r="BT24" s="158">
        <f ca="1">IFERROR(GETPIVOTDATA("ReWash",PivotTable!$B$3,"Dept",$B23,"Month",BN$2,"Source",$D24),0)</f>
        <v>0</v>
      </c>
      <c r="BU24" s="158">
        <f ca="1">IFERROR(GETPIVOTDATA("Other",PivotTable!$B$3,"Dept",$B23,"Month",BN$2,"Source",$D24),0)</f>
        <v>0</v>
      </c>
      <c r="BV24" s="158">
        <f ca="1">IFERROR(GETPIVOTDATA("Sort",PivotTable!$B$3,"Dept",$B23,"Month",BN$2,"Source",$D24),0)</f>
        <v>0</v>
      </c>
      <c r="BW24" s="189">
        <f ca="1">IFERROR(GETPIVOTDATA("Scrap",PivotTable!$B$3,"Dept",$B23,"Month",BN$2,"Source",$D24),0)</f>
        <v>0</v>
      </c>
      <c r="BX24" s="185">
        <f t="shared" ref="BX24" si="526">BP23*250+BP24*500</f>
        <v>0</v>
      </c>
      <c r="BY24" s="186">
        <f>VLOOKUP($A24,Table!$A$23:$P$50,MATCH('MBO Report 1'!BN$2,Table!$E$22:$P$22,0)+4,FALSE)</f>
        <v>0</v>
      </c>
      <c r="BZ24" s="187">
        <f ca="1">IFERROR(GETPIVOTDATA("Labour Cost",PivotTable!$B$3,"Dept",$B23,"Month",BN$2,"Source",$D24),0)</f>
        <v>0</v>
      </c>
      <c r="CA24" s="187">
        <f ca="1">IFERROR(GETPIVOTDATA("Process cost",PivotTable!$B$3,"Dept",$B23,"Month",BN$2,"Source",$D24),0)</f>
        <v>0</v>
      </c>
      <c r="CB24" s="187">
        <f ca="1">IFERROR(GETPIVOTDATA("Material Cost",PivotTable!$B$3,"Dept",$B23,"Month",BN$2,"Source",$D24),0)</f>
        <v>0</v>
      </c>
      <c r="CC24" s="187">
        <f ca="1">IFERROR(GETPIVOTDATA("Part Cost",PivotTable!$B$3,"Dept",$B23,"Month",BN$2,"Source",$D24),0)</f>
        <v>0</v>
      </c>
      <c r="CD24" s="216">
        <f ca="1" t="shared" si="494"/>
        <v>0</v>
      </c>
      <c r="CE24" s="217">
        <v>5e-5</v>
      </c>
      <c r="CF24" s="218">
        <f ca="1" t="shared" ref="CF24" si="527">CD24/BN23</f>
        <v>0</v>
      </c>
      <c r="CG24" s="248"/>
      <c r="CH24" s="254"/>
      <c r="CI24" s="241"/>
      <c r="CJ24" s="156" t="s">
        <v>49</v>
      </c>
      <c r="CK24" s="157">
        <f>VLOOKUP($A24,Table!$A$56:$P$83,MATCH('MBO Report 1'!CI$2,Table!$E$55:$P$55,0)+4,FALSE)</f>
        <v>0</v>
      </c>
      <c r="CL24" s="157">
        <f>VLOOKUP($A23,Table!$A$23:$P$50,MATCH('MBO Report 1'!CI$2,Table!$E$22:$P$22,0)+4,FALSE)</f>
        <v>0</v>
      </c>
      <c r="CM24" s="158">
        <f ca="1">IFERROR(GETPIVOTDATA("ReWork",PivotTable!$B$3,"Dept",$B23,"Month",CI$2,"Source",$D24),0)</f>
        <v>0</v>
      </c>
      <c r="CN24" s="158">
        <f ca="1">IFERROR(GETPIVOTDATA("RePlate",PivotTable!$B$3,"Dept",$B23,"Month",CI$2,"Source",$D24),0)</f>
        <v>0</v>
      </c>
      <c r="CO24" s="158">
        <f ca="1">IFERROR(GETPIVOTDATA("ReWash",PivotTable!$B$3,"Dept",$B23,"Month",CI$2,"Source",$D24),0)</f>
        <v>0</v>
      </c>
      <c r="CP24" s="158">
        <f ca="1">IFERROR(GETPIVOTDATA("Other",PivotTable!$B$3,"Dept",$B23,"Month",CI$2,"Source",$D24),0)</f>
        <v>0</v>
      </c>
      <c r="CQ24" s="158">
        <f ca="1">IFERROR(GETPIVOTDATA("Sort",PivotTable!$B$3,"Dept",$B23,"Month",CI$2,"Source",$D24),0)</f>
        <v>0</v>
      </c>
      <c r="CR24" s="189">
        <f ca="1">IFERROR(GETPIVOTDATA("Scrap",PivotTable!$B$3,"Dept",$B23,"Month",CI$2,"Source",$D24),0)</f>
        <v>0</v>
      </c>
      <c r="CS24" s="185">
        <f t="shared" ref="CS24" si="528">CK23*250+CK24*500</f>
        <v>0</v>
      </c>
      <c r="CT24" s="186">
        <f>VLOOKUP($A24,Table!$A$23:$P$50,MATCH('MBO Report 1'!CI$2,Table!$E$22:$P$22,0)+4,FALSE)</f>
        <v>0</v>
      </c>
      <c r="CU24" s="187">
        <f ca="1">IFERROR(GETPIVOTDATA("Labour Cost",PivotTable!$B$3,"Dept",$B23,"Month",CI$2,"Source",$D24),0)</f>
        <v>0</v>
      </c>
      <c r="CV24" s="187">
        <f ca="1">IFERROR(GETPIVOTDATA("Process cost",PivotTable!$B$3,"Dept",$B23,"Month",CI$2,"Source",$D24),0)</f>
        <v>0</v>
      </c>
      <c r="CW24" s="187">
        <f ca="1">IFERROR(GETPIVOTDATA("Material Cost",PivotTable!$B$3,"Dept",$B23,"Month",CI$2,"Source",$D24),0)</f>
        <v>0</v>
      </c>
      <c r="CX24" s="187">
        <f ca="1">IFERROR(GETPIVOTDATA("Part Cost",PivotTable!$B$3,"Dept",$B23,"Month",CI$2,"Source",$D24),0)</f>
        <v>0</v>
      </c>
      <c r="CY24" s="216">
        <f ca="1" t="shared" si="497"/>
        <v>0</v>
      </c>
      <c r="CZ24" s="217">
        <v>5e-5</v>
      </c>
      <c r="DA24" s="218">
        <f ca="1" t="shared" ref="DA24" si="529">CY24/CI23</f>
        <v>0</v>
      </c>
      <c r="DB24" s="248"/>
      <c r="DC24" s="254"/>
      <c r="DD24" s="241"/>
      <c r="DE24" s="156" t="s">
        <v>49</v>
      </c>
      <c r="DF24" s="157">
        <f>VLOOKUP($A24,Table!$A$56:$P$83,MATCH('MBO Report 1'!DD$2,Table!$E$55:$P$55,0)+4,FALSE)</f>
        <v>0</v>
      </c>
      <c r="DG24" s="157">
        <f>VLOOKUP($A23,Table!$A$23:$P$50,MATCH('MBO Report 1'!DD$2,Table!$E$22:$P$22,0)+4,FALSE)</f>
        <v>0</v>
      </c>
      <c r="DH24" s="158">
        <f ca="1">IFERROR(GETPIVOTDATA("ReWork",PivotTable!$B$3,"Dept",$B23,"Month",DD$2,"Source",$D24),0)</f>
        <v>0</v>
      </c>
      <c r="DI24" s="158">
        <f ca="1">IFERROR(GETPIVOTDATA("RePlate",PivotTable!$B$3,"Dept",$B23,"Month",DD$2,"Source",$D24),0)</f>
        <v>0</v>
      </c>
      <c r="DJ24" s="158">
        <f ca="1">IFERROR(GETPIVOTDATA("ReWash",PivotTable!$B$3,"Dept",$B23,"Month",DD$2,"Source",$D24),0)</f>
        <v>0</v>
      </c>
      <c r="DK24" s="158">
        <f ca="1">IFERROR(GETPIVOTDATA("Other",PivotTable!$B$3,"Dept",$B23,"Month",DD$2,"Source",$D24),0)</f>
        <v>0</v>
      </c>
      <c r="DL24" s="158">
        <f ca="1">IFERROR(GETPIVOTDATA("Sort",PivotTable!$B$3,"Dept",$B23,"Month",DD$2,"Source",$D24),0)</f>
        <v>0</v>
      </c>
      <c r="DM24" s="189">
        <f ca="1">IFERROR(GETPIVOTDATA("Scrap",PivotTable!$B$3,"Dept",$B23,"Month",DD$2,"Source",$D24),0)</f>
        <v>0</v>
      </c>
      <c r="DN24" s="185">
        <f t="shared" ref="DN24" si="530">DF23*250+DF24*500</f>
        <v>0</v>
      </c>
      <c r="DO24" s="186">
        <f>VLOOKUP($A24,Table!$A$23:$P$50,MATCH('MBO Report 1'!DD$2,Table!$E$22:$P$22,0)+4,FALSE)</f>
        <v>0</v>
      </c>
      <c r="DP24" s="187">
        <f ca="1">IFERROR(GETPIVOTDATA("Labour Cost",PivotTable!$B$3,"Dept",$B23,"Month",DD$2,"Source",$D24),0)</f>
        <v>0</v>
      </c>
      <c r="DQ24" s="187">
        <f ca="1">IFERROR(GETPIVOTDATA("Process cost",PivotTable!$B$3,"Dept",$B23,"Month",DD$2,"Source",$D24),0)</f>
        <v>0</v>
      </c>
      <c r="DR24" s="187">
        <f ca="1">IFERROR(GETPIVOTDATA("Material Cost",PivotTable!$B$3,"Dept",$B23,"Month",DD$2,"Source",$D24),0)</f>
        <v>0</v>
      </c>
      <c r="DS24" s="187">
        <f ca="1">IFERROR(GETPIVOTDATA("Part Cost",PivotTable!$B$3,"Dept",$B23,"Month",DD$2,"Source",$D24),0)</f>
        <v>0</v>
      </c>
      <c r="DT24" s="216">
        <f ca="1" t="shared" si="500"/>
        <v>0</v>
      </c>
      <c r="DU24" s="217">
        <v>5e-5</v>
      </c>
      <c r="DV24" s="218">
        <f ca="1" t="shared" ref="DV24" si="531">DT24/DD23</f>
        <v>0</v>
      </c>
      <c r="DW24" s="248"/>
      <c r="DX24" s="254"/>
      <c r="DY24" s="241"/>
      <c r="DZ24" s="156" t="s">
        <v>49</v>
      </c>
      <c r="EA24" s="157">
        <f>VLOOKUP($A24,Table!$A$56:$P$83,MATCH('MBO Report 1'!DY$2,Table!$E$55:$P$55,0)+4,FALSE)</f>
        <v>0</v>
      </c>
      <c r="EB24" s="157">
        <f>VLOOKUP($A23,Table!$A$23:$P$50,MATCH('MBO Report 1'!DY$2,Table!$E$22:$P$22,0)+4,FALSE)</f>
        <v>0</v>
      </c>
      <c r="EC24" s="158">
        <f ca="1">IFERROR(GETPIVOTDATA("ReWork",PivotTable!$B$3,"Dept",$B23,"Month",DY$2,"Source",$D24),0)</f>
        <v>0</v>
      </c>
      <c r="ED24" s="158">
        <f ca="1">IFERROR(GETPIVOTDATA("RePlate",PivotTable!$B$3,"Dept",$B23,"Month",DY$2,"Source",$D24),0)</f>
        <v>0</v>
      </c>
      <c r="EE24" s="158">
        <f ca="1">IFERROR(GETPIVOTDATA("ReWash",PivotTable!$B$3,"Dept",$B23,"Month",DY$2,"Source",$D24),0)</f>
        <v>0</v>
      </c>
      <c r="EF24" s="158">
        <f ca="1">IFERROR(GETPIVOTDATA("Other",PivotTable!$B$3,"Dept",$B23,"Month",DY$2,"Source",$D24),0)</f>
        <v>0</v>
      </c>
      <c r="EG24" s="158">
        <f ca="1">IFERROR(GETPIVOTDATA("Sort",PivotTable!$B$3,"Dept",$B23,"Month",DY$2,"Source",$D24),0)</f>
        <v>0</v>
      </c>
      <c r="EH24" s="189">
        <f ca="1">IFERROR(GETPIVOTDATA("Scrap",PivotTable!$B$3,"Dept",$B23,"Month",DY$2,"Source",$D24),0)</f>
        <v>0</v>
      </c>
      <c r="EI24" s="185">
        <f t="shared" ref="EI24" si="532">EA23*250+EA24*500</f>
        <v>0</v>
      </c>
      <c r="EJ24" s="186">
        <f>VLOOKUP($A24,Table!$A$23:$P$50,MATCH('MBO Report 1'!DY$2,Table!$E$22:$P$22,0)+4,FALSE)</f>
        <v>0</v>
      </c>
      <c r="EK24" s="187">
        <f ca="1">IFERROR(GETPIVOTDATA("Labour Cost",PivotTable!$B$3,"Dept",$B23,"Month",DY$2,"Source",$D24),0)</f>
        <v>0</v>
      </c>
      <c r="EL24" s="187">
        <f ca="1">IFERROR(GETPIVOTDATA("Process cost",PivotTable!$B$3,"Dept",$B23,"Month",DY$2,"Source",$D24),0)</f>
        <v>0</v>
      </c>
      <c r="EM24" s="187">
        <f ca="1">IFERROR(GETPIVOTDATA("Material Cost",PivotTable!$B$3,"Dept",$B23,"Month",DY$2,"Source",$D24),0)</f>
        <v>0</v>
      </c>
      <c r="EN24" s="187">
        <f ca="1">IFERROR(GETPIVOTDATA("Part Cost",PivotTable!$B$3,"Dept",$B23,"Month",DY$2,"Source",$D24),0)</f>
        <v>0</v>
      </c>
      <c r="EO24" s="216">
        <f ca="1" t="shared" si="503"/>
        <v>0</v>
      </c>
      <c r="EP24" s="217">
        <v>5e-5</v>
      </c>
      <c r="EQ24" s="218" t="e">
        <f ca="1" t="shared" ref="EQ24" si="533">EO24/DY23</f>
        <v>#DIV/0!</v>
      </c>
      <c r="ER24" s="248"/>
      <c r="ES24" s="254"/>
      <c r="ET24" s="241"/>
      <c r="EU24" s="156" t="s">
        <v>49</v>
      </c>
      <c r="EV24" s="157">
        <f>VLOOKUP($A24,Table!$A$56:$P$83,MATCH('MBO Report 1'!ET$2,Table!$E$55:$P$55,0)+4,FALSE)</f>
        <v>0</v>
      </c>
      <c r="EW24" s="157">
        <f>VLOOKUP($A23,Table!$A$23:$P$50,MATCH('MBO Report 1'!ET$2,Table!$E$22:$P$22,0)+4,FALSE)</f>
        <v>0</v>
      </c>
      <c r="EX24" s="158">
        <f ca="1">IFERROR(GETPIVOTDATA("ReWork",PivotTable!$B$3,"Dept",$B23,"Month",ET$2,"Source",$D24),0)</f>
        <v>0</v>
      </c>
      <c r="EY24" s="158">
        <f ca="1">IFERROR(GETPIVOTDATA("RePlate",PivotTable!$B$3,"Dept",$B23,"Month",ET$2,"Source",$D24),0)</f>
        <v>0</v>
      </c>
      <c r="EZ24" s="158">
        <f ca="1">IFERROR(GETPIVOTDATA("ReWash",PivotTable!$B$3,"Dept",$B23,"Month",ET$2,"Source",$D24),0)</f>
        <v>0</v>
      </c>
      <c r="FA24" s="158">
        <f ca="1">IFERROR(GETPIVOTDATA("Other",PivotTable!$B$3,"Dept",$B23,"Month",ET$2,"Source",$D24),0)</f>
        <v>0</v>
      </c>
      <c r="FB24" s="158">
        <f ca="1">IFERROR(GETPIVOTDATA("Sort",PivotTable!$B$3,"Dept",$B23,"Month",ET$2,"Source",$D24),0)</f>
        <v>0</v>
      </c>
      <c r="FC24" s="189">
        <f ca="1">IFERROR(GETPIVOTDATA("Scrap",PivotTable!$B$3,"Dept",$B23,"Month",ET$2,"Source",$D24),0)</f>
        <v>0</v>
      </c>
      <c r="FD24" s="185">
        <f t="shared" ref="FD24" si="534">EV23*250+EV24*500</f>
        <v>0</v>
      </c>
      <c r="FE24" s="186">
        <f>VLOOKUP($A24,Table!$A$23:$P$50,MATCH('MBO Report 1'!ET$2,Table!$E$22:$P$22,0)+4,FALSE)</f>
        <v>0</v>
      </c>
      <c r="FF24" s="187">
        <f ca="1">IFERROR(GETPIVOTDATA("Labour Cost",PivotTable!$B$3,"Dept",$B23,"Month",ET$2,"Source",$D24),0)</f>
        <v>0</v>
      </c>
      <c r="FG24" s="187">
        <f ca="1">IFERROR(GETPIVOTDATA("Process cost",PivotTable!$B$3,"Dept",$B23,"Month",ET$2,"Source",$D24),0)</f>
        <v>0</v>
      </c>
      <c r="FH24" s="187">
        <f ca="1">IFERROR(GETPIVOTDATA("Material Cost",PivotTable!$B$3,"Dept",$B23,"Month",ET$2,"Source",$D24),0)</f>
        <v>0</v>
      </c>
      <c r="FI24" s="187">
        <f ca="1">IFERROR(GETPIVOTDATA("Part Cost",PivotTable!$B$3,"Dept",$B23,"Month",ET$2,"Source",$D24),0)</f>
        <v>0</v>
      </c>
      <c r="FJ24" s="216">
        <f ca="1" t="shared" si="506"/>
        <v>0</v>
      </c>
      <c r="FK24" s="217">
        <v>5e-5</v>
      </c>
      <c r="FL24" s="218" t="e">
        <f ca="1" t="shared" ref="FL24" si="535">FJ24/ET23</f>
        <v>#DIV/0!</v>
      </c>
      <c r="FM24" s="248"/>
      <c r="FN24" s="254"/>
      <c r="FO24" s="241"/>
      <c r="FP24" s="156" t="s">
        <v>49</v>
      </c>
      <c r="FQ24" s="157">
        <f>VLOOKUP($A24,Table!$A$56:$P$83,MATCH('MBO Report 1'!FO$2,Table!$E$55:$P$55,0)+4,FALSE)</f>
        <v>0</v>
      </c>
      <c r="FR24" s="157">
        <f>VLOOKUP($A23,Table!$A$23:$P$50,MATCH('MBO Report 1'!FO$2,Table!$E$22:$P$22,0)+4,FALSE)</f>
        <v>0</v>
      </c>
      <c r="FS24" s="158">
        <f ca="1">IFERROR(GETPIVOTDATA("ReWork",PivotTable!$B$3,"Dept",$B23,"Month",FO$2,"Source",$D24),0)</f>
        <v>0</v>
      </c>
      <c r="FT24" s="158">
        <f ca="1">IFERROR(GETPIVOTDATA("RePlate",PivotTable!$B$3,"Dept",$B23,"Month",FO$2,"Source",$D24),0)</f>
        <v>0</v>
      </c>
      <c r="FU24" s="158">
        <f ca="1">IFERROR(GETPIVOTDATA("ReWash",PivotTable!$B$3,"Dept",$B23,"Month",FO$2,"Source",$D24),0)</f>
        <v>0</v>
      </c>
      <c r="FV24" s="158">
        <f ca="1">IFERROR(GETPIVOTDATA("Other",PivotTable!$B$3,"Dept",$B23,"Month",FO$2,"Source",$D24),0)</f>
        <v>0</v>
      </c>
      <c r="FW24" s="158">
        <f ca="1">IFERROR(GETPIVOTDATA("Sort",PivotTable!$B$3,"Dept",$B23,"Month",FO$2,"Source",$D24),0)</f>
        <v>0</v>
      </c>
      <c r="FX24" s="189">
        <f ca="1">IFERROR(GETPIVOTDATA("Scrap",PivotTable!$B$3,"Dept",$B23,"Month",FO$2,"Source",$D24),0)</f>
        <v>0</v>
      </c>
      <c r="FY24" s="185">
        <f t="shared" ref="FY24" si="536">FQ23*250+FQ24*500</f>
        <v>0</v>
      </c>
      <c r="FZ24" s="186">
        <f>VLOOKUP($A24,Table!$A$23:$P$50,MATCH('MBO Report 1'!FO$2,Table!$E$22:$P$22,0)+4,FALSE)</f>
        <v>0</v>
      </c>
      <c r="GA24" s="187">
        <f ca="1">IFERROR(GETPIVOTDATA("Labour Cost",PivotTable!$B$3,"Dept",$B23,"Month",FO$2,"Source",$D24),0)</f>
        <v>0</v>
      </c>
      <c r="GB24" s="187">
        <f ca="1">IFERROR(GETPIVOTDATA("Process cost",PivotTable!$B$3,"Dept",$B23,"Month",FO$2,"Source",$D24),0)</f>
        <v>0</v>
      </c>
      <c r="GC24" s="187">
        <f ca="1">IFERROR(GETPIVOTDATA("Material Cost",PivotTable!$B$3,"Dept",$B23,"Month",FO$2,"Source",$D24),0)</f>
        <v>0</v>
      </c>
      <c r="GD24" s="187">
        <f ca="1">IFERROR(GETPIVOTDATA("Part Cost",PivotTable!$B$3,"Dept",$B23,"Month",FO$2,"Source",$D24),0)</f>
        <v>0</v>
      </c>
      <c r="GE24" s="216">
        <f ca="1" t="shared" si="509"/>
        <v>0</v>
      </c>
      <c r="GF24" s="217">
        <v>5e-5</v>
      </c>
      <c r="GG24" s="218" t="e">
        <f ca="1" t="shared" ref="GG24" si="537">GE24/FO23</f>
        <v>#DIV/0!</v>
      </c>
      <c r="GH24" s="248"/>
      <c r="GI24" s="254"/>
      <c r="GJ24" s="241"/>
      <c r="GK24" s="156" t="s">
        <v>49</v>
      </c>
      <c r="GL24" s="157">
        <f>VLOOKUP($A24,Table!$A$56:$P$83,MATCH('MBO Report 1'!GJ$2,Table!$E$55:$P$55,0)+4,FALSE)</f>
        <v>0</v>
      </c>
      <c r="GM24" s="157">
        <f>VLOOKUP($A23,Table!$A$23:$P$50,MATCH('MBO Report 1'!GJ$2,Table!$E$22:$P$22,0)+4,FALSE)</f>
        <v>0</v>
      </c>
      <c r="GN24" s="158">
        <f ca="1">IFERROR(GETPIVOTDATA("ReWork",PivotTable!$B$3,"Dept",$B23,"Month",GJ$2,"Source",$D24),0)</f>
        <v>0</v>
      </c>
      <c r="GO24" s="158">
        <f ca="1">IFERROR(GETPIVOTDATA("RePlate",PivotTable!$B$3,"Dept",$B23,"Month",GJ$2,"Source",$D24),0)</f>
        <v>0</v>
      </c>
      <c r="GP24" s="158">
        <f ca="1">IFERROR(GETPIVOTDATA("ReWash",PivotTable!$B$3,"Dept",$B23,"Month",GJ$2,"Source",$D24),0)</f>
        <v>0</v>
      </c>
      <c r="GQ24" s="158">
        <f ca="1">IFERROR(GETPIVOTDATA("Other",PivotTable!$B$3,"Dept",$B23,"Month",GJ$2,"Source",$D24),0)</f>
        <v>0</v>
      </c>
      <c r="GR24" s="158">
        <f ca="1">IFERROR(GETPIVOTDATA("Sort",PivotTable!$B$3,"Dept",$B23,"Month",GJ$2,"Source",$D24),0)</f>
        <v>0</v>
      </c>
      <c r="GS24" s="189">
        <f ca="1">IFERROR(GETPIVOTDATA("Scrap",PivotTable!$B$3,"Dept",$B23,"Month",GJ$2,"Source",$D24),0)</f>
        <v>0</v>
      </c>
      <c r="GT24" s="185">
        <f t="shared" ref="GT24" si="538">GL23*250+GL24*500</f>
        <v>0</v>
      </c>
      <c r="GU24" s="186">
        <f>VLOOKUP($A24,Table!$A$23:$P$50,MATCH('MBO Report 1'!GJ$2,Table!$E$22:$P$22,0)+4,FALSE)</f>
        <v>0</v>
      </c>
      <c r="GV24" s="187">
        <f ca="1">IFERROR(GETPIVOTDATA("Labour Cost",PivotTable!$B$3,"Dept",$B23,"Month",GJ$2,"Source",$D24),0)</f>
        <v>0</v>
      </c>
      <c r="GW24" s="187">
        <f ca="1">IFERROR(GETPIVOTDATA("Process cost",PivotTable!$B$3,"Dept",$B23,"Month",GJ$2,"Source",$D24),0)</f>
        <v>0</v>
      </c>
      <c r="GX24" s="187">
        <f ca="1">IFERROR(GETPIVOTDATA("Material Cost",PivotTable!$B$3,"Dept",$B23,"Month",GJ$2,"Source",$D24),0)</f>
        <v>0</v>
      </c>
      <c r="GY24" s="187">
        <f ca="1">IFERROR(GETPIVOTDATA("Part Cost",PivotTable!$B$3,"Dept",$B23,"Month",GJ$2,"Source",$D24),0)</f>
        <v>0</v>
      </c>
      <c r="GZ24" s="216">
        <f ca="1" t="shared" si="512"/>
        <v>0</v>
      </c>
      <c r="HA24" s="217">
        <v>5e-5</v>
      </c>
      <c r="HB24" s="218" t="e">
        <f ca="1" t="shared" ref="HB24" si="539">GZ24/GJ23</f>
        <v>#DIV/0!</v>
      </c>
      <c r="HC24" s="248"/>
      <c r="HD24" s="254"/>
      <c r="HE24" s="241"/>
      <c r="HF24" s="156" t="s">
        <v>49</v>
      </c>
      <c r="HG24" s="157">
        <f>VLOOKUP($A24,Table!$A$56:$P$83,MATCH('MBO Report 1'!HE$2,Table!$E$55:$P$55,0)+4,FALSE)</f>
        <v>0</v>
      </c>
      <c r="HH24" s="157">
        <f>VLOOKUP($A23,Table!$A$23:$P$50,MATCH('MBO Report 1'!HE$2,Table!$E$22:$P$22,0)+4,FALSE)</f>
        <v>0</v>
      </c>
      <c r="HI24" s="158">
        <f ca="1">IFERROR(GETPIVOTDATA("ReWork",PivotTable!$B$3,"Dept",$B23,"Month",HE$2,"Source",$D24),0)</f>
        <v>0</v>
      </c>
      <c r="HJ24" s="158">
        <f ca="1">IFERROR(GETPIVOTDATA("RePlate",PivotTable!$B$3,"Dept",$B23,"Month",HE$2,"Source",$D24),0)</f>
        <v>0</v>
      </c>
      <c r="HK24" s="158">
        <f ca="1">IFERROR(GETPIVOTDATA("ReWash",PivotTable!$B$3,"Dept",$B23,"Month",HE$2,"Source",$D24),0)</f>
        <v>0</v>
      </c>
      <c r="HL24" s="158">
        <f ca="1">IFERROR(GETPIVOTDATA("Other",PivotTable!$B$3,"Dept",$B23,"Month",HE$2,"Source",$D24),0)</f>
        <v>0</v>
      </c>
      <c r="HM24" s="158">
        <f ca="1">IFERROR(GETPIVOTDATA("Sort",PivotTable!$B$3,"Dept",$B23,"Month",HE$2,"Source",$D24),0)</f>
        <v>0</v>
      </c>
      <c r="HN24" s="189">
        <f ca="1">IFERROR(GETPIVOTDATA("Scrap",PivotTable!$B$3,"Dept",$B23,"Month",HE$2,"Source",$D24),0)</f>
        <v>0</v>
      </c>
      <c r="HO24" s="185">
        <f t="shared" ref="HO24" si="540">HG23*250+HG24*500</f>
        <v>0</v>
      </c>
      <c r="HP24" s="186">
        <f>VLOOKUP($A24,Table!$A$23:$P$50,MATCH('MBO Report 1'!HE$2,Table!$E$22:$P$22,0)+4,FALSE)</f>
        <v>0</v>
      </c>
      <c r="HQ24" s="187">
        <f ca="1">IFERROR(GETPIVOTDATA("Labour Cost",PivotTable!$B$3,"Dept",$B23,"Month",HE$2,"Source",$D24),0)</f>
        <v>0</v>
      </c>
      <c r="HR24" s="187">
        <f ca="1">IFERROR(GETPIVOTDATA("Process cost",PivotTable!$B$3,"Dept",$B23,"Month",HE$2,"Source",$D24),0)</f>
        <v>0</v>
      </c>
      <c r="HS24" s="187">
        <f ca="1">IFERROR(GETPIVOTDATA("Material Cost",PivotTable!$B$3,"Dept",$B23,"Month",HE$2,"Source",$D24),0)</f>
        <v>0</v>
      </c>
      <c r="HT24" s="187">
        <f ca="1">IFERROR(GETPIVOTDATA("Part Cost",PivotTable!$B$3,"Dept",$B23,"Month",HE$2,"Source",$D24),0)</f>
        <v>0</v>
      </c>
      <c r="HU24" s="216">
        <f ca="1" t="shared" si="515"/>
        <v>0</v>
      </c>
      <c r="HV24" s="217">
        <v>5e-5</v>
      </c>
      <c r="HW24" s="218" t="e">
        <f ca="1" t="shared" ref="HW24" si="541">HU24/HE23</f>
        <v>#DIV/0!</v>
      </c>
      <c r="HX24" s="248"/>
      <c r="HY24" s="254"/>
      <c r="HZ24" s="241"/>
      <c r="IA24" s="156" t="s">
        <v>49</v>
      </c>
      <c r="IB24" s="157">
        <f>VLOOKUP($A24,Table!$A$56:$P$83,MATCH('MBO Report 1'!HZ$2,Table!$E$55:$P$55,0)+4,FALSE)</f>
        <v>0</v>
      </c>
      <c r="IC24" s="157">
        <f>VLOOKUP($A23,Table!$A$23:$P$50,MATCH('MBO Report 1'!HZ$2,Table!$E$22:$P$22,0)+4,FALSE)</f>
        <v>0</v>
      </c>
      <c r="ID24" s="158">
        <f ca="1">IFERROR(GETPIVOTDATA("ReWork",PivotTable!$B$3,"Dept",$B23,"Month",HZ$2,"Source",$D24),0)</f>
        <v>0</v>
      </c>
      <c r="IE24" s="158">
        <f ca="1">IFERROR(GETPIVOTDATA("RePlate",PivotTable!$B$3,"Dept",$B23,"Month",HZ$2,"Source",$D24),0)</f>
        <v>0</v>
      </c>
      <c r="IF24" s="158">
        <f ca="1">IFERROR(GETPIVOTDATA("ReWash",PivotTable!$B$3,"Dept",$B23,"Month",HZ$2,"Source",$D24),0)</f>
        <v>0</v>
      </c>
      <c r="IG24" s="158">
        <f ca="1">IFERROR(GETPIVOTDATA("Other",PivotTable!$B$3,"Dept",$B23,"Month",HZ$2,"Source",$D24),0)</f>
        <v>0</v>
      </c>
      <c r="IH24" s="158">
        <f ca="1">IFERROR(GETPIVOTDATA("Sort",PivotTable!$B$3,"Dept",$B23,"Month",HZ$2,"Source",$D24),0)</f>
        <v>0</v>
      </c>
      <c r="II24" s="189">
        <f ca="1">IFERROR(GETPIVOTDATA("Scrap",PivotTable!$B$3,"Dept",$B23,"Month",HZ$2,"Source",$D24),0)</f>
        <v>0</v>
      </c>
      <c r="IJ24" s="185">
        <f t="shared" ref="IJ24" si="542">IB23*250+IB24*500</f>
        <v>0</v>
      </c>
      <c r="IK24" s="186">
        <f>VLOOKUP($A24,Table!$A$23:$P$50,MATCH('MBO Report 1'!HZ$2,Table!$E$22:$P$22,0)+4,FALSE)</f>
        <v>0</v>
      </c>
      <c r="IL24" s="187">
        <f ca="1">IFERROR(GETPIVOTDATA("Labour Cost",PivotTable!$B$3,"Dept",$B23,"Month",HZ$2,"Source",$D24),0)</f>
        <v>0</v>
      </c>
      <c r="IM24" s="187">
        <f ca="1">IFERROR(GETPIVOTDATA("Process cost",PivotTable!$B$3,"Dept",$B23,"Month",HZ$2,"Source",$D24),0)</f>
        <v>0</v>
      </c>
      <c r="IN24" s="187">
        <f ca="1">IFERROR(GETPIVOTDATA("Material Cost",PivotTable!$B$3,"Dept",$B23,"Month",HZ$2,"Source",$D24),0)</f>
        <v>0</v>
      </c>
      <c r="IO24" s="187">
        <f ca="1">IFERROR(GETPIVOTDATA("Part Cost",PivotTable!$B$3,"Dept",$B23,"Month",HZ$2,"Source",$D24),0)</f>
        <v>0</v>
      </c>
      <c r="IP24" s="216">
        <f ca="1" t="shared" si="518"/>
        <v>0</v>
      </c>
      <c r="IQ24" s="217">
        <v>5e-5</v>
      </c>
      <c r="IR24" s="218" t="e">
        <f ca="1" t="shared" ref="IR24" si="543">IP24/HZ23</f>
        <v>#DIV/0!</v>
      </c>
      <c r="IS24" s="248"/>
      <c r="IT24" s="254"/>
    </row>
    <row r="25" s="129" customFormat="1" hidden="1" customHeight="1" outlineLevel="1" spans="1:254">
      <c r="A25" s="141" t="str">
        <f t="shared" ref="A25" si="544">B25&amp;D25</f>
        <v>Semicon - CuFrameInternal</v>
      </c>
      <c r="B25" s="159" t="str">
        <f>Info!C14</f>
        <v>Semicon - CuFrame</v>
      </c>
      <c r="C25" s="151">
        <f>VLOOKUP($B25,Table!$C$4:$P$19,MATCH('MBO Report 1'!C$2,Table!$E$3:$P$3,0)+2,FALSE)</f>
        <v>1516416.72</v>
      </c>
      <c r="D25" s="152" t="s">
        <v>327</v>
      </c>
      <c r="E25" s="153">
        <f>VLOOKUP($A25,Table!$A$56:$P$83,MATCH('MBO Report 1'!C$2,Table!$E$55:$P$55,0)+4,FALSE)</f>
        <v>0</v>
      </c>
      <c r="F25" s="153" t="s">
        <v>1860</v>
      </c>
      <c r="G25" s="154">
        <f ca="1">IFERROR(GETPIVOTDATA("ReWork",PivotTable!$B$3,"Dept",$B25,"Month",C$2,"Source",$D25),0)</f>
        <v>0</v>
      </c>
      <c r="H25" s="154">
        <f ca="1">IFERROR(GETPIVOTDATA("RePlate",PivotTable!$B$3,"Dept",$B25,"Month",C$2,"Source",$D25),0)</f>
        <v>0</v>
      </c>
      <c r="I25" s="154">
        <f ca="1">IFERROR(GETPIVOTDATA("ReWash",PivotTable!$B$3,"Dept",$B25,"Month",C$2,"Source",$D25),0)</f>
        <v>0</v>
      </c>
      <c r="J25" s="154">
        <f ca="1">IFERROR(GETPIVOTDATA("Other",PivotTable!$B$3,"Dept",$B25,"Month",C$2,"Source",$D25),0)</f>
        <v>0</v>
      </c>
      <c r="K25" s="154">
        <f ca="1">IFERROR(GETPIVOTDATA("Sort",PivotTable!$B$3,"Dept",$B25,"Month",C$2,"Source",$D25),0)</f>
        <v>0</v>
      </c>
      <c r="L25" s="188">
        <f ca="1">IFERROR(GETPIVOTDATA("Scrap",PivotTable!$B$3,"Dept",$B25,"Month",C$2,"Source",$D25),0)</f>
        <v>0</v>
      </c>
      <c r="M25" s="182">
        <v>0</v>
      </c>
      <c r="N25" s="183" t="s">
        <v>1860</v>
      </c>
      <c r="O25" s="184">
        <f ca="1">IFERROR(GETPIVOTDATA("Labour Cost",PivotTable!$B$3,"Dept",$B25,"Month",C$2,"Source",$D25),0)</f>
        <v>0</v>
      </c>
      <c r="P25" s="184">
        <f ca="1">IFERROR(GETPIVOTDATA("Process cost",PivotTable!$B$3,"Dept",$B25,"Month",C$2,"Source",$D25),0)</f>
        <v>0</v>
      </c>
      <c r="Q25" s="184">
        <f ca="1">IFERROR(GETPIVOTDATA("Material Cost",PivotTable!$B$3,"Dept",$B25,"Month",C$2,"Source",$D25),0)</f>
        <v>0</v>
      </c>
      <c r="R25" s="184">
        <f ca="1">IFERROR(GETPIVOTDATA("Part Cost",PivotTable!$B$3,"Dept",$B25,"Month",C$2,"Source",$D25),0)</f>
        <v>0</v>
      </c>
      <c r="S25" s="211">
        <f ca="1">SUM(M25:R25)</f>
        <v>0</v>
      </c>
      <c r="T25" s="212">
        <v>5e-5</v>
      </c>
      <c r="U25" s="213">
        <f ca="1" t="shared" ref="U25" si="545">S25/C25</f>
        <v>0</v>
      </c>
      <c r="V25" s="214">
        <v>0.001</v>
      </c>
      <c r="W25" s="215">
        <f ca="1" t="shared" ref="W25" si="546">SUM(S25:S26)/C25</f>
        <v>0.000329724668295665</v>
      </c>
      <c r="X25" s="151">
        <f>VLOOKUP($B25,Table!$C$4:$P$17,MATCH('MBO Report 1'!X$2,Table!$E$3:$P$3,0)+2,FALSE)</f>
        <v>1180010.9</v>
      </c>
      <c r="Y25" s="152" t="s">
        <v>327</v>
      </c>
      <c r="Z25" s="153">
        <f>VLOOKUP($A25,Table!$A$56:$P$83,MATCH('MBO Report 1'!X$2,Table!$E$55:$P$55,0)+4,FALSE)</f>
        <v>0</v>
      </c>
      <c r="AA25" s="153" t="s">
        <v>1860</v>
      </c>
      <c r="AB25" s="154">
        <f ca="1">IFERROR(GETPIVOTDATA("ReWork",PivotTable!$B$3,"Dept",$B25,"Month",X$2,"Source",$D25),0)</f>
        <v>0</v>
      </c>
      <c r="AC25" s="154">
        <f ca="1">IFERROR(GETPIVOTDATA("RePlate",PivotTable!$B$3,"Dept",$B25,"Month",X$2,"Source",$D25),0)</f>
        <v>0</v>
      </c>
      <c r="AD25" s="154">
        <f ca="1">IFERROR(GETPIVOTDATA("ReWash",PivotTable!$B$3,"Dept",$B25,"Month",X$2,"Source",$D25),0)</f>
        <v>0</v>
      </c>
      <c r="AE25" s="154">
        <f ca="1">IFERROR(GETPIVOTDATA("Other",PivotTable!$B$3,"Dept",$B25,"Month",X$2,"Source",$D25),0)</f>
        <v>0</v>
      </c>
      <c r="AF25" s="154">
        <f ca="1">IFERROR(GETPIVOTDATA("Sort",PivotTable!$B$3,"Dept",$B25,"Month",X$2,"Source",$D25),0)</f>
        <v>0</v>
      </c>
      <c r="AG25" s="188">
        <f ca="1">IFERROR(GETPIVOTDATA("Scrap",PivotTable!$B$3,"Dept",$B25,"Month",X$2,"Source",$D25),0)</f>
        <v>0</v>
      </c>
      <c r="AH25" s="182">
        <v>0</v>
      </c>
      <c r="AI25" s="183" t="s">
        <v>1860</v>
      </c>
      <c r="AJ25" s="184">
        <f ca="1">IFERROR(GETPIVOTDATA("Labour Cost",PivotTable!$B$3,"Dept",$B25,"Month",X$2,"Source",$D25),0)</f>
        <v>0</v>
      </c>
      <c r="AK25" s="184">
        <f ca="1">IFERROR(GETPIVOTDATA("Process cost",PivotTable!$B$3,"Dept",$B25,"Month",X$2,"Source",$D25),0)</f>
        <v>0</v>
      </c>
      <c r="AL25" s="184">
        <f ca="1">IFERROR(GETPIVOTDATA("Material Cost",PivotTable!$B$3,"Dept",$B25,"Month",X$2,"Source",$D25),0)</f>
        <v>0</v>
      </c>
      <c r="AM25" s="184">
        <f ca="1">IFERROR(GETPIVOTDATA("Part Cost",PivotTable!$B$3,"Dept",$B25,"Month",X$2,"Source",$D25),0)</f>
        <v>0</v>
      </c>
      <c r="AN25" s="211">
        <f ca="1" t="shared" si="488"/>
        <v>0</v>
      </c>
      <c r="AO25" s="212">
        <v>5e-5</v>
      </c>
      <c r="AP25" s="213">
        <f ca="1" t="shared" ref="AP25" si="547">AN25/X25</f>
        <v>0</v>
      </c>
      <c r="AQ25" s="214">
        <v>0.001</v>
      </c>
      <c r="AR25" s="215">
        <f ca="1" t="shared" ref="AR25" si="548">SUM(AN25:AN26)/X25</f>
        <v>0</v>
      </c>
      <c r="AS25" s="240">
        <f>VLOOKUP($B25,Table!$C$4:$P$17,MATCH('MBO Report 1'!AS$2,Table!$E$3:$P$3,0)+2,FALSE)</f>
        <v>1346206.6</v>
      </c>
      <c r="AT25" s="152" t="s">
        <v>327</v>
      </c>
      <c r="AU25" s="153">
        <f>VLOOKUP($A25,Table!$A$56:$P$83,MATCH('MBO Report 1'!AS$2,Table!$E$55:$P$55,0)+4,FALSE)</f>
        <v>0</v>
      </c>
      <c r="AV25" s="153" t="s">
        <v>1860</v>
      </c>
      <c r="AW25" s="154">
        <f ca="1">IFERROR(GETPIVOTDATA("ReWork",PivotTable!$B$3,"Dept",$B25,"Month",AS$2,"Source",$D25),0)</f>
        <v>0</v>
      </c>
      <c r="AX25" s="154">
        <f ca="1">IFERROR(GETPIVOTDATA("RePlate",PivotTable!$B$3,"Dept",$B25,"Month",AS$2,"Source",$D25),0)</f>
        <v>0</v>
      </c>
      <c r="AY25" s="154">
        <f ca="1">IFERROR(GETPIVOTDATA("ReWash",PivotTable!$B$3,"Dept",$B25,"Month",AS$2,"Source",$D25),0)</f>
        <v>0</v>
      </c>
      <c r="AZ25" s="154">
        <f ca="1">IFERROR(GETPIVOTDATA("Other",PivotTable!$B$3,"Dept",$B25,"Month",AS$2,"Source",$D25),0)</f>
        <v>0</v>
      </c>
      <c r="BA25" s="154">
        <f ca="1">IFERROR(GETPIVOTDATA("Sort",PivotTable!$B$3,"Dept",$B25,"Month",AS$2,"Source",$D25),0)</f>
        <v>0</v>
      </c>
      <c r="BB25" s="188">
        <f ca="1">IFERROR(GETPIVOTDATA("Scrap",PivotTable!$B$3,"Dept",$B25,"Month",AS$2,"Source",$D25),0)</f>
        <v>0</v>
      </c>
      <c r="BC25" s="182">
        <v>0</v>
      </c>
      <c r="BD25" s="183" t="s">
        <v>1860</v>
      </c>
      <c r="BE25" s="184">
        <f ca="1">IFERROR(GETPIVOTDATA("Labour Cost",PivotTable!$B$3,"Dept",$B25,"Month",AS$2,"Source",$D25),0)</f>
        <v>0</v>
      </c>
      <c r="BF25" s="184">
        <f ca="1">IFERROR(GETPIVOTDATA("Process cost",PivotTable!$B$3,"Dept",$B25,"Month",AS$2,"Source",$D25),0)</f>
        <v>0</v>
      </c>
      <c r="BG25" s="184">
        <f ca="1">IFERROR(GETPIVOTDATA("Material Cost",PivotTable!$B$3,"Dept",$B25,"Month",AS$2,"Source",$D25),0)</f>
        <v>0</v>
      </c>
      <c r="BH25" s="184">
        <f ca="1">IFERROR(GETPIVOTDATA("Part Cost",PivotTable!$B$3,"Dept",$B25,"Month",AS$2,"Source",$D25),0)</f>
        <v>0</v>
      </c>
      <c r="BI25" s="211">
        <f ca="1" t="shared" si="491"/>
        <v>0</v>
      </c>
      <c r="BJ25" s="212">
        <v>5e-5</v>
      </c>
      <c r="BK25" s="213">
        <f ca="1" t="shared" ref="BK25" si="549">BI25/AS25</f>
        <v>0</v>
      </c>
      <c r="BL25" s="247">
        <v>0.001</v>
      </c>
      <c r="BM25" s="253">
        <f ca="1" t="shared" ref="BM25" si="550">SUM(BI25:BI26)/AS25</f>
        <v>0</v>
      </c>
      <c r="BN25" s="240">
        <f>VLOOKUP($B25,Table!$C$4:$P$17,MATCH('MBO Report 1'!BN$2,Table!$E$3:$P$3,0)+2,FALSE)</f>
        <v>1103390.11</v>
      </c>
      <c r="BO25" s="152" t="s">
        <v>327</v>
      </c>
      <c r="BP25" s="153">
        <f>VLOOKUP($A25,Table!$A$56:$P$83,MATCH('MBO Report 1'!BN$2,Table!$E$55:$P$55,0)+4,FALSE)</f>
        <v>0</v>
      </c>
      <c r="BQ25" s="153" t="s">
        <v>1860</v>
      </c>
      <c r="BR25" s="154">
        <f ca="1">IFERROR(GETPIVOTDATA("ReWork",PivotTable!$B$3,"Dept",$B25,"Month",BN$2,"Source",$D25),0)</f>
        <v>0</v>
      </c>
      <c r="BS25" s="154">
        <f ca="1">IFERROR(GETPIVOTDATA("RePlate",PivotTable!$B$3,"Dept",$B25,"Month",BN$2,"Source",$D25),0)</f>
        <v>0</v>
      </c>
      <c r="BT25" s="154">
        <f ca="1">IFERROR(GETPIVOTDATA("ReWash",PivotTable!$B$3,"Dept",$B25,"Month",BN$2,"Source",$D25),0)</f>
        <v>0</v>
      </c>
      <c r="BU25" s="154">
        <f ca="1">IFERROR(GETPIVOTDATA("Other",PivotTable!$B$3,"Dept",$B25,"Month",BN$2,"Source",$D25),0)</f>
        <v>0</v>
      </c>
      <c r="BV25" s="154">
        <f ca="1">IFERROR(GETPIVOTDATA("Sort",PivotTable!$B$3,"Dept",$B25,"Month",BN$2,"Source",$D25),0)</f>
        <v>0</v>
      </c>
      <c r="BW25" s="188">
        <f ca="1">IFERROR(GETPIVOTDATA("Scrap",PivotTable!$B$3,"Dept",$B25,"Month",BN$2,"Source",$D25),0)</f>
        <v>0</v>
      </c>
      <c r="BX25" s="182">
        <v>0</v>
      </c>
      <c r="BY25" s="183" t="s">
        <v>1860</v>
      </c>
      <c r="BZ25" s="184">
        <f ca="1">IFERROR(GETPIVOTDATA("Labour Cost",PivotTable!$B$3,"Dept",$B25,"Month",BN$2,"Source",$D25),0)</f>
        <v>0</v>
      </c>
      <c r="CA25" s="184">
        <f ca="1">IFERROR(GETPIVOTDATA("Process cost",PivotTable!$B$3,"Dept",$B25,"Month",BN$2,"Source",$D25),0)</f>
        <v>0</v>
      </c>
      <c r="CB25" s="184">
        <f ca="1">IFERROR(GETPIVOTDATA("Material Cost",PivotTable!$B$3,"Dept",$B25,"Month",BN$2,"Source",$D25),0)</f>
        <v>0</v>
      </c>
      <c r="CC25" s="184">
        <f ca="1">IFERROR(GETPIVOTDATA("Part Cost",PivotTable!$B$3,"Dept",$B25,"Month",BN$2,"Source",$D25),0)</f>
        <v>0</v>
      </c>
      <c r="CD25" s="211">
        <f ca="1" t="shared" si="494"/>
        <v>0</v>
      </c>
      <c r="CE25" s="212">
        <v>5e-5</v>
      </c>
      <c r="CF25" s="213">
        <f ca="1" t="shared" ref="CF25" si="551">CD25/BN25</f>
        <v>0</v>
      </c>
      <c r="CG25" s="247">
        <v>0.001</v>
      </c>
      <c r="CH25" s="253">
        <f ca="1" t="shared" ref="CH25" si="552">SUM(CD25:CD26)/BN25</f>
        <v>0.000453148886752302</v>
      </c>
      <c r="CI25" s="240">
        <f>VLOOKUP($B25,Table!$C$4:$P$17,MATCH('MBO Report 1'!CI$2,Table!$E$3:$P$3,0)+2,FALSE)</f>
        <v>782122.06</v>
      </c>
      <c r="CJ25" s="152" t="s">
        <v>327</v>
      </c>
      <c r="CK25" s="153">
        <f>VLOOKUP($A25,Table!$A$56:$P$83,MATCH('MBO Report 1'!CI$2,Table!$E$55:$P$55,0)+4,FALSE)</f>
        <v>0</v>
      </c>
      <c r="CL25" s="153" t="s">
        <v>1860</v>
      </c>
      <c r="CM25" s="154">
        <f ca="1">IFERROR(GETPIVOTDATA("ReWork",PivotTable!$B$3,"Dept",$B25,"Month",CI$2,"Source",$D25),0)</f>
        <v>0</v>
      </c>
      <c r="CN25" s="154">
        <f ca="1">IFERROR(GETPIVOTDATA("RePlate",PivotTable!$B$3,"Dept",$B25,"Month",CI$2,"Source",$D25),0)</f>
        <v>0</v>
      </c>
      <c r="CO25" s="154">
        <f ca="1">IFERROR(GETPIVOTDATA("ReWash",PivotTable!$B$3,"Dept",$B25,"Month",CI$2,"Source",$D25),0)</f>
        <v>0</v>
      </c>
      <c r="CP25" s="154">
        <f ca="1">IFERROR(GETPIVOTDATA("Other",PivotTable!$B$3,"Dept",$B25,"Month",CI$2,"Source",$D25),0)</f>
        <v>0</v>
      </c>
      <c r="CQ25" s="154">
        <f ca="1">IFERROR(GETPIVOTDATA("Sort",PivotTable!$B$3,"Dept",$B25,"Month",CI$2,"Source",$D25),0)</f>
        <v>0</v>
      </c>
      <c r="CR25" s="188">
        <f ca="1">IFERROR(GETPIVOTDATA("Scrap",PivotTable!$B$3,"Dept",$B25,"Month",CI$2,"Source",$D25),0)</f>
        <v>0</v>
      </c>
      <c r="CS25" s="182">
        <v>0</v>
      </c>
      <c r="CT25" s="183" t="s">
        <v>1860</v>
      </c>
      <c r="CU25" s="184">
        <f ca="1">IFERROR(GETPIVOTDATA("Labour Cost",PivotTable!$B$3,"Dept",$B25,"Month",CI$2,"Source",$D25),0)</f>
        <v>0</v>
      </c>
      <c r="CV25" s="184">
        <f ca="1">IFERROR(GETPIVOTDATA("Process cost",PivotTable!$B$3,"Dept",$B25,"Month",CI$2,"Source",$D25),0)</f>
        <v>0</v>
      </c>
      <c r="CW25" s="184">
        <f ca="1">IFERROR(GETPIVOTDATA("Material Cost",PivotTable!$B$3,"Dept",$B25,"Month",CI$2,"Source",$D25),0)</f>
        <v>0</v>
      </c>
      <c r="CX25" s="184">
        <f ca="1">IFERROR(GETPIVOTDATA("Part Cost",PivotTable!$B$3,"Dept",$B25,"Month",CI$2,"Source",$D25),0)</f>
        <v>0</v>
      </c>
      <c r="CY25" s="211">
        <f ca="1" t="shared" si="497"/>
        <v>0</v>
      </c>
      <c r="CZ25" s="212">
        <v>5e-5</v>
      </c>
      <c r="DA25" s="213">
        <f ca="1" t="shared" ref="DA25" si="553">CY25/CI25</f>
        <v>0</v>
      </c>
      <c r="DB25" s="247">
        <v>0.001</v>
      </c>
      <c r="DC25" s="253">
        <f ca="1" t="shared" ref="DC25" si="554">SUM(CY25:CY26)/CI25</f>
        <v>0</v>
      </c>
      <c r="DD25" s="240">
        <f>VLOOKUP($B25,Table!$C$4:$P$17,MATCH('MBO Report 1'!DD$2,Table!$E$3:$P$3,0)+2,FALSE)</f>
        <v>702782.4</v>
      </c>
      <c r="DE25" s="152" t="s">
        <v>327</v>
      </c>
      <c r="DF25" s="153">
        <f>VLOOKUP($A25,Table!$A$56:$P$83,MATCH('MBO Report 1'!DD$2,Table!$E$55:$P$55,0)+4,FALSE)</f>
        <v>0</v>
      </c>
      <c r="DG25" s="153" t="s">
        <v>1860</v>
      </c>
      <c r="DH25" s="154">
        <f ca="1">IFERROR(GETPIVOTDATA("ReWork",PivotTable!$B$3,"Dept",$B25,"Month",DD$2,"Source",$D25),0)</f>
        <v>0</v>
      </c>
      <c r="DI25" s="154">
        <f ca="1">IFERROR(GETPIVOTDATA("RePlate",PivotTable!$B$3,"Dept",$B25,"Month",DD$2,"Source",$D25),0)</f>
        <v>0</v>
      </c>
      <c r="DJ25" s="154">
        <f ca="1">IFERROR(GETPIVOTDATA("ReWash",PivotTable!$B$3,"Dept",$B25,"Month",DD$2,"Source",$D25),0)</f>
        <v>0</v>
      </c>
      <c r="DK25" s="154">
        <f ca="1">IFERROR(GETPIVOTDATA("Other",PivotTable!$B$3,"Dept",$B25,"Month",DD$2,"Source",$D25),0)</f>
        <v>0</v>
      </c>
      <c r="DL25" s="154">
        <f ca="1">IFERROR(GETPIVOTDATA("Sort",PivotTable!$B$3,"Dept",$B25,"Month",DD$2,"Source",$D25),0)</f>
        <v>0</v>
      </c>
      <c r="DM25" s="188">
        <f ca="1">IFERROR(GETPIVOTDATA("Scrap",PivotTable!$B$3,"Dept",$B25,"Month",DD$2,"Source",$D25),0)</f>
        <v>0</v>
      </c>
      <c r="DN25" s="182">
        <v>0</v>
      </c>
      <c r="DO25" s="183" t="s">
        <v>1860</v>
      </c>
      <c r="DP25" s="184">
        <f ca="1">IFERROR(GETPIVOTDATA("Labour Cost",PivotTable!$B$3,"Dept",$B25,"Month",DD$2,"Source",$D25),0)</f>
        <v>0</v>
      </c>
      <c r="DQ25" s="184">
        <f ca="1">IFERROR(GETPIVOTDATA("Process cost",PivotTable!$B$3,"Dept",$B25,"Month",DD$2,"Source",$D25),0)</f>
        <v>0</v>
      </c>
      <c r="DR25" s="184">
        <f ca="1">IFERROR(GETPIVOTDATA("Material Cost",PivotTable!$B$3,"Dept",$B25,"Month",DD$2,"Source",$D25),0)</f>
        <v>0</v>
      </c>
      <c r="DS25" s="184">
        <f ca="1">IFERROR(GETPIVOTDATA("Part Cost",PivotTable!$B$3,"Dept",$B25,"Month",DD$2,"Source",$D25),0)</f>
        <v>0</v>
      </c>
      <c r="DT25" s="211">
        <f ca="1" t="shared" si="500"/>
        <v>0</v>
      </c>
      <c r="DU25" s="212">
        <v>5e-5</v>
      </c>
      <c r="DV25" s="213">
        <f ca="1" t="shared" ref="DV25" si="555">DT25/DD25</f>
        <v>0</v>
      </c>
      <c r="DW25" s="247">
        <v>0.001</v>
      </c>
      <c r="DX25" s="253">
        <f ca="1" t="shared" ref="DX25" si="556">SUM(DT25:DT26)/DD25</f>
        <v>0</v>
      </c>
      <c r="DY25" s="240">
        <f>VLOOKUP($B25,Table!$C$4:$P$17,MATCH('MBO Report 1'!DY$2,Table!$E$3:$P$3,0)+2,FALSE)</f>
        <v>0</v>
      </c>
      <c r="DZ25" s="152" t="s">
        <v>327</v>
      </c>
      <c r="EA25" s="153">
        <f>VLOOKUP($A25,Table!$A$56:$P$83,MATCH('MBO Report 1'!DY$2,Table!$E$55:$P$55,0)+4,FALSE)</f>
        <v>0</v>
      </c>
      <c r="EB25" s="153" t="s">
        <v>1860</v>
      </c>
      <c r="EC25" s="154">
        <f ca="1">IFERROR(GETPIVOTDATA("ReWork",PivotTable!$B$3,"Dept",$B25,"Month",DY$2,"Source",$D25),0)</f>
        <v>0</v>
      </c>
      <c r="ED25" s="154">
        <f ca="1">IFERROR(GETPIVOTDATA("RePlate",PivotTable!$B$3,"Dept",$B25,"Month",DY$2,"Source",$D25),0)</f>
        <v>0</v>
      </c>
      <c r="EE25" s="154">
        <f ca="1">IFERROR(GETPIVOTDATA("ReWash",PivotTable!$B$3,"Dept",$B25,"Month",DY$2,"Source",$D25),0)</f>
        <v>0</v>
      </c>
      <c r="EF25" s="154">
        <f ca="1">IFERROR(GETPIVOTDATA("Other",PivotTable!$B$3,"Dept",$B25,"Month",DY$2,"Source",$D25),0)</f>
        <v>0</v>
      </c>
      <c r="EG25" s="154">
        <f ca="1">IFERROR(GETPIVOTDATA("Sort",PivotTable!$B$3,"Dept",$B25,"Month",DY$2,"Source",$D25),0)</f>
        <v>0</v>
      </c>
      <c r="EH25" s="188">
        <f ca="1">IFERROR(GETPIVOTDATA("Scrap",PivotTable!$B$3,"Dept",$B25,"Month",DY$2,"Source",$D25),0)</f>
        <v>0</v>
      </c>
      <c r="EI25" s="182">
        <v>0</v>
      </c>
      <c r="EJ25" s="183" t="s">
        <v>1860</v>
      </c>
      <c r="EK25" s="184">
        <f ca="1">IFERROR(GETPIVOTDATA("Labour Cost",PivotTable!$B$3,"Dept",$B25,"Month",DY$2,"Source",$D25),0)</f>
        <v>0</v>
      </c>
      <c r="EL25" s="184">
        <f ca="1">IFERROR(GETPIVOTDATA("Process cost",PivotTable!$B$3,"Dept",$B25,"Month",DY$2,"Source",$D25),0)</f>
        <v>0</v>
      </c>
      <c r="EM25" s="184">
        <f ca="1">IFERROR(GETPIVOTDATA("Material Cost",PivotTable!$B$3,"Dept",$B25,"Month",DY$2,"Source",$D25),0)</f>
        <v>0</v>
      </c>
      <c r="EN25" s="184">
        <f ca="1">IFERROR(GETPIVOTDATA("Part Cost",PivotTable!$B$3,"Dept",$B25,"Month",DY$2,"Source",$D25),0)</f>
        <v>0</v>
      </c>
      <c r="EO25" s="211">
        <f ca="1" t="shared" si="503"/>
        <v>0</v>
      </c>
      <c r="EP25" s="212">
        <v>5e-5</v>
      </c>
      <c r="EQ25" s="213" t="e">
        <f ca="1" t="shared" ref="EQ25" si="557">EO25/DY25</f>
        <v>#DIV/0!</v>
      </c>
      <c r="ER25" s="247">
        <v>0.001</v>
      </c>
      <c r="ES25" s="253" t="e">
        <f ca="1" t="shared" ref="ES25" si="558">SUM(EO25:EO26)/DY25</f>
        <v>#DIV/0!</v>
      </c>
      <c r="ET25" s="240">
        <f>VLOOKUP($B25,Table!$C$4:$P$17,MATCH('MBO Report 1'!ET$2,Table!$E$3:$P$3,0)+2,FALSE)</f>
        <v>0</v>
      </c>
      <c r="EU25" s="152" t="s">
        <v>327</v>
      </c>
      <c r="EV25" s="153">
        <f>VLOOKUP($A25,Table!$A$56:$P$83,MATCH('MBO Report 1'!ET$2,Table!$E$55:$P$55,0)+4,FALSE)</f>
        <v>0</v>
      </c>
      <c r="EW25" s="153" t="s">
        <v>1860</v>
      </c>
      <c r="EX25" s="154">
        <f ca="1">IFERROR(GETPIVOTDATA("ReWork",PivotTable!$B$3,"Dept",$B25,"Month",ET$2,"Source",$D25),0)</f>
        <v>0</v>
      </c>
      <c r="EY25" s="154">
        <f ca="1">IFERROR(GETPIVOTDATA("RePlate",PivotTable!$B$3,"Dept",$B25,"Month",ET$2,"Source",$D25),0)</f>
        <v>0</v>
      </c>
      <c r="EZ25" s="154">
        <f ca="1">IFERROR(GETPIVOTDATA("ReWash",PivotTable!$B$3,"Dept",$B25,"Month",ET$2,"Source",$D25),0)</f>
        <v>0</v>
      </c>
      <c r="FA25" s="154">
        <f ca="1">IFERROR(GETPIVOTDATA("Other",PivotTable!$B$3,"Dept",$B25,"Month",ET$2,"Source",$D25),0)</f>
        <v>0</v>
      </c>
      <c r="FB25" s="154">
        <f ca="1">IFERROR(GETPIVOTDATA("Sort",PivotTable!$B$3,"Dept",$B25,"Month",ET$2,"Source",$D25),0)</f>
        <v>0</v>
      </c>
      <c r="FC25" s="188">
        <f ca="1">IFERROR(GETPIVOTDATA("Scrap",PivotTable!$B$3,"Dept",$B25,"Month",ET$2,"Source",$D25),0)</f>
        <v>0</v>
      </c>
      <c r="FD25" s="182">
        <v>0</v>
      </c>
      <c r="FE25" s="183" t="s">
        <v>1860</v>
      </c>
      <c r="FF25" s="184">
        <f ca="1">IFERROR(GETPIVOTDATA("Labour Cost",PivotTable!$B$3,"Dept",$B25,"Month",ET$2,"Source",$D25),0)</f>
        <v>0</v>
      </c>
      <c r="FG25" s="184">
        <f ca="1">IFERROR(GETPIVOTDATA("Process cost",PivotTable!$B$3,"Dept",$B25,"Month",ET$2,"Source",$D25),0)</f>
        <v>0</v>
      </c>
      <c r="FH25" s="184">
        <f ca="1">IFERROR(GETPIVOTDATA("Material Cost",PivotTable!$B$3,"Dept",$B25,"Month",ET$2,"Source",$D25),0)</f>
        <v>0</v>
      </c>
      <c r="FI25" s="184">
        <f ca="1">IFERROR(GETPIVOTDATA("Part Cost",PivotTable!$B$3,"Dept",$B25,"Month",ET$2,"Source",$D25),0)</f>
        <v>0</v>
      </c>
      <c r="FJ25" s="211">
        <f ca="1" t="shared" si="506"/>
        <v>0</v>
      </c>
      <c r="FK25" s="212">
        <v>5e-5</v>
      </c>
      <c r="FL25" s="213" t="e">
        <f ca="1" t="shared" ref="FL25" si="559">FJ25/ET25</f>
        <v>#DIV/0!</v>
      </c>
      <c r="FM25" s="247">
        <v>0.001</v>
      </c>
      <c r="FN25" s="253" t="e">
        <f ca="1" t="shared" ref="FN25" si="560">SUM(FJ25:FJ26)/ET25</f>
        <v>#DIV/0!</v>
      </c>
      <c r="FO25" s="240">
        <f>VLOOKUP($B25,Table!$C$4:$P$17,MATCH('MBO Report 1'!FO$2,Table!$E$3:$P$3,0)+2,FALSE)</f>
        <v>0</v>
      </c>
      <c r="FP25" s="152" t="s">
        <v>327</v>
      </c>
      <c r="FQ25" s="153">
        <f>VLOOKUP($A25,Table!$A$56:$P$83,MATCH('MBO Report 1'!FO$2,Table!$E$55:$P$55,0)+4,FALSE)</f>
        <v>0</v>
      </c>
      <c r="FR25" s="153" t="s">
        <v>1860</v>
      </c>
      <c r="FS25" s="154">
        <f ca="1">IFERROR(GETPIVOTDATA("ReWork",PivotTable!$B$3,"Dept",$B25,"Month",FO$2,"Source",$D25),0)</f>
        <v>0</v>
      </c>
      <c r="FT25" s="154">
        <f ca="1">IFERROR(GETPIVOTDATA("RePlate",PivotTable!$B$3,"Dept",$B25,"Month",FO$2,"Source",$D25),0)</f>
        <v>0</v>
      </c>
      <c r="FU25" s="154">
        <f ca="1">IFERROR(GETPIVOTDATA("ReWash",PivotTable!$B$3,"Dept",$B25,"Month",FO$2,"Source",$D25),0)</f>
        <v>0</v>
      </c>
      <c r="FV25" s="154">
        <f ca="1">IFERROR(GETPIVOTDATA("Other",PivotTable!$B$3,"Dept",$B25,"Month",FO$2,"Source",$D25),0)</f>
        <v>0</v>
      </c>
      <c r="FW25" s="154">
        <f ca="1">IFERROR(GETPIVOTDATA("Sort",PivotTable!$B$3,"Dept",$B25,"Month",FO$2,"Source",$D25),0)</f>
        <v>0</v>
      </c>
      <c r="FX25" s="188">
        <f ca="1">IFERROR(GETPIVOTDATA("Scrap",PivotTable!$B$3,"Dept",$B25,"Month",FO$2,"Source",$D25),0)</f>
        <v>0</v>
      </c>
      <c r="FY25" s="182">
        <v>0</v>
      </c>
      <c r="FZ25" s="183" t="s">
        <v>1860</v>
      </c>
      <c r="GA25" s="184">
        <f ca="1">IFERROR(GETPIVOTDATA("Labour Cost",PivotTable!$B$3,"Dept",$B25,"Month",FO$2,"Source",$D25),0)</f>
        <v>0</v>
      </c>
      <c r="GB25" s="184">
        <f ca="1">IFERROR(GETPIVOTDATA("Process cost",PivotTable!$B$3,"Dept",$B25,"Month",FO$2,"Source",$D25),0)</f>
        <v>0</v>
      </c>
      <c r="GC25" s="184">
        <f ca="1">IFERROR(GETPIVOTDATA("Material Cost",PivotTable!$B$3,"Dept",$B25,"Month",FO$2,"Source",$D25),0)</f>
        <v>0</v>
      </c>
      <c r="GD25" s="184">
        <f ca="1">IFERROR(GETPIVOTDATA("Part Cost",PivotTable!$B$3,"Dept",$B25,"Month",FO$2,"Source",$D25),0)</f>
        <v>0</v>
      </c>
      <c r="GE25" s="211">
        <f ca="1" t="shared" si="509"/>
        <v>0</v>
      </c>
      <c r="GF25" s="212">
        <v>5e-5</v>
      </c>
      <c r="GG25" s="213" t="e">
        <f ca="1" t="shared" ref="GG25" si="561">GE25/FO25</f>
        <v>#DIV/0!</v>
      </c>
      <c r="GH25" s="247">
        <v>0.001</v>
      </c>
      <c r="GI25" s="253" t="e">
        <f ca="1" t="shared" ref="GI25" si="562">SUM(GE25:GE26)/FO25</f>
        <v>#DIV/0!</v>
      </c>
      <c r="GJ25" s="240">
        <f>VLOOKUP($B25,Table!$C$4:$P$17,MATCH('MBO Report 1'!GJ$2,Table!$E$3:$P$3,0)+2,FALSE)</f>
        <v>0</v>
      </c>
      <c r="GK25" s="152" t="s">
        <v>327</v>
      </c>
      <c r="GL25" s="153">
        <f>VLOOKUP($A25,Table!$A$56:$P$83,MATCH('MBO Report 1'!GJ$2,Table!$E$55:$P$55,0)+4,FALSE)</f>
        <v>0</v>
      </c>
      <c r="GM25" s="153" t="s">
        <v>1860</v>
      </c>
      <c r="GN25" s="154">
        <f ca="1">IFERROR(GETPIVOTDATA("ReWork",PivotTable!$B$3,"Dept",$B25,"Month",GJ$2,"Source",$D25),0)</f>
        <v>0</v>
      </c>
      <c r="GO25" s="154">
        <f ca="1">IFERROR(GETPIVOTDATA("RePlate",PivotTable!$B$3,"Dept",$B25,"Month",GJ$2,"Source",$D25),0)</f>
        <v>0</v>
      </c>
      <c r="GP25" s="154">
        <f ca="1">IFERROR(GETPIVOTDATA("ReWash",PivotTable!$B$3,"Dept",$B25,"Month",GJ$2,"Source",$D25),0)</f>
        <v>0</v>
      </c>
      <c r="GQ25" s="154">
        <f ca="1">IFERROR(GETPIVOTDATA("Other",PivotTable!$B$3,"Dept",$B25,"Month",GJ$2,"Source",$D25),0)</f>
        <v>0</v>
      </c>
      <c r="GR25" s="154">
        <f ca="1">IFERROR(GETPIVOTDATA("Sort",PivotTable!$B$3,"Dept",$B25,"Month",GJ$2,"Source",$D25),0)</f>
        <v>0</v>
      </c>
      <c r="GS25" s="188">
        <f ca="1">IFERROR(GETPIVOTDATA("Scrap",PivotTable!$B$3,"Dept",$B25,"Month",GJ$2,"Source",$D25),0)</f>
        <v>0</v>
      </c>
      <c r="GT25" s="182">
        <v>0</v>
      </c>
      <c r="GU25" s="183" t="s">
        <v>1860</v>
      </c>
      <c r="GV25" s="184">
        <f ca="1">IFERROR(GETPIVOTDATA("Labour Cost",PivotTable!$B$3,"Dept",$B25,"Month",GJ$2,"Source",$D25),0)</f>
        <v>0</v>
      </c>
      <c r="GW25" s="184">
        <f ca="1">IFERROR(GETPIVOTDATA("Process cost",PivotTable!$B$3,"Dept",$B25,"Month",GJ$2,"Source",$D25),0)</f>
        <v>0</v>
      </c>
      <c r="GX25" s="184">
        <f ca="1">IFERROR(GETPIVOTDATA("Material Cost",PivotTable!$B$3,"Dept",$B25,"Month",GJ$2,"Source",$D25),0)</f>
        <v>0</v>
      </c>
      <c r="GY25" s="184">
        <f ca="1">IFERROR(GETPIVOTDATA("Part Cost",PivotTable!$B$3,"Dept",$B25,"Month",GJ$2,"Source",$D25),0)</f>
        <v>0</v>
      </c>
      <c r="GZ25" s="211">
        <f ca="1" t="shared" si="512"/>
        <v>0</v>
      </c>
      <c r="HA25" s="212">
        <v>5e-5</v>
      </c>
      <c r="HB25" s="213" t="e">
        <f ca="1" t="shared" ref="HB25" si="563">GZ25/GJ25</f>
        <v>#DIV/0!</v>
      </c>
      <c r="HC25" s="247">
        <v>0.001</v>
      </c>
      <c r="HD25" s="253" t="e">
        <f ca="1" t="shared" ref="HD25" si="564">SUM(GZ25:GZ26)/GJ25</f>
        <v>#DIV/0!</v>
      </c>
      <c r="HE25" s="240">
        <f>VLOOKUP($B25,Table!$C$4:$P$17,MATCH('MBO Report 1'!HE$2,Table!$E$3:$P$3,0)+2,FALSE)</f>
        <v>0</v>
      </c>
      <c r="HF25" s="152" t="s">
        <v>327</v>
      </c>
      <c r="HG25" s="153">
        <f>VLOOKUP($A25,Table!$A$56:$P$83,MATCH('MBO Report 1'!HE$2,Table!$E$55:$P$55,0)+4,FALSE)</f>
        <v>0</v>
      </c>
      <c r="HH25" s="153" t="s">
        <v>1860</v>
      </c>
      <c r="HI25" s="154">
        <f ca="1">IFERROR(GETPIVOTDATA("ReWork",PivotTable!$B$3,"Dept",$B25,"Month",HE$2,"Source",$D25),0)</f>
        <v>0</v>
      </c>
      <c r="HJ25" s="154">
        <f ca="1">IFERROR(GETPIVOTDATA("RePlate",PivotTable!$B$3,"Dept",$B25,"Month",HE$2,"Source",$D25),0)</f>
        <v>0</v>
      </c>
      <c r="HK25" s="154">
        <f ca="1">IFERROR(GETPIVOTDATA("ReWash",PivotTable!$B$3,"Dept",$B25,"Month",HE$2,"Source",$D25),0)</f>
        <v>0</v>
      </c>
      <c r="HL25" s="154">
        <f ca="1">IFERROR(GETPIVOTDATA("Other",PivotTable!$B$3,"Dept",$B25,"Month",HE$2,"Source",$D25),0)</f>
        <v>0</v>
      </c>
      <c r="HM25" s="154">
        <f ca="1">IFERROR(GETPIVOTDATA("Sort",PivotTable!$B$3,"Dept",$B25,"Month",HE$2,"Source",$D25),0)</f>
        <v>0</v>
      </c>
      <c r="HN25" s="188">
        <f ca="1">IFERROR(GETPIVOTDATA("Scrap",PivotTable!$B$3,"Dept",$B25,"Month",HE$2,"Source",$D25),0)</f>
        <v>0</v>
      </c>
      <c r="HO25" s="182">
        <v>0</v>
      </c>
      <c r="HP25" s="183" t="s">
        <v>1860</v>
      </c>
      <c r="HQ25" s="184">
        <f ca="1">IFERROR(GETPIVOTDATA("Labour Cost",PivotTable!$B$3,"Dept",$B25,"Month",HE$2,"Source",$D25),0)</f>
        <v>0</v>
      </c>
      <c r="HR25" s="184">
        <f ca="1">IFERROR(GETPIVOTDATA("Process cost",PivotTable!$B$3,"Dept",$B25,"Month",HE$2,"Source",$D25),0)</f>
        <v>0</v>
      </c>
      <c r="HS25" s="184">
        <f ca="1">IFERROR(GETPIVOTDATA("Material Cost",PivotTable!$B$3,"Dept",$B25,"Month",HE$2,"Source",$D25),0)</f>
        <v>0</v>
      </c>
      <c r="HT25" s="184">
        <f ca="1">IFERROR(GETPIVOTDATA("Part Cost",PivotTable!$B$3,"Dept",$B25,"Month",HE$2,"Source",$D25),0)</f>
        <v>0</v>
      </c>
      <c r="HU25" s="211">
        <f ca="1" t="shared" si="515"/>
        <v>0</v>
      </c>
      <c r="HV25" s="212">
        <v>5e-5</v>
      </c>
      <c r="HW25" s="213" t="e">
        <f ca="1" t="shared" ref="HW25" si="565">HU25/HE25</f>
        <v>#DIV/0!</v>
      </c>
      <c r="HX25" s="247">
        <v>0.001</v>
      </c>
      <c r="HY25" s="253" t="e">
        <f ca="1" t="shared" ref="HY25" si="566">SUM(HU25:HU26)/HE25</f>
        <v>#DIV/0!</v>
      </c>
      <c r="HZ25" s="240">
        <f>VLOOKUP($B25,Table!$C$4:$P$17,MATCH('MBO Report 1'!HZ$2,Table!$E$3:$P$3,0)+2,FALSE)</f>
        <v>0</v>
      </c>
      <c r="IA25" s="152" t="s">
        <v>327</v>
      </c>
      <c r="IB25" s="153">
        <f>VLOOKUP($A25,Table!$A$56:$P$83,MATCH('MBO Report 1'!HZ$2,Table!$E$55:$P$55,0)+4,FALSE)</f>
        <v>0</v>
      </c>
      <c r="IC25" s="153" t="s">
        <v>1860</v>
      </c>
      <c r="ID25" s="154">
        <f ca="1">IFERROR(GETPIVOTDATA("ReWork",PivotTable!$B$3,"Dept",$B25,"Month",HZ$2,"Source",$D25),0)</f>
        <v>0</v>
      </c>
      <c r="IE25" s="154">
        <f ca="1">IFERROR(GETPIVOTDATA("RePlate",PivotTable!$B$3,"Dept",$B25,"Month",HZ$2,"Source",$D25),0)</f>
        <v>0</v>
      </c>
      <c r="IF25" s="154">
        <f ca="1">IFERROR(GETPIVOTDATA("ReWash",PivotTable!$B$3,"Dept",$B25,"Month",HZ$2,"Source",$D25),0)</f>
        <v>0</v>
      </c>
      <c r="IG25" s="154">
        <f ca="1">IFERROR(GETPIVOTDATA("Other",PivotTable!$B$3,"Dept",$B25,"Month",HZ$2,"Source",$D25),0)</f>
        <v>0</v>
      </c>
      <c r="IH25" s="154">
        <f ca="1">IFERROR(GETPIVOTDATA("Sort",PivotTable!$B$3,"Dept",$B25,"Month",HZ$2,"Source",$D25),0)</f>
        <v>0</v>
      </c>
      <c r="II25" s="188">
        <f ca="1">IFERROR(GETPIVOTDATA("Scrap",PivotTable!$B$3,"Dept",$B25,"Month",HZ$2,"Source",$D25),0)</f>
        <v>0</v>
      </c>
      <c r="IJ25" s="182">
        <v>0</v>
      </c>
      <c r="IK25" s="183" t="s">
        <v>1860</v>
      </c>
      <c r="IL25" s="184">
        <f ca="1">IFERROR(GETPIVOTDATA("Labour Cost",PivotTable!$B$3,"Dept",$B25,"Month",HZ$2,"Source",$D25),0)</f>
        <v>0</v>
      </c>
      <c r="IM25" s="184">
        <f ca="1">IFERROR(GETPIVOTDATA("Process cost",PivotTable!$B$3,"Dept",$B25,"Month",HZ$2,"Source",$D25),0)</f>
        <v>0</v>
      </c>
      <c r="IN25" s="184">
        <f ca="1">IFERROR(GETPIVOTDATA("Material Cost",PivotTable!$B$3,"Dept",$B25,"Month",HZ$2,"Source",$D25),0)</f>
        <v>0</v>
      </c>
      <c r="IO25" s="184">
        <f ca="1">IFERROR(GETPIVOTDATA("Part Cost",PivotTable!$B$3,"Dept",$B25,"Month",HZ$2,"Source",$D25),0)</f>
        <v>0</v>
      </c>
      <c r="IP25" s="211">
        <f ca="1" t="shared" si="518"/>
        <v>0</v>
      </c>
      <c r="IQ25" s="212">
        <v>5e-5</v>
      </c>
      <c r="IR25" s="213" t="e">
        <f ca="1" t="shared" ref="IR25" si="567">IP25/HZ25</f>
        <v>#DIV/0!</v>
      </c>
      <c r="IS25" s="247">
        <v>0.001</v>
      </c>
      <c r="IT25" s="253" t="e">
        <f ca="1" t="shared" ref="IT25" si="568">SUM(IP25:IP26)/HZ25</f>
        <v>#DIV/0!</v>
      </c>
    </row>
    <row r="26" s="129" customFormat="1" hidden="1" customHeight="1" outlineLevel="1" spans="1:254">
      <c r="A26" s="141" t="str">
        <f t="shared" ref="A26" si="569">B25&amp;D26</f>
        <v>Semicon - CuFrameExternal</v>
      </c>
      <c r="B26" s="159"/>
      <c r="C26" s="151"/>
      <c r="D26" s="156" t="s">
        <v>49</v>
      </c>
      <c r="E26" s="157">
        <f>VLOOKUP($A26,Table!$A$56:$P$83,MATCH('MBO Report 1'!C$2,Table!$E$55:$P$55,0)+4,FALSE)</f>
        <v>1</v>
      </c>
      <c r="F26" s="157">
        <f>VLOOKUP($A25,Table!$A$23:$P$50,MATCH('MBO Report 1'!C$2,Table!$E$22:$P$22,0)+4,FALSE)</f>
        <v>0</v>
      </c>
      <c r="G26" s="158">
        <f ca="1">IFERROR(GETPIVOTDATA("ReWork",PivotTable!$B$3,"Dept",$B25,"Month",C$2,"Source",$D26),0)</f>
        <v>0</v>
      </c>
      <c r="H26" s="158">
        <f ca="1">IFERROR(GETPIVOTDATA("RePlate",PivotTable!$B$3,"Dept",$B25,"Month",C$2,"Source",$D26),0)</f>
        <v>0</v>
      </c>
      <c r="I26" s="158">
        <f ca="1">IFERROR(GETPIVOTDATA("ReWash",PivotTable!$B$3,"Dept",$B25,"Month",C$2,"Source",$D26),0)</f>
        <v>0</v>
      </c>
      <c r="J26" s="158">
        <f ca="1">IFERROR(GETPIVOTDATA("Other",PivotTable!$B$3,"Dept",$B25,"Month",C$2,"Source",$D26),0)</f>
        <v>0</v>
      </c>
      <c r="K26" s="158">
        <f ca="1">IFERROR(GETPIVOTDATA("Sort",PivotTable!$B$3,"Dept",$B25,"Month",C$2,"Source",$D26),0)</f>
        <v>0</v>
      </c>
      <c r="L26" s="189">
        <f ca="1">IFERROR(GETPIVOTDATA("Scrap",PivotTable!$B$3,"Dept",$B25,"Month",C$2,"Source",$D26),0)</f>
        <v>0</v>
      </c>
      <c r="M26" s="185">
        <f>E25*250+E26*500</f>
        <v>500</v>
      </c>
      <c r="N26" s="186">
        <f>VLOOKUP($A26,Table!$A$23:$P$50,MATCH('MBO Report 1'!C$2,Table!$E$22:$P$22,0)+4,FALSE)</f>
        <v>0</v>
      </c>
      <c r="O26" s="187">
        <f ca="1">IFERROR(GETPIVOTDATA("Labour Cost",PivotTable!$B$3,"Dept",$B25,"Month",C$2,"Source",$D26),0)</f>
        <v>0</v>
      </c>
      <c r="P26" s="187">
        <f ca="1">IFERROR(GETPIVOTDATA("Process cost",PivotTable!$B$3,"Dept",$B25,"Month",C$2,"Source",$D26),0)</f>
        <v>0</v>
      </c>
      <c r="Q26" s="187">
        <f ca="1">IFERROR(GETPIVOTDATA("Material Cost",PivotTable!$B$3,"Dept",$B25,"Month",C$2,"Source",$D26),0)</f>
        <v>0</v>
      </c>
      <c r="R26" s="187">
        <f ca="1">IFERROR(GETPIVOTDATA("Part Cost",PivotTable!$B$3,"Dept",$B25,"Month",C$2,"Source",$D26),0)</f>
        <v>0</v>
      </c>
      <c r="S26" s="216">
        <f ca="1">SUM(M26:R26)</f>
        <v>500</v>
      </c>
      <c r="T26" s="217">
        <v>5e-5</v>
      </c>
      <c r="U26" s="218">
        <f ca="1" t="shared" ref="U26" si="570">S26/C25</f>
        <v>0.000329724668295665</v>
      </c>
      <c r="V26" s="214"/>
      <c r="W26" s="215"/>
      <c r="X26" s="151"/>
      <c r="Y26" s="156" t="s">
        <v>49</v>
      </c>
      <c r="Z26" s="157">
        <f>VLOOKUP($A26,Table!$A$56:$P$83,MATCH('MBO Report 1'!X$2,Table!$E$55:$P$55,0)+4,FALSE)</f>
        <v>0</v>
      </c>
      <c r="AA26" s="157">
        <f>VLOOKUP($A25,Table!$A$23:$P$50,MATCH('MBO Report 1'!X$2,Table!$E$22:$P$22,0)+4,FALSE)</f>
        <v>0</v>
      </c>
      <c r="AB26" s="158">
        <f ca="1">IFERROR(GETPIVOTDATA("ReWork",PivotTable!$B$3,"Dept",$B25,"Month",X$2,"Source",$D26),0)</f>
        <v>0</v>
      </c>
      <c r="AC26" s="158">
        <f ca="1">IFERROR(GETPIVOTDATA("RePlate",PivotTable!$B$3,"Dept",$B25,"Month",X$2,"Source",$D26),0)</f>
        <v>0</v>
      </c>
      <c r="AD26" s="158">
        <f ca="1">IFERROR(GETPIVOTDATA("ReWash",PivotTable!$B$3,"Dept",$B25,"Month",X$2,"Source",$D26),0)</f>
        <v>0</v>
      </c>
      <c r="AE26" s="158">
        <f ca="1">IFERROR(GETPIVOTDATA("Other",PivotTable!$B$3,"Dept",$B25,"Month",X$2,"Source",$D26),0)</f>
        <v>0</v>
      </c>
      <c r="AF26" s="158">
        <f ca="1">IFERROR(GETPIVOTDATA("Sort",PivotTable!$B$3,"Dept",$B25,"Month",X$2,"Source",$D26),0)</f>
        <v>0</v>
      </c>
      <c r="AG26" s="189">
        <f ca="1">IFERROR(GETPIVOTDATA("Scrap",PivotTable!$B$3,"Dept",$B25,"Month",X$2,"Source",$D26),0)</f>
        <v>0</v>
      </c>
      <c r="AH26" s="185">
        <f t="shared" ref="AH26" si="571">Z25*250+Z26*500</f>
        <v>0</v>
      </c>
      <c r="AI26" s="186">
        <f>VLOOKUP($A26,Table!$A$23:$P$50,MATCH('MBO Report 1'!X$2,Table!$E$22:$P$22,0)+4,FALSE)</f>
        <v>0</v>
      </c>
      <c r="AJ26" s="187">
        <f ca="1">IFERROR(GETPIVOTDATA("Labour Cost",PivotTable!$B$3,"Dept",$B25,"Month",X$2,"Source",$D26),0)</f>
        <v>0</v>
      </c>
      <c r="AK26" s="187">
        <f ca="1">IFERROR(GETPIVOTDATA("Process cost",PivotTable!$B$3,"Dept",$B25,"Month",X$2,"Source",$D26),0)</f>
        <v>0</v>
      </c>
      <c r="AL26" s="187">
        <f ca="1">IFERROR(GETPIVOTDATA("Material Cost",PivotTable!$B$3,"Dept",$B25,"Month",X$2,"Source",$D26),0)</f>
        <v>0</v>
      </c>
      <c r="AM26" s="187">
        <f ca="1">IFERROR(GETPIVOTDATA("Part Cost",PivotTable!$B$3,"Dept",$B25,"Month",X$2,"Source",$D26),0)</f>
        <v>0</v>
      </c>
      <c r="AN26" s="216">
        <f ca="1" t="shared" si="488"/>
        <v>0</v>
      </c>
      <c r="AO26" s="217">
        <v>5e-5</v>
      </c>
      <c r="AP26" s="218">
        <f ca="1" t="shared" ref="AP26" si="572">AN26/X25</f>
        <v>0</v>
      </c>
      <c r="AQ26" s="214"/>
      <c r="AR26" s="215"/>
      <c r="AS26" s="241"/>
      <c r="AT26" s="156" t="s">
        <v>49</v>
      </c>
      <c r="AU26" s="157">
        <f>VLOOKUP($A26,Table!$A$56:$P$83,MATCH('MBO Report 1'!AS$2,Table!$E$55:$P$55,0)+4,FALSE)</f>
        <v>0</v>
      </c>
      <c r="AV26" s="157">
        <f>VLOOKUP($A25,Table!$A$23:$P$50,MATCH('MBO Report 1'!AS$2,Table!$E$22:$P$22,0)+4,FALSE)</f>
        <v>0</v>
      </c>
      <c r="AW26" s="158">
        <f ca="1">IFERROR(GETPIVOTDATA("ReWork",PivotTable!$B$3,"Dept",$B25,"Month",AS$2,"Source",$D26),0)</f>
        <v>0</v>
      </c>
      <c r="AX26" s="158">
        <f ca="1">IFERROR(GETPIVOTDATA("RePlate",PivotTable!$B$3,"Dept",$B25,"Month",AS$2,"Source",$D26),0)</f>
        <v>0</v>
      </c>
      <c r="AY26" s="158">
        <f ca="1">IFERROR(GETPIVOTDATA("ReWash",PivotTable!$B$3,"Dept",$B25,"Month",AS$2,"Source",$D26),0)</f>
        <v>0</v>
      </c>
      <c r="AZ26" s="158">
        <f ca="1">IFERROR(GETPIVOTDATA("Other",PivotTable!$B$3,"Dept",$B25,"Month",AS$2,"Source",$D26),0)</f>
        <v>0</v>
      </c>
      <c r="BA26" s="158">
        <f ca="1">IFERROR(GETPIVOTDATA("Sort",PivotTable!$B$3,"Dept",$B25,"Month",AS$2,"Source",$D26),0)</f>
        <v>0</v>
      </c>
      <c r="BB26" s="189">
        <f ca="1">IFERROR(GETPIVOTDATA("Scrap",PivotTable!$B$3,"Dept",$B25,"Month",AS$2,"Source",$D26),0)</f>
        <v>0</v>
      </c>
      <c r="BC26" s="185">
        <f t="shared" ref="BC26" si="573">AU25*250+AU26*500</f>
        <v>0</v>
      </c>
      <c r="BD26" s="186">
        <f>VLOOKUP($A26,Table!$A$23:$P$50,MATCH('MBO Report 1'!AS$2,Table!$E$22:$P$22,0)+4,FALSE)</f>
        <v>0</v>
      </c>
      <c r="BE26" s="187">
        <f ca="1">IFERROR(GETPIVOTDATA("Labour Cost",PivotTable!$B$3,"Dept",$B25,"Month",AS$2,"Source",$D26),0)</f>
        <v>0</v>
      </c>
      <c r="BF26" s="187">
        <f ca="1">IFERROR(GETPIVOTDATA("Process cost",PivotTable!$B$3,"Dept",$B25,"Month",AS$2,"Source",$D26),0)</f>
        <v>0</v>
      </c>
      <c r="BG26" s="187">
        <f ca="1">IFERROR(GETPIVOTDATA("Material Cost",PivotTable!$B$3,"Dept",$B25,"Month",AS$2,"Source",$D26),0)</f>
        <v>0</v>
      </c>
      <c r="BH26" s="187">
        <f ca="1">IFERROR(GETPIVOTDATA("Part Cost",PivotTable!$B$3,"Dept",$B25,"Month",AS$2,"Source",$D26),0)</f>
        <v>0</v>
      </c>
      <c r="BI26" s="216">
        <f ca="1" t="shared" si="491"/>
        <v>0</v>
      </c>
      <c r="BJ26" s="217">
        <v>5e-5</v>
      </c>
      <c r="BK26" s="218">
        <f ca="1" t="shared" ref="BK26" si="574">BI26/AS25</f>
        <v>0</v>
      </c>
      <c r="BL26" s="248"/>
      <c r="BM26" s="254"/>
      <c r="BN26" s="241"/>
      <c r="BO26" s="156" t="s">
        <v>49</v>
      </c>
      <c r="BP26" s="157">
        <f>VLOOKUP($A26,Table!$A$56:$P$83,MATCH('MBO Report 1'!BN$2,Table!$E$55:$P$55,0)+4,FALSE)</f>
        <v>1</v>
      </c>
      <c r="BQ26" s="157">
        <f>VLOOKUP($A25,Table!$A$23:$P$50,MATCH('MBO Report 1'!BN$2,Table!$E$22:$P$22,0)+4,FALSE)</f>
        <v>0</v>
      </c>
      <c r="BR26" s="158">
        <f ca="1">IFERROR(GETPIVOTDATA("ReWork",PivotTable!$B$3,"Dept",$B25,"Month",BN$2,"Source",$D26),0)</f>
        <v>0</v>
      </c>
      <c r="BS26" s="158">
        <f ca="1">IFERROR(GETPIVOTDATA("RePlate",PivotTable!$B$3,"Dept",$B25,"Month",BN$2,"Source",$D26),0)</f>
        <v>0</v>
      </c>
      <c r="BT26" s="158">
        <f ca="1">IFERROR(GETPIVOTDATA("ReWash",PivotTable!$B$3,"Dept",$B25,"Month",BN$2,"Source",$D26),0)</f>
        <v>0</v>
      </c>
      <c r="BU26" s="158">
        <f ca="1">IFERROR(GETPIVOTDATA("Other",PivotTable!$B$3,"Dept",$B25,"Month",BN$2,"Source",$D26),0)</f>
        <v>0</v>
      </c>
      <c r="BV26" s="158">
        <f ca="1">IFERROR(GETPIVOTDATA("Sort",PivotTable!$B$3,"Dept",$B25,"Month",BN$2,"Source",$D26),0)</f>
        <v>0</v>
      </c>
      <c r="BW26" s="189">
        <f ca="1">IFERROR(GETPIVOTDATA("Scrap",PivotTable!$B$3,"Dept",$B25,"Month",BN$2,"Source",$D26),0)</f>
        <v>0</v>
      </c>
      <c r="BX26" s="185">
        <f t="shared" ref="BX26" si="575">BP25*250+BP26*500</f>
        <v>500</v>
      </c>
      <c r="BY26" s="186">
        <f>VLOOKUP($A26,Table!$A$23:$P$50,MATCH('MBO Report 1'!BN$2,Table!$E$22:$P$22,0)+4,FALSE)</f>
        <v>0</v>
      </c>
      <c r="BZ26" s="187">
        <f ca="1">IFERROR(GETPIVOTDATA("Labour Cost",PivotTable!$B$3,"Dept",$B25,"Month",BN$2,"Source",$D26),0)</f>
        <v>0</v>
      </c>
      <c r="CA26" s="187">
        <f ca="1">IFERROR(GETPIVOTDATA("Process cost",PivotTable!$B$3,"Dept",$B25,"Month",BN$2,"Source",$D26),0)</f>
        <v>0</v>
      </c>
      <c r="CB26" s="187">
        <f ca="1">IFERROR(GETPIVOTDATA("Material Cost",PivotTable!$B$3,"Dept",$B25,"Month",BN$2,"Source",$D26),0)</f>
        <v>0</v>
      </c>
      <c r="CC26" s="187">
        <f ca="1">IFERROR(GETPIVOTDATA("Part Cost",PivotTable!$B$3,"Dept",$B25,"Month",BN$2,"Source",$D26),0)</f>
        <v>0</v>
      </c>
      <c r="CD26" s="216">
        <f ca="1" t="shared" si="494"/>
        <v>500</v>
      </c>
      <c r="CE26" s="217">
        <v>5e-5</v>
      </c>
      <c r="CF26" s="218">
        <f ca="1" t="shared" ref="CF26" si="576">CD26/BN25</f>
        <v>0.000453148886752302</v>
      </c>
      <c r="CG26" s="248"/>
      <c r="CH26" s="254"/>
      <c r="CI26" s="241"/>
      <c r="CJ26" s="156" t="s">
        <v>49</v>
      </c>
      <c r="CK26" s="157">
        <f>VLOOKUP($A26,Table!$A$56:$P$83,MATCH('MBO Report 1'!CI$2,Table!$E$55:$P$55,0)+4,FALSE)</f>
        <v>0</v>
      </c>
      <c r="CL26" s="157">
        <f>VLOOKUP($A25,Table!$A$23:$P$50,MATCH('MBO Report 1'!CI$2,Table!$E$22:$P$22,0)+4,FALSE)</f>
        <v>0</v>
      </c>
      <c r="CM26" s="158">
        <f ca="1">IFERROR(GETPIVOTDATA("ReWork",PivotTable!$B$3,"Dept",$B25,"Month",CI$2,"Source",$D26),0)</f>
        <v>0</v>
      </c>
      <c r="CN26" s="158">
        <f ca="1">IFERROR(GETPIVOTDATA("RePlate",PivotTable!$B$3,"Dept",$B25,"Month",CI$2,"Source",$D26),0)</f>
        <v>0</v>
      </c>
      <c r="CO26" s="158">
        <f ca="1">IFERROR(GETPIVOTDATA("ReWash",PivotTable!$B$3,"Dept",$B25,"Month",CI$2,"Source",$D26),0)</f>
        <v>0</v>
      </c>
      <c r="CP26" s="158">
        <f ca="1">IFERROR(GETPIVOTDATA("Other",PivotTable!$B$3,"Dept",$B25,"Month",CI$2,"Source",$D26),0)</f>
        <v>0</v>
      </c>
      <c r="CQ26" s="158">
        <f ca="1">IFERROR(GETPIVOTDATA("Sort",PivotTable!$B$3,"Dept",$B25,"Month",CI$2,"Source",$D26),0)</f>
        <v>0</v>
      </c>
      <c r="CR26" s="189">
        <f ca="1">IFERROR(GETPIVOTDATA("Scrap",PivotTable!$B$3,"Dept",$B25,"Month",CI$2,"Source",$D26),0)</f>
        <v>0</v>
      </c>
      <c r="CS26" s="185">
        <f t="shared" ref="CS26" si="577">CK25*250+CK26*500</f>
        <v>0</v>
      </c>
      <c r="CT26" s="186">
        <f>VLOOKUP($A26,Table!$A$23:$P$50,MATCH('MBO Report 1'!CI$2,Table!$E$22:$P$22,0)+4,FALSE)</f>
        <v>0</v>
      </c>
      <c r="CU26" s="187">
        <f ca="1">IFERROR(GETPIVOTDATA("Labour Cost",PivotTable!$B$3,"Dept",$B25,"Month",CI$2,"Source",$D26),0)</f>
        <v>0</v>
      </c>
      <c r="CV26" s="187">
        <f ca="1">IFERROR(GETPIVOTDATA("Process cost",PivotTable!$B$3,"Dept",$B25,"Month",CI$2,"Source",$D26),0)</f>
        <v>0</v>
      </c>
      <c r="CW26" s="187">
        <f ca="1">IFERROR(GETPIVOTDATA("Material Cost",PivotTable!$B$3,"Dept",$B25,"Month",CI$2,"Source",$D26),0)</f>
        <v>0</v>
      </c>
      <c r="CX26" s="187">
        <f ca="1">IFERROR(GETPIVOTDATA("Part Cost",PivotTable!$B$3,"Dept",$B25,"Month",CI$2,"Source",$D26),0)</f>
        <v>0</v>
      </c>
      <c r="CY26" s="216">
        <f ca="1" t="shared" si="497"/>
        <v>0</v>
      </c>
      <c r="CZ26" s="217">
        <v>5e-5</v>
      </c>
      <c r="DA26" s="218">
        <f ca="1" t="shared" ref="DA26" si="578">CY26/CI25</f>
        <v>0</v>
      </c>
      <c r="DB26" s="248"/>
      <c r="DC26" s="254"/>
      <c r="DD26" s="241"/>
      <c r="DE26" s="156" t="s">
        <v>49</v>
      </c>
      <c r="DF26" s="157">
        <f>VLOOKUP($A26,Table!$A$56:$P$83,MATCH('MBO Report 1'!DD$2,Table!$E$55:$P$55,0)+4,FALSE)</f>
        <v>0</v>
      </c>
      <c r="DG26" s="157">
        <f>VLOOKUP($A25,Table!$A$23:$P$50,MATCH('MBO Report 1'!DD$2,Table!$E$22:$P$22,0)+4,FALSE)</f>
        <v>0</v>
      </c>
      <c r="DH26" s="158">
        <f ca="1">IFERROR(GETPIVOTDATA("ReWork",PivotTable!$B$3,"Dept",$B25,"Month",DD$2,"Source",$D26),0)</f>
        <v>0</v>
      </c>
      <c r="DI26" s="158">
        <f ca="1">IFERROR(GETPIVOTDATA("RePlate",PivotTable!$B$3,"Dept",$B25,"Month",DD$2,"Source",$D26),0)</f>
        <v>0</v>
      </c>
      <c r="DJ26" s="158">
        <f ca="1">IFERROR(GETPIVOTDATA("ReWash",PivotTable!$B$3,"Dept",$B25,"Month",DD$2,"Source",$D26),0)</f>
        <v>0</v>
      </c>
      <c r="DK26" s="158">
        <f ca="1">IFERROR(GETPIVOTDATA("Other",PivotTable!$B$3,"Dept",$B25,"Month",DD$2,"Source",$D26),0)</f>
        <v>0</v>
      </c>
      <c r="DL26" s="158">
        <f ca="1">IFERROR(GETPIVOTDATA("Sort",PivotTable!$B$3,"Dept",$B25,"Month",DD$2,"Source",$D26),0)</f>
        <v>0</v>
      </c>
      <c r="DM26" s="189">
        <f ca="1">IFERROR(GETPIVOTDATA("Scrap",PivotTable!$B$3,"Dept",$B25,"Month",DD$2,"Source",$D26),0)</f>
        <v>0</v>
      </c>
      <c r="DN26" s="185">
        <f t="shared" ref="DN26" si="579">DF25*250+DF26*500</f>
        <v>0</v>
      </c>
      <c r="DO26" s="186">
        <f>VLOOKUP($A26,Table!$A$23:$P$50,MATCH('MBO Report 1'!DD$2,Table!$E$22:$P$22,0)+4,FALSE)</f>
        <v>0</v>
      </c>
      <c r="DP26" s="187">
        <f ca="1">IFERROR(GETPIVOTDATA("Labour Cost",PivotTable!$B$3,"Dept",$B25,"Month",DD$2,"Source",$D26),0)</f>
        <v>0</v>
      </c>
      <c r="DQ26" s="187">
        <f ca="1">IFERROR(GETPIVOTDATA("Process cost",PivotTable!$B$3,"Dept",$B25,"Month",DD$2,"Source",$D26),0)</f>
        <v>0</v>
      </c>
      <c r="DR26" s="187">
        <f ca="1">IFERROR(GETPIVOTDATA("Material Cost",PivotTable!$B$3,"Dept",$B25,"Month",DD$2,"Source",$D26),0)</f>
        <v>0</v>
      </c>
      <c r="DS26" s="187">
        <f ca="1">IFERROR(GETPIVOTDATA("Part Cost",PivotTable!$B$3,"Dept",$B25,"Month",DD$2,"Source",$D26),0)</f>
        <v>0</v>
      </c>
      <c r="DT26" s="216">
        <f ca="1" t="shared" si="500"/>
        <v>0</v>
      </c>
      <c r="DU26" s="217">
        <v>5e-5</v>
      </c>
      <c r="DV26" s="218">
        <f ca="1" t="shared" ref="DV26" si="580">DT26/DD25</f>
        <v>0</v>
      </c>
      <c r="DW26" s="248"/>
      <c r="DX26" s="254"/>
      <c r="DY26" s="241"/>
      <c r="DZ26" s="156" t="s">
        <v>49</v>
      </c>
      <c r="EA26" s="157">
        <f>VLOOKUP($A26,Table!$A$56:$P$83,MATCH('MBO Report 1'!DY$2,Table!$E$55:$P$55,0)+4,FALSE)</f>
        <v>0</v>
      </c>
      <c r="EB26" s="157">
        <f>VLOOKUP($A25,Table!$A$23:$P$50,MATCH('MBO Report 1'!DY$2,Table!$E$22:$P$22,0)+4,FALSE)</f>
        <v>0</v>
      </c>
      <c r="EC26" s="158">
        <f ca="1">IFERROR(GETPIVOTDATA("ReWork",PivotTable!$B$3,"Dept",$B25,"Month",DY$2,"Source",$D26),0)</f>
        <v>0</v>
      </c>
      <c r="ED26" s="158">
        <f ca="1">IFERROR(GETPIVOTDATA("RePlate",PivotTable!$B$3,"Dept",$B25,"Month",DY$2,"Source",$D26),0)</f>
        <v>0</v>
      </c>
      <c r="EE26" s="158">
        <f ca="1">IFERROR(GETPIVOTDATA("ReWash",PivotTable!$B$3,"Dept",$B25,"Month",DY$2,"Source",$D26),0)</f>
        <v>0</v>
      </c>
      <c r="EF26" s="158">
        <f ca="1">IFERROR(GETPIVOTDATA("Other",PivotTable!$B$3,"Dept",$B25,"Month",DY$2,"Source",$D26),0)</f>
        <v>0</v>
      </c>
      <c r="EG26" s="158">
        <f ca="1">IFERROR(GETPIVOTDATA("Sort",PivotTable!$B$3,"Dept",$B25,"Month",DY$2,"Source",$D26),0)</f>
        <v>0</v>
      </c>
      <c r="EH26" s="189">
        <f ca="1">IFERROR(GETPIVOTDATA("Scrap",PivotTable!$B$3,"Dept",$B25,"Month",DY$2,"Source",$D26),0)</f>
        <v>0</v>
      </c>
      <c r="EI26" s="185">
        <f t="shared" ref="EI26" si="581">EA25*250+EA26*500</f>
        <v>0</v>
      </c>
      <c r="EJ26" s="186">
        <f>VLOOKUP($A26,Table!$A$23:$P$50,MATCH('MBO Report 1'!DY$2,Table!$E$22:$P$22,0)+4,FALSE)</f>
        <v>0</v>
      </c>
      <c r="EK26" s="187">
        <f ca="1">IFERROR(GETPIVOTDATA("Labour Cost",PivotTable!$B$3,"Dept",$B25,"Month",DY$2,"Source",$D26),0)</f>
        <v>0</v>
      </c>
      <c r="EL26" s="187">
        <f ca="1">IFERROR(GETPIVOTDATA("Process cost",PivotTable!$B$3,"Dept",$B25,"Month",DY$2,"Source",$D26),0)</f>
        <v>0</v>
      </c>
      <c r="EM26" s="187">
        <f ca="1">IFERROR(GETPIVOTDATA("Material Cost",PivotTable!$B$3,"Dept",$B25,"Month",DY$2,"Source",$D26),0)</f>
        <v>0</v>
      </c>
      <c r="EN26" s="187">
        <f ca="1">IFERROR(GETPIVOTDATA("Part Cost",PivotTable!$B$3,"Dept",$B25,"Month",DY$2,"Source",$D26),0)</f>
        <v>0</v>
      </c>
      <c r="EO26" s="216">
        <f ca="1" t="shared" si="503"/>
        <v>0</v>
      </c>
      <c r="EP26" s="217">
        <v>5e-5</v>
      </c>
      <c r="EQ26" s="218" t="e">
        <f ca="1" t="shared" ref="EQ26" si="582">EO26/DY25</f>
        <v>#DIV/0!</v>
      </c>
      <c r="ER26" s="248"/>
      <c r="ES26" s="254"/>
      <c r="ET26" s="241"/>
      <c r="EU26" s="156" t="s">
        <v>49</v>
      </c>
      <c r="EV26" s="157">
        <f>VLOOKUP($A26,Table!$A$56:$P$83,MATCH('MBO Report 1'!ET$2,Table!$E$55:$P$55,0)+4,FALSE)</f>
        <v>0</v>
      </c>
      <c r="EW26" s="157">
        <f>VLOOKUP($A25,Table!$A$23:$P$50,MATCH('MBO Report 1'!ET$2,Table!$E$22:$P$22,0)+4,FALSE)</f>
        <v>0</v>
      </c>
      <c r="EX26" s="158">
        <f ca="1">IFERROR(GETPIVOTDATA("ReWork",PivotTable!$B$3,"Dept",$B25,"Month",ET$2,"Source",$D26),0)</f>
        <v>0</v>
      </c>
      <c r="EY26" s="158">
        <f ca="1">IFERROR(GETPIVOTDATA("RePlate",PivotTable!$B$3,"Dept",$B25,"Month",ET$2,"Source",$D26),0)</f>
        <v>0</v>
      </c>
      <c r="EZ26" s="158">
        <f ca="1">IFERROR(GETPIVOTDATA("ReWash",PivotTable!$B$3,"Dept",$B25,"Month",ET$2,"Source",$D26),0)</f>
        <v>0</v>
      </c>
      <c r="FA26" s="158">
        <f ca="1">IFERROR(GETPIVOTDATA("Other",PivotTable!$B$3,"Dept",$B25,"Month",ET$2,"Source",$D26),0)</f>
        <v>0</v>
      </c>
      <c r="FB26" s="158">
        <f ca="1">IFERROR(GETPIVOTDATA("Sort",PivotTable!$B$3,"Dept",$B25,"Month",ET$2,"Source",$D26),0)</f>
        <v>0</v>
      </c>
      <c r="FC26" s="189">
        <f ca="1">IFERROR(GETPIVOTDATA("Scrap",PivotTable!$B$3,"Dept",$B25,"Month",ET$2,"Source",$D26),0)</f>
        <v>0</v>
      </c>
      <c r="FD26" s="185">
        <f t="shared" ref="FD26" si="583">EV25*250+EV26*500</f>
        <v>0</v>
      </c>
      <c r="FE26" s="186">
        <f>VLOOKUP($A26,Table!$A$23:$P$50,MATCH('MBO Report 1'!ET$2,Table!$E$22:$P$22,0)+4,FALSE)</f>
        <v>0</v>
      </c>
      <c r="FF26" s="187">
        <f ca="1">IFERROR(GETPIVOTDATA("Labour Cost",PivotTable!$B$3,"Dept",$B25,"Month",ET$2,"Source",$D26),0)</f>
        <v>0</v>
      </c>
      <c r="FG26" s="187">
        <f ca="1">IFERROR(GETPIVOTDATA("Process cost",PivotTable!$B$3,"Dept",$B25,"Month",ET$2,"Source",$D26),0)</f>
        <v>0</v>
      </c>
      <c r="FH26" s="187">
        <f ca="1">IFERROR(GETPIVOTDATA("Material Cost",PivotTable!$B$3,"Dept",$B25,"Month",ET$2,"Source",$D26),0)</f>
        <v>0</v>
      </c>
      <c r="FI26" s="187">
        <f ca="1">IFERROR(GETPIVOTDATA("Part Cost",PivotTable!$B$3,"Dept",$B25,"Month",ET$2,"Source",$D26),0)</f>
        <v>0</v>
      </c>
      <c r="FJ26" s="216">
        <f ca="1" t="shared" si="506"/>
        <v>0</v>
      </c>
      <c r="FK26" s="217">
        <v>5e-5</v>
      </c>
      <c r="FL26" s="218" t="e">
        <f ca="1" t="shared" ref="FL26" si="584">FJ26/ET25</f>
        <v>#DIV/0!</v>
      </c>
      <c r="FM26" s="248"/>
      <c r="FN26" s="254"/>
      <c r="FO26" s="241"/>
      <c r="FP26" s="156" t="s">
        <v>49</v>
      </c>
      <c r="FQ26" s="157">
        <f>VLOOKUP($A26,Table!$A$56:$P$83,MATCH('MBO Report 1'!FO$2,Table!$E$55:$P$55,0)+4,FALSE)</f>
        <v>0</v>
      </c>
      <c r="FR26" s="157">
        <f>VLOOKUP($A25,Table!$A$23:$P$50,MATCH('MBO Report 1'!FO$2,Table!$E$22:$P$22,0)+4,FALSE)</f>
        <v>0</v>
      </c>
      <c r="FS26" s="158">
        <f ca="1">IFERROR(GETPIVOTDATA("ReWork",PivotTable!$B$3,"Dept",$B25,"Month",FO$2,"Source",$D26),0)</f>
        <v>0</v>
      </c>
      <c r="FT26" s="158">
        <f ca="1">IFERROR(GETPIVOTDATA("RePlate",PivotTable!$B$3,"Dept",$B25,"Month",FO$2,"Source",$D26),0)</f>
        <v>0</v>
      </c>
      <c r="FU26" s="158">
        <f ca="1">IFERROR(GETPIVOTDATA("ReWash",PivotTable!$B$3,"Dept",$B25,"Month",FO$2,"Source",$D26),0)</f>
        <v>0</v>
      </c>
      <c r="FV26" s="158">
        <f ca="1">IFERROR(GETPIVOTDATA("Other",PivotTable!$B$3,"Dept",$B25,"Month",FO$2,"Source",$D26),0)</f>
        <v>0</v>
      </c>
      <c r="FW26" s="158">
        <f ca="1">IFERROR(GETPIVOTDATA("Sort",PivotTable!$B$3,"Dept",$B25,"Month",FO$2,"Source",$D26),0)</f>
        <v>0</v>
      </c>
      <c r="FX26" s="189">
        <f ca="1">IFERROR(GETPIVOTDATA("Scrap",PivotTable!$B$3,"Dept",$B25,"Month",FO$2,"Source",$D26),0)</f>
        <v>0</v>
      </c>
      <c r="FY26" s="185">
        <f t="shared" ref="FY26" si="585">FQ25*250+FQ26*500</f>
        <v>0</v>
      </c>
      <c r="FZ26" s="186">
        <f>VLOOKUP($A26,Table!$A$23:$P$50,MATCH('MBO Report 1'!FO$2,Table!$E$22:$P$22,0)+4,FALSE)</f>
        <v>0</v>
      </c>
      <c r="GA26" s="187">
        <f ca="1">IFERROR(GETPIVOTDATA("Labour Cost",PivotTable!$B$3,"Dept",$B25,"Month",FO$2,"Source",$D26),0)</f>
        <v>0</v>
      </c>
      <c r="GB26" s="187">
        <f ca="1">IFERROR(GETPIVOTDATA("Process cost",PivotTable!$B$3,"Dept",$B25,"Month",FO$2,"Source",$D26),0)</f>
        <v>0</v>
      </c>
      <c r="GC26" s="187">
        <f ca="1">IFERROR(GETPIVOTDATA("Material Cost",PivotTable!$B$3,"Dept",$B25,"Month",FO$2,"Source",$D26),0)</f>
        <v>0</v>
      </c>
      <c r="GD26" s="187">
        <f ca="1">IFERROR(GETPIVOTDATA("Part Cost",PivotTable!$B$3,"Dept",$B25,"Month",FO$2,"Source",$D26),0)</f>
        <v>0</v>
      </c>
      <c r="GE26" s="216">
        <f ca="1" t="shared" si="509"/>
        <v>0</v>
      </c>
      <c r="GF26" s="217">
        <v>5e-5</v>
      </c>
      <c r="GG26" s="218" t="e">
        <f ca="1" t="shared" ref="GG26" si="586">GE26/FO25</f>
        <v>#DIV/0!</v>
      </c>
      <c r="GH26" s="248"/>
      <c r="GI26" s="254"/>
      <c r="GJ26" s="241"/>
      <c r="GK26" s="156" t="s">
        <v>49</v>
      </c>
      <c r="GL26" s="157">
        <f>VLOOKUP($A26,Table!$A$56:$P$83,MATCH('MBO Report 1'!GJ$2,Table!$E$55:$P$55,0)+4,FALSE)</f>
        <v>0</v>
      </c>
      <c r="GM26" s="157">
        <f>VLOOKUP($A25,Table!$A$23:$P$50,MATCH('MBO Report 1'!GJ$2,Table!$E$22:$P$22,0)+4,FALSE)</f>
        <v>0</v>
      </c>
      <c r="GN26" s="158">
        <f ca="1">IFERROR(GETPIVOTDATA("ReWork",PivotTable!$B$3,"Dept",$B25,"Month",GJ$2,"Source",$D26),0)</f>
        <v>0</v>
      </c>
      <c r="GO26" s="158">
        <f ca="1">IFERROR(GETPIVOTDATA("RePlate",PivotTable!$B$3,"Dept",$B25,"Month",GJ$2,"Source",$D26),0)</f>
        <v>0</v>
      </c>
      <c r="GP26" s="158">
        <f ca="1">IFERROR(GETPIVOTDATA("ReWash",PivotTable!$B$3,"Dept",$B25,"Month",GJ$2,"Source",$D26),0)</f>
        <v>0</v>
      </c>
      <c r="GQ26" s="158">
        <f ca="1">IFERROR(GETPIVOTDATA("Other",PivotTable!$B$3,"Dept",$B25,"Month",GJ$2,"Source",$D26),0)</f>
        <v>0</v>
      </c>
      <c r="GR26" s="158">
        <f ca="1">IFERROR(GETPIVOTDATA("Sort",PivotTable!$B$3,"Dept",$B25,"Month",GJ$2,"Source",$D26),0)</f>
        <v>0</v>
      </c>
      <c r="GS26" s="189">
        <f ca="1">IFERROR(GETPIVOTDATA("Scrap",PivotTable!$B$3,"Dept",$B25,"Month",GJ$2,"Source",$D26),0)</f>
        <v>0</v>
      </c>
      <c r="GT26" s="185">
        <f t="shared" ref="GT26" si="587">GL25*250+GL26*500</f>
        <v>0</v>
      </c>
      <c r="GU26" s="186">
        <f>VLOOKUP($A26,Table!$A$23:$P$50,MATCH('MBO Report 1'!GJ$2,Table!$E$22:$P$22,0)+4,FALSE)</f>
        <v>0</v>
      </c>
      <c r="GV26" s="187">
        <f ca="1">IFERROR(GETPIVOTDATA("Labour Cost",PivotTable!$B$3,"Dept",$B25,"Month",GJ$2,"Source",$D26),0)</f>
        <v>0</v>
      </c>
      <c r="GW26" s="187">
        <f ca="1">IFERROR(GETPIVOTDATA("Process cost",PivotTable!$B$3,"Dept",$B25,"Month",GJ$2,"Source",$D26),0)</f>
        <v>0</v>
      </c>
      <c r="GX26" s="187">
        <f ca="1">IFERROR(GETPIVOTDATA("Material Cost",PivotTable!$B$3,"Dept",$B25,"Month",GJ$2,"Source",$D26),0)</f>
        <v>0</v>
      </c>
      <c r="GY26" s="187">
        <f ca="1">IFERROR(GETPIVOTDATA("Part Cost",PivotTable!$B$3,"Dept",$B25,"Month",GJ$2,"Source",$D26),0)</f>
        <v>0</v>
      </c>
      <c r="GZ26" s="216">
        <f ca="1" t="shared" si="512"/>
        <v>0</v>
      </c>
      <c r="HA26" s="217">
        <v>5e-5</v>
      </c>
      <c r="HB26" s="218" t="e">
        <f ca="1" t="shared" ref="HB26" si="588">GZ26/GJ25</f>
        <v>#DIV/0!</v>
      </c>
      <c r="HC26" s="248"/>
      <c r="HD26" s="254"/>
      <c r="HE26" s="241"/>
      <c r="HF26" s="156" t="s">
        <v>49</v>
      </c>
      <c r="HG26" s="157">
        <f>VLOOKUP($A26,Table!$A$56:$P$83,MATCH('MBO Report 1'!HE$2,Table!$E$55:$P$55,0)+4,FALSE)</f>
        <v>0</v>
      </c>
      <c r="HH26" s="157">
        <f>VLOOKUP($A25,Table!$A$23:$P$50,MATCH('MBO Report 1'!HE$2,Table!$E$22:$P$22,0)+4,FALSE)</f>
        <v>0</v>
      </c>
      <c r="HI26" s="158">
        <f ca="1">IFERROR(GETPIVOTDATA("ReWork",PivotTable!$B$3,"Dept",$B25,"Month",HE$2,"Source",$D26),0)</f>
        <v>0</v>
      </c>
      <c r="HJ26" s="158">
        <f ca="1">IFERROR(GETPIVOTDATA("RePlate",PivotTable!$B$3,"Dept",$B25,"Month",HE$2,"Source",$D26),0)</f>
        <v>0</v>
      </c>
      <c r="HK26" s="158">
        <f ca="1">IFERROR(GETPIVOTDATA("ReWash",PivotTable!$B$3,"Dept",$B25,"Month",HE$2,"Source",$D26),0)</f>
        <v>0</v>
      </c>
      <c r="HL26" s="158">
        <f ca="1">IFERROR(GETPIVOTDATA("Other",PivotTable!$B$3,"Dept",$B25,"Month",HE$2,"Source",$D26),0)</f>
        <v>0</v>
      </c>
      <c r="HM26" s="158">
        <f ca="1">IFERROR(GETPIVOTDATA("Sort",PivotTable!$B$3,"Dept",$B25,"Month",HE$2,"Source",$D26),0)</f>
        <v>0</v>
      </c>
      <c r="HN26" s="189">
        <f ca="1">IFERROR(GETPIVOTDATA("Scrap",PivotTable!$B$3,"Dept",$B25,"Month",HE$2,"Source",$D26),0)</f>
        <v>0</v>
      </c>
      <c r="HO26" s="185">
        <f t="shared" ref="HO26" si="589">HG25*250+HG26*500</f>
        <v>0</v>
      </c>
      <c r="HP26" s="186">
        <f>VLOOKUP($A26,Table!$A$23:$P$50,MATCH('MBO Report 1'!HE$2,Table!$E$22:$P$22,0)+4,FALSE)</f>
        <v>0</v>
      </c>
      <c r="HQ26" s="187">
        <f ca="1">IFERROR(GETPIVOTDATA("Labour Cost",PivotTable!$B$3,"Dept",$B25,"Month",HE$2,"Source",$D26),0)</f>
        <v>0</v>
      </c>
      <c r="HR26" s="187">
        <f ca="1">IFERROR(GETPIVOTDATA("Process cost",PivotTable!$B$3,"Dept",$B25,"Month",HE$2,"Source",$D26),0)</f>
        <v>0</v>
      </c>
      <c r="HS26" s="187">
        <f ca="1">IFERROR(GETPIVOTDATA("Material Cost",PivotTable!$B$3,"Dept",$B25,"Month",HE$2,"Source",$D26),0)</f>
        <v>0</v>
      </c>
      <c r="HT26" s="187">
        <f ca="1">IFERROR(GETPIVOTDATA("Part Cost",PivotTable!$B$3,"Dept",$B25,"Month",HE$2,"Source",$D26),0)</f>
        <v>0</v>
      </c>
      <c r="HU26" s="216">
        <f ca="1" t="shared" si="515"/>
        <v>0</v>
      </c>
      <c r="HV26" s="217">
        <v>5e-5</v>
      </c>
      <c r="HW26" s="218" t="e">
        <f ca="1" t="shared" ref="HW26" si="590">HU26/HE25</f>
        <v>#DIV/0!</v>
      </c>
      <c r="HX26" s="248"/>
      <c r="HY26" s="254"/>
      <c r="HZ26" s="241"/>
      <c r="IA26" s="156" t="s">
        <v>49</v>
      </c>
      <c r="IB26" s="157">
        <f>VLOOKUP($A26,Table!$A$56:$P$83,MATCH('MBO Report 1'!HZ$2,Table!$E$55:$P$55,0)+4,FALSE)</f>
        <v>0</v>
      </c>
      <c r="IC26" s="157">
        <f>VLOOKUP($A25,Table!$A$23:$P$50,MATCH('MBO Report 1'!HZ$2,Table!$E$22:$P$22,0)+4,FALSE)</f>
        <v>0</v>
      </c>
      <c r="ID26" s="158">
        <f ca="1">IFERROR(GETPIVOTDATA("ReWork",PivotTable!$B$3,"Dept",$B25,"Month",HZ$2,"Source",$D26),0)</f>
        <v>0</v>
      </c>
      <c r="IE26" s="158">
        <f ca="1">IFERROR(GETPIVOTDATA("RePlate",PivotTable!$B$3,"Dept",$B25,"Month",HZ$2,"Source",$D26),0)</f>
        <v>0</v>
      </c>
      <c r="IF26" s="158">
        <f ca="1">IFERROR(GETPIVOTDATA("ReWash",PivotTable!$B$3,"Dept",$B25,"Month",HZ$2,"Source",$D26),0)</f>
        <v>0</v>
      </c>
      <c r="IG26" s="158">
        <f ca="1">IFERROR(GETPIVOTDATA("Other",PivotTable!$B$3,"Dept",$B25,"Month",HZ$2,"Source",$D26),0)</f>
        <v>0</v>
      </c>
      <c r="IH26" s="158">
        <f ca="1">IFERROR(GETPIVOTDATA("Sort",PivotTable!$B$3,"Dept",$B25,"Month",HZ$2,"Source",$D26),0)</f>
        <v>0</v>
      </c>
      <c r="II26" s="189">
        <f ca="1">IFERROR(GETPIVOTDATA("Scrap",PivotTable!$B$3,"Dept",$B25,"Month",HZ$2,"Source",$D26),0)</f>
        <v>0</v>
      </c>
      <c r="IJ26" s="185">
        <f t="shared" ref="IJ26" si="591">IB25*250+IB26*500</f>
        <v>0</v>
      </c>
      <c r="IK26" s="186">
        <f>VLOOKUP($A26,Table!$A$23:$P$50,MATCH('MBO Report 1'!HZ$2,Table!$E$22:$P$22,0)+4,FALSE)</f>
        <v>0</v>
      </c>
      <c r="IL26" s="187">
        <f ca="1">IFERROR(GETPIVOTDATA("Labour Cost",PivotTable!$B$3,"Dept",$B25,"Month",HZ$2,"Source",$D26),0)</f>
        <v>0</v>
      </c>
      <c r="IM26" s="187">
        <f ca="1">IFERROR(GETPIVOTDATA("Process cost",PivotTable!$B$3,"Dept",$B25,"Month",HZ$2,"Source",$D26),0)</f>
        <v>0</v>
      </c>
      <c r="IN26" s="187">
        <f ca="1">IFERROR(GETPIVOTDATA("Material Cost",PivotTable!$B$3,"Dept",$B25,"Month",HZ$2,"Source",$D26),0)</f>
        <v>0</v>
      </c>
      <c r="IO26" s="187">
        <f ca="1">IFERROR(GETPIVOTDATA("Part Cost",PivotTable!$B$3,"Dept",$B25,"Month",HZ$2,"Source",$D26),0)</f>
        <v>0</v>
      </c>
      <c r="IP26" s="216">
        <f ca="1" t="shared" si="518"/>
        <v>0</v>
      </c>
      <c r="IQ26" s="217">
        <v>5e-5</v>
      </c>
      <c r="IR26" s="218" t="e">
        <f ca="1" t="shared" ref="IR26" si="592">IP26/HZ25</f>
        <v>#DIV/0!</v>
      </c>
      <c r="IS26" s="248"/>
      <c r="IT26" s="254"/>
    </row>
    <row r="27" customHeight="1" spans="1:254">
      <c r="A27" s="141" t="str">
        <f t="shared" ref="A27" si="593">B27&amp;D27</f>
        <v>WatchInternal</v>
      </c>
      <c r="B27" s="142" t="str">
        <f>Info!C15</f>
        <v>Watch</v>
      </c>
      <c r="C27" s="143">
        <f>VLOOKUP($B27,Table!$C$4:$P$19,MATCH('MBO Report 1'!C$2,Table!$E$3:$P$3,0)+2,FALSE)</f>
        <v>573995.12</v>
      </c>
      <c r="D27" s="144" t="s">
        <v>327</v>
      </c>
      <c r="E27" s="145">
        <f>E29+E31</f>
        <v>0</v>
      </c>
      <c r="F27" s="145" t="s">
        <v>1860</v>
      </c>
      <c r="G27" s="146">
        <f ca="1" t="shared" ref="G27:L27" si="594">G29+G31</f>
        <v>0</v>
      </c>
      <c r="H27" s="146">
        <f ca="1" t="shared" si="594"/>
        <v>0</v>
      </c>
      <c r="I27" s="146">
        <f ca="1" t="shared" si="594"/>
        <v>0</v>
      </c>
      <c r="J27" s="146">
        <f ca="1" t="shared" si="594"/>
        <v>0</v>
      </c>
      <c r="K27" s="146">
        <f ca="1" t="shared" si="594"/>
        <v>0</v>
      </c>
      <c r="L27" s="174">
        <f ca="1" t="shared" si="594"/>
        <v>0</v>
      </c>
      <c r="M27" s="175">
        <v>0</v>
      </c>
      <c r="N27" s="176" t="s">
        <v>1860</v>
      </c>
      <c r="O27" s="177">
        <f ca="1" t="shared" ref="O27:S27" si="595">O29+O31</f>
        <v>0</v>
      </c>
      <c r="P27" s="177">
        <f ca="1" t="shared" si="595"/>
        <v>0</v>
      </c>
      <c r="Q27" s="177">
        <f ca="1" t="shared" si="595"/>
        <v>0</v>
      </c>
      <c r="R27" s="177">
        <f ca="1" t="shared" si="595"/>
        <v>0</v>
      </c>
      <c r="S27" s="203">
        <f ca="1" t="shared" si="595"/>
        <v>0</v>
      </c>
      <c r="T27" s="219">
        <v>5e-5</v>
      </c>
      <c r="U27" s="205">
        <f ca="1" t="shared" ref="U27" si="596">S27/C27</f>
        <v>0</v>
      </c>
      <c r="V27" s="206">
        <v>0.0001</v>
      </c>
      <c r="W27" s="220">
        <f ca="1" t="shared" ref="W27" si="597">SUM(S27:S28)/C27</f>
        <v>0</v>
      </c>
      <c r="X27" s="143">
        <f>VLOOKUP($B27,Table!$C$4:$P$17,MATCH('MBO Report 1'!X$2,Table!$E$3:$P$3,0)+2,FALSE)</f>
        <v>587099.09</v>
      </c>
      <c r="Y27" s="144" t="s">
        <v>327</v>
      </c>
      <c r="Z27" s="145">
        <f t="shared" ref="Z27" si="598">Z29+Z31</f>
        <v>0</v>
      </c>
      <c r="AA27" s="145" t="s">
        <v>1860</v>
      </c>
      <c r="AB27" s="146">
        <f ca="1" t="shared" ref="AB27:AG27" si="599">AB29+AB31</f>
        <v>0</v>
      </c>
      <c r="AC27" s="146">
        <f ca="1" t="shared" si="599"/>
        <v>0</v>
      </c>
      <c r="AD27" s="146">
        <f ca="1" t="shared" si="599"/>
        <v>0</v>
      </c>
      <c r="AE27" s="146">
        <f ca="1" t="shared" si="599"/>
        <v>0</v>
      </c>
      <c r="AF27" s="146">
        <f ca="1" t="shared" si="599"/>
        <v>0</v>
      </c>
      <c r="AG27" s="174">
        <f ca="1" t="shared" si="599"/>
        <v>0</v>
      </c>
      <c r="AH27" s="175">
        <v>0</v>
      </c>
      <c r="AI27" s="176" t="s">
        <v>1860</v>
      </c>
      <c r="AJ27" s="177">
        <f ca="1" t="shared" ref="AJ27:AN27" si="600">AJ29+AJ31</f>
        <v>0</v>
      </c>
      <c r="AK27" s="177">
        <f ca="1" t="shared" si="600"/>
        <v>0</v>
      </c>
      <c r="AL27" s="177">
        <f ca="1" t="shared" si="600"/>
        <v>0</v>
      </c>
      <c r="AM27" s="177">
        <f ca="1" t="shared" si="600"/>
        <v>0</v>
      </c>
      <c r="AN27" s="203">
        <f ca="1" t="shared" si="600"/>
        <v>0</v>
      </c>
      <c r="AO27" s="219">
        <v>5e-5</v>
      </c>
      <c r="AP27" s="205">
        <f ca="1" t="shared" ref="AP27" si="601">AN27/X27</f>
        <v>0</v>
      </c>
      <c r="AQ27" s="206">
        <v>0.0001</v>
      </c>
      <c r="AR27" s="220">
        <f ca="1" t="shared" ref="AR27" si="602">SUM(AN27:AN28)/X27</f>
        <v>0</v>
      </c>
      <c r="AS27" s="238">
        <f>VLOOKUP($B27,Table!$C$4:$P$17,MATCH('MBO Report 1'!AS$2,Table!$E$3:$P$3,0)+2,FALSE)</f>
        <v>482447.03</v>
      </c>
      <c r="AT27" s="144" t="s">
        <v>327</v>
      </c>
      <c r="AU27" s="145">
        <f t="shared" ref="AU27" si="603">AU29+AU31</f>
        <v>0</v>
      </c>
      <c r="AV27" s="145" t="s">
        <v>1860</v>
      </c>
      <c r="AW27" s="146">
        <f ca="1" t="shared" ref="AW27:BB27" si="604">AW29+AW31</f>
        <v>0</v>
      </c>
      <c r="AX27" s="146">
        <f ca="1" t="shared" si="604"/>
        <v>0</v>
      </c>
      <c r="AY27" s="146">
        <f ca="1" t="shared" si="604"/>
        <v>0</v>
      </c>
      <c r="AZ27" s="146">
        <f ca="1" t="shared" si="604"/>
        <v>0</v>
      </c>
      <c r="BA27" s="146">
        <f ca="1" t="shared" si="604"/>
        <v>0</v>
      </c>
      <c r="BB27" s="174">
        <f ca="1" t="shared" si="604"/>
        <v>0</v>
      </c>
      <c r="BC27" s="175">
        <v>0</v>
      </c>
      <c r="BD27" s="176" t="s">
        <v>1860</v>
      </c>
      <c r="BE27" s="177">
        <f ca="1" t="shared" ref="BE27:BI27" si="605">BE29+BE31</f>
        <v>0</v>
      </c>
      <c r="BF27" s="177">
        <f ca="1" t="shared" si="605"/>
        <v>0</v>
      </c>
      <c r="BG27" s="177">
        <f ca="1" t="shared" si="605"/>
        <v>0</v>
      </c>
      <c r="BH27" s="177">
        <f ca="1" t="shared" si="605"/>
        <v>0</v>
      </c>
      <c r="BI27" s="203">
        <f ca="1" t="shared" si="605"/>
        <v>0</v>
      </c>
      <c r="BJ27" s="219">
        <v>5e-5</v>
      </c>
      <c r="BK27" s="205">
        <f ca="1" t="shared" ref="BK27" si="606">BI27/AS27</f>
        <v>0</v>
      </c>
      <c r="BL27" s="245">
        <v>0.0001</v>
      </c>
      <c r="BM27" s="255">
        <f ca="1" t="shared" ref="BM27" si="607">SUM(BI27:BI28)/AS27</f>
        <v>0</v>
      </c>
      <c r="BN27" s="238">
        <f>VLOOKUP($B27,Table!$C$4:$P$17,MATCH('MBO Report 1'!BN$2,Table!$E$3:$P$3,0)+2,FALSE)</f>
        <v>426561.28</v>
      </c>
      <c r="BO27" s="144" t="s">
        <v>327</v>
      </c>
      <c r="BP27" s="145">
        <f t="shared" ref="BP27" si="608">BP29+BP31</f>
        <v>0</v>
      </c>
      <c r="BQ27" s="145" t="s">
        <v>1860</v>
      </c>
      <c r="BR27" s="146">
        <f ca="1" t="shared" ref="BR27:BW27" si="609">BR29+BR31</f>
        <v>0</v>
      </c>
      <c r="BS27" s="146">
        <f ca="1" t="shared" si="609"/>
        <v>0</v>
      </c>
      <c r="BT27" s="146">
        <f ca="1" t="shared" si="609"/>
        <v>0</v>
      </c>
      <c r="BU27" s="146">
        <f ca="1" t="shared" si="609"/>
        <v>0</v>
      </c>
      <c r="BV27" s="146">
        <f ca="1" t="shared" si="609"/>
        <v>0</v>
      </c>
      <c r="BW27" s="174">
        <f ca="1" t="shared" si="609"/>
        <v>0</v>
      </c>
      <c r="BX27" s="175">
        <v>0</v>
      </c>
      <c r="BY27" s="176" t="s">
        <v>1860</v>
      </c>
      <c r="BZ27" s="177">
        <f ca="1" t="shared" ref="BZ27:CD27" si="610">BZ29+BZ31</f>
        <v>0</v>
      </c>
      <c r="CA27" s="177">
        <f ca="1" t="shared" si="610"/>
        <v>0</v>
      </c>
      <c r="CB27" s="177">
        <f ca="1" t="shared" si="610"/>
        <v>0</v>
      </c>
      <c r="CC27" s="177">
        <f ca="1" t="shared" si="610"/>
        <v>0</v>
      </c>
      <c r="CD27" s="203">
        <f ca="1" t="shared" si="610"/>
        <v>0</v>
      </c>
      <c r="CE27" s="219">
        <v>5e-5</v>
      </c>
      <c r="CF27" s="205">
        <f ca="1" t="shared" ref="CF27" si="611">CD27/BN27</f>
        <v>0</v>
      </c>
      <c r="CG27" s="245">
        <v>0.0001</v>
      </c>
      <c r="CH27" s="255">
        <f ca="1" t="shared" ref="CH27" si="612">SUM(CD27:CD28)/BN27</f>
        <v>0</v>
      </c>
      <c r="CI27" s="238">
        <f>VLOOKUP($B27,Table!$C$4:$P$17,MATCH('MBO Report 1'!CI$2,Table!$E$3:$P$3,0)+2,FALSE)</f>
        <v>507089.34</v>
      </c>
      <c r="CJ27" s="144" t="s">
        <v>327</v>
      </c>
      <c r="CK27" s="145">
        <f t="shared" ref="CK27" si="613">CK29+CK31</f>
        <v>0</v>
      </c>
      <c r="CL27" s="145" t="s">
        <v>1860</v>
      </c>
      <c r="CM27" s="146">
        <f ca="1" t="shared" ref="CM27:CR27" si="614">CM29+CM31</f>
        <v>0</v>
      </c>
      <c r="CN27" s="146">
        <f ca="1" t="shared" si="614"/>
        <v>0</v>
      </c>
      <c r="CO27" s="146">
        <f ca="1" t="shared" si="614"/>
        <v>0</v>
      </c>
      <c r="CP27" s="146">
        <f ca="1" t="shared" si="614"/>
        <v>0</v>
      </c>
      <c r="CQ27" s="146">
        <f ca="1" t="shared" si="614"/>
        <v>0</v>
      </c>
      <c r="CR27" s="174">
        <f ca="1" t="shared" si="614"/>
        <v>0</v>
      </c>
      <c r="CS27" s="175">
        <v>0</v>
      </c>
      <c r="CT27" s="176" t="s">
        <v>1860</v>
      </c>
      <c r="CU27" s="177">
        <f ca="1" t="shared" ref="CU27:CY27" si="615">CU29+CU31</f>
        <v>0</v>
      </c>
      <c r="CV27" s="177">
        <f ca="1" t="shared" si="615"/>
        <v>0</v>
      </c>
      <c r="CW27" s="177">
        <f ca="1" t="shared" si="615"/>
        <v>0</v>
      </c>
      <c r="CX27" s="177">
        <f ca="1" t="shared" si="615"/>
        <v>0</v>
      </c>
      <c r="CY27" s="203">
        <f ca="1" t="shared" si="615"/>
        <v>0</v>
      </c>
      <c r="CZ27" s="219">
        <v>5e-5</v>
      </c>
      <c r="DA27" s="205">
        <f ca="1" t="shared" ref="DA27" si="616">CY27/CI27</f>
        <v>0</v>
      </c>
      <c r="DB27" s="245">
        <v>0.0001</v>
      </c>
      <c r="DC27" s="255">
        <f ca="1" t="shared" ref="DC27" si="617">SUM(CY27:CY28)/CI27</f>
        <v>0</v>
      </c>
      <c r="DD27" s="238">
        <f>VLOOKUP($B27,Table!$C$4:$P$17,MATCH('MBO Report 1'!DD$2,Table!$E$3:$P$3,0)+2,FALSE)</f>
        <v>626049.7</v>
      </c>
      <c r="DE27" s="144" t="s">
        <v>327</v>
      </c>
      <c r="DF27" s="145">
        <f t="shared" ref="DF27" si="618">DF29+DF31</f>
        <v>0</v>
      </c>
      <c r="DG27" s="145" t="s">
        <v>1860</v>
      </c>
      <c r="DH27" s="146">
        <f ca="1" t="shared" ref="DH27:DM27" si="619">DH29+DH31</f>
        <v>0</v>
      </c>
      <c r="DI27" s="146">
        <f ca="1" t="shared" si="619"/>
        <v>0</v>
      </c>
      <c r="DJ27" s="146">
        <f ca="1" t="shared" si="619"/>
        <v>0</v>
      </c>
      <c r="DK27" s="146">
        <f ca="1" t="shared" si="619"/>
        <v>0</v>
      </c>
      <c r="DL27" s="146">
        <f ca="1" t="shared" si="619"/>
        <v>0</v>
      </c>
      <c r="DM27" s="174">
        <f ca="1" t="shared" si="619"/>
        <v>0</v>
      </c>
      <c r="DN27" s="175">
        <v>0</v>
      </c>
      <c r="DO27" s="176" t="s">
        <v>1860</v>
      </c>
      <c r="DP27" s="177">
        <f ca="1" t="shared" ref="DP27:DT27" si="620">DP29+DP31</f>
        <v>0</v>
      </c>
      <c r="DQ27" s="177">
        <f ca="1" t="shared" si="620"/>
        <v>0</v>
      </c>
      <c r="DR27" s="177">
        <f ca="1" t="shared" si="620"/>
        <v>0</v>
      </c>
      <c r="DS27" s="177">
        <f ca="1" t="shared" si="620"/>
        <v>0</v>
      </c>
      <c r="DT27" s="203">
        <f ca="1" t="shared" si="620"/>
        <v>0</v>
      </c>
      <c r="DU27" s="219">
        <v>5e-5</v>
      </c>
      <c r="DV27" s="205">
        <f ca="1" t="shared" ref="DV27" si="621">DT27/DD27</f>
        <v>0</v>
      </c>
      <c r="DW27" s="245">
        <v>0.0001</v>
      </c>
      <c r="DX27" s="255">
        <f ca="1" t="shared" ref="DX27" si="622">SUM(DT27:DT28)/DD27</f>
        <v>0</v>
      </c>
      <c r="DY27" s="238">
        <f>VLOOKUP($B27,Table!$C$4:$P$17,MATCH('MBO Report 1'!DY$2,Table!$E$3:$P$3,0)+2,FALSE)</f>
        <v>0</v>
      </c>
      <c r="DZ27" s="144" t="s">
        <v>327</v>
      </c>
      <c r="EA27" s="145">
        <f t="shared" ref="EA27" si="623">EA29+EA31</f>
        <v>0</v>
      </c>
      <c r="EB27" s="145" t="s">
        <v>1860</v>
      </c>
      <c r="EC27" s="146">
        <f ca="1" t="shared" ref="EC27:EH27" si="624">EC29+EC31</f>
        <v>0</v>
      </c>
      <c r="ED27" s="146">
        <f ca="1" t="shared" si="624"/>
        <v>0</v>
      </c>
      <c r="EE27" s="146">
        <f ca="1" t="shared" si="624"/>
        <v>0</v>
      </c>
      <c r="EF27" s="146">
        <f ca="1" t="shared" si="624"/>
        <v>0</v>
      </c>
      <c r="EG27" s="146">
        <f ca="1" t="shared" si="624"/>
        <v>0</v>
      </c>
      <c r="EH27" s="174">
        <f ca="1" t="shared" si="624"/>
        <v>0</v>
      </c>
      <c r="EI27" s="175">
        <v>0</v>
      </c>
      <c r="EJ27" s="176" t="s">
        <v>1860</v>
      </c>
      <c r="EK27" s="177">
        <f ca="1" t="shared" ref="EK27:EO27" si="625">EK29+EK31</f>
        <v>0</v>
      </c>
      <c r="EL27" s="177">
        <f ca="1" t="shared" si="625"/>
        <v>0</v>
      </c>
      <c r="EM27" s="177">
        <f ca="1" t="shared" si="625"/>
        <v>0</v>
      </c>
      <c r="EN27" s="177">
        <f ca="1" t="shared" si="625"/>
        <v>0</v>
      </c>
      <c r="EO27" s="203">
        <f ca="1" t="shared" si="625"/>
        <v>0</v>
      </c>
      <c r="EP27" s="219">
        <v>5e-5</v>
      </c>
      <c r="EQ27" s="205" t="e">
        <f ca="1" t="shared" ref="EQ27" si="626">EO27/DY27</f>
        <v>#DIV/0!</v>
      </c>
      <c r="ER27" s="245">
        <v>0.0001</v>
      </c>
      <c r="ES27" s="255" t="e">
        <f ca="1" t="shared" ref="ES27" si="627">SUM(EO27:EO28)/DY27</f>
        <v>#DIV/0!</v>
      </c>
      <c r="ET27" s="238">
        <f>VLOOKUP($B27,Table!$C$4:$P$17,MATCH('MBO Report 1'!ET$2,Table!$E$3:$P$3,0)+2,FALSE)</f>
        <v>0</v>
      </c>
      <c r="EU27" s="144" t="s">
        <v>327</v>
      </c>
      <c r="EV27" s="145">
        <f t="shared" ref="EV27" si="628">EV29+EV31</f>
        <v>0</v>
      </c>
      <c r="EW27" s="145" t="s">
        <v>1860</v>
      </c>
      <c r="EX27" s="146">
        <f ca="1" t="shared" ref="EX27:FC27" si="629">EX29+EX31</f>
        <v>0</v>
      </c>
      <c r="EY27" s="146">
        <f ca="1" t="shared" si="629"/>
        <v>0</v>
      </c>
      <c r="EZ27" s="146">
        <f ca="1" t="shared" si="629"/>
        <v>0</v>
      </c>
      <c r="FA27" s="146">
        <f ca="1" t="shared" si="629"/>
        <v>0</v>
      </c>
      <c r="FB27" s="146">
        <f ca="1" t="shared" si="629"/>
        <v>0</v>
      </c>
      <c r="FC27" s="174">
        <f ca="1" t="shared" si="629"/>
        <v>0</v>
      </c>
      <c r="FD27" s="175">
        <v>0</v>
      </c>
      <c r="FE27" s="176" t="s">
        <v>1860</v>
      </c>
      <c r="FF27" s="177">
        <f ca="1" t="shared" ref="FF27:FJ27" si="630">FF29+FF31</f>
        <v>0</v>
      </c>
      <c r="FG27" s="177">
        <f ca="1" t="shared" si="630"/>
        <v>0</v>
      </c>
      <c r="FH27" s="177">
        <f ca="1" t="shared" si="630"/>
        <v>0</v>
      </c>
      <c r="FI27" s="177">
        <f ca="1" t="shared" si="630"/>
        <v>0</v>
      </c>
      <c r="FJ27" s="203">
        <f ca="1" t="shared" si="630"/>
        <v>0</v>
      </c>
      <c r="FK27" s="219">
        <v>5e-5</v>
      </c>
      <c r="FL27" s="205" t="e">
        <f ca="1" t="shared" ref="FL27" si="631">FJ27/ET27</f>
        <v>#DIV/0!</v>
      </c>
      <c r="FM27" s="245">
        <v>0.0001</v>
      </c>
      <c r="FN27" s="255" t="e">
        <f ca="1" t="shared" ref="FN27" si="632">SUM(FJ27:FJ28)/ET27</f>
        <v>#DIV/0!</v>
      </c>
      <c r="FO27" s="238">
        <f>VLOOKUP($B27,Table!$C$4:$P$17,MATCH('MBO Report 1'!FO$2,Table!$E$3:$P$3,0)+2,FALSE)</f>
        <v>0</v>
      </c>
      <c r="FP27" s="144" t="s">
        <v>327</v>
      </c>
      <c r="FQ27" s="145">
        <f t="shared" ref="FQ27" si="633">FQ29+FQ31</f>
        <v>0</v>
      </c>
      <c r="FR27" s="145" t="s">
        <v>1860</v>
      </c>
      <c r="FS27" s="146">
        <f ca="1" t="shared" ref="FS27:FX27" si="634">FS29+FS31</f>
        <v>0</v>
      </c>
      <c r="FT27" s="146">
        <f ca="1" t="shared" si="634"/>
        <v>0</v>
      </c>
      <c r="FU27" s="146">
        <f ca="1" t="shared" si="634"/>
        <v>0</v>
      </c>
      <c r="FV27" s="146">
        <f ca="1" t="shared" si="634"/>
        <v>0</v>
      </c>
      <c r="FW27" s="146">
        <f ca="1" t="shared" si="634"/>
        <v>0</v>
      </c>
      <c r="FX27" s="174">
        <f ca="1" t="shared" si="634"/>
        <v>0</v>
      </c>
      <c r="FY27" s="175">
        <v>0</v>
      </c>
      <c r="FZ27" s="176" t="s">
        <v>1860</v>
      </c>
      <c r="GA27" s="177">
        <f ca="1" t="shared" ref="GA27:GE27" si="635">GA29+GA31</f>
        <v>0</v>
      </c>
      <c r="GB27" s="177">
        <f ca="1" t="shared" si="635"/>
        <v>0</v>
      </c>
      <c r="GC27" s="177">
        <f ca="1" t="shared" si="635"/>
        <v>0</v>
      </c>
      <c r="GD27" s="177">
        <f ca="1" t="shared" si="635"/>
        <v>0</v>
      </c>
      <c r="GE27" s="203">
        <f ca="1" t="shared" si="635"/>
        <v>0</v>
      </c>
      <c r="GF27" s="219">
        <v>5e-5</v>
      </c>
      <c r="GG27" s="205" t="e">
        <f ca="1" t="shared" ref="GG27" si="636">GE27/FO27</f>
        <v>#DIV/0!</v>
      </c>
      <c r="GH27" s="245">
        <v>0.0001</v>
      </c>
      <c r="GI27" s="255" t="e">
        <f ca="1" t="shared" ref="GI27" si="637">SUM(GE27:GE28)/FO27</f>
        <v>#DIV/0!</v>
      </c>
      <c r="GJ27" s="238">
        <f>VLOOKUP($B27,Table!$C$4:$P$17,MATCH('MBO Report 1'!GJ$2,Table!$E$3:$P$3,0)+2,FALSE)</f>
        <v>0</v>
      </c>
      <c r="GK27" s="144" t="s">
        <v>327</v>
      </c>
      <c r="GL27" s="145">
        <f t="shared" ref="GL27" si="638">GL29+GL31</f>
        <v>0</v>
      </c>
      <c r="GM27" s="145" t="s">
        <v>1860</v>
      </c>
      <c r="GN27" s="146">
        <f ca="1" t="shared" ref="GN27:GS27" si="639">GN29+GN31</f>
        <v>0</v>
      </c>
      <c r="GO27" s="146">
        <f ca="1" t="shared" si="639"/>
        <v>0</v>
      </c>
      <c r="GP27" s="146">
        <f ca="1" t="shared" si="639"/>
        <v>0</v>
      </c>
      <c r="GQ27" s="146">
        <f ca="1" t="shared" si="639"/>
        <v>0</v>
      </c>
      <c r="GR27" s="146">
        <f ca="1" t="shared" si="639"/>
        <v>0</v>
      </c>
      <c r="GS27" s="174">
        <f ca="1" t="shared" si="639"/>
        <v>0</v>
      </c>
      <c r="GT27" s="175">
        <v>0</v>
      </c>
      <c r="GU27" s="176" t="s">
        <v>1860</v>
      </c>
      <c r="GV27" s="177">
        <f ca="1" t="shared" ref="GV27:GZ27" si="640">GV29+GV31</f>
        <v>0</v>
      </c>
      <c r="GW27" s="177">
        <f ca="1" t="shared" si="640"/>
        <v>0</v>
      </c>
      <c r="GX27" s="177">
        <f ca="1" t="shared" si="640"/>
        <v>0</v>
      </c>
      <c r="GY27" s="177">
        <f ca="1" t="shared" si="640"/>
        <v>0</v>
      </c>
      <c r="GZ27" s="203">
        <f ca="1" t="shared" si="640"/>
        <v>0</v>
      </c>
      <c r="HA27" s="219">
        <v>5e-5</v>
      </c>
      <c r="HB27" s="205" t="e">
        <f ca="1" t="shared" ref="HB27" si="641">GZ27/GJ27</f>
        <v>#DIV/0!</v>
      </c>
      <c r="HC27" s="245">
        <v>0.0001</v>
      </c>
      <c r="HD27" s="255" t="e">
        <f ca="1" t="shared" ref="HD27" si="642">SUM(GZ27:GZ28)/GJ27</f>
        <v>#DIV/0!</v>
      </c>
      <c r="HE27" s="238">
        <f>VLOOKUP($B27,Table!$C$4:$P$17,MATCH('MBO Report 1'!HE$2,Table!$E$3:$P$3,0)+2,FALSE)</f>
        <v>0</v>
      </c>
      <c r="HF27" s="144" t="s">
        <v>327</v>
      </c>
      <c r="HG27" s="145">
        <f t="shared" ref="HG27" si="643">HG29+HG31</f>
        <v>0</v>
      </c>
      <c r="HH27" s="145" t="s">
        <v>1860</v>
      </c>
      <c r="HI27" s="146">
        <f ca="1" t="shared" ref="HI27:HN27" si="644">HI29+HI31</f>
        <v>0</v>
      </c>
      <c r="HJ27" s="146">
        <f ca="1" t="shared" si="644"/>
        <v>0</v>
      </c>
      <c r="HK27" s="146">
        <f ca="1" t="shared" si="644"/>
        <v>0</v>
      </c>
      <c r="HL27" s="146">
        <f ca="1" t="shared" si="644"/>
        <v>0</v>
      </c>
      <c r="HM27" s="146">
        <f ca="1" t="shared" si="644"/>
        <v>0</v>
      </c>
      <c r="HN27" s="174">
        <f ca="1" t="shared" si="644"/>
        <v>0</v>
      </c>
      <c r="HO27" s="175">
        <v>0</v>
      </c>
      <c r="HP27" s="176" t="s">
        <v>1860</v>
      </c>
      <c r="HQ27" s="177">
        <f ca="1" t="shared" ref="HQ27:HU27" si="645">HQ29+HQ31</f>
        <v>0</v>
      </c>
      <c r="HR27" s="177">
        <f ca="1" t="shared" si="645"/>
        <v>0</v>
      </c>
      <c r="HS27" s="177">
        <f ca="1" t="shared" si="645"/>
        <v>0</v>
      </c>
      <c r="HT27" s="177">
        <f ca="1" t="shared" si="645"/>
        <v>0</v>
      </c>
      <c r="HU27" s="203">
        <f ca="1" t="shared" si="645"/>
        <v>0</v>
      </c>
      <c r="HV27" s="219">
        <v>5e-5</v>
      </c>
      <c r="HW27" s="205" t="e">
        <f ca="1" t="shared" ref="HW27" si="646">HU27/HE27</f>
        <v>#DIV/0!</v>
      </c>
      <c r="HX27" s="245">
        <v>0.0001</v>
      </c>
      <c r="HY27" s="255" t="e">
        <f ca="1" t="shared" ref="HY27" si="647">SUM(HU27:HU28)/HE27</f>
        <v>#DIV/0!</v>
      </c>
      <c r="HZ27" s="238">
        <f>VLOOKUP($B27,Table!$C$4:$P$17,MATCH('MBO Report 1'!HZ$2,Table!$E$3:$P$3,0)+2,FALSE)</f>
        <v>0</v>
      </c>
      <c r="IA27" s="144" t="s">
        <v>327</v>
      </c>
      <c r="IB27" s="145">
        <f t="shared" ref="IB27" si="648">IB29+IB31</f>
        <v>0</v>
      </c>
      <c r="IC27" s="145" t="s">
        <v>1860</v>
      </c>
      <c r="ID27" s="146">
        <f ca="1" t="shared" ref="ID27:II27" si="649">ID29+ID31</f>
        <v>0</v>
      </c>
      <c r="IE27" s="146">
        <f ca="1" t="shared" si="649"/>
        <v>0</v>
      </c>
      <c r="IF27" s="146">
        <f ca="1" t="shared" si="649"/>
        <v>0</v>
      </c>
      <c r="IG27" s="146">
        <f ca="1" t="shared" si="649"/>
        <v>0</v>
      </c>
      <c r="IH27" s="146">
        <f ca="1" t="shared" si="649"/>
        <v>0</v>
      </c>
      <c r="II27" s="174">
        <f ca="1" t="shared" si="649"/>
        <v>0</v>
      </c>
      <c r="IJ27" s="175">
        <v>0</v>
      </c>
      <c r="IK27" s="176" t="s">
        <v>1860</v>
      </c>
      <c r="IL27" s="177">
        <f ca="1" t="shared" ref="IL27:IP27" si="650">IL29+IL31</f>
        <v>0</v>
      </c>
      <c r="IM27" s="177">
        <f ca="1" t="shared" si="650"/>
        <v>0</v>
      </c>
      <c r="IN27" s="177">
        <f ca="1" t="shared" si="650"/>
        <v>0</v>
      </c>
      <c r="IO27" s="177">
        <f ca="1" t="shared" si="650"/>
        <v>0</v>
      </c>
      <c r="IP27" s="203">
        <f ca="1" t="shared" si="650"/>
        <v>0</v>
      </c>
      <c r="IQ27" s="219">
        <v>5e-5</v>
      </c>
      <c r="IR27" s="205" t="e">
        <f ca="1" t="shared" ref="IR27" si="651">IP27/HZ27</f>
        <v>#DIV/0!</v>
      </c>
      <c r="IS27" s="245">
        <v>0.0001</v>
      </c>
      <c r="IT27" s="255" t="e">
        <f ca="1" t="shared" ref="IT27" si="652">SUM(IP27:IP28)/HZ27</f>
        <v>#DIV/0!</v>
      </c>
    </row>
    <row r="28" customHeight="1" collapsed="1" spans="1:254">
      <c r="A28" s="141" t="str">
        <f t="shared" ref="A28" si="653">B27&amp;D28</f>
        <v>WatchExternal</v>
      </c>
      <c r="B28" s="142"/>
      <c r="C28" s="143"/>
      <c r="D28" s="147" t="s">
        <v>49</v>
      </c>
      <c r="E28" s="148">
        <f t="shared" ref="E28:L28" si="654">E30+E32</f>
        <v>0</v>
      </c>
      <c r="F28" s="148">
        <f t="shared" si="654"/>
        <v>0</v>
      </c>
      <c r="G28" s="149">
        <f ca="1" t="shared" si="654"/>
        <v>0</v>
      </c>
      <c r="H28" s="149">
        <f ca="1" t="shared" si="654"/>
        <v>0</v>
      </c>
      <c r="I28" s="149">
        <f ca="1" t="shared" si="654"/>
        <v>0</v>
      </c>
      <c r="J28" s="149">
        <f ca="1" t="shared" si="654"/>
        <v>0</v>
      </c>
      <c r="K28" s="149">
        <f ca="1" t="shared" si="654"/>
        <v>0</v>
      </c>
      <c r="L28" s="178">
        <f ca="1" t="shared" si="654"/>
        <v>0</v>
      </c>
      <c r="M28" s="179">
        <f t="shared" ref="M28" si="655">E27*250+E28*500</f>
        <v>0</v>
      </c>
      <c r="N28" s="180">
        <f>VLOOKUP($A28,Table!$A$23:$P$50,MATCH('MBO Report 1'!C$2,Table!$E$22:$P$22,0)+4,FALSE)</f>
        <v>0</v>
      </c>
      <c r="O28" s="181">
        <f ca="1" t="shared" ref="O28:S28" si="656">O30+O32</f>
        <v>0</v>
      </c>
      <c r="P28" s="181">
        <f ca="1" t="shared" si="656"/>
        <v>0</v>
      </c>
      <c r="Q28" s="181">
        <f ca="1" t="shared" si="656"/>
        <v>0</v>
      </c>
      <c r="R28" s="181">
        <f ca="1" t="shared" si="656"/>
        <v>0</v>
      </c>
      <c r="S28" s="208">
        <f ca="1" t="shared" si="656"/>
        <v>0</v>
      </c>
      <c r="T28" s="221">
        <v>5e-5</v>
      </c>
      <c r="U28" s="210">
        <f ca="1" t="shared" ref="U28" si="657">S28/C27</f>
        <v>0</v>
      </c>
      <c r="V28" s="206"/>
      <c r="W28" s="220"/>
      <c r="X28" s="143"/>
      <c r="Y28" s="147" t="s">
        <v>49</v>
      </c>
      <c r="Z28" s="148">
        <f t="shared" ref="Z28:AG28" si="658">Z30+Z32</f>
        <v>0</v>
      </c>
      <c r="AA28" s="148">
        <f t="shared" si="658"/>
        <v>0</v>
      </c>
      <c r="AB28" s="149">
        <f ca="1" t="shared" si="658"/>
        <v>0</v>
      </c>
      <c r="AC28" s="149">
        <f ca="1" t="shared" si="658"/>
        <v>0</v>
      </c>
      <c r="AD28" s="149">
        <f ca="1" t="shared" si="658"/>
        <v>0</v>
      </c>
      <c r="AE28" s="149">
        <f ca="1" t="shared" si="658"/>
        <v>0</v>
      </c>
      <c r="AF28" s="149">
        <f ca="1" t="shared" si="658"/>
        <v>0</v>
      </c>
      <c r="AG28" s="178">
        <f ca="1" t="shared" si="658"/>
        <v>0</v>
      </c>
      <c r="AH28" s="179">
        <f t="shared" ref="AH28" si="659">Z27*250+Z28*500</f>
        <v>0</v>
      </c>
      <c r="AI28" s="180">
        <f>VLOOKUP($A28,Table!$A$23:$P$50,MATCH('MBO Report 1'!X$2,Table!$E$22:$P$22,0)+4,FALSE)</f>
        <v>0</v>
      </c>
      <c r="AJ28" s="181">
        <f ca="1" t="shared" ref="AJ28:AN28" si="660">AJ30+AJ32</f>
        <v>0</v>
      </c>
      <c r="AK28" s="181">
        <f ca="1" t="shared" si="660"/>
        <v>0</v>
      </c>
      <c r="AL28" s="181">
        <f ca="1" t="shared" si="660"/>
        <v>0</v>
      </c>
      <c r="AM28" s="181">
        <f ca="1" t="shared" si="660"/>
        <v>0</v>
      </c>
      <c r="AN28" s="208">
        <f ca="1" t="shared" si="660"/>
        <v>0</v>
      </c>
      <c r="AO28" s="221">
        <v>5e-5</v>
      </c>
      <c r="AP28" s="210">
        <f ca="1" t="shared" ref="AP28" si="661">AN28/X27</f>
        <v>0</v>
      </c>
      <c r="AQ28" s="206"/>
      <c r="AR28" s="220"/>
      <c r="AS28" s="239"/>
      <c r="AT28" s="147" t="s">
        <v>49</v>
      </c>
      <c r="AU28" s="148">
        <f t="shared" ref="AU28:BB28" si="662">AU30+AU32</f>
        <v>0</v>
      </c>
      <c r="AV28" s="148">
        <f t="shared" si="662"/>
        <v>0</v>
      </c>
      <c r="AW28" s="149">
        <f ca="1" t="shared" si="662"/>
        <v>0</v>
      </c>
      <c r="AX28" s="149">
        <f ca="1" t="shared" si="662"/>
        <v>0</v>
      </c>
      <c r="AY28" s="149">
        <f ca="1" t="shared" si="662"/>
        <v>0</v>
      </c>
      <c r="AZ28" s="149">
        <f ca="1" t="shared" si="662"/>
        <v>0</v>
      </c>
      <c r="BA28" s="149">
        <f ca="1" t="shared" si="662"/>
        <v>0</v>
      </c>
      <c r="BB28" s="178">
        <f ca="1" t="shared" si="662"/>
        <v>0</v>
      </c>
      <c r="BC28" s="179">
        <f t="shared" ref="BC28" si="663">AU27*250+AU28*500</f>
        <v>0</v>
      </c>
      <c r="BD28" s="180">
        <f>VLOOKUP($A28,Table!$A$23:$P$50,MATCH('MBO Report 1'!AS$2,Table!$E$22:$P$22,0)+4,FALSE)</f>
        <v>0</v>
      </c>
      <c r="BE28" s="181">
        <f ca="1" t="shared" ref="BE28:BI28" si="664">BE30+BE32</f>
        <v>0</v>
      </c>
      <c r="BF28" s="181">
        <f ca="1" t="shared" si="664"/>
        <v>0</v>
      </c>
      <c r="BG28" s="181">
        <f ca="1" t="shared" si="664"/>
        <v>0</v>
      </c>
      <c r="BH28" s="181">
        <f ca="1" t="shared" si="664"/>
        <v>0</v>
      </c>
      <c r="BI28" s="208">
        <f ca="1" t="shared" si="664"/>
        <v>0</v>
      </c>
      <c r="BJ28" s="221">
        <v>5e-5</v>
      </c>
      <c r="BK28" s="210">
        <f ca="1" t="shared" ref="BK28" si="665">BI28/AS27</f>
        <v>0</v>
      </c>
      <c r="BL28" s="246"/>
      <c r="BM28" s="256"/>
      <c r="BN28" s="239"/>
      <c r="BO28" s="147" t="s">
        <v>49</v>
      </c>
      <c r="BP28" s="148">
        <f t="shared" ref="BP28:BW28" si="666">BP30+BP32</f>
        <v>0</v>
      </c>
      <c r="BQ28" s="148">
        <f t="shared" si="666"/>
        <v>0</v>
      </c>
      <c r="BR28" s="149">
        <f ca="1" t="shared" si="666"/>
        <v>0</v>
      </c>
      <c r="BS28" s="149">
        <f ca="1" t="shared" si="666"/>
        <v>0</v>
      </c>
      <c r="BT28" s="149">
        <f ca="1" t="shared" si="666"/>
        <v>0</v>
      </c>
      <c r="BU28" s="149">
        <f ca="1" t="shared" si="666"/>
        <v>0</v>
      </c>
      <c r="BV28" s="149">
        <f ca="1" t="shared" si="666"/>
        <v>0</v>
      </c>
      <c r="BW28" s="178">
        <f ca="1" t="shared" si="666"/>
        <v>0</v>
      </c>
      <c r="BX28" s="179">
        <f t="shared" ref="BX28" si="667">BP27*250+BP28*500</f>
        <v>0</v>
      </c>
      <c r="BY28" s="180">
        <f>VLOOKUP($A28,Table!$A$23:$P$50,MATCH('MBO Report 1'!BN$2,Table!$E$22:$P$22,0)+4,FALSE)</f>
        <v>0</v>
      </c>
      <c r="BZ28" s="181">
        <f ca="1" t="shared" ref="BZ28:CD28" si="668">BZ30+BZ32</f>
        <v>0</v>
      </c>
      <c r="CA28" s="181">
        <f ca="1" t="shared" si="668"/>
        <v>0</v>
      </c>
      <c r="CB28" s="181">
        <f ca="1" t="shared" si="668"/>
        <v>0</v>
      </c>
      <c r="CC28" s="181">
        <f ca="1" t="shared" si="668"/>
        <v>0</v>
      </c>
      <c r="CD28" s="208">
        <f ca="1" t="shared" si="668"/>
        <v>0</v>
      </c>
      <c r="CE28" s="221">
        <v>5e-5</v>
      </c>
      <c r="CF28" s="210">
        <f ca="1" t="shared" ref="CF28" si="669">CD28/BN27</f>
        <v>0</v>
      </c>
      <c r="CG28" s="246"/>
      <c r="CH28" s="256"/>
      <c r="CI28" s="239"/>
      <c r="CJ28" s="147" t="s">
        <v>49</v>
      </c>
      <c r="CK28" s="148">
        <f t="shared" ref="CK28:CR28" si="670">CK30+CK32</f>
        <v>0</v>
      </c>
      <c r="CL28" s="148">
        <f t="shared" si="670"/>
        <v>0</v>
      </c>
      <c r="CM28" s="149">
        <f ca="1" t="shared" si="670"/>
        <v>0</v>
      </c>
      <c r="CN28" s="149">
        <f ca="1" t="shared" si="670"/>
        <v>0</v>
      </c>
      <c r="CO28" s="149">
        <f ca="1" t="shared" si="670"/>
        <v>0</v>
      </c>
      <c r="CP28" s="149">
        <f ca="1" t="shared" si="670"/>
        <v>0</v>
      </c>
      <c r="CQ28" s="149">
        <f ca="1" t="shared" si="670"/>
        <v>0</v>
      </c>
      <c r="CR28" s="178">
        <f ca="1" t="shared" si="670"/>
        <v>0</v>
      </c>
      <c r="CS28" s="179">
        <f t="shared" ref="CS28" si="671">CK27*250+CK28*500</f>
        <v>0</v>
      </c>
      <c r="CT28" s="180">
        <f>VLOOKUP($A28,Table!$A$23:$P$50,MATCH('MBO Report 1'!CI$2,Table!$E$22:$P$22,0)+4,FALSE)</f>
        <v>0</v>
      </c>
      <c r="CU28" s="181">
        <f ca="1" t="shared" ref="CU28:CY28" si="672">CU30+CU32</f>
        <v>0</v>
      </c>
      <c r="CV28" s="181">
        <f ca="1" t="shared" si="672"/>
        <v>0</v>
      </c>
      <c r="CW28" s="181">
        <f ca="1" t="shared" si="672"/>
        <v>0</v>
      </c>
      <c r="CX28" s="181">
        <f ca="1" t="shared" si="672"/>
        <v>0</v>
      </c>
      <c r="CY28" s="208">
        <f ca="1" t="shared" si="672"/>
        <v>0</v>
      </c>
      <c r="CZ28" s="221">
        <v>5e-5</v>
      </c>
      <c r="DA28" s="210">
        <f ca="1" t="shared" ref="DA28" si="673">CY28/CI27</f>
        <v>0</v>
      </c>
      <c r="DB28" s="246"/>
      <c r="DC28" s="256"/>
      <c r="DD28" s="239"/>
      <c r="DE28" s="147" t="s">
        <v>49</v>
      </c>
      <c r="DF28" s="148">
        <f t="shared" ref="DF28:DM28" si="674">DF30+DF32</f>
        <v>0</v>
      </c>
      <c r="DG28" s="148">
        <f t="shared" si="674"/>
        <v>0</v>
      </c>
      <c r="DH28" s="149">
        <f ca="1" t="shared" si="674"/>
        <v>0</v>
      </c>
      <c r="DI28" s="149">
        <f ca="1" t="shared" si="674"/>
        <v>0</v>
      </c>
      <c r="DJ28" s="149">
        <f ca="1" t="shared" si="674"/>
        <v>0</v>
      </c>
      <c r="DK28" s="149">
        <f ca="1" t="shared" si="674"/>
        <v>0</v>
      </c>
      <c r="DL28" s="149">
        <f ca="1" t="shared" si="674"/>
        <v>0</v>
      </c>
      <c r="DM28" s="178">
        <f ca="1" t="shared" si="674"/>
        <v>0</v>
      </c>
      <c r="DN28" s="179">
        <f t="shared" ref="DN28" si="675">DF27*250+DF28*500</f>
        <v>0</v>
      </c>
      <c r="DO28" s="180">
        <f>VLOOKUP($A28,Table!$A$23:$P$50,MATCH('MBO Report 1'!DD$2,Table!$E$22:$P$22,0)+4,FALSE)</f>
        <v>0</v>
      </c>
      <c r="DP28" s="181">
        <f ca="1" t="shared" ref="DP28:DT28" si="676">DP30+DP32</f>
        <v>0</v>
      </c>
      <c r="DQ28" s="181">
        <f ca="1" t="shared" si="676"/>
        <v>0</v>
      </c>
      <c r="DR28" s="181">
        <f ca="1" t="shared" si="676"/>
        <v>0</v>
      </c>
      <c r="DS28" s="181">
        <f ca="1" t="shared" si="676"/>
        <v>0</v>
      </c>
      <c r="DT28" s="208">
        <f ca="1" t="shared" si="676"/>
        <v>0</v>
      </c>
      <c r="DU28" s="221">
        <v>5e-5</v>
      </c>
      <c r="DV28" s="210">
        <f ca="1" t="shared" ref="DV28" si="677">DT28/DD27</f>
        <v>0</v>
      </c>
      <c r="DW28" s="246"/>
      <c r="DX28" s="256"/>
      <c r="DY28" s="239"/>
      <c r="DZ28" s="147" t="s">
        <v>49</v>
      </c>
      <c r="EA28" s="148">
        <f t="shared" ref="EA28:EH28" si="678">EA30+EA32</f>
        <v>0</v>
      </c>
      <c r="EB28" s="148">
        <f t="shared" si="678"/>
        <v>0</v>
      </c>
      <c r="EC28" s="149">
        <f ca="1" t="shared" si="678"/>
        <v>0</v>
      </c>
      <c r="ED28" s="149">
        <f ca="1" t="shared" si="678"/>
        <v>0</v>
      </c>
      <c r="EE28" s="149">
        <f ca="1" t="shared" si="678"/>
        <v>0</v>
      </c>
      <c r="EF28" s="149">
        <f ca="1" t="shared" si="678"/>
        <v>0</v>
      </c>
      <c r="EG28" s="149">
        <f ca="1" t="shared" si="678"/>
        <v>0</v>
      </c>
      <c r="EH28" s="178">
        <f ca="1" t="shared" si="678"/>
        <v>0</v>
      </c>
      <c r="EI28" s="179">
        <f t="shared" ref="EI28" si="679">EA27*250+EA28*500</f>
        <v>0</v>
      </c>
      <c r="EJ28" s="180">
        <f>VLOOKUP($A28,Table!$A$23:$P$50,MATCH('MBO Report 1'!DY$2,Table!$E$22:$P$22,0)+4,FALSE)</f>
        <v>0</v>
      </c>
      <c r="EK28" s="181">
        <f ca="1" t="shared" ref="EK28:EO28" si="680">EK30+EK32</f>
        <v>0</v>
      </c>
      <c r="EL28" s="181">
        <f ca="1" t="shared" si="680"/>
        <v>0</v>
      </c>
      <c r="EM28" s="181">
        <f ca="1" t="shared" si="680"/>
        <v>0</v>
      </c>
      <c r="EN28" s="181">
        <f ca="1" t="shared" si="680"/>
        <v>0</v>
      </c>
      <c r="EO28" s="208">
        <f ca="1" t="shared" si="680"/>
        <v>0</v>
      </c>
      <c r="EP28" s="221">
        <v>5e-5</v>
      </c>
      <c r="EQ28" s="210" t="e">
        <f ca="1" t="shared" ref="EQ28" si="681">EO28/DY27</f>
        <v>#DIV/0!</v>
      </c>
      <c r="ER28" s="246"/>
      <c r="ES28" s="256"/>
      <c r="ET28" s="239"/>
      <c r="EU28" s="147" t="s">
        <v>49</v>
      </c>
      <c r="EV28" s="148">
        <f t="shared" ref="EV28:FC28" si="682">EV30+EV32</f>
        <v>0</v>
      </c>
      <c r="EW28" s="148">
        <f t="shared" si="682"/>
        <v>0</v>
      </c>
      <c r="EX28" s="149">
        <f ca="1" t="shared" si="682"/>
        <v>0</v>
      </c>
      <c r="EY28" s="149">
        <f ca="1" t="shared" si="682"/>
        <v>0</v>
      </c>
      <c r="EZ28" s="149">
        <f ca="1" t="shared" si="682"/>
        <v>0</v>
      </c>
      <c r="FA28" s="149">
        <f ca="1" t="shared" si="682"/>
        <v>0</v>
      </c>
      <c r="FB28" s="149">
        <f ca="1" t="shared" si="682"/>
        <v>0</v>
      </c>
      <c r="FC28" s="178">
        <f ca="1" t="shared" si="682"/>
        <v>0</v>
      </c>
      <c r="FD28" s="179">
        <f t="shared" ref="FD28" si="683">EV27*250+EV28*500</f>
        <v>0</v>
      </c>
      <c r="FE28" s="180">
        <f>VLOOKUP($A28,Table!$A$23:$P$50,MATCH('MBO Report 1'!ET$2,Table!$E$22:$P$22,0)+4,FALSE)</f>
        <v>0</v>
      </c>
      <c r="FF28" s="181">
        <f ca="1" t="shared" ref="FF28:FJ28" si="684">FF30+FF32</f>
        <v>0</v>
      </c>
      <c r="FG28" s="181">
        <f ca="1" t="shared" si="684"/>
        <v>0</v>
      </c>
      <c r="FH28" s="181">
        <f ca="1" t="shared" si="684"/>
        <v>0</v>
      </c>
      <c r="FI28" s="181">
        <f ca="1" t="shared" si="684"/>
        <v>0</v>
      </c>
      <c r="FJ28" s="208">
        <f ca="1" t="shared" si="684"/>
        <v>0</v>
      </c>
      <c r="FK28" s="221">
        <v>5e-5</v>
      </c>
      <c r="FL28" s="210" t="e">
        <f ca="1" t="shared" ref="FL28" si="685">FJ28/ET27</f>
        <v>#DIV/0!</v>
      </c>
      <c r="FM28" s="246"/>
      <c r="FN28" s="256"/>
      <c r="FO28" s="239"/>
      <c r="FP28" s="147" t="s">
        <v>49</v>
      </c>
      <c r="FQ28" s="148">
        <f t="shared" ref="FQ28:FX28" si="686">FQ30+FQ32</f>
        <v>0</v>
      </c>
      <c r="FR28" s="148">
        <f t="shared" si="686"/>
        <v>0</v>
      </c>
      <c r="FS28" s="149">
        <f ca="1" t="shared" si="686"/>
        <v>0</v>
      </c>
      <c r="FT28" s="149">
        <f ca="1" t="shared" si="686"/>
        <v>0</v>
      </c>
      <c r="FU28" s="149">
        <f ca="1" t="shared" si="686"/>
        <v>0</v>
      </c>
      <c r="FV28" s="149">
        <f ca="1" t="shared" si="686"/>
        <v>0</v>
      </c>
      <c r="FW28" s="149">
        <f ca="1" t="shared" si="686"/>
        <v>0</v>
      </c>
      <c r="FX28" s="178">
        <f ca="1" t="shared" si="686"/>
        <v>0</v>
      </c>
      <c r="FY28" s="179">
        <f t="shared" ref="FY28" si="687">FQ27*250+FQ28*500</f>
        <v>0</v>
      </c>
      <c r="FZ28" s="180">
        <f>VLOOKUP($A28,Table!$A$23:$P$50,MATCH('MBO Report 1'!FO$2,Table!$E$22:$P$22,0)+4,FALSE)</f>
        <v>0</v>
      </c>
      <c r="GA28" s="181">
        <f ca="1" t="shared" ref="GA28:GE28" si="688">GA30+GA32</f>
        <v>0</v>
      </c>
      <c r="GB28" s="181">
        <f ca="1" t="shared" si="688"/>
        <v>0</v>
      </c>
      <c r="GC28" s="181">
        <f ca="1" t="shared" si="688"/>
        <v>0</v>
      </c>
      <c r="GD28" s="181">
        <f ca="1" t="shared" si="688"/>
        <v>0</v>
      </c>
      <c r="GE28" s="208">
        <f ca="1" t="shared" si="688"/>
        <v>0</v>
      </c>
      <c r="GF28" s="221">
        <v>5e-5</v>
      </c>
      <c r="GG28" s="210" t="e">
        <f ca="1" t="shared" ref="GG28" si="689">GE28/FO27</f>
        <v>#DIV/0!</v>
      </c>
      <c r="GH28" s="246"/>
      <c r="GI28" s="256"/>
      <c r="GJ28" s="239"/>
      <c r="GK28" s="147" t="s">
        <v>49</v>
      </c>
      <c r="GL28" s="148">
        <f t="shared" ref="GL28:GS28" si="690">GL30+GL32</f>
        <v>0</v>
      </c>
      <c r="GM28" s="148">
        <f t="shared" si="690"/>
        <v>0</v>
      </c>
      <c r="GN28" s="149">
        <f ca="1" t="shared" si="690"/>
        <v>0</v>
      </c>
      <c r="GO28" s="149">
        <f ca="1" t="shared" si="690"/>
        <v>0</v>
      </c>
      <c r="GP28" s="149">
        <f ca="1" t="shared" si="690"/>
        <v>0</v>
      </c>
      <c r="GQ28" s="149">
        <f ca="1" t="shared" si="690"/>
        <v>0</v>
      </c>
      <c r="GR28" s="149">
        <f ca="1" t="shared" si="690"/>
        <v>0</v>
      </c>
      <c r="GS28" s="178">
        <f ca="1" t="shared" si="690"/>
        <v>0</v>
      </c>
      <c r="GT28" s="179">
        <f t="shared" ref="GT28" si="691">GL27*250+GL28*500</f>
        <v>0</v>
      </c>
      <c r="GU28" s="180">
        <f>VLOOKUP($A28,Table!$A$23:$P$50,MATCH('MBO Report 1'!GJ$2,Table!$E$22:$P$22,0)+4,FALSE)</f>
        <v>0</v>
      </c>
      <c r="GV28" s="181">
        <f ca="1" t="shared" ref="GV28:GZ28" si="692">GV30+GV32</f>
        <v>0</v>
      </c>
      <c r="GW28" s="181">
        <f ca="1" t="shared" si="692"/>
        <v>0</v>
      </c>
      <c r="GX28" s="181">
        <f ca="1" t="shared" si="692"/>
        <v>0</v>
      </c>
      <c r="GY28" s="181">
        <f ca="1" t="shared" si="692"/>
        <v>0</v>
      </c>
      <c r="GZ28" s="208">
        <f ca="1" t="shared" si="692"/>
        <v>0</v>
      </c>
      <c r="HA28" s="221">
        <v>5e-5</v>
      </c>
      <c r="HB28" s="210" t="e">
        <f ca="1" t="shared" ref="HB28" si="693">GZ28/GJ27</f>
        <v>#DIV/0!</v>
      </c>
      <c r="HC28" s="246"/>
      <c r="HD28" s="256"/>
      <c r="HE28" s="239"/>
      <c r="HF28" s="147" t="s">
        <v>49</v>
      </c>
      <c r="HG28" s="148">
        <f t="shared" ref="HG28:HN28" si="694">HG30+HG32</f>
        <v>0</v>
      </c>
      <c r="HH28" s="148">
        <f t="shared" si="694"/>
        <v>0</v>
      </c>
      <c r="HI28" s="149">
        <f ca="1" t="shared" si="694"/>
        <v>0</v>
      </c>
      <c r="HJ28" s="149">
        <f ca="1" t="shared" si="694"/>
        <v>0</v>
      </c>
      <c r="HK28" s="149">
        <f ca="1" t="shared" si="694"/>
        <v>0</v>
      </c>
      <c r="HL28" s="149">
        <f ca="1" t="shared" si="694"/>
        <v>0</v>
      </c>
      <c r="HM28" s="149">
        <f ca="1" t="shared" si="694"/>
        <v>0</v>
      </c>
      <c r="HN28" s="178">
        <f ca="1" t="shared" si="694"/>
        <v>0</v>
      </c>
      <c r="HO28" s="179">
        <f t="shared" ref="HO28" si="695">HG27*250+HG28*500</f>
        <v>0</v>
      </c>
      <c r="HP28" s="180">
        <f>VLOOKUP($A28,Table!$A$23:$P$50,MATCH('MBO Report 1'!HE$2,Table!$E$22:$P$22,0)+4,FALSE)</f>
        <v>0</v>
      </c>
      <c r="HQ28" s="181">
        <f ca="1" t="shared" ref="HQ28:HU28" si="696">HQ30+HQ32</f>
        <v>0</v>
      </c>
      <c r="HR28" s="181">
        <f ca="1" t="shared" si="696"/>
        <v>0</v>
      </c>
      <c r="HS28" s="181">
        <f ca="1" t="shared" si="696"/>
        <v>0</v>
      </c>
      <c r="HT28" s="181">
        <f ca="1" t="shared" si="696"/>
        <v>0</v>
      </c>
      <c r="HU28" s="208">
        <f ca="1" t="shared" si="696"/>
        <v>0</v>
      </c>
      <c r="HV28" s="221">
        <v>5e-5</v>
      </c>
      <c r="HW28" s="210" t="e">
        <f ca="1" t="shared" ref="HW28" si="697">HU28/HE27</f>
        <v>#DIV/0!</v>
      </c>
      <c r="HX28" s="246"/>
      <c r="HY28" s="256"/>
      <c r="HZ28" s="239"/>
      <c r="IA28" s="147" t="s">
        <v>49</v>
      </c>
      <c r="IB28" s="148">
        <f t="shared" ref="IB28:II28" si="698">IB30+IB32</f>
        <v>0</v>
      </c>
      <c r="IC28" s="148">
        <f t="shared" si="698"/>
        <v>0</v>
      </c>
      <c r="ID28" s="149">
        <f ca="1" t="shared" si="698"/>
        <v>0</v>
      </c>
      <c r="IE28" s="149">
        <f ca="1" t="shared" si="698"/>
        <v>0</v>
      </c>
      <c r="IF28" s="149">
        <f ca="1" t="shared" si="698"/>
        <v>0</v>
      </c>
      <c r="IG28" s="149">
        <f ca="1" t="shared" si="698"/>
        <v>0</v>
      </c>
      <c r="IH28" s="149">
        <f ca="1" t="shared" si="698"/>
        <v>0</v>
      </c>
      <c r="II28" s="178">
        <f ca="1" t="shared" si="698"/>
        <v>0</v>
      </c>
      <c r="IJ28" s="179">
        <f t="shared" ref="IJ28" si="699">IB27*250+IB28*500</f>
        <v>0</v>
      </c>
      <c r="IK28" s="180">
        <f>VLOOKUP($A28,Table!$A$23:$P$50,MATCH('MBO Report 1'!HZ$2,Table!$E$22:$P$22,0)+4,FALSE)</f>
        <v>0</v>
      </c>
      <c r="IL28" s="181">
        <f ca="1" t="shared" ref="IL28:IP28" si="700">IL30+IL32</f>
        <v>0</v>
      </c>
      <c r="IM28" s="181">
        <f ca="1" t="shared" si="700"/>
        <v>0</v>
      </c>
      <c r="IN28" s="181">
        <f ca="1" t="shared" si="700"/>
        <v>0</v>
      </c>
      <c r="IO28" s="181">
        <f ca="1" t="shared" si="700"/>
        <v>0</v>
      </c>
      <c r="IP28" s="208">
        <f ca="1" t="shared" si="700"/>
        <v>0</v>
      </c>
      <c r="IQ28" s="221">
        <v>5e-5</v>
      </c>
      <c r="IR28" s="210" t="e">
        <f ca="1" t="shared" ref="IR28" si="701">IP28/HZ27</f>
        <v>#DIV/0!</v>
      </c>
      <c r="IS28" s="246"/>
      <c r="IT28" s="256"/>
    </row>
    <row r="29" s="129" customFormat="1" hidden="1" customHeight="1" outlineLevel="1" spans="1:254">
      <c r="A29" s="141" t="str">
        <f t="shared" ref="A29" si="702">B29&amp;D29</f>
        <v>Watch - CASEInternal</v>
      </c>
      <c r="B29" s="159" t="str">
        <f>Info!C16</f>
        <v>Watch - CASE</v>
      </c>
      <c r="C29" s="151">
        <f>VLOOKUP($B29,Table!$C$4:$P$19,MATCH('MBO Report 1'!C$2,Table!$E$3:$P$3,0)+2,FALSE)</f>
        <v>21342.29</v>
      </c>
      <c r="D29" s="152" t="s">
        <v>327</v>
      </c>
      <c r="E29" s="153">
        <f>VLOOKUP($A29,Table!$A$56:$P$83,MATCH('MBO Report 1'!C$2,Table!$E$55:$P$55,0)+4,FALSE)</f>
        <v>0</v>
      </c>
      <c r="F29" s="153" t="s">
        <v>1860</v>
      </c>
      <c r="G29" s="154">
        <f ca="1">IFERROR(GETPIVOTDATA("ReWork",PivotTable!$B$3,"Dept",$B29,"Month",C$2,"Source",$D29),0)</f>
        <v>0</v>
      </c>
      <c r="H29" s="154">
        <f ca="1">IFERROR(GETPIVOTDATA("RePlate",PivotTable!$B$3,"Dept",$B29,"Month",C$2,"Source",$D29),0)</f>
        <v>0</v>
      </c>
      <c r="I29" s="154">
        <f ca="1">IFERROR(GETPIVOTDATA("ReWash",PivotTable!$B$3,"Dept",$B29,"Month",C$2,"Source",$D29),0)</f>
        <v>0</v>
      </c>
      <c r="J29" s="154">
        <f ca="1">IFERROR(GETPIVOTDATA("Other",PivotTable!$B$3,"Dept",$B29,"Month",C$2,"Source",$D29),0)</f>
        <v>0</v>
      </c>
      <c r="K29" s="154">
        <f ca="1">IFERROR(GETPIVOTDATA("Sort",PivotTable!$B$3,"Dept",$B29,"Month",C$2,"Source",$D29),0)</f>
        <v>0</v>
      </c>
      <c r="L29" s="188">
        <f ca="1">IFERROR(GETPIVOTDATA("Scrap",PivotTable!$B$3,"Dept",$B29,"Month",C$2,"Source",$D29),0)</f>
        <v>0</v>
      </c>
      <c r="M29" s="182">
        <v>0</v>
      </c>
      <c r="N29" s="183" t="s">
        <v>1860</v>
      </c>
      <c r="O29" s="184">
        <f ca="1">IFERROR(GETPIVOTDATA("Labour Cost",PivotTable!$B$3,"Dept",$B29,"Month",C$2,"Source",$D29),0)</f>
        <v>0</v>
      </c>
      <c r="P29" s="184">
        <f ca="1">IFERROR(GETPIVOTDATA("Process cost",PivotTable!$B$3,"Dept",$B29,"Month",C$2,"Source",$D29),0)</f>
        <v>0</v>
      </c>
      <c r="Q29" s="184">
        <f ca="1">IFERROR(GETPIVOTDATA("Material Cost",PivotTable!$B$3,"Dept",$B29,"Month",C$2,"Source",$D29),0)</f>
        <v>0</v>
      </c>
      <c r="R29" s="184">
        <f ca="1">IFERROR(GETPIVOTDATA("Part Cost",PivotTable!$B$3,"Dept",$B29,"Month",C$2,"Source",$D29),0)</f>
        <v>0</v>
      </c>
      <c r="S29" s="211">
        <f ca="1">SUM(M29:R29)</f>
        <v>0</v>
      </c>
      <c r="T29" s="212">
        <v>5e-5</v>
      </c>
      <c r="U29" s="213">
        <f ca="1" t="shared" ref="U29" si="703">S29/C29</f>
        <v>0</v>
      </c>
      <c r="V29" s="214">
        <v>0.0021</v>
      </c>
      <c r="W29" s="215">
        <f ca="1" t="shared" ref="W29" si="704">SUM(S29:S30)/C29</f>
        <v>0</v>
      </c>
      <c r="X29" s="151">
        <f>VLOOKUP($B29,Table!$C$4:$P$17,MATCH('MBO Report 1'!X$2,Table!$E$3:$P$3,0)+2,FALSE)</f>
        <v>24557.09</v>
      </c>
      <c r="Y29" s="152" t="s">
        <v>327</v>
      </c>
      <c r="Z29" s="153">
        <f>VLOOKUP($A29,Table!$A$56:$P$83,MATCH('MBO Report 1'!X$2,Table!$E$55:$P$55,0)+4,FALSE)</f>
        <v>0</v>
      </c>
      <c r="AA29" s="153" t="s">
        <v>1860</v>
      </c>
      <c r="AB29" s="154">
        <f ca="1">IFERROR(GETPIVOTDATA("ReWork",PivotTable!$B$3,"Dept",$B29,"Month",X$2,"Source",$D29),0)</f>
        <v>0</v>
      </c>
      <c r="AC29" s="154">
        <f ca="1">IFERROR(GETPIVOTDATA("RePlate",PivotTable!$B$3,"Dept",$B29,"Month",X$2,"Source",$D29),0)</f>
        <v>0</v>
      </c>
      <c r="AD29" s="154">
        <f ca="1">IFERROR(GETPIVOTDATA("ReWash",PivotTable!$B$3,"Dept",$B29,"Month",X$2,"Source",$D29),0)</f>
        <v>0</v>
      </c>
      <c r="AE29" s="154">
        <f ca="1">IFERROR(GETPIVOTDATA("Other",PivotTable!$B$3,"Dept",$B29,"Month",X$2,"Source",$D29),0)</f>
        <v>0</v>
      </c>
      <c r="AF29" s="154">
        <f ca="1">IFERROR(GETPIVOTDATA("Sort",PivotTable!$B$3,"Dept",$B29,"Month",X$2,"Source",$D29),0)</f>
        <v>0</v>
      </c>
      <c r="AG29" s="188">
        <f ca="1">IFERROR(GETPIVOTDATA("Scrap",PivotTable!$B$3,"Dept",$B29,"Month",X$2,"Source",$D29),0)</f>
        <v>0</v>
      </c>
      <c r="AH29" s="182">
        <v>0</v>
      </c>
      <c r="AI29" s="183" t="s">
        <v>1860</v>
      </c>
      <c r="AJ29" s="184">
        <f ca="1">IFERROR(GETPIVOTDATA("Labour Cost",PivotTable!$B$3,"Dept",$B29,"Month",X$2,"Source",$D29),0)</f>
        <v>0</v>
      </c>
      <c r="AK29" s="184">
        <f ca="1">IFERROR(GETPIVOTDATA("Process cost",PivotTable!$B$3,"Dept",$B29,"Month",X$2,"Source",$D29),0)</f>
        <v>0</v>
      </c>
      <c r="AL29" s="184">
        <f ca="1">IFERROR(GETPIVOTDATA("Material Cost",PivotTable!$B$3,"Dept",$B29,"Month",X$2,"Source",$D29),0)</f>
        <v>0</v>
      </c>
      <c r="AM29" s="184">
        <f ca="1">IFERROR(GETPIVOTDATA("Part Cost",PivotTable!$B$3,"Dept",$B29,"Month",X$2,"Source",$D29),0)</f>
        <v>0</v>
      </c>
      <c r="AN29" s="211">
        <f ca="1" t="shared" ref="AN29:AN33" si="705">SUM(AH29:AM29)</f>
        <v>0</v>
      </c>
      <c r="AO29" s="212">
        <v>5e-5</v>
      </c>
      <c r="AP29" s="213">
        <f ca="1" t="shared" ref="AP29" si="706">AN29/X29</f>
        <v>0</v>
      </c>
      <c r="AQ29" s="214">
        <v>0.0021</v>
      </c>
      <c r="AR29" s="215">
        <f ca="1" t="shared" ref="AR29" si="707">SUM(AN29:AN30)/X29</f>
        <v>0</v>
      </c>
      <c r="AS29" s="240">
        <f>VLOOKUP($B29,Table!$C$4:$P$17,MATCH('MBO Report 1'!AS$2,Table!$E$3:$P$3,0)+2,FALSE)</f>
        <v>36027.64</v>
      </c>
      <c r="AT29" s="152" t="s">
        <v>327</v>
      </c>
      <c r="AU29" s="153">
        <f>VLOOKUP($A29,Table!$A$56:$P$83,MATCH('MBO Report 1'!AS$2,Table!$E$55:$P$55,0)+4,FALSE)</f>
        <v>0</v>
      </c>
      <c r="AV29" s="153" t="s">
        <v>1860</v>
      </c>
      <c r="AW29" s="154">
        <f ca="1">IFERROR(GETPIVOTDATA("ReWork",PivotTable!$B$3,"Dept",$B29,"Month",AS$2,"Source",$D29),0)</f>
        <v>0</v>
      </c>
      <c r="AX29" s="154">
        <f ca="1">IFERROR(GETPIVOTDATA("RePlate",PivotTable!$B$3,"Dept",$B29,"Month",AS$2,"Source",$D29),0)</f>
        <v>0</v>
      </c>
      <c r="AY29" s="154">
        <f ca="1">IFERROR(GETPIVOTDATA("ReWash",PivotTable!$B$3,"Dept",$B29,"Month",AS$2,"Source",$D29),0)</f>
        <v>0</v>
      </c>
      <c r="AZ29" s="154">
        <f ca="1">IFERROR(GETPIVOTDATA("Other",PivotTable!$B$3,"Dept",$B29,"Month",AS$2,"Source",$D29),0)</f>
        <v>0</v>
      </c>
      <c r="BA29" s="154">
        <f ca="1">IFERROR(GETPIVOTDATA("Sort",PivotTable!$B$3,"Dept",$B29,"Month",AS$2,"Source",$D29),0)</f>
        <v>0</v>
      </c>
      <c r="BB29" s="188">
        <f ca="1">IFERROR(GETPIVOTDATA("Scrap",PivotTable!$B$3,"Dept",$B29,"Month",AS$2,"Source",$D29),0)</f>
        <v>0</v>
      </c>
      <c r="BC29" s="182">
        <v>0</v>
      </c>
      <c r="BD29" s="183" t="s">
        <v>1860</v>
      </c>
      <c r="BE29" s="184">
        <f ca="1">IFERROR(GETPIVOTDATA("Labour Cost",PivotTable!$B$3,"Dept",$B29,"Month",AS$2,"Source",$D29),0)</f>
        <v>0</v>
      </c>
      <c r="BF29" s="184">
        <f ca="1">IFERROR(GETPIVOTDATA("Process cost",PivotTable!$B$3,"Dept",$B29,"Month",AS$2,"Source",$D29),0)</f>
        <v>0</v>
      </c>
      <c r="BG29" s="184">
        <f ca="1">IFERROR(GETPIVOTDATA("Material Cost",PivotTable!$B$3,"Dept",$B29,"Month",AS$2,"Source",$D29),0)</f>
        <v>0</v>
      </c>
      <c r="BH29" s="184">
        <f ca="1">IFERROR(GETPIVOTDATA("Part Cost",PivotTable!$B$3,"Dept",$B29,"Month",AS$2,"Source",$D29),0)</f>
        <v>0</v>
      </c>
      <c r="BI29" s="211">
        <f ca="1" t="shared" ref="BI29:BI33" si="708">SUM(BC29:BH29)</f>
        <v>0</v>
      </c>
      <c r="BJ29" s="212">
        <v>5e-5</v>
      </c>
      <c r="BK29" s="213">
        <f ca="1" t="shared" ref="BK29" si="709">BI29/AS29</f>
        <v>0</v>
      </c>
      <c r="BL29" s="247">
        <v>0.0021</v>
      </c>
      <c r="BM29" s="253">
        <f ca="1" t="shared" ref="BM29" si="710">SUM(BI29:BI30)/AS29</f>
        <v>0</v>
      </c>
      <c r="BN29" s="240">
        <f>VLOOKUP($B29,Table!$C$4:$P$17,MATCH('MBO Report 1'!BN$2,Table!$E$3:$P$3,0)+2,FALSE)</f>
        <v>26934.72</v>
      </c>
      <c r="BO29" s="152" t="s">
        <v>327</v>
      </c>
      <c r="BP29" s="153">
        <f>VLOOKUP($A29,Table!$A$56:$P$83,MATCH('MBO Report 1'!BN$2,Table!$E$55:$P$55,0)+4,FALSE)</f>
        <v>0</v>
      </c>
      <c r="BQ29" s="153" t="s">
        <v>1860</v>
      </c>
      <c r="BR29" s="154">
        <f ca="1">IFERROR(GETPIVOTDATA("ReWork",PivotTable!$B$3,"Dept",$B29,"Month",BN$2,"Source",$D29),0)</f>
        <v>0</v>
      </c>
      <c r="BS29" s="154">
        <f ca="1">IFERROR(GETPIVOTDATA("RePlate",PivotTable!$B$3,"Dept",$B29,"Month",BN$2,"Source",$D29),0)</f>
        <v>0</v>
      </c>
      <c r="BT29" s="154">
        <f ca="1">IFERROR(GETPIVOTDATA("ReWash",PivotTable!$B$3,"Dept",$B29,"Month",BN$2,"Source",$D29),0)</f>
        <v>0</v>
      </c>
      <c r="BU29" s="154">
        <f ca="1">IFERROR(GETPIVOTDATA("Other",PivotTable!$B$3,"Dept",$B29,"Month",BN$2,"Source",$D29),0)</f>
        <v>0</v>
      </c>
      <c r="BV29" s="154">
        <f ca="1">IFERROR(GETPIVOTDATA("Sort",PivotTable!$B$3,"Dept",$B29,"Month",BN$2,"Source",$D29),0)</f>
        <v>0</v>
      </c>
      <c r="BW29" s="188">
        <f ca="1">IFERROR(GETPIVOTDATA("Scrap",PivotTable!$B$3,"Dept",$B29,"Month",BN$2,"Source",$D29),0)</f>
        <v>0</v>
      </c>
      <c r="BX29" s="182">
        <v>0</v>
      </c>
      <c r="BY29" s="183" t="s">
        <v>1860</v>
      </c>
      <c r="BZ29" s="184">
        <f ca="1">IFERROR(GETPIVOTDATA("Labour Cost",PivotTable!$B$3,"Dept",$B29,"Month",BN$2,"Source",$D29),0)</f>
        <v>0</v>
      </c>
      <c r="CA29" s="184">
        <f ca="1">IFERROR(GETPIVOTDATA("Process cost",PivotTable!$B$3,"Dept",$B29,"Month",BN$2,"Source",$D29),0)</f>
        <v>0</v>
      </c>
      <c r="CB29" s="184">
        <f ca="1">IFERROR(GETPIVOTDATA("Material Cost",PivotTable!$B$3,"Dept",$B29,"Month",BN$2,"Source",$D29),0)</f>
        <v>0</v>
      </c>
      <c r="CC29" s="184">
        <f ca="1">IFERROR(GETPIVOTDATA("Part Cost",PivotTable!$B$3,"Dept",$B29,"Month",BN$2,"Source",$D29),0)</f>
        <v>0</v>
      </c>
      <c r="CD29" s="211">
        <f ca="1" t="shared" ref="CD29:CD33" si="711">SUM(BX29:CC29)</f>
        <v>0</v>
      </c>
      <c r="CE29" s="212">
        <v>5e-5</v>
      </c>
      <c r="CF29" s="213">
        <f ca="1" t="shared" ref="CF29" si="712">CD29/BN29</f>
        <v>0</v>
      </c>
      <c r="CG29" s="247">
        <v>0.0021</v>
      </c>
      <c r="CH29" s="253">
        <f ca="1" t="shared" ref="CH29" si="713">SUM(CD29:CD30)/BN29</f>
        <v>0</v>
      </c>
      <c r="CI29" s="240">
        <f>VLOOKUP($B29,Table!$C$4:$P$17,MATCH('MBO Report 1'!CI$2,Table!$E$3:$P$3,0)+2,FALSE)</f>
        <v>63535.08</v>
      </c>
      <c r="CJ29" s="152" t="s">
        <v>327</v>
      </c>
      <c r="CK29" s="153">
        <f>VLOOKUP($A29,Table!$A$56:$P$83,MATCH('MBO Report 1'!CI$2,Table!$E$55:$P$55,0)+4,FALSE)</f>
        <v>0</v>
      </c>
      <c r="CL29" s="153" t="s">
        <v>1860</v>
      </c>
      <c r="CM29" s="154">
        <f ca="1">IFERROR(GETPIVOTDATA("ReWork",PivotTable!$B$3,"Dept",$B29,"Month",CI$2,"Source",$D29),0)</f>
        <v>0</v>
      </c>
      <c r="CN29" s="154">
        <f ca="1">IFERROR(GETPIVOTDATA("RePlate",PivotTable!$B$3,"Dept",$B29,"Month",CI$2,"Source",$D29),0)</f>
        <v>0</v>
      </c>
      <c r="CO29" s="154">
        <f ca="1">IFERROR(GETPIVOTDATA("ReWash",PivotTable!$B$3,"Dept",$B29,"Month",CI$2,"Source",$D29),0)</f>
        <v>0</v>
      </c>
      <c r="CP29" s="154">
        <f ca="1">IFERROR(GETPIVOTDATA("Other",PivotTable!$B$3,"Dept",$B29,"Month",CI$2,"Source",$D29),0)</f>
        <v>0</v>
      </c>
      <c r="CQ29" s="154">
        <f ca="1">IFERROR(GETPIVOTDATA("Sort",PivotTable!$B$3,"Dept",$B29,"Month",CI$2,"Source",$D29),0)</f>
        <v>0</v>
      </c>
      <c r="CR29" s="188">
        <f ca="1">IFERROR(GETPIVOTDATA("Scrap",PivotTable!$B$3,"Dept",$B29,"Month",CI$2,"Source",$D29),0)</f>
        <v>0</v>
      </c>
      <c r="CS29" s="182">
        <v>0</v>
      </c>
      <c r="CT29" s="183" t="s">
        <v>1860</v>
      </c>
      <c r="CU29" s="184">
        <f ca="1">IFERROR(GETPIVOTDATA("Labour Cost",PivotTable!$B$3,"Dept",$B29,"Month",CI$2,"Source",$D29),0)</f>
        <v>0</v>
      </c>
      <c r="CV29" s="184">
        <f ca="1">IFERROR(GETPIVOTDATA("Process cost",PivotTable!$B$3,"Dept",$B29,"Month",CI$2,"Source",$D29),0)</f>
        <v>0</v>
      </c>
      <c r="CW29" s="184">
        <f ca="1">IFERROR(GETPIVOTDATA("Material Cost",PivotTable!$B$3,"Dept",$B29,"Month",CI$2,"Source",$D29),0)</f>
        <v>0</v>
      </c>
      <c r="CX29" s="184">
        <f ca="1">IFERROR(GETPIVOTDATA("Part Cost",PivotTable!$B$3,"Dept",$B29,"Month",CI$2,"Source",$D29),0)</f>
        <v>0</v>
      </c>
      <c r="CY29" s="211">
        <f ca="1" t="shared" ref="CY29:CY33" si="714">SUM(CS29:CX29)</f>
        <v>0</v>
      </c>
      <c r="CZ29" s="212">
        <v>5e-5</v>
      </c>
      <c r="DA29" s="213">
        <f ca="1" t="shared" ref="DA29" si="715">CY29/CI29</f>
        <v>0</v>
      </c>
      <c r="DB29" s="247">
        <v>0.0021</v>
      </c>
      <c r="DC29" s="253">
        <f ca="1" t="shared" ref="DC29" si="716">SUM(CY29:CY30)/CI29</f>
        <v>0</v>
      </c>
      <c r="DD29" s="240">
        <f>VLOOKUP($B29,Table!$C$4:$P$17,MATCH('MBO Report 1'!DD$2,Table!$E$3:$P$3,0)+2,FALSE)</f>
        <v>24115.11</v>
      </c>
      <c r="DE29" s="152" t="s">
        <v>327</v>
      </c>
      <c r="DF29" s="153">
        <f>VLOOKUP($A29,Table!$A$56:$P$83,MATCH('MBO Report 1'!DD$2,Table!$E$55:$P$55,0)+4,FALSE)</f>
        <v>0</v>
      </c>
      <c r="DG29" s="153" t="s">
        <v>1860</v>
      </c>
      <c r="DH29" s="154">
        <f ca="1">IFERROR(GETPIVOTDATA("ReWork",PivotTable!$B$3,"Dept",$B29,"Month",DD$2,"Source",$D29),0)</f>
        <v>0</v>
      </c>
      <c r="DI29" s="154">
        <f ca="1">IFERROR(GETPIVOTDATA("RePlate",PivotTable!$B$3,"Dept",$B29,"Month",DD$2,"Source",$D29),0)</f>
        <v>0</v>
      </c>
      <c r="DJ29" s="154">
        <f ca="1">IFERROR(GETPIVOTDATA("ReWash",PivotTable!$B$3,"Dept",$B29,"Month",DD$2,"Source",$D29),0)</f>
        <v>0</v>
      </c>
      <c r="DK29" s="154">
        <f ca="1">IFERROR(GETPIVOTDATA("Other",PivotTable!$B$3,"Dept",$B29,"Month",DD$2,"Source",$D29),0)</f>
        <v>0</v>
      </c>
      <c r="DL29" s="154">
        <f ca="1">IFERROR(GETPIVOTDATA("Sort",PivotTable!$B$3,"Dept",$B29,"Month",DD$2,"Source",$D29),0)</f>
        <v>0</v>
      </c>
      <c r="DM29" s="188">
        <f ca="1">IFERROR(GETPIVOTDATA("Scrap",PivotTable!$B$3,"Dept",$B29,"Month",DD$2,"Source",$D29),0)</f>
        <v>0</v>
      </c>
      <c r="DN29" s="182">
        <v>0</v>
      </c>
      <c r="DO29" s="183" t="s">
        <v>1860</v>
      </c>
      <c r="DP29" s="184">
        <f ca="1">IFERROR(GETPIVOTDATA("Labour Cost",PivotTable!$B$3,"Dept",$B29,"Month",DD$2,"Source",$D29),0)</f>
        <v>0</v>
      </c>
      <c r="DQ29" s="184">
        <f ca="1">IFERROR(GETPIVOTDATA("Process cost",PivotTable!$B$3,"Dept",$B29,"Month",DD$2,"Source",$D29),0)</f>
        <v>0</v>
      </c>
      <c r="DR29" s="184">
        <f ca="1">IFERROR(GETPIVOTDATA("Material Cost",PivotTable!$B$3,"Dept",$B29,"Month",DD$2,"Source",$D29),0)</f>
        <v>0</v>
      </c>
      <c r="DS29" s="184">
        <f ca="1">IFERROR(GETPIVOTDATA("Part Cost",PivotTable!$B$3,"Dept",$B29,"Month",DD$2,"Source",$D29),0)</f>
        <v>0</v>
      </c>
      <c r="DT29" s="211">
        <f ca="1" t="shared" ref="DT29:DT33" si="717">SUM(DN29:DS29)</f>
        <v>0</v>
      </c>
      <c r="DU29" s="212">
        <v>5e-5</v>
      </c>
      <c r="DV29" s="213">
        <f ca="1" t="shared" ref="DV29" si="718">DT29/DD29</f>
        <v>0</v>
      </c>
      <c r="DW29" s="247">
        <v>0.0021</v>
      </c>
      <c r="DX29" s="253">
        <f ca="1" t="shared" ref="DX29" si="719">SUM(DT29:DT30)/DD29</f>
        <v>0</v>
      </c>
      <c r="DY29" s="240">
        <f>VLOOKUP($B29,Table!$C$4:$P$17,MATCH('MBO Report 1'!DY$2,Table!$E$3:$P$3,0)+2,FALSE)</f>
        <v>0</v>
      </c>
      <c r="DZ29" s="152" t="s">
        <v>327</v>
      </c>
      <c r="EA29" s="153">
        <f>VLOOKUP($A29,Table!$A$56:$P$83,MATCH('MBO Report 1'!DY$2,Table!$E$55:$P$55,0)+4,FALSE)</f>
        <v>0</v>
      </c>
      <c r="EB29" s="153" t="s">
        <v>1860</v>
      </c>
      <c r="EC29" s="154">
        <f ca="1">IFERROR(GETPIVOTDATA("ReWork",PivotTable!$B$3,"Dept",$B29,"Month",DY$2,"Source",$D29),0)</f>
        <v>0</v>
      </c>
      <c r="ED29" s="154">
        <f ca="1">IFERROR(GETPIVOTDATA("RePlate",PivotTable!$B$3,"Dept",$B29,"Month",DY$2,"Source",$D29),0)</f>
        <v>0</v>
      </c>
      <c r="EE29" s="154">
        <f ca="1">IFERROR(GETPIVOTDATA("ReWash",PivotTable!$B$3,"Dept",$B29,"Month",DY$2,"Source",$D29),0)</f>
        <v>0</v>
      </c>
      <c r="EF29" s="154">
        <f ca="1">IFERROR(GETPIVOTDATA("Other",PivotTable!$B$3,"Dept",$B29,"Month",DY$2,"Source",$D29),0)</f>
        <v>0</v>
      </c>
      <c r="EG29" s="154">
        <f ca="1">IFERROR(GETPIVOTDATA("Sort",PivotTable!$B$3,"Dept",$B29,"Month",DY$2,"Source",$D29),0)</f>
        <v>0</v>
      </c>
      <c r="EH29" s="188">
        <f ca="1">IFERROR(GETPIVOTDATA("Scrap",PivotTable!$B$3,"Dept",$B29,"Month",DY$2,"Source",$D29),0)</f>
        <v>0</v>
      </c>
      <c r="EI29" s="182">
        <v>0</v>
      </c>
      <c r="EJ29" s="183" t="s">
        <v>1860</v>
      </c>
      <c r="EK29" s="184">
        <f ca="1">IFERROR(GETPIVOTDATA("Labour Cost",PivotTable!$B$3,"Dept",$B29,"Month",DY$2,"Source",$D29),0)</f>
        <v>0</v>
      </c>
      <c r="EL29" s="184">
        <f ca="1">IFERROR(GETPIVOTDATA("Process cost",PivotTable!$B$3,"Dept",$B29,"Month",DY$2,"Source",$D29),0)</f>
        <v>0</v>
      </c>
      <c r="EM29" s="184">
        <f ca="1">IFERROR(GETPIVOTDATA("Material Cost",PivotTable!$B$3,"Dept",$B29,"Month",DY$2,"Source",$D29),0)</f>
        <v>0</v>
      </c>
      <c r="EN29" s="184">
        <f ca="1">IFERROR(GETPIVOTDATA("Part Cost",PivotTable!$B$3,"Dept",$B29,"Month",DY$2,"Source",$D29),0)</f>
        <v>0</v>
      </c>
      <c r="EO29" s="211">
        <f ca="1" t="shared" ref="EO29:EO33" si="720">SUM(EI29:EN29)</f>
        <v>0</v>
      </c>
      <c r="EP29" s="212">
        <v>5e-5</v>
      </c>
      <c r="EQ29" s="213" t="e">
        <f ca="1" t="shared" ref="EQ29" si="721">EO29/DY29</f>
        <v>#DIV/0!</v>
      </c>
      <c r="ER29" s="247">
        <v>0.0021</v>
      </c>
      <c r="ES29" s="253" t="e">
        <f ca="1" t="shared" ref="ES29" si="722">SUM(EO29:EO30)/DY29</f>
        <v>#DIV/0!</v>
      </c>
      <c r="ET29" s="240">
        <f>VLOOKUP($B29,Table!$C$4:$P$17,MATCH('MBO Report 1'!ET$2,Table!$E$3:$P$3,0)+2,FALSE)</f>
        <v>0</v>
      </c>
      <c r="EU29" s="152" t="s">
        <v>327</v>
      </c>
      <c r="EV29" s="153">
        <f>VLOOKUP($A29,Table!$A$56:$P$83,MATCH('MBO Report 1'!ET$2,Table!$E$55:$P$55,0)+4,FALSE)</f>
        <v>0</v>
      </c>
      <c r="EW29" s="153" t="s">
        <v>1860</v>
      </c>
      <c r="EX29" s="154">
        <f ca="1">IFERROR(GETPIVOTDATA("ReWork",PivotTable!$B$3,"Dept",$B29,"Month",ET$2,"Source",$D29),0)</f>
        <v>0</v>
      </c>
      <c r="EY29" s="154">
        <f ca="1">IFERROR(GETPIVOTDATA("RePlate",PivotTable!$B$3,"Dept",$B29,"Month",ET$2,"Source",$D29),0)</f>
        <v>0</v>
      </c>
      <c r="EZ29" s="154">
        <f ca="1">IFERROR(GETPIVOTDATA("ReWash",PivotTable!$B$3,"Dept",$B29,"Month",ET$2,"Source",$D29),0)</f>
        <v>0</v>
      </c>
      <c r="FA29" s="154">
        <f ca="1">IFERROR(GETPIVOTDATA("Other",PivotTable!$B$3,"Dept",$B29,"Month",ET$2,"Source",$D29),0)</f>
        <v>0</v>
      </c>
      <c r="FB29" s="154">
        <f ca="1">IFERROR(GETPIVOTDATA("Sort",PivotTable!$B$3,"Dept",$B29,"Month",ET$2,"Source",$D29),0)</f>
        <v>0</v>
      </c>
      <c r="FC29" s="188">
        <f ca="1">IFERROR(GETPIVOTDATA("Scrap",PivotTable!$B$3,"Dept",$B29,"Month",ET$2,"Source",$D29),0)</f>
        <v>0</v>
      </c>
      <c r="FD29" s="182">
        <v>0</v>
      </c>
      <c r="FE29" s="183" t="s">
        <v>1860</v>
      </c>
      <c r="FF29" s="184">
        <f ca="1">IFERROR(GETPIVOTDATA("Labour Cost",PivotTable!$B$3,"Dept",$B29,"Month",ET$2,"Source",$D29),0)</f>
        <v>0</v>
      </c>
      <c r="FG29" s="184">
        <f ca="1">IFERROR(GETPIVOTDATA("Process cost",PivotTable!$B$3,"Dept",$B29,"Month",ET$2,"Source",$D29),0)</f>
        <v>0</v>
      </c>
      <c r="FH29" s="184">
        <f ca="1">IFERROR(GETPIVOTDATA("Material Cost",PivotTable!$B$3,"Dept",$B29,"Month",ET$2,"Source",$D29),0)</f>
        <v>0</v>
      </c>
      <c r="FI29" s="184">
        <f ca="1">IFERROR(GETPIVOTDATA("Part Cost",PivotTable!$B$3,"Dept",$B29,"Month",ET$2,"Source",$D29),0)</f>
        <v>0</v>
      </c>
      <c r="FJ29" s="211">
        <f ca="1" t="shared" ref="FJ29:FJ33" si="723">SUM(FD29:FI29)</f>
        <v>0</v>
      </c>
      <c r="FK29" s="212">
        <v>5e-5</v>
      </c>
      <c r="FL29" s="213" t="e">
        <f ca="1" t="shared" ref="FL29" si="724">FJ29/ET29</f>
        <v>#DIV/0!</v>
      </c>
      <c r="FM29" s="247">
        <v>0.0021</v>
      </c>
      <c r="FN29" s="253" t="e">
        <f ca="1" t="shared" ref="FN29" si="725">SUM(FJ29:FJ30)/ET29</f>
        <v>#DIV/0!</v>
      </c>
      <c r="FO29" s="240">
        <f>VLOOKUP($B29,Table!$C$4:$P$17,MATCH('MBO Report 1'!FO$2,Table!$E$3:$P$3,0)+2,FALSE)</f>
        <v>0</v>
      </c>
      <c r="FP29" s="152" t="s">
        <v>327</v>
      </c>
      <c r="FQ29" s="153">
        <f>VLOOKUP($A29,Table!$A$56:$P$83,MATCH('MBO Report 1'!FO$2,Table!$E$55:$P$55,0)+4,FALSE)</f>
        <v>0</v>
      </c>
      <c r="FR29" s="153" t="s">
        <v>1860</v>
      </c>
      <c r="FS29" s="154">
        <f ca="1">IFERROR(GETPIVOTDATA("ReWork",PivotTable!$B$3,"Dept",$B29,"Month",FO$2,"Source",$D29),0)</f>
        <v>0</v>
      </c>
      <c r="FT29" s="154">
        <f ca="1">IFERROR(GETPIVOTDATA("RePlate",PivotTable!$B$3,"Dept",$B29,"Month",FO$2,"Source",$D29),0)</f>
        <v>0</v>
      </c>
      <c r="FU29" s="154">
        <f ca="1">IFERROR(GETPIVOTDATA("ReWash",PivotTable!$B$3,"Dept",$B29,"Month",FO$2,"Source",$D29),0)</f>
        <v>0</v>
      </c>
      <c r="FV29" s="154">
        <f ca="1">IFERROR(GETPIVOTDATA("Other",PivotTable!$B$3,"Dept",$B29,"Month",FO$2,"Source",$D29),0)</f>
        <v>0</v>
      </c>
      <c r="FW29" s="154">
        <f ca="1">IFERROR(GETPIVOTDATA("Sort",PivotTable!$B$3,"Dept",$B29,"Month",FO$2,"Source",$D29),0)</f>
        <v>0</v>
      </c>
      <c r="FX29" s="188">
        <f ca="1">IFERROR(GETPIVOTDATA("Scrap",PivotTable!$B$3,"Dept",$B29,"Month",FO$2,"Source",$D29),0)</f>
        <v>0</v>
      </c>
      <c r="FY29" s="182">
        <v>0</v>
      </c>
      <c r="FZ29" s="183" t="s">
        <v>1860</v>
      </c>
      <c r="GA29" s="184">
        <f ca="1">IFERROR(GETPIVOTDATA("Labour Cost",PivotTable!$B$3,"Dept",$B29,"Month",FO$2,"Source",$D29),0)</f>
        <v>0</v>
      </c>
      <c r="GB29" s="184">
        <f ca="1">IFERROR(GETPIVOTDATA("Process cost",PivotTable!$B$3,"Dept",$B29,"Month",FO$2,"Source",$D29),0)</f>
        <v>0</v>
      </c>
      <c r="GC29" s="184">
        <f ca="1">IFERROR(GETPIVOTDATA("Material Cost",PivotTable!$B$3,"Dept",$B29,"Month",FO$2,"Source",$D29),0)</f>
        <v>0</v>
      </c>
      <c r="GD29" s="184">
        <f ca="1">IFERROR(GETPIVOTDATA("Part Cost",PivotTable!$B$3,"Dept",$B29,"Month",FO$2,"Source",$D29),0)</f>
        <v>0</v>
      </c>
      <c r="GE29" s="211">
        <f ca="1" t="shared" ref="GE29:GE33" si="726">SUM(FY29:GD29)</f>
        <v>0</v>
      </c>
      <c r="GF29" s="212">
        <v>5e-5</v>
      </c>
      <c r="GG29" s="213" t="e">
        <f ca="1" t="shared" ref="GG29" si="727">GE29/FO29</f>
        <v>#DIV/0!</v>
      </c>
      <c r="GH29" s="247">
        <v>0.0021</v>
      </c>
      <c r="GI29" s="253" t="e">
        <f ca="1" t="shared" ref="GI29" si="728">SUM(GE29:GE30)/FO29</f>
        <v>#DIV/0!</v>
      </c>
      <c r="GJ29" s="240">
        <f>VLOOKUP($B29,Table!$C$4:$P$17,MATCH('MBO Report 1'!GJ$2,Table!$E$3:$P$3,0)+2,FALSE)</f>
        <v>0</v>
      </c>
      <c r="GK29" s="152" t="s">
        <v>327</v>
      </c>
      <c r="GL29" s="153">
        <f>VLOOKUP($A29,Table!$A$56:$P$83,MATCH('MBO Report 1'!GJ$2,Table!$E$55:$P$55,0)+4,FALSE)</f>
        <v>0</v>
      </c>
      <c r="GM29" s="153" t="s">
        <v>1860</v>
      </c>
      <c r="GN29" s="154">
        <f ca="1">IFERROR(GETPIVOTDATA("ReWork",PivotTable!$B$3,"Dept",$B29,"Month",GJ$2,"Source",$D29),0)</f>
        <v>0</v>
      </c>
      <c r="GO29" s="154">
        <f ca="1">IFERROR(GETPIVOTDATA("RePlate",PivotTable!$B$3,"Dept",$B29,"Month",GJ$2,"Source",$D29),0)</f>
        <v>0</v>
      </c>
      <c r="GP29" s="154">
        <f ca="1">IFERROR(GETPIVOTDATA("ReWash",PivotTable!$B$3,"Dept",$B29,"Month",GJ$2,"Source",$D29),0)</f>
        <v>0</v>
      </c>
      <c r="GQ29" s="154">
        <f ca="1">IFERROR(GETPIVOTDATA("Other",PivotTable!$B$3,"Dept",$B29,"Month",GJ$2,"Source",$D29),0)</f>
        <v>0</v>
      </c>
      <c r="GR29" s="154">
        <f ca="1">IFERROR(GETPIVOTDATA("Sort",PivotTable!$B$3,"Dept",$B29,"Month",GJ$2,"Source",$D29),0)</f>
        <v>0</v>
      </c>
      <c r="GS29" s="188">
        <f ca="1">IFERROR(GETPIVOTDATA("Scrap",PivotTable!$B$3,"Dept",$B29,"Month",GJ$2,"Source",$D29),0)</f>
        <v>0</v>
      </c>
      <c r="GT29" s="182">
        <v>0</v>
      </c>
      <c r="GU29" s="183" t="s">
        <v>1860</v>
      </c>
      <c r="GV29" s="184">
        <f ca="1">IFERROR(GETPIVOTDATA("Labour Cost",PivotTable!$B$3,"Dept",$B29,"Month",GJ$2,"Source",$D29),0)</f>
        <v>0</v>
      </c>
      <c r="GW29" s="184">
        <f ca="1">IFERROR(GETPIVOTDATA("Process cost",PivotTable!$B$3,"Dept",$B29,"Month",GJ$2,"Source",$D29),0)</f>
        <v>0</v>
      </c>
      <c r="GX29" s="184">
        <f ca="1">IFERROR(GETPIVOTDATA("Material Cost",PivotTable!$B$3,"Dept",$B29,"Month",GJ$2,"Source",$D29),0)</f>
        <v>0</v>
      </c>
      <c r="GY29" s="184">
        <f ca="1">IFERROR(GETPIVOTDATA("Part Cost",PivotTable!$B$3,"Dept",$B29,"Month",GJ$2,"Source",$D29),0)</f>
        <v>0</v>
      </c>
      <c r="GZ29" s="211">
        <f ca="1" t="shared" ref="GZ29:GZ33" si="729">SUM(GT29:GY29)</f>
        <v>0</v>
      </c>
      <c r="HA29" s="212">
        <v>5e-5</v>
      </c>
      <c r="HB29" s="213" t="e">
        <f ca="1" t="shared" ref="HB29" si="730">GZ29/GJ29</f>
        <v>#DIV/0!</v>
      </c>
      <c r="HC29" s="247">
        <v>0.0021</v>
      </c>
      <c r="HD29" s="253" t="e">
        <f ca="1" t="shared" ref="HD29" si="731">SUM(GZ29:GZ30)/GJ29</f>
        <v>#DIV/0!</v>
      </c>
      <c r="HE29" s="240">
        <f>VLOOKUP($B29,Table!$C$4:$P$17,MATCH('MBO Report 1'!HE$2,Table!$E$3:$P$3,0)+2,FALSE)</f>
        <v>0</v>
      </c>
      <c r="HF29" s="152" t="s">
        <v>327</v>
      </c>
      <c r="HG29" s="153">
        <f>VLOOKUP($A29,Table!$A$56:$P$83,MATCH('MBO Report 1'!HE$2,Table!$E$55:$P$55,0)+4,FALSE)</f>
        <v>0</v>
      </c>
      <c r="HH29" s="153" t="s">
        <v>1860</v>
      </c>
      <c r="HI29" s="154">
        <f ca="1">IFERROR(GETPIVOTDATA("ReWork",PivotTable!$B$3,"Dept",$B29,"Month",HE$2,"Source",$D29),0)</f>
        <v>0</v>
      </c>
      <c r="HJ29" s="154">
        <f ca="1">IFERROR(GETPIVOTDATA("RePlate",PivotTable!$B$3,"Dept",$B29,"Month",HE$2,"Source",$D29),0)</f>
        <v>0</v>
      </c>
      <c r="HK29" s="154">
        <f ca="1">IFERROR(GETPIVOTDATA("ReWash",PivotTable!$B$3,"Dept",$B29,"Month",HE$2,"Source",$D29),0)</f>
        <v>0</v>
      </c>
      <c r="HL29" s="154">
        <f ca="1">IFERROR(GETPIVOTDATA("Other",PivotTable!$B$3,"Dept",$B29,"Month",HE$2,"Source",$D29),0)</f>
        <v>0</v>
      </c>
      <c r="HM29" s="154">
        <f ca="1">IFERROR(GETPIVOTDATA("Sort",PivotTable!$B$3,"Dept",$B29,"Month",HE$2,"Source",$D29),0)</f>
        <v>0</v>
      </c>
      <c r="HN29" s="188">
        <f ca="1">IFERROR(GETPIVOTDATA("Scrap",PivotTable!$B$3,"Dept",$B29,"Month",HE$2,"Source",$D29),0)</f>
        <v>0</v>
      </c>
      <c r="HO29" s="182">
        <v>0</v>
      </c>
      <c r="HP29" s="183" t="s">
        <v>1860</v>
      </c>
      <c r="HQ29" s="184">
        <f ca="1">IFERROR(GETPIVOTDATA("Labour Cost",PivotTable!$B$3,"Dept",$B29,"Month",HE$2,"Source",$D29),0)</f>
        <v>0</v>
      </c>
      <c r="HR29" s="184">
        <f ca="1">IFERROR(GETPIVOTDATA("Process cost",PivotTable!$B$3,"Dept",$B29,"Month",HE$2,"Source",$D29),0)</f>
        <v>0</v>
      </c>
      <c r="HS29" s="184">
        <f ca="1">IFERROR(GETPIVOTDATA("Material Cost",PivotTable!$B$3,"Dept",$B29,"Month",HE$2,"Source",$D29),0)</f>
        <v>0</v>
      </c>
      <c r="HT29" s="184">
        <f ca="1">IFERROR(GETPIVOTDATA("Part Cost",PivotTable!$B$3,"Dept",$B29,"Month",HE$2,"Source",$D29),0)</f>
        <v>0</v>
      </c>
      <c r="HU29" s="211">
        <f ca="1" t="shared" ref="HU29:HU33" si="732">SUM(HO29:HT29)</f>
        <v>0</v>
      </c>
      <c r="HV29" s="212">
        <v>5e-5</v>
      </c>
      <c r="HW29" s="213" t="e">
        <f ca="1" t="shared" ref="HW29" si="733">HU29/HE29</f>
        <v>#DIV/0!</v>
      </c>
      <c r="HX29" s="247">
        <v>0.0021</v>
      </c>
      <c r="HY29" s="253" t="e">
        <f ca="1" t="shared" ref="HY29" si="734">SUM(HU29:HU30)/HE29</f>
        <v>#DIV/0!</v>
      </c>
      <c r="HZ29" s="240">
        <f>VLOOKUP($B29,Table!$C$4:$P$17,MATCH('MBO Report 1'!HZ$2,Table!$E$3:$P$3,0)+2,FALSE)</f>
        <v>0</v>
      </c>
      <c r="IA29" s="152" t="s">
        <v>327</v>
      </c>
      <c r="IB29" s="153">
        <f>VLOOKUP($A29,Table!$A$56:$P$83,MATCH('MBO Report 1'!HZ$2,Table!$E$55:$P$55,0)+4,FALSE)</f>
        <v>0</v>
      </c>
      <c r="IC29" s="153" t="s">
        <v>1860</v>
      </c>
      <c r="ID29" s="154">
        <f ca="1">IFERROR(GETPIVOTDATA("ReWork",PivotTable!$B$3,"Dept",$B29,"Month",HZ$2,"Source",$D29),0)</f>
        <v>0</v>
      </c>
      <c r="IE29" s="154">
        <f ca="1">IFERROR(GETPIVOTDATA("RePlate",PivotTable!$B$3,"Dept",$B29,"Month",HZ$2,"Source",$D29),0)</f>
        <v>0</v>
      </c>
      <c r="IF29" s="154">
        <f ca="1">IFERROR(GETPIVOTDATA("ReWash",PivotTable!$B$3,"Dept",$B29,"Month",HZ$2,"Source",$D29),0)</f>
        <v>0</v>
      </c>
      <c r="IG29" s="154">
        <f ca="1">IFERROR(GETPIVOTDATA("Other",PivotTable!$B$3,"Dept",$B29,"Month",HZ$2,"Source",$D29),0)</f>
        <v>0</v>
      </c>
      <c r="IH29" s="154">
        <f ca="1">IFERROR(GETPIVOTDATA("Sort",PivotTable!$B$3,"Dept",$B29,"Month",HZ$2,"Source",$D29),0)</f>
        <v>0</v>
      </c>
      <c r="II29" s="188">
        <f ca="1">IFERROR(GETPIVOTDATA("Scrap",PivotTable!$B$3,"Dept",$B29,"Month",HZ$2,"Source",$D29),0)</f>
        <v>0</v>
      </c>
      <c r="IJ29" s="182">
        <v>0</v>
      </c>
      <c r="IK29" s="183" t="s">
        <v>1860</v>
      </c>
      <c r="IL29" s="184">
        <f ca="1">IFERROR(GETPIVOTDATA("Labour Cost",PivotTable!$B$3,"Dept",$B29,"Month",HZ$2,"Source",$D29),0)</f>
        <v>0</v>
      </c>
      <c r="IM29" s="184">
        <f ca="1">IFERROR(GETPIVOTDATA("Process cost",PivotTable!$B$3,"Dept",$B29,"Month",HZ$2,"Source",$D29),0)</f>
        <v>0</v>
      </c>
      <c r="IN29" s="184">
        <f ca="1">IFERROR(GETPIVOTDATA("Material Cost",PivotTable!$B$3,"Dept",$B29,"Month",HZ$2,"Source",$D29),0)</f>
        <v>0</v>
      </c>
      <c r="IO29" s="184">
        <f ca="1">IFERROR(GETPIVOTDATA("Part Cost",PivotTable!$B$3,"Dept",$B29,"Month",HZ$2,"Source",$D29),0)</f>
        <v>0</v>
      </c>
      <c r="IP29" s="211">
        <f ca="1" t="shared" ref="IP29:IP33" si="735">SUM(IJ29:IO29)</f>
        <v>0</v>
      </c>
      <c r="IQ29" s="212">
        <v>5e-5</v>
      </c>
      <c r="IR29" s="213" t="e">
        <f ca="1" t="shared" ref="IR29" si="736">IP29/HZ29</f>
        <v>#DIV/0!</v>
      </c>
      <c r="IS29" s="247">
        <v>0.0021</v>
      </c>
      <c r="IT29" s="253" t="e">
        <f ca="1" t="shared" ref="IT29" si="737">SUM(IP29:IP30)/HZ29</f>
        <v>#DIV/0!</v>
      </c>
    </row>
    <row r="30" s="129" customFormat="1" hidden="1" customHeight="1" outlineLevel="1" spans="1:254">
      <c r="A30" s="141" t="str">
        <f t="shared" ref="A30" si="738">B29&amp;D30</f>
        <v>Watch - CASEExternal</v>
      </c>
      <c r="B30" s="159"/>
      <c r="C30" s="151"/>
      <c r="D30" s="156" t="s">
        <v>49</v>
      </c>
      <c r="E30" s="157">
        <f>VLOOKUP($A30,Table!$A$56:$P$83,MATCH('MBO Report 1'!C$2,Table!$E$55:$P$55,0)+4,FALSE)</f>
        <v>0</v>
      </c>
      <c r="F30" s="157">
        <f>VLOOKUP($A29,Table!$A$23:$P$50,MATCH('MBO Report 1'!C$2,Table!$E$22:$P$22,0)+4,FALSE)</f>
        <v>0</v>
      </c>
      <c r="G30" s="158">
        <f ca="1">IFERROR(GETPIVOTDATA("ReWork",PivotTable!$B$3,"Dept",$B29,"Month",C$2,"Source",$D30),0)</f>
        <v>0</v>
      </c>
      <c r="H30" s="158">
        <f ca="1">IFERROR(GETPIVOTDATA("RePlate",PivotTable!$B$3,"Dept",$B29,"Month",C$2,"Source",$D30),0)</f>
        <v>0</v>
      </c>
      <c r="I30" s="158">
        <f ca="1">IFERROR(GETPIVOTDATA("ReWash",PivotTable!$B$3,"Dept",$B29,"Month",C$2,"Source",$D30),0)</f>
        <v>0</v>
      </c>
      <c r="J30" s="158">
        <f ca="1">IFERROR(GETPIVOTDATA("Other",PivotTable!$B$3,"Dept",$B29,"Month",C$2,"Source",$D30),0)</f>
        <v>0</v>
      </c>
      <c r="K30" s="158">
        <f ca="1">IFERROR(GETPIVOTDATA("Sort",PivotTable!$B$3,"Dept",$B29,"Month",C$2,"Source",$D30),0)</f>
        <v>0</v>
      </c>
      <c r="L30" s="189">
        <f ca="1">IFERROR(GETPIVOTDATA("Scrap",PivotTable!$B$3,"Dept",$B29,"Month",C$2,"Source",$D30),0)</f>
        <v>0</v>
      </c>
      <c r="M30" s="185">
        <f>E29*250+E30*500</f>
        <v>0</v>
      </c>
      <c r="N30" s="186">
        <f>VLOOKUP($A30,Table!$A$23:$P$50,MATCH('MBO Report 1'!C$2,Table!$E$22:$P$22,0)+4,FALSE)</f>
        <v>0</v>
      </c>
      <c r="O30" s="187">
        <f ca="1">IFERROR(GETPIVOTDATA("Labour Cost",PivotTable!$B$3,"Dept",$B29,"Month",C$2,"Source",$D30),0)</f>
        <v>0</v>
      </c>
      <c r="P30" s="187">
        <f ca="1">IFERROR(GETPIVOTDATA("Process cost",PivotTable!$B$3,"Dept",$B29,"Month",C$2,"Source",$D30),0)</f>
        <v>0</v>
      </c>
      <c r="Q30" s="187">
        <f ca="1">IFERROR(GETPIVOTDATA("Material Cost",PivotTable!$B$3,"Dept",$B29,"Month",C$2,"Source",$D30),0)</f>
        <v>0</v>
      </c>
      <c r="R30" s="187">
        <f ca="1">IFERROR(GETPIVOTDATA("Part Cost",PivotTable!$B$3,"Dept",$B29,"Month",C$2,"Source",$D30),0)</f>
        <v>0</v>
      </c>
      <c r="S30" s="216">
        <f ca="1">SUM(M30:R30)</f>
        <v>0</v>
      </c>
      <c r="T30" s="217">
        <v>5e-5</v>
      </c>
      <c r="U30" s="218">
        <f ca="1" t="shared" ref="U30" si="739">S30/C29</f>
        <v>0</v>
      </c>
      <c r="V30" s="214"/>
      <c r="W30" s="215"/>
      <c r="X30" s="151"/>
      <c r="Y30" s="156" t="s">
        <v>49</v>
      </c>
      <c r="Z30" s="157">
        <f>VLOOKUP($A30,Table!$A$56:$P$83,MATCH('MBO Report 1'!X$2,Table!$E$55:$P$55,0)+4,FALSE)</f>
        <v>0</v>
      </c>
      <c r="AA30" s="157">
        <f>VLOOKUP($A29,Table!$A$23:$P$50,MATCH('MBO Report 1'!X$2,Table!$E$22:$P$22,0)+4,FALSE)</f>
        <v>0</v>
      </c>
      <c r="AB30" s="158">
        <f ca="1">IFERROR(GETPIVOTDATA("ReWork",PivotTable!$B$3,"Dept",$B29,"Month",X$2,"Source",$D30),0)</f>
        <v>0</v>
      </c>
      <c r="AC30" s="158">
        <f ca="1">IFERROR(GETPIVOTDATA("RePlate",PivotTable!$B$3,"Dept",$B29,"Month",X$2,"Source",$D30),0)</f>
        <v>0</v>
      </c>
      <c r="AD30" s="158">
        <f ca="1">IFERROR(GETPIVOTDATA("ReWash",PivotTable!$B$3,"Dept",$B29,"Month",X$2,"Source",$D30),0)</f>
        <v>0</v>
      </c>
      <c r="AE30" s="158">
        <f ca="1">IFERROR(GETPIVOTDATA("Other",PivotTable!$B$3,"Dept",$B29,"Month",X$2,"Source",$D30),0)</f>
        <v>0</v>
      </c>
      <c r="AF30" s="158">
        <f ca="1">IFERROR(GETPIVOTDATA("Sort",PivotTable!$B$3,"Dept",$B29,"Month",X$2,"Source",$D30),0)</f>
        <v>0</v>
      </c>
      <c r="AG30" s="189">
        <f ca="1">IFERROR(GETPIVOTDATA("Scrap",PivotTable!$B$3,"Dept",$B29,"Month",X$2,"Source",$D30),0)</f>
        <v>0</v>
      </c>
      <c r="AH30" s="185">
        <f t="shared" ref="AH30" si="740">Z29*250+Z30*500</f>
        <v>0</v>
      </c>
      <c r="AI30" s="186">
        <f>VLOOKUP($A30,Table!$A$23:$P$50,MATCH('MBO Report 1'!X$2,Table!$E$22:$P$22,0)+4,FALSE)</f>
        <v>0</v>
      </c>
      <c r="AJ30" s="187">
        <f ca="1">IFERROR(GETPIVOTDATA("Labour Cost",PivotTable!$B$3,"Dept",$B29,"Month",X$2,"Source",$D30),0)</f>
        <v>0</v>
      </c>
      <c r="AK30" s="187">
        <f ca="1">IFERROR(GETPIVOTDATA("Process cost",PivotTable!$B$3,"Dept",$B29,"Month",X$2,"Source",$D30),0)</f>
        <v>0</v>
      </c>
      <c r="AL30" s="187">
        <f ca="1">IFERROR(GETPIVOTDATA("Material Cost",PivotTable!$B$3,"Dept",$B29,"Month",X$2,"Source",$D30),0)</f>
        <v>0</v>
      </c>
      <c r="AM30" s="187">
        <f ca="1">IFERROR(GETPIVOTDATA("Part Cost",PivotTable!$B$3,"Dept",$B29,"Month",X$2,"Source",$D30),0)</f>
        <v>0</v>
      </c>
      <c r="AN30" s="216">
        <f ca="1" t="shared" si="705"/>
        <v>0</v>
      </c>
      <c r="AO30" s="217">
        <v>5e-5</v>
      </c>
      <c r="AP30" s="218">
        <f ca="1" t="shared" ref="AP30" si="741">AN30/X29</f>
        <v>0</v>
      </c>
      <c r="AQ30" s="214"/>
      <c r="AR30" s="215"/>
      <c r="AS30" s="241"/>
      <c r="AT30" s="156" t="s">
        <v>49</v>
      </c>
      <c r="AU30" s="157">
        <f>VLOOKUP($A30,Table!$A$56:$P$83,MATCH('MBO Report 1'!AS$2,Table!$E$55:$P$55,0)+4,FALSE)</f>
        <v>0</v>
      </c>
      <c r="AV30" s="157">
        <f>VLOOKUP($A29,Table!$A$23:$P$50,MATCH('MBO Report 1'!AS$2,Table!$E$22:$P$22,0)+4,FALSE)</f>
        <v>0</v>
      </c>
      <c r="AW30" s="158">
        <f ca="1">IFERROR(GETPIVOTDATA("ReWork",PivotTable!$B$3,"Dept",$B29,"Month",AS$2,"Source",$D30),0)</f>
        <v>0</v>
      </c>
      <c r="AX30" s="158">
        <f ca="1">IFERROR(GETPIVOTDATA("RePlate",PivotTable!$B$3,"Dept",$B29,"Month",AS$2,"Source",$D30),0)</f>
        <v>0</v>
      </c>
      <c r="AY30" s="158">
        <f ca="1">IFERROR(GETPIVOTDATA("ReWash",PivotTable!$B$3,"Dept",$B29,"Month",AS$2,"Source",$D30),0)</f>
        <v>0</v>
      </c>
      <c r="AZ30" s="158">
        <f ca="1">IFERROR(GETPIVOTDATA("Other",PivotTable!$B$3,"Dept",$B29,"Month",AS$2,"Source",$D30),0)</f>
        <v>0</v>
      </c>
      <c r="BA30" s="158">
        <f ca="1">IFERROR(GETPIVOTDATA("Sort",PivotTable!$B$3,"Dept",$B29,"Month",AS$2,"Source",$D30),0)</f>
        <v>0</v>
      </c>
      <c r="BB30" s="189">
        <f ca="1">IFERROR(GETPIVOTDATA("Scrap",PivotTable!$B$3,"Dept",$B29,"Month",AS$2,"Source",$D30),0)</f>
        <v>0</v>
      </c>
      <c r="BC30" s="185">
        <f t="shared" ref="BC30" si="742">AU29*250+AU30*500</f>
        <v>0</v>
      </c>
      <c r="BD30" s="186">
        <f>VLOOKUP($A30,Table!$A$23:$P$50,MATCH('MBO Report 1'!AS$2,Table!$E$22:$P$22,0)+4,FALSE)</f>
        <v>0</v>
      </c>
      <c r="BE30" s="187">
        <f ca="1">IFERROR(GETPIVOTDATA("Labour Cost",PivotTable!$B$3,"Dept",$B29,"Month",AS$2,"Source",$D30),0)</f>
        <v>0</v>
      </c>
      <c r="BF30" s="187">
        <f ca="1">IFERROR(GETPIVOTDATA("Process cost",PivotTable!$B$3,"Dept",$B29,"Month",AS$2,"Source",$D30),0)</f>
        <v>0</v>
      </c>
      <c r="BG30" s="187">
        <f ca="1">IFERROR(GETPIVOTDATA("Material Cost",PivotTable!$B$3,"Dept",$B29,"Month",AS$2,"Source",$D30),0)</f>
        <v>0</v>
      </c>
      <c r="BH30" s="187">
        <f ca="1">IFERROR(GETPIVOTDATA("Part Cost",PivotTable!$B$3,"Dept",$B29,"Month",AS$2,"Source",$D30),0)</f>
        <v>0</v>
      </c>
      <c r="BI30" s="216">
        <f ca="1" t="shared" si="708"/>
        <v>0</v>
      </c>
      <c r="BJ30" s="217">
        <v>5e-5</v>
      </c>
      <c r="BK30" s="218">
        <f ca="1" t="shared" ref="BK30" si="743">BI30/AS29</f>
        <v>0</v>
      </c>
      <c r="BL30" s="248"/>
      <c r="BM30" s="254"/>
      <c r="BN30" s="241"/>
      <c r="BO30" s="156" t="s">
        <v>49</v>
      </c>
      <c r="BP30" s="157">
        <f>VLOOKUP($A30,Table!$A$56:$P$83,MATCH('MBO Report 1'!BN$2,Table!$E$55:$P$55,0)+4,FALSE)</f>
        <v>0</v>
      </c>
      <c r="BQ30" s="157">
        <f>VLOOKUP($A29,Table!$A$23:$P$50,MATCH('MBO Report 1'!BN$2,Table!$E$22:$P$22,0)+4,FALSE)</f>
        <v>0</v>
      </c>
      <c r="BR30" s="158">
        <f ca="1">IFERROR(GETPIVOTDATA("ReWork",PivotTable!$B$3,"Dept",$B29,"Month",BN$2,"Source",$D30),0)</f>
        <v>0</v>
      </c>
      <c r="BS30" s="158">
        <f ca="1">IFERROR(GETPIVOTDATA("RePlate",PivotTable!$B$3,"Dept",$B29,"Month",BN$2,"Source",$D30),0)</f>
        <v>0</v>
      </c>
      <c r="BT30" s="158">
        <f ca="1">IFERROR(GETPIVOTDATA("ReWash",PivotTable!$B$3,"Dept",$B29,"Month",BN$2,"Source",$D30),0)</f>
        <v>0</v>
      </c>
      <c r="BU30" s="158">
        <f ca="1">IFERROR(GETPIVOTDATA("Other",PivotTable!$B$3,"Dept",$B29,"Month",BN$2,"Source",$D30),0)</f>
        <v>0</v>
      </c>
      <c r="BV30" s="158">
        <f ca="1">IFERROR(GETPIVOTDATA("Sort",PivotTable!$B$3,"Dept",$B29,"Month",BN$2,"Source",$D30),0)</f>
        <v>0</v>
      </c>
      <c r="BW30" s="189">
        <f ca="1">IFERROR(GETPIVOTDATA("Scrap",PivotTable!$B$3,"Dept",$B29,"Month",BN$2,"Source",$D30),0)</f>
        <v>0</v>
      </c>
      <c r="BX30" s="185">
        <f t="shared" ref="BX30" si="744">BP29*250+BP30*500</f>
        <v>0</v>
      </c>
      <c r="BY30" s="186">
        <f>VLOOKUP($A30,Table!$A$23:$P$50,MATCH('MBO Report 1'!BN$2,Table!$E$22:$P$22,0)+4,FALSE)</f>
        <v>0</v>
      </c>
      <c r="BZ30" s="187">
        <f ca="1">IFERROR(GETPIVOTDATA("Labour Cost",PivotTable!$B$3,"Dept",$B29,"Month",BN$2,"Source",$D30),0)</f>
        <v>0</v>
      </c>
      <c r="CA30" s="187">
        <f ca="1">IFERROR(GETPIVOTDATA("Process cost",PivotTable!$B$3,"Dept",$B29,"Month",BN$2,"Source",$D30),0)</f>
        <v>0</v>
      </c>
      <c r="CB30" s="187">
        <f ca="1">IFERROR(GETPIVOTDATA("Material Cost",PivotTable!$B$3,"Dept",$B29,"Month",BN$2,"Source",$D30),0)</f>
        <v>0</v>
      </c>
      <c r="CC30" s="187">
        <f ca="1">IFERROR(GETPIVOTDATA("Part Cost",PivotTable!$B$3,"Dept",$B29,"Month",BN$2,"Source",$D30),0)</f>
        <v>0</v>
      </c>
      <c r="CD30" s="216">
        <f ca="1" t="shared" si="711"/>
        <v>0</v>
      </c>
      <c r="CE30" s="217">
        <v>5e-5</v>
      </c>
      <c r="CF30" s="218">
        <f ca="1" t="shared" ref="CF30" si="745">CD30/BN29</f>
        <v>0</v>
      </c>
      <c r="CG30" s="248"/>
      <c r="CH30" s="254"/>
      <c r="CI30" s="241"/>
      <c r="CJ30" s="156" t="s">
        <v>49</v>
      </c>
      <c r="CK30" s="157">
        <f>VLOOKUP($A30,Table!$A$56:$P$83,MATCH('MBO Report 1'!CI$2,Table!$E$55:$P$55,0)+4,FALSE)</f>
        <v>0</v>
      </c>
      <c r="CL30" s="157">
        <f>VLOOKUP($A29,Table!$A$23:$P$50,MATCH('MBO Report 1'!CI$2,Table!$E$22:$P$22,0)+4,FALSE)</f>
        <v>0</v>
      </c>
      <c r="CM30" s="158">
        <f ca="1">IFERROR(GETPIVOTDATA("ReWork",PivotTable!$B$3,"Dept",$B29,"Month",CI$2,"Source",$D30),0)</f>
        <v>0</v>
      </c>
      <c r="CN30" s="158">
        <f ca="1">IFERROR(GETPIVOTDATA("RePlate",PivotTable!$B$3,"Dept",$B29,"Month",CI$2,"Source",$D30),0)</f>
        <v>0</v>
      </c>
      <c r="CO30" s="158">
        <f ca="1">IFERROR(GETPIVOTDATA("ReWash",PivotTable!$B$3,"Dept",$B29,"Month",CI$2,"Source",$D30),0)</f>
        <v>0</v>
      </c>
      <c r="CP30" s="158">
        <f ca="1">IFERROR(GETPIVOTDATA("Other",PivotTable!$B$3,"Dept",$B29,"Month",CI$2,"Source",$D30),0)</f>
        <v>0</v>
      </c>
      <c r="CQ30" s="158">
        <f ca="1">IFERROR(GETPIVOTDATA("Sort",PivotTable!$B$3,"Dept",$B29,"Month",CI$2,"Source",$D30),0)</f>
        <v>0</v>
      </c>
      <c r="CR30" s="189">
        <f ca="1">IFERROR(GETPIVOTDATA("Scrap",PivotTable!$B$3,"Dept",$B29,"Month",CI$2,"Source",$D30),0)</f>
        <v>0</v>
      </c>
      <c r="CS30" s="185">
        <f t="shared" ref="CS30" si="746">CK29*250+CK30*500</f>
        <v>0</v>
      </c>
      <c r="CT30" s="186">
        <f>VLOOKUP($A30,Table!$A$23:$P$50,MATCH('MBO Report 1'!CI$2,Table!$E$22:$P$22,0)+4,FALSE)</f>
        <v>0</v>
      </c>
      <c r="CU30" s="187">
        <f ca="1">IFERROR(GETPIVOTDATA("Labour Cost",PivotTable!$B$3,"Dept",$B29,"Month",CI$2,"Source",$D30),0)</f>
        <v>0</v>
      </c>
      <c r="CV30" s="187">
        <f ca="1">IFERROR(GETPIVOTDATA("Process cost",PivotTable!$B$3,"Dept",$B29,"Month",CI$2,"Source",$D30),0)</f>
        <v>0</v>
      </c>
      <c r="CW30" s="187">
        <f ca="1">IFERROR(GETPIVOTDATA("Material Cost",PivotTable!$B$3,"Dept",$B29,"Month",CI$2,"Source",$D30),0)</f>
        <v>0</v>
      </c>
      <c r="CX30" s="187">
        <f ca="1">IFERROR(GETPIVOTDATA("Part Cost",PivotTable!$B$3,"Dept",$B29,"Month",CI$2,"Source",$D30),0)</f>
        <v>0</v>
      </c>
      <c r="CY30" s="216">
        <f ca="1" t="shared" si="714"/>
        <v>0</v>
      </c>
      <c r="CZ30" s="217">
        <v>5e-5</v>
      </c>
      <c r="DA30" s="218">
        <f ca="1" t="shared" ref="DA30" si="747">CY30/CI29</f>
        <v>0</v>
      </c>
      <c r="DB30" s="248"/>
      <c r="DC30" s="254"/>
      <c r="DD30" s="241"/>
      <c r="DE30" s="156" t="s">
        <v>49</v>
      </c>
      <c r="DF30" s="157">
        <f>VLOOKUP($A30,Table!$A$56:$P$83,MATCH('MBO Report 1'!DD$2,Table!$E$55:$P$55,0)+4,FALSE)</f>
        <v>0</v>
      </c>
      <c r="DG30" s="157">
        <f>VLOOKUP($A29,Table!$A$23:$P$50,MATCH('MBO Report 1'!DD$2,Table!$E$22:$P$22,0)+4,FALSE)</f>
        <v>0</v>
      </c>
      <c r="DH30" s="158">
        <f ca="1">IFERROR(GETPIVOTDATA("ReWork",PivotTable!$B$3,"Dept",$B29,"Month",DD$2,"Source",$D30),0)</f>
        <v>0</v>
      </c>
      <c r="DI30" s="158">
        <f ca="1">IFERROR(GETPIVOTDATA("RePlate",PivotTable!$B$3,"Dept",$B29,"Month",DD$2,"Source",$D30),0)</f>
        <v>0</v>
      </c>
      <c r="DJ30" s="158">
        <f ca="1">IFERROR(GETPIVOTDATA("ReWash",PivotTable!$B$3,"Dept",$B29,"Month",DD$2,"Source",$D30),0)</f>
        <v>0</v>
      </c>
      <c r="DK30" s="158">
        <f ca="1">IFERROR(GETPIVOTDATA("Other",PivotTable!$B$3,"Dept",$B29,"Month",DD$2,"Source",$D30),0)</f>
        <v>0</v>
      </c>
      <c r="DL30" s="158">
        <f ca="1">IFERROR(GETPIVOTDATA("Sort",PivotTable!$B$3,"Dept",$B29,"Month",DD$2,"Source",$D30),0)</f>
        <v>0</v>
      </c>
      <c r="DM30" s="189">
        <f ca="1">IFERROR(GETPIVOTDATA("Scrap",PivotTable!$B$3,"Dept",$B29,"Month",DD$2,"Source",$D30),0)</f>
        <v>0</v>
      </c>
      <c r="DN30" s="185">
        <f t="shared" ref="DN30" si="748">DF29*250+DF30*500</f>
        <v>0</v>
      </c>
      <c r="DO30" s="186">
        <f>VLOOKUP($A30,Table!$A$23:$P$50,MATCH('MBO Report 1'!DD$2,Table!$E$22:$P$22,0)+4,FALSE)</f>
        <v>0</v>
      </c>
      <c r="DP30" s="187">
        <f ca="1">IFERROR(GETPIVOTDATA("Labour Cost",PivotTable!$B$3,"Dept",$B29,"Month",DD$2,"Source",$D30),0)</f>
        <v>0</v>
      </c>
      <c r="DQ30" s="187">
        <f ca="1">IFERROR(GETPIVOTDATA("Process cost",PivotTable!$B$3,"Dept",$B29,"Month",DD$2,"Source",$D30),0)</f>
        <v>0</v>
      </c>
      <c r="DR30" s="187">
        <f ca="1">IFERROR(GETPIVOTDATA("Material Cost",PivotTable!$B$3,"Dept",$B29,"Month",DD$2,"Source",$D30),0)</f>
        <v>0</v>
      </c>
      <c r="DS30" s="187">
        <f ca="1">IFERROR(GETPIVOTDATA("Part Cost",PivotTable!$B$3,"Dept",$B29,"Month",DD$2,"Source",$D30),0)</f>
        <v>0</v>
      </c>
      <c r="DT30" s="216">
        <f ca="1" t="shared" si="717"/>
        <v>0</v>
      </c>
      <c r="DU30" s="217">
        <v>5e-5</v>
      </c>
      <c r="DV30" s="218">
        <f ca="1" t="shared" ref="DV30" si="749">DT30/DD29</f>
        <v>0</v>
      </c>
      <c r="DW30" s="248"/>
      <c r="DX30" s="254"/>
      <c r="DY30" s="241"/>
      <c r="DZ30" s="156" t="s">
        <v>49</v>
      </c>
      <c r="EA30" s="157">
        <f>VLOOKUP($A30,Table!$A$56:$P$83,MATCH('MBO Report 1'!DY$2,Table!$E$55:$P$55,0)+4,FALSE)</f>
        <v>0</v>
      </c>
      <c r="EB30" s="157">
        <f>VLOOKUP($A29,Table!$A$23:$P$50,MATCH('MBO Report 1'!DY$2,Table!$E$22:$P$22,0)+4,FALSE)</f>
        <v>0</v>
      </c>
      <c r="EC30" s="158">
        <f ca="1">IFERROR(GETPIVOTDATA("ReWork",PivotTable!$B$3,"Dept",$B29,"Month",DY$2,"Source",$D30),0)</f>
        <v>0</v>
      </c>
      <c r="ED30" s="158">
        <f ca="1">IFERROR(GETPIVOTDATA("RePlate",PivotTable!$B$3,"Dept",$B29,"Month",DY$2,"Source",$D30),0)</f>
        <v>0</v>
      </c>
      <c r="EE30" s="158">
        <f ca="1">IFERROR(GETPIVOTDATA("ReWash",PivotTable!$B$3,"Dept",$B29,"Month",DY$2,"Source",$D30),0)</f>
        <v>0</v>
      </c>
      <c r="EF30" s="158">
        <f ca="1">IFERROR(GETPIVOTDATA("Other",PivotTable!$B$3,"Dept",$B29,"Month",DY$2,"Source",$D30),0)</f>
        <v>0</v>
      </c>
      <c r="EG30" s="158">
        <f ca="1">IFERROR(GETPIVOTDATA("Sort",PivotTable!$B$3,"Dept",$B29,"Month",DY$2,"Source",$D30),0)</f>
        <v>0</v>
      </c>
      <c r="EH30" s="189">
        <f ca="1">IFERROR(GETPIVOTDATA("Scrap",PivotTable!$B$3,"Dept",$B29,"Month",DY$2,"Source",$D30),0)</f>
        <v>0</v>
      </c>
      <c r="EI30" s="185">
        <f t="shared" ref="EI30" si="750">EA29*250+EA30*500</f>
        <v>0</v>
      </c>
      <c r="EJ30" s="186">
        <f>VLOOKUP($A30,Table!$A$23:$P$50,MATCH('MBO Report 1'!DY$2,Table!$E$22:$P$22,0)+4,FALSE)</f>
        <v>0</v>
      </c>
      <c r="EK30" s="187">
        <f ca="1">IFERROR(GETPIVOTDATA("Labour Cost",PivotTable!$B$3,"Dept",$B29,"Month",DY$2,"Source",$D30),0)</f>
        <v>0</v>
      </c>
      <c r="EL30" s="187">
        <f ca="1">IFERROR(GETPIVOTDATA("Process cost",PivotTable!$B$3,"Dept",$B29,"Month",DY$2,"Source",$D30),0)</f>
        <v>0</v>
      </c>
      <c r="EM30" s="187">
        <f ca="1">IFERROR(GETPIVOTDATA("Material Cost",PivotTable!$B$3,"Dept",$B29,"Month",DY$2,"Source",$D30),0)</f>
        <v>0</v>
      </c>
      <c r="EN30" s="187">
        <f ca="1">IFERROR(GETPIVOTDATA("Part Cost",PivotTable!$B$3,"Dept",$B29,"Month",DY$2,"Source",$D30),0)</f>
        <v>0</v>
      </c>
      <c r="EO30" s="216">
        <f ca="1" t="shared" si="720"/>
        <v>0</v>
      </c>
      <c r="EP30" s="217">
        <v>5e-5</v>
      </c>
      <c r="EQ30" s="218" t="e">
        <f ca="1" t="shared" ref="EQ30" si="751">EO30/DY29</f>
        <v>#DIV/0!</v>
      </c>
      <c r="ER30" s="248"/>
      <c r="ES30" s="254"/>
      <c r="ET30" s="241"/>
      <c r="EU30" s="156" t="s">
        <v>49</v>
      </c>
      <c r="EV30" s="157">
        <f>VLOOKUP($A30,Table!$A$56:$P$83,MATCH('MBO Report 1'!ET$2,Table!$E$55:$P$55,0)+4,FALSE)</f>
        <v>0</v>
      </c>
      <c r="EW30" s="157">
        <f>VLOOKUP($A29,Table!$A$23:$P$50,MATCH('MBO Report 1'!ET$2,Table!$E$22:$P$22,0)+4,FALSE)</f>
        <v>0</v>
      </c>
      <c r="EX30" s="158">
        <f ca="1">IFERROR(GETPIVOTDATA("ReWork",PivotTable!$B$3,"Dept",$B29,"Month",ET$2,"Source",$D30),0)</f>
        <v>0</v>
      </c>
      <c r="EY30" s="158">
        <f ca="1">IFERROR(GETPIVOTDATA("RePlate",PivotTable!$B$3,"Dept",$B29,"Month",ET$2,"Source",$D30),0)</f>
        <v>0</v>
      </c>
      <c r="EZ30" s="158">
        <f ca="1">IFERROR(GETPIVOTDATA("ReWash",PivotTable!$B$3,"Dept",$B29,"Month",ET$2,"Source",$D30),0)</f>
        <v>0</v>
      </c>
      <c r="FA30" s="158">
        <f ca="1">IFERROR(GETPIVOTDATA("Other",PivotTable!$B$3,"Dept",$B29,"Month",ET$2,"Source",$D30),0)</f>
        <v>0</v>
      </c>
      <c r="FB30" s="158">
        <f ca="1">IFERROR(GETPIVOTDATA("Sort",PivotTable!$B$3,"Dept",$B29,"Month",ET$2,"Source",$D30),0)</f>
        <v>0</v>
      </c>
      <c r="FC30" s="189">
        <f ca="1">IFERROR(GETPIVOTDATA("Scrap",PivotTable!$B$3,"Dept",$B29,"Month",ET$2,"Source",$D30),0)</f>
        <v>0</v>
      </c>
      <c r="FD30" s="185">
        <f t="shared" ref="FD30" si="752">EV29*250+EV30*500</f>
        <v>0</v>
      </c>
      <c r="FE30" s="186">
        <f>VLOOKUP($A30,Table!$A$23:$P$50,MATCH('MBO Report 1'!ET$2,Table!$E$22:$P$22,0)+4,FALSE)</f>
        <v>0</v>
      </c>
      <c r="FF30" s="187">
        <f ca="1">IFERROR(GETPIVOTDATA("Labour Cost",PivotTable!$B$3,"Dept",$B29,"Month",ET$2,"Source",$D30),0)</f>
        <v>0</v>
      </c>
      <c r="FG30" s="187">
        <f ca="1">IFERROR(GETPIVOTDATA("Process cost",PivotTable!$B$3,"Dept",$B29,"Month",ET$2,"Source",$D30),0)</f>
        <v>0</v>
      </c>
      <c r="FH30" s="187">
        <f ca="1">IFERROR(GETPIVOTDATA("Material Cost",PivotTable!$B$3,"Dept",$B29,"Month",ET$2,"Source",$D30),0)</f>
        <v>0</v>
      </c>
      <c r="FI30" s="187">
        <f ca="1">IFERROR(GETPIVOTDATA("Part Cost",PivotTable!$B$3,"Dept",$B29,"Month",ET$2,"Source",$D30),0)</f>
        <v>0</v>
      </c>
      <c r="FJ30" s="216">
        <f ca="1" t="shared" si="723"/>
        <v>0</v>
      </c>
      <c r="FK30" s="217">
        <v>5e-5</v>
      </c>
      <c r="FL30" s="218" t="e">
        <f ca="1" t="shared" ref="FL30" si="753">FJ30/ET29</f>
        <v>#DIV/0!</v>
      </c>
      <c r="FM30" s="248"/>
      <c r="FN30" s="254"/>
      <c r="FO30" s="241"/>
      <c r="FP30" s="156" t="s">
        <v>49</v>
      </c>
      <c r="FQ30" s="157">
        <f>VLOOKUP($A30,Table!$A$56:$P$83,MATCH('MBO Report 1'!FO$2,Table!$E$55:$P$55,0)+4,FALSE)</f>
        <v>0</v>
      </c>
      <c r="FR30" s="157">
        <f>VLOOKUP($A29,Table!$A$23:$P$50,MATCH('MBO Report 1'!FO$2,Table!$E$22:$P$22,0)+4,FALSE)</f>
        <v>0</v>
      </c>
      <c r="FS30" s="158">
        <f ca="1">IFERROR(GETPIVOTDATA("ReWork",PivotTable!$B$3,"Dept",$B29,"Month",FO$2,"Source",$D30),0)</f>
        <v>0</v>
      </c>
      <c r="FT30" s="158">
        <f ca="1">IFERROR(GETPIVOTDATA("RePlate",PivotTable!$B$3,"Dept",$B29,"Month",FO$2,"Source",$D30),0)</f>
        <v>0</v>
      </c>
      <c r="FU30" s="158">
        <f ca="1">IFERROR(GETPIVOTDATA("ReWash",PivotTable!$B$3,"Dept",$B29,"Month",FO$2,"Source",$D30),0)</f>
        <v>0</v>
      </c>
      <c r="FV30" s="158">
        <f ca="1">IFERROR(GETPIVOTDATA("Other",PivotTable!$B$3,"Dept",$B29,"Month",FO$2,"Source",$D30),0)</f>
        <v>0</v>
      </c>
      <c r="FW30" s="158">
        <f ca="1">IFERROR(GETPIVOTDATA("Sort",PivotTable!$B$3,"Dept",$B29,"Month",FO$2,"Source",$D30),0)</f>
        <v>0</v>
      </c>
      <c r="FX30" s="189">
        <f ca="1">IFERROR(GETPIVOTDATA("Scrap",PivotTable!$B$3,"Dept",$B29,"Month",FO$2,"Source",$D30),0)</f>
        <v>0</v>
      </c>
      <c r="FY30" s="185">
        <f t="shared" ref="FY30" si="754">FQ29*250+FQ30*500</f>
        <v>0</v>
      </c>
      <c r="FZ30" s="186">
        <f>VLOOKUP($A30,Table!$A$23:$P$50,MATCH('MBO Report 1'!FO$2,Table!$E$22:$P$22,0)+4,FALSE)</f>
        <v>0</v>
      </c>
      <c r="GA30" s="187">
        <f ca="1">IFERROR(GETPIVOTDATA("Labour Cost",PivotTable!$B$3,"Dept",$B29,"Month",FO$2,"Source",$D30),0)</f>
        <v>0</v>
      </c>
      <c r="GB30" s="187">
        <f ca="1">IFERROR(GETPIVOTDATA("Process cost",PivotTable!$B$3,"Dept",$B29,"Month",FO$2,"Source",$D30),0)</f>
        <v>0</v>
      </c>
      <c r="GC30" s="187">
        <f ca="1">IFERROR(GETPIVOTDATA("Material Cost",PivotTable!$B$3,"Dept",$B29,"Month",FO$2,"Source",$D30),0)</f>
        <v>0</v>
      </c>
      <c r="GD30" s="187">
        <f ca="1">IFERROR(GETPIVOTDATA("Part Cost",PivotTable!$B$3,"Dept",$B29,"Month",FO$2,"Source",$D30),0)</f>
        <v>0</v>
      </c>
      <c r="GE30" s="216">
        <f ca="1" t="shared" si="726"/>
        <v>0</v>
      </c>
      <c r="GF30" s="217">
        <v>5e-5</v>
      </c>
      <c r="GG30" s="218" t="e">
        <f ca="1" t="shared" ref="GG30" si="755">GE30/FO29</f>
        <v>#DIV/0!</v>
      </c>
      <c r="GH30" s="248"/>
      <c r="GI30" s="254"/>
      <c r="GJ30" s="241"/>
      <c r="GK30" s="156" t="s">
        <v>49</v>
      </c>
      <c r="GL30" s="157">
        <f>VLOOKUP($A30,Table!$A$56:$P$83,MATCH('MBO Report 1'!GJ$2,Table!$E$55:$P$55,0)+4,FALSE)</f>
        <v>0</v>
      </c>
      <c r="GM30" s="157">
        <f>VLOOKUP($A29,Table!$A$23:$P$50,MATCH('MBO Report 1'!GJ$2,Table!$E$22:$P$22,0)+4,FALSE)</f>
        <v>0</v>
      </c>
      <c r="GN30" s="158">
        <f ca="1">IFERROR(GETPIVOTDATA("ReWork",PivotTable!$B$3,"Dept",$B29,"Month",GJ$2,"Source",$D30),0)</f>
        <v>0</v>
      </c>
      <c r="GO30" s="158">
        <f ca="1">IFERROR(GETPIVOTDATA("RePlate",PivotTable!$B$3,"Dept",$B29,"Month",GJ$2,"Source",$D30),0)</f>
        <v>0</v>
      </c>
      <c r="GP30" s="158">
        <f ca="1">IFERROR(GETPIVOTDATA("ReWash",PivotTable!$B$3,"Dept",$B29,"Month",GJ$2,"Source",$D30),0)</f>
        <v>0</v>
      </c>
      <c r="GQ30" s="158">
        <f ca="1">IFERROR(GETPIVOTDATA("Other",PivotTable!$B$3,"Dept",$B29,"Month",GJ$2,"Source",$D30),0)</f>
        <v>0</v>
      </c>
      <c r="GR30" s="158">
        <f ca="1">IFERROR(GETPIVOTDATA("Sort",PivotTable!$B$3,"Dept",$B29,"Month",GJ$2,"Source",$D30),0)</f>
        <v>0</v>
      </c>
      <c r="GS30" s="189">
        <f ca="1">IFERROR(GETPIVOTDATA("Scrap",PivotTable!$B$3,"Dept",$B29,"Month",GJ$2,"Source",$D30),0)</f>
        <v>0</v>
      </c>
      <c r="GT30" s="185">
        <f t="shared" ref="GT30" si="756">GL29*250+GL30*500</f>
        <v>0</v>
      </c>
      <c r="GU30" s="186">
        <f>VLOOKUP($A30,Table!$A$23:$P$50,MATCH('MBO Report 1'!GJ$2,Table!$E$22:$P$22,0)+4,FALSE)</f>
        <v>0</v>
      </c>
      <c r="GV30" s="187">
        <f ca="1">IFERROR(GETPIVOTDATA("Labour Cost",PivotTable!$B$3,"Dept",$B29,"Month",GJ$2,"Source",$D30),0)</f>
        <v>0</v>
      </c>
      <c r="GW30" s="187">
        <f ca="1">IFERROR(GETPIVOTDATA("Process cost",PivotTable!$B$3,"Dept",$B29,"Month",GJ$2,"Source",$D30),0)</f>
        <v>0</v>
      </c>
      <c r="GX30" s="187">
        <f ca="1">IFERROR(GETPIVOTDATA("Material Cost",PivotTable!$B$3,"Dept",$B29,"Month",GJ$2,"Source",$D30),0)</f>
        <v>0</v>
      </c>
      <c r="GY30" s="187">
        <f ca="1">IFERROR(GETPIVOTDATA("Part Cost",PivotTable!$B$3,"Dept",$B29,"Month",GJ$2,"Source",$D30),0)</f>
        <v>0</v>
      </c>
      <c r="GZ30" s="216">
        <f ca="1" t="shared" si="729"/>
        <v>0</v>
      </c>
      <c r="HA30" s="217">
        <v>5e-5</v>
      </c>
      <c r="HB30" s="218" t="e">
        <f ca="1" t="shared" ref="HB30" si="757">GZ30/GJ29</f>
        <v>#DIV/0!</v>
      </c>
      <c r="HC30" s="248"/>
      <c r="HD30" s="254"/>
      <c r="HE30" s="241"/>
      <c r="HF30" s="156" t="s">
        <v>49</v>
      </c>
      <c r="HG30" s="157">
        <f>VLOOKUP($A30,Table!$A$56:$P$83,MATCH('MBO Report 1'!HE$2,Table!$E$55:$P$55,0)+4,FALSE)</f>
        <v>0</v>
      </c>
      <c r="HH30" s="157">
        <f>VLOOKUP($A29,Table!$A$23:$P$50,MATCH('MBO Report 1'!HE$2,Table!$E$22:$P$22,0)+4,FALSE)</f>
        <v>0</v>
      </c>
      <c r="HI30" s="158">
        <f ca="1">IFERROR(GETPIVOTDATA("ReWork",PivotTable!$B$3,"Dept",$B29,"Month",HE$2,"Source",$D30),0)</f>
        <v>0</v>
      </c>
      <c r="HJ30" s="158">
        <f ca="1">IFERROR(GETPIVOTDATA("RePlate",PivotTable!$B$3,"Dept",$B29,"Month",HE$2,"Source",$D30),0)</f>
        <v>0</v>
      </c>
      <c r="HK30" s="158">
        <f ca="1">IFERROR(GETPIVOTDATA("ReWash",PivotTable!$B$3,"Dept",$B29,"Month",HE$2,"Source",$D30),0)</f>
        <v>0</v>
      </c>
      <c r="HL30" s="158">
        <f ca="1">IFERROR(GETPIVOTDATA("Other",PivotTable!$B$3,"Dept",$B29,"Month",HE$2,"Source",$D30),0)</f>
        <v>0</v>
      </c>
      <c r="HM30" s="158">
        <f ca="1">IFERROR(GETPIVOTDATA("Sort",PivotTable!$B$3,"Dept",$B29,"Month",HE$2,"Source",$D30),0)</f>
        <v>0</v>
      </c>
      <c r="HN30" s="189">
        <f ca="1">IFERROR(GETPIVOTDATA("Scrap",PivotTable!$B$3,"Dept",$B29,"Month",HE$2,"Source",$D30),0)</f>
        <v>0</v>
      </c>
      <c r="HO30" s="185">
        <f t="shared" ref="HO30" si="758">HG29*250+HG30*500</f>
        <v>0</v>
      </c>
      <c r="HP30" s="186">
        <f>VLOOKUP($A30,Table!$A$23:$P$50,MATCH('MBO Report 1'!HE$2,Table!$E$22:$P$22,0)+4,FALSE)</f>
        <v>0</v>
      </c>
      <c r="HQ30" s="187">
        <f ca="1">IFERROR(GETPIVOTDATA("Labour Cost",PivotTable!$B$3,"Dept",$B29,"Month",HE$2,"Source",$D30),0)</f>
        <v>0</v>
      </c>
      <c r="HR30" s="187">
        <f ca="1">IFERROR(GETPIVOTDATA("Process cost",PivotTable!$B$3,"Dept",$B29,"Month",HE$2,"Source",$D30),0)</f>
        <v>0</v>
      </c>
      <c r="HS30" s="187">
        <f ca="1">IFERROR(GETPIVOTDATA("Material Cost",PivotTable!$B$3,"Dept",$B29,"Month",HE$2,"Source",$D30),0)</f>
        <v>0</v>
      </c>
      <c r="HT30" s="187">
        <f ca="1">IFERROR(GETPIVOTDATA("Part Cost",PivotTable!$B$3,"Dept",$B29,"Month",HE$2,"Source",$D30),0)</f>
        <v>0</v>
      </c>
      <c r="HU30" s="216">
        <f ca="1" t="shared" si="732"/>
        <v>0</v>
      </c>
      <c r="HV30" s="217">
        <v>5e-5</v>
      </c>
      <c r="HW30" s="218" t="e">
        <f ca="1" t="shared" ref="HW30" si="759">HU30/HE29</f>
        <v>#DIV/0!</v>
      </c>
      <c r="HX30" s="248"/>
      <c r="HY30" s="254"/>
      <c r="HZ30" s="241"/>
      <c r="IA30" s="156" t="s">
        <v>49</v>
      </c>
      <c r="IB30" s="157">
        <f>VLOOKUP($A30,Table!$A$56:$P$83,MATCH('MBO Report 1'!HZ$2,Table!$E$55:$P$55,0)+4,FALSE)</f>
        <v>0</v>
      </c>
      <c r="IC30" s="157">
        <f>VLOOKUP($A29,Table!$A$23:$P$50,MATCH('MBO Report 1'!HZ$2,Table!$E$22:$P$22,0)+4,FALSE)</f>
        <v>0</v>
      </c>
      <c r="ID30" s="158">
        <f ca="1">IFERROR(GETPIVOTDATA("ReWork",PivotTable!$B$3,"Dept",$B29,"Month",HZ$2,"Source",$D30),0)</f>
        <v>0</v>
      </c>
      <c r="IE30" s="158">
        <f ca="1">IFERROR(GETPIVOTDATA("RePlate",PivotTable!$B$3,"Dept",$B29,"Month",HZ$2,"Source",$D30),0)</f>
        <v>0</v>
      </c>
      <c r="IF30" s="158">
        <f ca="1">IFERROR(GETPIVOTDATA("ReWash",PivotTable!$B$3,"Dept",$B29,"Month",HZ$2,"Source",$D30),0)</f>
        <v>0</v>
      </c>
      <c r="IG30" s="158">
        <f ca="1">IFERROR(GETPIVOTDATA("Other",PivotTable!$B$3,"Dept",$B29,"Month",HZ$2,"Source",$D30),0)</f>
        <v>0</v>
      </c>
      <c r="IH30" s="158">
        <f ca="1">IFERROR(GETPIVOTDATA("Sort",PivotTable!$B$3,"Dept",$B29,"Month",HZ$2,"Source",$D30),0)</f>
        <v>0</v>
      </c>
      <c r="II30" s="189">
        <f ca="1">IFERROR(GETPIVOTDATA("Scrap",PivotTable!$B$3,"Dept",$B29,"Month",HZ$2,"Source",$D30),0)</f>
        <v>0</v>
      </c>
      <c r="IJ30" s="185">
        <f t="shared" ref="IJ30" si="760">IB29*250+IB30*500</f>
        <v>0</v>
      </c>
      <c r="IK30" s="186">
        <f>VLOOKUP($A30,Table!$A$23:$P$50,MATCH('MBO Report 1'!HZ$2,Table!$E$22:$P$22,0)+4,FALSE)</f>
        <v>0</v>
      </c>
      <c r="IL30" s="187">
        <f ca="1">IFERROR(GETPIVOTDATA("Labour Cost",PivotTable!$B$3,"Dept",$B29,"Month",HZ$2,"Source",$D30),0)</f>
        <v>0</v>
      </c>
      <c r="IM30" s="187">
        <f ca="1">IFERROR(GETPIVOTDATA("Process cost",PivotTable!$B$3,"Dept",$B29,"Month",HZ$2,"Source",$D30),0)</f>
        <v>0</v>
      </c>
      <c r="IN30" s="187">
        <f ca="1">IFERROR(GETPIVOTDATA("Material Cost",PivotTable!$B$3,"Dept",$B29,"Month",HZ$2,"Source",$D30),0)</f>
        <v>0</v>
      </c>
      <c r="IO30" s="187">
        <f ca="1">IFERROR(GETPIVOTDATA("Part Cost",PivotTable!$B$3,"Dept",$B29,"Month",HZ$2,"Source",$D30),0)</f>
        <v>0</v>
      </c>
      <c r="IP30" s="216">
        <f ca="1" t="shared" si="735"/>
        <v>0</v>
      </c>
      <c r="IQ30" s="217">
        <v>5e-5</v>
      </c>
      <c r="IR30" s="218" t="e">
        <f ca="1" t="shared" ref="IR30" si="761">IP30/HZ29</f>
        <v>#DIV/0!</v>
      </c>
      <c r="IS30" s="248"/>
      <c r="IT30" s="254"/>
    </row>
    <row r="31" s="129" customFormat="1" hidden="1" customHeight="1" outlineLevel="1" spans="1:254">
      <c r="A31" s="141" t="str">
        <f t="shared" ref="A31" si="762">B31&amp;D31</f>
        <v>Watch - PPTInternal</v>
      </c>
      <c r="B31" s="159" t="str">
        <f>Info!C17</f>
        <v>Watch - PPT</v>
      </c>
      <c r="C31" s="151">
        <f>VLOOKUP($B31,Table!$C$4:$P$19,MATCH('MBO Report 1'!C$2,Table!$E$3:$P$3,0)+2,FALSE)</f>
        <v>552652.83</v>
      </c>
      <c r="D31" s="152" t="s">
        <v>327</v>
      </c>
      <c r="E31" s="153">
        <f>VLOOKUP($A31,Table!$A$56:$P$83,MATCH('MBO Report 1'!C$2,Table!$E$55:$P$55,0)+4,FALSE)</f>
        <v>0</v>
      </c>
      <c r="F31" s="153" t="s">
        <v>1860</v>
      </c>
      <c r="G31" s="154">
        <f ca="1">IFERROR(GETPIVOTDATA("ReWork",PivotTable!$B$3,"Dept",$B31,"Month",C$2,"Source",$D31),0)</f>
        <v>0</v>
      </c>
      <c r="H31" s="154">
        <f ca="1">IFERROR(GETPIVOTDATA("RePlate",PivotTable!$B$3,"Dept",$B31,"Month",C$2,"Source",$D31),0)</f>
        <v>0</v>
      </c>
      <c r="I31" s="154">
        <f ca="1">IFERROR(GETPIVOTDATA("ReWash",PivotTable!$B$3,"Dept",$B31,"Month",C$2,"Source",$D31),0)</f>
        <v>0</v>
      </c>
      <c r="J31" s="154">
        <f ca="1">IFERROR(GETPIVOTDATA("Other",PivotTable!$B$3,"Dept",$B31,"Month",C$2,"Source",$D31),0)</f>
        <v>0</v>
      </c>
      <c r="K31" s="154">
        <f ca="1">IFERROR(GETPIVOTDATA("Sort",PivotTable!$B$3,"Dept",$B31,"Month",C$2,"Source",$D31),0)</f>
        <v>0</v>
      </c>
      <c r="L31" s="188">
        <f ca="1">IFERROR(GETPIVOTDATA("Scrap",PivotTable!$B$3,"Dept",$B31,"Month",C$2,"Source",$D31),0)</f>
        <v>0</v>
      </c>
      <c r="M31" s="182">
        <v>0</v>
      </c>
      <c r="N31" s="183" t="s">
        <v>1860</v>
      </c>
      <c r="O31" s="184">
        <f ca="1">IFERROR(GETPIVOTDATA("Labour Cost",PivotTable!$B$3,"Dept",$B31,"Month",C$2,"Source",$D31),0)</f>
        <v>0</v>
      </c>
      <c r="P31" s="184">
        <f ca="1">IFERROR(GETPIVOTDATA("Process cost",PivotTable!$B$3,"Dept",$B31,"Month",C$2,"Source",$D31),0)</f>
        <v>0</v>
      </c>
      <c r="Q31" s="184">
        <f ca="1">IFERROR(GETPIVOTDATA("Material Cost",PivotTable!$B$3,"Dept",$B31,"Month",C$2,"Source",$D31),0)</f>
        <v>0</v>
      </c>
      <c r="R31" s="184">
        <f ca="1">IFERROR(GETPIVOTDATA("Part Cost",PivotTable!$B$3,"Dept",$B31,"Month",C$2,"Source",$D31),0)</f>
        <v>0</v>
      </c>
      <c r="S31" s="211">
        <f ca="1">SUM(M31:R31)</f>
        <v>0</v>
      </c>
      <c r="T31" s="212">
        <v>5e-5</v>
      </c>
      <c r="U31" s="213">
        <f ca="1" t="shared" ref="U31" si="763">S31/C31</f>
        <v>0</v>
      </c>
      <c r="V31" s="214">
        <v>0.0023</v>
      </c>
      <c r="W31" s="215">
        <f ca="1" t="shared" ref="W31" si="764">SUM(S31:S32)/C31</f>
        <v>0</v>
      </c>
      <c r="X31" s="151">
        <f>VLOOKUP($B31,Table!$C$4:$P$17,MATCH('MBO Report 1'!X$2,Table!$E$3:$P$3,0)+2,FALSE)</f>
        <v>562542</v>
      </c>
      <c r="Y31" s="152" t="s">
        <v>327</v>
      </c>
      <c r="Z31" s="153">
        <f>VLOOKUP($A31,Table!$A$56:$P$83,MATCH('MBO Report 1'!X$2,Table!$E$55:$P$55,0)+4,FALSE)</f>
        <v>0</v>
      </c>
      <c r="AA31" s="153" t="s">
        <v>1860</v>
      </c>
      <c r="AB31" s="154">
        <f ca="1">IFERROR(GETPIVOTDATA("ReWork",PivotTable!$B$3,"Dept",$B31,"Month",X$2,"Source",$D31),0)</f>
        <v>0</v>
      </c>
      <c r="AC31" s="154">
        <f ca="1">IFERROR(GETPIVOTDATA("RePlate",PivotTable!$B$3,"Dept",$B31,"Month",X$2,"Source",$D31),0)</f>
        <v>0</v>
      </c>
      <c r="AD31" s="154">
        <f ca="1">IFERROR(GETPIVOTDATA("ReWash",PivotTable!$B$3,"Dept",$B31,"Month",X$2,"Source",$D31),0)</f>
        <v>0</v>
      </c>
      <c r="AE31" s="154">
        <f ca="1">IFERROR(GETPIVOTDATA("Other",PivotTable!$B$3,"Dept",$B31,"Month",X$2,"Source",$D31),0)</f>
        <v>0</v>
      </c>
      <c r="AF31" s="154">
        <f ca="1">IFERROR(GETPIVOTDATA("Sort",PivotTable!$B$3,"Dept",$B31,"Month",X$2,"Source",$D31),0)</f>
        <v>0</v>
      </c>
      <c r="AG31" s="188">
        <f ca="1">IFERROR(GETPIVOTDATA("Scrap",PivotTable!$B$3,"Dept",$B31,"Month",X$2,"Source",$D31),0)</f>
        <v>0</v>
      </c>
      <c r="AH31" s="182">
        <v>0</v>
      </c>
      <c r="AI31" s="183" t="s">
        <v>1860</v>
      </c>
      <c r="AJ31" s="184">
        <f ca="1">IFERROR(GETPIVOTDATA("Labour Cost",PivotTable!$B$3,"Dept",$B31,"Month",X$2,"Source",$D31),0)</f>
        <v>0</v>
      </c>
      <c r="AK31" s="184">
        <f ca="1">IFERROR(GETPIVOTDATA("Process cost",PivotTable!$B$3,"Dept",$B31,"Month",X$2,"Source",$D31),0)</f>
        <v>0</v>
      </c>
      <c r="AL31" s="184">
        <f ca="1">IFERROR(GETPIVOTDATA("Material Cost",PivotTable!$B$3,"Dept",$B31,"Month",X$2,"Source",$D31),0)</f>
        <v>0</v>
      </c>
      <c r="AM31" s="184">
        <f ca="1">IFERROR(GETPIVOTDATA("Part Cost",PivotTable!$B$3,"Dept",$B31,"Month",X$2,"Source",$D31),0)</f>
        <v>0</v>
      </c>
      <c r="AN31" s="211">
        <f ca="1" t="shared" si="705"/>
        <v>0</v>
      </c>
      <c r="AO31" s="212">
        <v>5e-5</v>
      </c>
      <c r="AP31" s="213">
        <f ca="1" t="shared" ref="AP31" si="765">AN31/X31</f>
        <v>0</v>
      </c>
      <c r="AQ31" s="214">
        <v>0.0023</v>
      </c>
      <c r="AR31" s="215">
        <f ca="1" t="shared" ref="AR31" si="766">SUM(AN31:AN32)/X31</f>
        <v>0</v>
      </c>
      <c r="AS31" s="240">
        <f>VLOOKUP($B31,Table!$C$4:$P$17,MATCH('MBO Report 1'!AS$2,Table!$E$3:$P$3,0)+2,FALSE)</f>
        <v>446419.39</v>
      </c>
      <c r="AT31" s="152" t="s">
        <v>327</v>
      </c>
      <c r="AU31" s="153">
        <f>VLOOKUP($A31,Table!$A$56:$P$83,MATCH('MBO Report 1'!AS$2,Table!$E$55:$P$55,0)+4,FALSE)</f>
        <v>0</v>
      </c>
      <c r="AV31" s="153" t="s">
        <v>1860</v>
      </c>
      <c r="AW31" s="154">
        <f ca="1">IFERROR(GETPIVOTDATA("ReWork",PivotTable!$B$3,"Dept",$B31,"Month",AS$2,"Source",$D31),0)</f>
        <v>0</v>
      </c>
      <c r="AX31" s="154">
        <f ca="1">IFERROR(GETPIVOTDATA("RePlate",PivotTable!$B$3,"Dept",$B31,"Month",AS$2,"Source",$D31),0)</f>
        <v>0</v>
      </c>
      <c r="AY31" s="154">
        <f ca="1">IFERROR(GETPIVOTDATA("ReWash",PivotTable!$B$3,"Dept",$B31,"Month",AS$2,"Source",$D31),0)</f>
        <v>0</v>
      </c>
      <c r="AZ31" s="154">
        <f ca="1">IFERROR(GETPIVOTDATA("Other",PivotTable!$B$3,"Dept",$B31,"Month",AS$2,"Source",$D31),0)</f>
        <v>0</v>
      </c>
      <c r="BA31" s="154">
        <f ca="1">IFERROR(GETPIVOTDATA("Sort",PivotTable!$B$3,"Dept",$B31,"Month",AS$2,"Source",$D31),0)</f>
        <v>0</v>
      </c>
      <c r="BB31" s="188">
        <f ca="1">IFERROR(GETPIVOTDATA("Scrap",PivotTable!$B$3,"Dept",$B31,"Month",AS$2,"Source",$D31),0)</f>
        <v>0</v>
      </c>
      <c r="BC31" s="182">
        <v>0</v>
      </c>
      <c r="BD31" s="183" t="s">
        <v>1860</v>
      </c>
      <c r="BE31" s="184">
        <f ca="1">IFERROR(GETPIVOTDATA("Labour Cost",PivotTable!$B$3,"Dept",$B31,"Month",AS$2,"Source",$D31),0)</f>
        <v>0</v>
      </c>
      <c r="BF31" s="184">
        <f ca="1">IFERROR(GETPIVOTDATA("Process cost",PivotTable!$B$3,"Dept",$B31,"Month",AS$2,"Source",$D31),0)</f>
        <v>0</v>
      </c>
      <c r="BG31" s="184">
        <f ca="1">IFERROR(GETPIVOTDATA("Material Cost",PivotTable!$B$3,"Dept",$B31,"Month",AS$2,"Source",$D31),0)</f>
        <v>0</v>
      </c>
      <c r="BH31" s="184">
        <f ca="1">IFERROR(GETPIVOTDATA("Part Cost",PivotTable!$B$3,"Dept",$B31,"Month",AS$2,"Source",$D31),0)</f>
        <v>0</v>
      </c>
      <c r="BI31" s="211">
        <f ca="1" t="shared" si="708"/>
        <v>0</v>
      </c>
      <c r="BJ31" s="212">
        <v>5e-5</v>
      </c>
      <c r="BK31" s="213">
        <f ca="1" t="shared" ref="BK31" si="767">BI31/AS31</f>
        <v>0</v>
      </c>
      <c r="BL31" s="247">
        <v>0.0023</v>
      </c>
      <c r="BM31" s="253">
        <f ca="1" t="shared" ref="BM31" si="768">SUM(BI31:BI32)/AS31</f>
        <v>0</v>
      </c>
      <c r="BN31" s="240">
        <f>VLOOKUP($B31,Table!$C$4:$P$17,MATCH('MBO Report 1'!BN$2,Table!$E$3:$P$3,0)+2,FALSE)</f>
        <v>399626.56</v>
      </c>
      <c r="BO31" s="152" t="s">
        <v>327</v>
      </c>
      <c r="BP31" s="153">
        <f>VLOOKUP($A31,Table!$A$56:$P$83,MATCH('MBO Report 1'!BN$2,Table!$E$55:$P$55,0)+4,FALSE)</f>
        <v>0</v>
      </c>
      <c r="BQ31" s="153" t="s">
        <v>1860</v>
      </c>
      <c r="BR31" s="154">
        <f ca="1">IFERROR(GETPIVOTDATA("ReWork",PivotTable!$B$3,"Dept",$B31,"Month",BN$2,"Source",$D31),0)</f>
        <v>0</v>
      </c>
      <c r="BS31" s="154">
        <f ca="1">IFERROR(GETPIVOTDATA("RePlate",PivotTable!$B$3,"Dept",$B31,"Month",BN$2,"Source",$D31),0)</f>
        <v>0</v>
      </c>
      <c r="BT31" s="154">
        <f ca="1">IFERROR(GETPIVOTDATA("ReWash",PivotTable!$B$3,"Dept",$B31,"Month",BN$2,"Source",$D31),0)</f>
        <v>0</v>
      </c>
      <c r="BU31" s="154">
        <f ca="1">IFERROR(GETPIVOTDATA("Other",PivotTable!$B$3,"Dept",$B31,"Month",BN$2,"Source",$D31),0)</f>
        <v>0</v>
      </c>
      <c r="BV31" s="154">
        <f ca="1">IFERROR(GETPIVOTDATA("Sort",PivotTable!$B$3,"Dept",$B31,"Month",BN$2,"Source",$D31),0)</f>
        <v>0</v>
      </c>
      <c r="BW31" s="188">
        <f ca="1">IFERROR(GETPIVOTDATA("Scrap",PivotTable!$B$3,"Dept",$B31,"Month",BN$2,"Source",$D31),0)</f>
        <v>0</v>
      </c>
      <c r="BX31" s="182">
        <v>0</v>
      </c>
      <c r="BY31" s="183" t="s">
        <v>1860</v>
      </c>
      <c r="BZ31" s="184">
        <f ca="1">IFERROR(GETPIVOTDATA("Labour Cost",PivotTable!$B$3,"Dept",$B31,"Month",BN$2,"Source",$D31),0)</f>
        <v>0</v>
      </c>
      <c r="CA31" s="184">
        <f ca="1">IFERROR(GETPIVOTDATA("Process cost",PivotTable!$B$3,"Dept",$B31,"Month",BN$2,"Source",$D31),0)</f>
        <v>0</v>
      </c>
      <c r="CB31" s="184">
        <f ca="1">IFERROR(GETPIVOTDATA("Material Cost",PivotTable!$B$3,"Dept",$B31,"Month",BN$2,"Source",$D31),0)</f>
        <v>0</v>
      </c>
      <c r="CC31" s="184">
        <f ca="1">IFERROR(GETPIVOTDATA("Part Cost",PivotTable!$B$3,"Dept",$B31,"Month",BN$2,"Source",$D31),0)</f>
        <v>0</v>
      </c>
      <c r="CD31" s="211">
        <f ca="1" t="shared" si="711"/>
        <v>0</v>
      </c>
      <c r="CE31" s="212">
        <v>5e-5</v>
      </c>
      <c r="CF31" s="213">
        <f ca="1" t="shared" ref="CF31" si="769">CD31/BN31</f>
        <v>0</v>
      </c>
      <c r="CG31" s="247">
        <v>0.0023</v>
      </c>
      <c r="CH31" s="253">
        <f ca="1" t="shared" ref="CH31" si="770">SUM(CD31:CD32)/BN31</f>
        <v>0</v>
      </c>
      <c r="CI31" s="240">
        <f>VLOOKUP($B31,Table!$C$4:$P$17,MATCH('MBO Report 1'!CI$2,Table!$E$3:$P$3,0)+2,FALSE)</f>
        <v>443554.26</v>
      </c>
      <c r="CJ31" s="152" t="s">
        <v>327</v>
      </c>
      <c r="CK31" s="153">
        <f>VLOOKUP($A31,Table!$A$56:$P$83,MATCH('MBO Report 1'!CI$2,Table!$E$55:$P$55,0)+4,FALSE)</f>
        <v>0</v>
      </c>
      <c r="CL31" s="153" t="s">
        <v>1860</v>
      </c>
      <c r="CM31" s="154">
        <f ca="1">IFERROR(GETPIVOTDATA("ReWork",PivotTable!$B$3,"Dept",$B31,"Month",CI$2,"Source",$D31),0)</f>
        <v>0</v>
      </c>
      <c r="CN31" s="154">
        <f ca="1">IFERROR(GETPIVOTDATA("RePlate",PivotTable!$B$3,"Dept",$B31,"Month",CI$2,"Source",$D31),0)</f>
        <v>0</v>
      </c>
      <c r="CO31" s="154">
        <f ca="1">IFERROR(GETPIVOTDATA("ReWash",PivotTable!$B$3,"Dept",$B31,"Month",CI$2,"Source",$D31),0)</f>
        <v>0</v>
      </c>
      <c r="CP31" s="154">
        <f ca="1">IFERROR(GETPIVOTDATA("Other",PivotTable!$B$3,"Dept",$B31,"Month",CI$2,"Source",$D31),0)</f>
        <v>0</v>
      </c>
      <c r="CQ31" s="154">
        <f ca="1">IFERROR(GETPIVOTDATA("Sort",PivotTable!$B$3,"Dept",$B31,"Month",CI$2,"Source",$D31),0)</f>
        <v>0</v>
      </c>
      <c r="CR31" s="188">
        <f ca="1">IFERROR(GETPIVOTDATA("Scrap",PivotTable!$B$3,"Dept",$B31,"Month",CI$2,"Source",$D31),0)</f>
        <v>0</v>
      </c>
      <c r="CS31" s="182">
        <v>0</v>
      </c>
      <c r="CT31" s="183" t="s">
        <v>1860</v>
      </c>
      <c r="CU31" s="184">
        <f ca="1">IFERROR(GETPIVOTDATA("Labour Cost",PivotTable!$B$3,"Dept",$B31,"Month",CI$2,"Source",$D31),0)</f>
        <v>0</v>
      </c>
      <c r="CV31" s="184">
        <f ca="1">IFERROR(GETPIVOTDATA("Process cost",PivotTable!$B$3,"Dept",$B31,"Month",CI$2,"Source",$D31),0)</f>
        <v>0</v>
      </c>
      <c r="CW31" s="184">
        <f ca="1">IFERROR(GETPIVOTDATA("Material Cost",PivotTable!$B$3,"Dept",$B31,"Month",CI$2,"Source",$D31),0)</f>
        <v>0</v>
      </c>
      <c r="CX31" s="184">
        <f ca="1">IFERROR(GETPIVOTDATA("Part Cost",PivotTable!$B$3,"Dept",$B31,"Month",CI$2,"Source",$D31),0)</f>
        <v>0</v>
      </c>
      <c r="CY31" s="211">
        <f ca="1" t="shared" si="714"/>
        <v>0</v>
      </c>
      <c r="CZ31" s="212">
        <v>5e-5</v>
      </c>
      <c r="DA31" s="213">
        <f ca="1" t="shared" ref="DA31" si="771">CY31/CI31</f>
        <v>0</v>
      </c>
      <c r="DB31" s="247">
        <v>0.0023</v>
      </c>
      <c r="DC31" s="253">
        <f ca="1" t="shared" ref="DC31" si="772">SUM(CY31:CY32)/CI31</f>
        <v>0</v>
      </c>
      <c r="DD31" s="240">
        <f>VLOOKUP($B31,Table!$C$4:$P$17,MATCH('MBO Report 1'!DD$2,Table!$E$3:$P$3,0)+2,FALSE)</f>
        <v>601934.59</v>
      </c>
      <c r="DE31" s="152" t="s">
        <v>327</v>
      </c>
      <c r="DF31" s="153">
        <f>VLOOKUP($A31,Table!$A$56:$P$83,MATCH('MBO Report 1'!DD$2,Table!$E$55:$P$55,0)+4,FALSE)</f>
        <v>0</v>
      </c>
      <c r="DG31" s="153" t="s">
        <v>1860</v>
      </c>
      <c r="DH31" s="154">
        <f ca="1">IFERROR(GETPIVOTDATA("ReWork",PivotTable!$B$3,"Dept",$B31,"Month",DD$2,"Source",$D31),0)</f>
        <v>0</v>
      </c>
      <c r="DI31" s="154">
        <f ca="1">IFERROR(GETPIVOTDATA("RePlate",PivotTable!$B$3,"Dept",$B31,"Month",DD$2,"Source",$D31),0)</f>
        <v>0</v>
      </c>
      <c r="DJ31" s="154">
        <f ca="1">IFERROR(GETPIVOTDATA("ReWash",PivotTable!$B$3,"Dept",$B31,"Month",DD$2,"Source",$D31),0)</f>
        <v>0</v>
      </c>
      <c r="DK31" s="154">
        <f ca="1">IFERROR(GETPIVOTDATA("Other",PivotTable!$B$3,"Dept",$B31,"Month",DD$2,"Source",$D31),0)</f>
        <v>0</v>
      </c>
      <c r="DL31" s="154">
        <f ca="1">IFERROR(GETPIVOTDATA("Sort",PivotTable!$B$3,"Dept",$B31,"Month",DD$2,"Source",$D31),0)</f>
        <v>0</v>
      </c>
      <c r="DM31" s="188">
        <f ca="1">IFERROR(GETPIVOTDATA("Scrap",PivotTable!$B$3,"Dept",$B31,"Month",DD$2,"Source",$D31),0)</f>
        <v>0</v>
      </c>
      <c r="DN31" s="182">
        <v>0</v>
      </c>
      <c r="DO31" s="183" t="s">
        <v>1860</v>
      </c>
      <c r="DP31" s="184">
        <f ca="1">IFERROR(GETPIVOTDATA("Labour Cost",PivotTable!$B$3,"Dept",$B31,"Month",DD$2,"Source",$D31),0)</f>
        <v>0</v>
      </c>
      <c r="DQ31" s="184">
        <f ca="1">IFERROR(GETPIVOTDATA("Process cost",PivotTable!$B$3,"Dept",$B31,"Month",DD$2,"Source",$D31),0)</f>
        <v>0</v>
      </c>
      <c r="DR31" s="184">
        <f ca="1">IFERROR(GETPIVOTDATA("Material Cost",PivotTable!$B$3,"Dept",$B31,"Month",DD$2,"Source",$D31),0)</f>
        <v>0</v>
      </c>
      <c r="DS31" s="184">
        <f ca="1">IFERROR(GETPIVOTDATA("Part Cost",PivotTable!$B$3,"Dept",$B31,"Month",DD$2,"Source",$D31),0)</f>
        <v>0</v>
      </c>
      <c r="DT31" s="211">
        <f ca="1" t="shared" si="717"/>
        <v>0</v>
      </c>
      <c r="DU31" s="212">
        <v>5e-5</v>
      </c>
      <c r="DV31" s="213">
        <f ca="1" t="shared" ref="DV31" si="773">DT31/DD31</f>
        <v>0</v>
      </c>
      <c r="DW31" s="247">
        <v>0.0023</v>
      </c>
      <c r="DX31" s="253">
        <f ca="1" t="shared" ref="DX31" si="774">SUM(DT31:DT32)/DD31</f>
        <v>0</v>
      </c>
      <c r="DY31" s="240">
        <f>VLOOKUP($B31,Table!$C$4:$P$17,MATCH('MBO Report 1'!DY$2,Table!$E$3:$P$3,0)+2,FALSE)</f>
        <v>0</v>
      </c>
      <c r="DZ31" s="152" t="s">
        <v>327</v>
      </c>
      <c r="EA31" s="153">
        <f>VLOOKUP($A31,Table!$A$56:$P$83,MATCH('MBO Report 1'!DY$2,Table!$E$55:$P$55,0)+4,FALSE)</f>
        <v>0</v>
      </c>
      <c r="EB31" s="153" t="s">
        <v>1860</v>
      </c>
      <c r="EC31" s="154">
        <f ca="1">IFERROR(GETPIVOTDATA("ReWork",PivotTable!$B$3,"Dept",$B31,"Month",DY$2,"Source",$D31),0)</f>
        <v>0</v>
      </c>
      <c r="ED31" s="154">
        <f ca="1">IFERROR(GETPIVOTDATA("RePlate",PivotTable!$B$3,"Dept",$B31,"Month",DY$2,"Source",$D31),0)</f>
        <v>0</v>
      </c>
      <c r="EE31" s="154">
        <f ca="1">IFERROR(GETPIVOTDATA("ReWash",PivotTable!$B$3,"Dept",$B31,"Month",DY$2,"Source",$D31),0)</f>
        <v>0</v>
      </c>
      <c r="EF31" s="154">
        <f ca="1">IFERROR(GETPIVOTDATA("Other",PivotTable!$B$3,"Dept",$B31,"Month",DY$2,"Source",$D31),0)</f>
        <v>0</v>
      </c>
      <c r="EG31" s="154">
        <f ca="1">IFERROR(GETPIVOTDATA("Sort",PivotTable!$B$3,"Dept",$B31,"Month",DY$2,"Source",$D31),0)</f>
        <v>0</v>
      </c>
      <c r="EH31" s="188">
        <f ca="1">IFERROR(GETPIVOTDATA("Scrap",PivotTable!$B$3,"Dept",$B31,"Month",DY$2,"Source",$D31),0)</f>
        <v>0</v>
      </c>
      <c r="EI31" s="182">
        <v>0</v>
      </c>
      <c r="EJ31" s="183" t="s">
        <v>1860</v>
      </c>
      <c r="EK31" s="184">
        <f ca="1">IFERROR(GETPIVOTDATA("Labour Cost",PivotTable!$B$3,"Dept",$B31,"Month",DY$2,"Source",$D31),0)</f>
        <v>0</v>
      </c>
      <c r="EL31" s="184">
        <f ca="1">IFERROR(GETPIVOTDATA("Process cost",PivotTable!$B$3,"Dept",$B31,"Month",DY$2,"Source",$D31),0)</f>
        <v>0</v>
      </c>
      <c r="EM31" s="184">
        <f ca="1">IFERROR(GETPIVOTDATA("Material Cost",PivotTable!$B$3,"Dept",$B31,"Month",DY$2,"Source",$D31),0)</f>
        <v>0</v>
      </c>
      <c r="EN31" s="184">
        <f ca="1">IFERROR(GETPIVOTDATA("Part Cost",PivotTable!$B$3,"Dept",$B31,"Month",DY$2,"Source",$D31),0)</f>
        <v>0</v>
      </c>
      <c r="EO31" s="211">
        <f ca="1" t="shared" si="720"/>
        <v>0</v>
      </c>
      <c r="EP31" s="212">
        <v>5e-5</v>
      </c>
      <c r="EQ31" s="213" t="e">
        <f ca="1" t="shared" ref="EQ31" si="775">EO31/DY31</f>
        <v>#DIV/0!</v>
      </c>
      <c r="ER31" s="247">
        <v>0.0023</v>
      </c>
      <c r="ES31" s="253" t="e">
        <f ca="1" t="shared" ref="ES31" si="776">SUM(EO31:EO32)/DY31</f>
        <v>#DIV/0!</v>
      </c>
      <c r="ET31" s="240">
        <f>VLOOKUP($B31,Table!$C$4:$P$17,MATCH('MBO Report 1'!ET$2,Table!$E$3:$P$3,0)+2,FALSE)</f>
        <v>0</v>
      </c>
      <c r="EU31" s="152" t="s">
        <v>327</v>
      </c>
      <c r="EV31" s="153">
        <f>VLOOKUP($A31,Table!$A$56:$P$83,MATCH('MBO Report 1'!ET$2,Table!$E$55:$P$55,0)+4,FALSE)</f>
        <v>0</v>
      </c>
      <c r="EW31" s="153" t="s">
        <v>1860</v>
      </c>
      <c r="EX31" s="154">
        <f ca="1">IFERROR(GETPIVOTDATA("ReWork",PivotTable!$B$3,"Dept",$B31,"Month",ET$2,"Source",$D31),0)</f>
        <v>0</v>
      </c>
      <c r="EY31" s="154">
        <f ca="1">IFERROR(GETPIVOTDATA("RePlate",PivotTable!$B$3,"Dept",$B31,"Month",ET$2,"Source",$D31),0)</f>
        <v>0</v>
      </c>
      <c r="EZ31" s="154">
        <f ca="1">IFERROR(GETPIVOTDATA("ReWash",PivotTable!$B$3,"Dept",$B31,"Month",ET$2,"Source",$D31),0)</f>
        <v>0</v>
      </c>
      <c r="FA31" s="154">
        <f ca="1">IFERROR(GETPIVOTDATA("Other",PivotTable!$B$3,"Dept",$B31,"Month",ET$2,"Source",$D31),0)</f>
        <v>0</v>
      </c>
      <c r="FB31" s="154">
        <f ca="1">IFERROR(GETPIVOTDATA("Sort",PivotTable!$B$3,"Dept",$B31,"Month",ET$2,"Source",$D31),0)</f>
        <v>0</v>
      </c>
      <c r="FC31" s="188">
        <f ca="1">IFERROR(GETPIVOTDATA("Scrap",PivotTable!$B$3,"Dept",$B31,"Month",ET$2,"Source",$D31),0)</f>
        <v>0</v>
      </c>
      <c r="FD31" s="182">
        <v>0</v>
      </c>
      <c r="FE31" s="183" t="s">
        <v>1860</v>
      </c>
      <c r="FF31" s="184">
        <f ca="1">IFERROR(GETPIVOTDATA("Labour Cost",PivotTable!$B$3,"Dept",$B31,"Month",ET$2,"Source",$D31),0)</f>
        <v>0</v>
      </c>
      <c r="FG31" s="184">
        <f ca="1">IFERROR(GETPIVOTDATA("Process cost",PivotTable!$B$3,"Dept",$B31,"Month",ET$2,"Source",$D31),0)</f>
        <v>0</v>
      </c>
      <c r="FH31" s="184">
        <f ca="1">IFERROR(GETPIVOTDATA("Material Cost",PivotTable!$B$3,"Dept",$B31,"Month",ET$2,"Source",$D31),0)</f>
        <v>0</v>
      </c>
      <c r="FI31" s="184">
        <f ca="1">IFERROR(GETPIVOTDATA("Part Cost",PivotTable!$B$3,"Dept",$B31,"Month",ET$2,"Source",$D31),0)</f>
        <v>0</v>
      </c>
      <c r="FJ31" s="211">
        <f ca="1" t="shared" si="723"/>
        <v>0</v>
      </c>
      <c r="FK31" s="212">
        <v>5e-5</v>
      </c>
      <c r="FL31" s="213" t="e">
        <f ca="1" t="shared" ref="FL31" si="777">FJ31/ET31</f>
        <v>#DIV/0!</v>
      </c>
      <c r="FM31" s="247">
        <v>0.0023</v>
      </c>
      <c r="FN31" s="253" t="e">
        <f ca="1" t="shared" ref="FN31" si="778">SUM(FJ31:FJ32)/ET31</f>
        <v>#DIV/0!</v>
      </c>
      <c r="FO31" s="240">
        <f>VLOOKUP($B31,Table!$C$4:$P$17,MATCH('MBO Report 1'!FO$2,Table!$E$3:$P$3,0)+2,FALSE)</f>
        <v>0</v>
      </c>
      <c r="FP31" s="152" t="s">
        <v>327</v>
      </c>
      <c r="FQ31" s="153">
        <f>VLOOKUP($A31,Table!$A$56:$P$83,MATCH('MBO Report 1'!FO$2,Table!$E$55:$P$55,0)+4,FALSE)</f>
        <v>0</v>
      </c>
      <c r="FR31" s="153" t="s">
        <v>1860</v>
      </c>
      <c r="FS31" s="154">
        <f ca="1">IFERROR(GETPIVOTDATA("ReWork",PivotTable!$B$3,"Dept",$B31,"Month",FO$2,"Source",$D31),0)</f>
        <v>0</v>
      </c>
      <c r="FT31" s="154">
        <f ca="1">IFERROR(GETPIVOTDATA("RePlate",PivotTable!$B$3,"Dept",$B31,"Month",FO$2,"Source",$D31),0)</f>
        <v>0</v>
      </c>
      <c r="FU31" s="154">
        <f ca="1">IFERROR(GETPIVOTDATA("ReWash",PivotTable!$B$3,"Dept",$B31,"Month",FO$2,"Source",$D31),0)</f>
        <v>0</v>
      </c>
      <c r="FV31" s="154">
        <f ca="1">IFERROR(GETPIVOTDATA("Other",PivotTable!$B$3,"Dept",$B31,"Month",FO$2,"Source",$D31),0)</f>
        <v>0</v>
      </c>
      <c r="FW31" s="154">
        <f ca="1">IFERROR(GETPIVOTDATA("Sort",PivotTable!$B$3,"Dept",$B31,"Month",FO$2,"Source",$D31),0)</f>
        <v>0</v>
      </c>
      <c r="FX31" s="188">
        <f ca="1">IFERROR(GETPIVOTDATA("Scrap",PivotTable!$B$3,"Dept",$B31,"Month",FO$2,"Source",$D31),0)</f>
        <v>0</v>
      </c>
      <c r="FY31" s="182">
        <v>0</v>
      </c>
      <c r="FZ31" s="183" t="s">
        <v>1860</v>
      </c>
      <c r="GA31" s="184">
        <f ca="1">IFERROR(GETPIVOTDATA("Labour Cost",PivotTable!$B$3,"Dept",$B31,"Month",FO$2,"Source",$D31),0)</f>
        <v>0</v>
      </c>
      <c r="GB31" s="184">
        <f ca="1">IFERROR(GETPIVOTDATA("Process cost",PivotTable!$B$3,"Dept",$B31,"Month",FO$2,"Source",$D31),0)</f>
        <v>0</v>
      </c>
      <c r="GC31" s="184">
        <f ca="1">IFERROR(GETPIVOTDATA("Material Cost",PivotTable!$B$3,"Dept",$B31,"Month",FO$2,"Source",$D31),0)</f>
        <v>0</v>
      </c>
      <c r="GD31" s="184">
        <f ca="1">IFERROR(GETPIVOTDATA("Part Cost",PivotTable!$B$3,"Dept",$B31,"Month",FO$2,"Source",$D31),0)</f>
        <v>0</v>
      </c>
      <c r="GE31" s="211">
        <f ca="1" t="shared" si="726"/>
        <v>0</v>
      </c>
      <c r="GF31" s="212">
        <v>5e-5</v>
      </c>
      <c r="GG31" s="213" t="e">
        <f ca="1" t="shared" ref="GG31" si="779">GE31/FO31</f>
        <v>#DIV/0!</v>
      </c>
      <c r="GH31" s="247">
        <v>0.0023</v>
      </c>
      <c r="GI31" s="253" t="e">
        <f ca="1" t="shared" ref="GI31" si="780">SUM(GE31:GE32)/FO31</f>
        <v>#DIV/0!</v>
      </c>
      <c r="GJ31" s="240">
        <f>VLOOKUP($B31,Table!$C$4:$P$17,MATCH('MBO Report 1'!GJ$2,Table!$E$3:$P$3,0)+2,FALSE)</f>
        <v>0</v>
      </c>
      <c r="GK31" s="152" t="s">
        <v>327</v>
      </c>
      <c r="GL31" s="153">
        <f>VLOOKUP($A31,Table!$A$56:$P$83,MATCH('MBO Report 1'!GJ$2,Table!$E$55:$P$55,0)+4,FALSE)</f>
        <v>0</v>
      </c>
      <c r="GM31" s="153" t="s">
        <v>1860</v>
      </c>
      <c r="GN31" s="154">
        <f ca="1">IFERROR(GETPIVOTDATA("ReWork",PivotTable!$B$3,"Dept",$B31,"Month",GJ$2,"Source",$D31),0)</f>
        <v>0</v>
      </c>
      <c r="GO31" s="154">
        <f ca="1">IFERROR(GETPIVOTDATA("RePlate",PivotTable!$B$3,"Dept",$B31,"Month",GJ$2,"Source",$D31),0)</f>
        <v>0</v>
      </c>
      <c r="GP31" s="154">
        <f ca="1">IFERROR(GETPIVOTDATA("ReWash",PivotTable!$B$3,"Dept",$B31,"Month",GJ$2,"Source",$D31),0)</f>
        <v>0</v>
      </c>
      <c r="GQ31" s="154">
        <f ca="1">IFERROR(GETPIVOTDATA("Other",PivotTable!$B$3,"Dept",$B31,"Month",GJ$2,"Source",$D31),0)</f>
        <v>0</v>
      </c>
      <c r="GR31" s="154">
        <f ca="1">IFERROR(GETPIVOTDATA("Sort",PivotTable!$B$3,"Dept",$B31,"Month",GJ$2,"Source",$D31),0)</f>
        <v>0</v>
      </c>
      <c r="GS31" s="188">
        <f ca="1">IFERROR(GETPIVOTDATA("Scrap",PivotTable!$B$3,"Dept",$B31,"Month",GJ$2,"Source",$D31),0)</f>
        <v>0</v>
      </c>
      <c r="GT31" s="182">
        <v>0</v>
      </c>
      <c r="GU31" s="183" t="s">
        <v>1860</v>
      </c>
      <c r="GV31" s="184">
        <f ca="1">IFERROR(GETPIVOTDATA("Labour Cost",PivotTable!$B$3,"Dept",$B31,"Month",GJ$2,"Source",$D31),0)</f>
        <v>0</v>
      </c>
      <c r="GW31" s="184">
        <f ca="1">IFERROR(GETPIVOTDATA("Process cost",PivotTable!$B$3,"Dept",$B31,"Month",GJ$2,"Source",$D31),0)</f>
        <v>0</v>
      </c>
      <c r="GX31" s="184">
        <f ca="1">IFERROR(GETPIVOTDATA("Material Cost",PivotTable!$B$3,"Dept",$B31,"Month",GJ$2,"Source",$D31),0)</f>
        <v>0</v>
      </c>
      <c r="GY31" s="184">
        <f ca="1">IFERROR(GETPIVOTDATA("Part Cost",PivotTable!$B$3,"Dept",$B31,"Month",GJ$2,"Source",$D31),0)</f>
        <v>0</v>
      </c>
      <c r="GZ31" s="211">
        <f ca="1" t="shared" si="729"/>
        <v>0</v>
      </c>
      <c r="HA31" s="212">
        <v>5e-5</v>
      </c>
      <c r="HB31" s="213" t="e">
        <f ca="1" t="shared" ref="HB31" si="781">GZ31/GJ31</f>
        <v>#DIV/0!</v>
      </c>
      <c r="HC31" s="247">
        <v>0.0023</v>
      </c>
      <c r="HD31" s="253" t="e">
        <f ca="1" t="shared" ref="HD31" si="782">SUM(GZ31:GZ32)/GJ31</f>
        <v>#DIV/0!</v>
      </c>
      <c r="HE31" s="240">
        <f>VLOOKUP($B31,Table!$C$4:$P$17,MATCH('MBO Report 1'!HE$2,Table!$E$3:$P$3,0)+2,FALSE)</f>
        <v>0</v>
      </c>
      <c r="HF31" s="152" t="s">
        <v>327</v>
      </c>
      <c r="HG31" s="153">
        <f>VLOOKUP($A31,Table!$A$56:$P$83,MATCH('MBO Report 1'!HE$2,Table!$E$55:$P$55,0)+4,FALSE)</f>
        <v>0</v>
      </c>
      <c r="HH31" s="153" t="s">
        <v>1860</v>
      </c>
      <c r="HI31" s="154">
        <f ca="1">IFERROR(GETPIVOTDATA("ReWork",PivotTable!$B$3,"Dept",$B31,"Month",HE$2,"Source",$D31),0)</f>
        <v>0</v>
      </c>
      <c r="HJ31" s="154">
        <f ca="1">IFERROR(GETPIVOTDATA("RePlate",PivotTable!$B$3,"Dept",$B31,"Month",HE$2,"Source",$D31),0)</f>
        <v>0</v>
      </c>
      <c r="HK31" s="154">
        <f ca="1">IFERROR(GETPIVOTDATA("ReWash",PivotTable!$B$3,"Dept",$B31,"Month",HE$2,"Source",$D31),0)</f>
        <v>0</v>
      </c>
      <c r="HL31" s="154">
        <f ca="1">IFERROR(GETPIVOTDATA("Other",PivotTable!$B$3,"Dept",$B31,"Month",HE$2,"Source",$D31),0)</f>
        <v>0</v>
      </c>
      <c r="HM31" s="154">
        <f ca="1">IFERROR(GETPIVOTDATA("Sort",PivotTable!$B$3,"Dept",$B31,"Month",HE$2,"Source",$D31),0)</f>
        <v>0</v>
      </c>
      <c r="HN31" s="188">
        <f ca="1">IFERROR(GETPIVOTDATA("Scrap",PivotTable!$B$3,"Dept",$B31,"Month",HE$2,"Source",$D31),0)</f>
        <v>0</v>
      </c>
      <c r="HO31" s="182">
        <v>0</v>
      </c>
      <c r="HP31" s="183" t="s">
        <v>1860</v>
      </c>
      <c r="HQ31" s="184">
        <f ca="1">IFERROR(GETPIVOTDATA("Labour Cost",PivotTable!$B$3,"Dept",$B31,"Month",HE$2,"Source",$D31),0)</f>
        <v>0</v>
      </c>
      <c r="HR31" s="184">
        <f ca="1">IFERROR(GETPIVOTDATA("Process cost",PivotTable!$B$3,"Dept",$B31,"Month",HE$2,"Source",$D31),0)</f>
        <v>0</v>
      </c>
      <c r="HS31" s="184">
        <f ca="1">IFERROR(GETPIVOTDATA("Material Cost",PivotTable!$B$3,"Dept",$B31,"Month",HE$2,"Source",$D31),0)</f>
        <v>0</v>
      </c>
      <c r="HT31" s="184">
        <f ca="1">IFERROR(GETPIVOTDATA("Part Cost",PivotTable!$B$3,"Dept",$B31,"Month",HE$2,"Source",$D31),0)</f>
        <v>0</v>
      </c>
      <c r="HU31" s="211">
        <f ca="1" t="shared" si="732"/>
        <v>0</v>
      </c>
      <c r="HV31" s="212">
        <v>5e-5</v>
      </c>
      <c r="HW31" s="213" t="e">
        <f ca="1" t="shared" ref="HW31" si="783">HU31/HE31</f>
        <v>#DIV/0!</v>
      </c>
      <c r="HX31" s="247">
        <v>0.0023</v>
      </c>
      <c r="HY31" s="253" t="e">
        <f ca="1" t="shared" ref="HY31" si="784">SUM(HU31:HU32)/HE31</f>
        <v>#DIV/0!</v>
      </c>
      <c r="HZ31" s="240">
        <f>VLOOKUP($B31,Table!$C$4:$P$17,MATCH('MBO Report 1'!HZ$2,Table!$E$3:$P$3,0)+2,FALSE)</f>
        <v>0</v>
      </c>
      <c r="IA31" s="152" t="s">
        <v>327</v>
      </c>
      <c r="IB31" s="153">
        <f>VLOOKUP($A31,Table!$A$56:$P$83,MATCH('MBO Report 1'!HZ$2,Table!$E$55:$P$55,0)+4,FALSE)</f>
        <v>0</v>
      </c>
      <c r="IC31" s="153" t="s">
        <v>1860</v>
      </c>
      <c r="ID31" s="154">
        <f ca="1">IFERROR(GETPIVOTDATA("ReWork",PivotTable!$B$3,"Dept",$B31,"Month",HZ$2,"Source",$D31),0)</f>
        <v>0</v>
      </c>
      <c r="IE31" s="154">
        <f ca="1">IFERROR(GETPIVOTDATA("RePlate",PivotTable!$B$3,"Dept",$B31,"Month",HZ$2,"Source",$D31),0)</f>
        <v>0</v>
      </c>
      <c r="IF31" s="154">
        <f ca="1">IFERROR(GETPIVOTDATA("ReWash",PivotTable!$B$3,"Dept",$B31,"Month",HZ$2,"Source",$D31),0)</f>
        <v>0</v>
      </c>
      <c r="IG31" s="154">
        <f ca="1">IFERROR(GETPIVOTDATA("Other",PivotTable!$B$3,"Dept",$B31,"Month",HZ$2,"Source",$D31),0)</f>
        <v>0</v>
      </c>
      <c r="IH31" s="154">
        <f ca="1">IFERROR(GETPIVOTDATA("Sort",PivotTable!$B$3,"Dept",$B31,"Month",HZ$2,"Source",$D31),0)</f>
        <v>0</v>
      </c>
      <c r="II31" s="188">
        <f ca="1">IFERROR(GETPIVOTDATA("Scrap",PivotTable!$B$3,"Dept",$B31,"Month",HZ$2,"Source",$D31),0)</f>
        <v>0</v>
      </c>
      <c r="IJ31" s="182">
        <v>0</v>
      </c>
      <c r="IK31" s="183" t="s">
        <v>1860</v>
      </c>
      <c r="IL31" s="184">
        <f ca="1">IFERROR(GETPIVOTDATA("Labour Cost",PivotTable!$B$3,"Dept",$B31,"Month",HZ$2,"Source",$D31),0)</f>
        <v>0</v>
      </c>
      <c r="IM31" s="184">
        <f ca="1">IFERROR(GETPIVOTDATA("Process cost",PivotTable!$B$3,"Dept",$B31,"Month",HZ$2,"Source",$D31),0)</f>
        <v>0</v>
      </c>
      <c r="IN31" s="184">
        <f ca="1">IFERROR(GETPIVOTDATA("Material Cost",PivotTable!$B$3,"Dept",$B31,"Month",HZ$2,"Source",$D31),0)</f>
        <v>0</v>
      </c>
      <c r="IO31" s="184">
        <f ca="1">IFERROR(GETPIVOTDATA("Part Cost",PivotTable!$B$3,"Dept",$B31,"Month",HZ$2,"Source",$D31),0)</f>
        <v>0</v>
      </c>
      <c r="IP31" s="211">
        <f ca="1" t="shared" si="735"/>
        <v>0</v>
      </c>
      <c r="IQ31" s="212">
        <v>5e-5</v>
      </c>
      <c r="IR31" s="213" t="e">
        <f ca="1" t="shared" ref="IR31" si="785">IP31/HZ31</f>
        <v>#DIV/0!</v>
      </c>
      <c r="IS31" s="247">
        <v>0.0023</v>
      </c>
      <c r="IT31" s="253" t="e">
        <f ca="1" t="shared" ref="IT31" si="786">SUM(IP31:IP32)/HZ31</f>
        <v>#DIV/0!</v>
      </c>
    </row>
    <row r="32" s="129" customFormat="1" hidden="1" customHeight="1" outlineLevel="1" spans="1:254">
      <c r="A32" s="141" t="str">
        <f t="shared" ref="A32" si="787">B31&amp;D32</f>
        <v>Watch - PPTExternal</v>
      </c>
      <c r="B32" s="159"/>
      <c r="C32" s="151"/>
      <c r="D32" s="156" t="s">
        <v>49</v>
      </c>
      <c r="E32" s="157">
        <f>VLOOKUP($A32,Table!$A$56:$P$83,MATCH('MBO Report 1'!C$2,Table!$E$55:$P$55,0)+4,FALSE)</f>
        <v>0</v>
      </c>
      <c r="F32" s="157">
        <f>VLOOKUP($A31,Table!$A$23:$P$50,MATCH('MBO Report 1'!C$2,Table!$E$22:$P$22,0)+4,FALSE)</f>
        <v>0</v>
      </c>
      <c r="G32" s="158">
        <f ca="1">IFERROR(GETPIVOTDATA("ReWork",PivotTable!$B$3,"Dept",$B31,"Month",C$2,"Source",$D32),0)</f>
        <v>0</v>
      </c>
      <c r="H32" s="158">
        <f ca="1">IFERROR(GETPIVOTDATA("RePlate",PivotTable!$B$3,"Dept",$B31,"Month",C$2,"Source",$D32),0)</f>
        <v>0</v>
      </c>
      <c r="I32" s="158">
        <f ca="1">IFERROR(GETPIVOTDATA("ReWash",PivotTable!$B$3,"Dept",$B31,"Month",C$2,"Source",$D32),0)</f>
        <v>0</v>
      </c>
      <c r="J32" s="158">
        <f ca="1">IFERROR(GETPIVOTDATA("Other",PivotTable!$B$3,"Dept",$B31,"Month",C$2,"Source",$D32),0)</f>
        <v>0</v>
      </c>
      <c r="K32" s="158">
        <f ca="1">IFERROR(GETPIVOTDATA("Sort",PivotTable!$B$3,"Dept",$B31,"Month",C$2,"Source",$D32),0)</f>
        <v>0</v>
      </c>
      <c r="L32" s="189">
        <f ca="1">IFERROR(GETPIVOTDATA("Scrap",PivotTable!$B$3,"Dept",$B31,"Month",C$2,"Source",$D32),0)</f>
        <v>0</v>
      </c>
      <c r="M32" s="185">
        <f>E31*250+E32*500</f>
        <v>0</v>
      </c>
      <c r="N32" s="186">
        <f>VLOOKUP($A32,Table!$A$23:$P$50,MATCH('MBO Report 1'!C$2,Table!$E$22:$P$22,0)+4,FALSE)</f>
        <v>0</v>
      </c>
      <c r="O32" s="187">
        <f ca="1">IFERROR(GETPIVOTDATA("Labour Cost",PivotTable!$B$3,"Dept",$B31,"Month",C$2,"Source",$D32),0)</f>
        <v>0</v>
      </c>
      <c r="P32" s="187">
        <f ca="1">IFERROR(GETPIVOTDATA("Process cost",PivotTable!$B$3,"Dept",$B31,"Month",C$2,"Source",$D32),0)</f>
        <v>0</v>
      </c>
      <c r="Q32" s="187">
        <f ca="1">IFERROR(GETPIVOTDATA("Material Cost",PivotTable!$B$3,"Dept",$B31,"Month",C$2,"Source",$D32),0)</f>
        <v>0</v>
      </c>
      <c r="R32" s="187">
        <f ca="1">IFERROR(GETPIVOTDATA("Part Cost",PivotTable!$B$3,"Dept",$B31,"Month",C$2,"Source",$D32),0)</f>
        <v>0</v>
      </c>
      <c r="S32" s="216">
        <f ca="1">SUM(M32:R32)</f>
        <v>0</v>
      </c>
      <c r="T32" s="217">
        <v>5e-5</v>
      </c>
      <c r="U32" s="218">
        <f ca="1" t="shared" ref="U32" si="788">S32/C31</f>
        <v>0</v>
      </c>
      <c r="V32" s="214"/>
      <c r="W32" s="215"/>
      <c r="X32" s="151"/>
      <c r="Y32" s="156" t="s">
        <v>49</v>
      </c>
      <c r="Z32" s="157">
        <f>VLOOKUP($A32,Table!$A$56:$P$83,MATCH('MBO Report 1'!X$2,Table!$E$55:$P$55,0)+4,FALSE)</f>
        <v>0</v>
      </c>
      <c r="AA32" s="157">
        <f>VLOOKUP($A31,Table!$A$23:$P$50,MATCH('MBO Report 1'!X$2,Table!$E$22:$P$22,0)+4,FALSE)</f>
        <v>0</v>
      </c>
      <c r="AB32" s="158">
        <f ca="1">IFERROR(GETPIVOTDATA("ReWork",PivotTable!$B$3,"Dept",$B31,"Month",X$2,"Source",$D32),0)</f>
        <v>0</v>
      </c>
      <c r="AC32" s="158">
        <f ca="1">IFERROR(GETPIVOTDATA("RePlate",PivotTable!$B$3,"Dept",$B31,"Month",X$2,"Source",$D32),0)</f>
        <v>0</v>
      </c>
      <c r="AD32" s="158">
        <f ca="1">IFERROR(GETPIVOTDATA("ReWash",PivotTable!$B$3,"Dept",$B31,"Month",X$2,"Source",$D32),0)</f>
        <v>0</v>
      </c>
      <c r="AE32" s="158">
        <f ca="1">IFERROR(GETPIVOTDATA("Other",PivotTable!$B$3,"Dept",$B31,"Month",X$2,"Source",$D32),0)</f>
        <v>0</v>
      </c>
      <c r="AF32" s="158">
        <f ca="1">IFERROR(GETPIVOTDATA("Sort",PivotTable!$B$3,"Dept",$B31,"Month",X$2,"Source",$D32),0)</f>
        <v>0</v>
      </c>
      <c r="AG32" s="189">
        <f ca="1">IFERROR(GETPIVOTDATA("Scrap",PivotTable!$B$3,"Dept",$B31,"Month",X$2,"Source",$D32),0)</f>
        <v>0</v>
      </c>
      <c r="AH32" s="185">
        <f t="shared" ref="AH32" si="789">Z31*250+Z32*500</f>
        <v>0</v>
      </c>
      <c r="AI32" s="186">
        <f>VLOOKUP($A32,Table!$A$23:$P$50,MATCH('MBO Report 1'!X$2,Table!$E$22:$P$22,0)+4,FALSE)</f>
        <v>0</v>
      </c>
      <c r="AJ32" s="187">
        <f ca="1">IFERROR(GETPIVOTDATA("Labour Cost",PivotTable!$B$3,"Dept",$B31,"Month",X$2,"Source",$D32),0)</f>
        <v>0</v>
      </c>
      <c r="AK32" s="187">
        <f ca="1">IFERROR(GETPIVOTDATA("Process cost",PivotTable!$B$3,"Dept",$B31,"Month",X$2,"Source",$D32),0)</f>
        <v>0</v>
      </c>
      <c r="AL32" s="187">
        <f ca="1">IFERROR(GETPIVOTDATA("Material Cost",PivotTable!$B$3,"Dept",$B31,"Month",X$2,"Source",$D32),0)</f>
        <v>0</v>
      </c>
      <c r="AM32" s="187">
        <f ca="1">IFERROR(GETPIVOTDATA("Part Cost",PivotTable!$B$3,"Dept",$B31,"Month",X$2,"Source",$D32),0)</f>
        <v>0</v>
      </c>
      <c r="AN32" s="216">
        <f ca="1" t="shared" si="705"/>
        <v>0</v>
      </c>
      <c r="AO32" s="217">
        <v>5e-5</v>
      </c>
      <c r="AP32" s="218">
        <f ca="1" t="shared" ref="AP32" si="790">AN32/X31</f>
        <v>0</v>
      </c>
      <c r="AQ32" s="214"/>
      <c r="AR32" s="215"/>
      <c r="AS32" s="241"/>
      <c r="AT32" s="156" t="s">
        <v>49</v>
      </c>
      <c r="AU32" s="157">
        <f>VLOOKUP($A32,Table!$A$56:$P$83,MATCH('MBO Report 1'!AS$2,Table!$E$55:$P$55,0)+4,FALSE)</f>
        <v>0</v>
      </c>
      <c r="AV32" s="157">
        <f>VLOOKUP($A31,Table!$A$23:$P$50,MATCH('MBO Report 1'!AS$2,Table!$E$22:$P$22,0)+4,FALSE)</f>
        <v>0</v>
      </c>
      <c r="AW32" s="158">
        <f ca="1">IFERROR(GETPIVOTDATA("ReWork",PivotTable!$B$3,"Dept",$B31,"Month",AS$2,"Source",$D32),0)</f>
        <v>0</v>
      </c>
      <c r="AX32" s="158">
        <f ca="1">IFERROR(GETPIVOTDATA("RePlate",PivotTable!$B$3,"Dept",$B31,"Month",AS$2,"Source",$D32),0)</f>
        <v>0</v>
      </c>
      <c r="AY32" s="158">
        <f ca="1">IFERROR(GETPIVOTDATA("ReWash",PivotTable!$B$3,"Dept",$B31,"Month",AS$2,"Source",$D32),0)</f>
        <v>0</v>
      </c>
      <c r="AZ32" s="158">
        <f ca="1">IFERROR(GETPIVOTDATA("Other",PivotTable!$B$3,"Dept",$B31,"Month",AS$2,"Source",$D32),0)</f>
        <v>0</v>
      </c>
      <c r="BA32" s="158">
        <f ca="1">IFERROR(GETPIVOTDATA("Sort",PivotTable!$B$3,"Dept",$B31,"Month",AS$2,"Source",$D32),0)</f>
        <v>0</v>
      </c>
      <c r="BB32" s="189">
        <f ca="1">IFERROR(GETPIVOTDATA("Scrap",PivotTable!$B$3,"Dept",$B31,"Month",AS$2,"Source",$D32),0)</f>
        <v>0</v>
      </c>
      <c r="BC32" s="185">
        <f t="shared" ref="BC32" si="791">AU31*250+AU32*500</f>
        <v>0</v>
      </c>
      <c r="BD32" s="186">
        <f>VLOOKUP($A32,Table!$A$23:$P$50,MATCH('MBO Report 1'!AS$2,Table!$E$22:$P$22,0)+4,FALSE)</f>
        <v>0</v>
      </c>
      <c r="BE32" s="187">
        <f ca="1">IFERROR(GETPIVOTDATA("Labour Cost",PivotTable!$B$3,"Dept",$B31,"Month",AS$2,"Source",$D32),0)</f>
        <v>0</v>
      </c>
      <c r="BF32" s="187">
        <f ca="1">IFERROR(GETPIVOTDATA("Process cost",PivotTable!$B$3,"Dept",$B31,"Month",AS$2,"Source",$D32),0)</f>
        <v>0</v>
      </c>
      <c r="BG32" s="187">
        <f ca="1">IFERROR(GETPIVOTDATA("Material Cost",PivotTable!$B$3,"Dept",$B31,"Month",AS$2,"Source",$D32),0)</f>
        <v>0</v>
      </c>
      <c r="BH32" s="187">
        <f ca="1">IFERROR(GETPIVOTDATA("Part Cost",PivotTable!$B$3,"Dept",$B31,"Month",AS$2,"Source",$D32),0)</f>
        <v>0</v>
      </c>
      <c r="BI32" s="216">
        <f ca="1" t="shared" si="708"/>
        <v>0</v>
      </c>
      <c r="BJ32" s="217">
        <v>5e-5</v>
      </c>
      <c r="BK32" s="218">
        <f ca="1" t="shared" ref="BK32" si="792">BI32/AS31</f>
        <v>0</v>
      </c>
      <c r="BL32" s="248"/>
      <c r="BM32" s="254"/>
      <c r="BN32" s="241"/>
      <c r="BO32" s="156" t="s">
        <v>49</v>
      </c>
      <c r="BP32" s="157">
        <f>VLOOKUP($A32,Table!$A$56:$P$83,MATCH('MBO Report 1'!BN$2,Table!$E$55:$P$55,0)+4,FALSE)</f>
        <v>0</v>
      </c>
      <c r="BQ32" s="157">
        <f>VLOOKUP($A31,Table!$A$23:$P$50,MATCH('MBO Report 1'!BN$2,Table!$E$22:$P$22,0)+4,FALSE)</f>
        <v>0</v>
      </c>
      <c r="BR32" s="158">
        <f ca="1">IFERROR(GETPIVOTDATA("ReWork",PivotTable!$B$3,"Dept",$B31,"Month",BN$2,"Source",$D32),0)</f>
        <v>0</v>
      </c>
      <c r="BS32" s="158">
        <f ca="1">IFERROR(GETPIVOTDATA("RePlate",PivotTable!$B$3,"Dept",$B31,"Month",BN$2,"Source",$D32),0)</f>
        <v>0</v>
      </c>
      <c r="BT32" s="158">
        <f ca="1">IFERROR(GETPIVOTDATA("ReWash",PivotTable!$B$3,"Dept",$B31,"Month",BN$2,"Source",$D32),0)</f>
        <v>0</v>
      </c>
      <c r="BU32" s="158">
        <f ca="1">IFERROR(GETPIVOTDATA("Other",PivotTable!$B$3,"Dept",$B31,"Month",BN$2,"Source",$D32),0)</f>
        <v>0</v>
      </c>
      <c r="BV32" s="158">
        <f ca="1">IFERROR(GETPIVOTDATA("Sort",PivotTable!$B$3,"Dept",$B31,"Month",BN$2,"Source",$D32),0)</f>
        <v>0</v>
      </c>
      <c r="BW32" s="189">
        <f ca="1">IFERROR(GETPIVOTDATA("Scrap",PivotTable!$B$3,"Dept",$B31,"Month",BN$2,"Source",$D32),0)</f>
        <v>0</v>
      </c>
      <c r="BX32" s="185">
        <f t="shared" ref="BX32" si="793">BP31*250+BP32*500</f>
        <v>0</v>
      </c>
      <c r="BY32" s="186">
        <f>VLOOKUP($A32,Table!$A$23:$P$50,MATCH('MBO Report 1'!BN$2,Table!$E$22:$P$22,0)+4,FALSE)</f>
        <v>0</v>
      </c>
      <c r="BZ32" s="187">
        <f ca="1">IFERROR(GETPIVOTDATA("Labour Cost",PivotTable!$B$3,"Dept",$B31,"Month",BN$2,"Source",$D32),0)</f>
        <v>0</v>
      </c>
      <c r="CA32" s="187">
        <f ca="1">IFERROR(GETPIVOTDATA("Process cost",PivotTable!$B$3,"Dept",$B31,"Month",BN$2,"Source",$D32),0)</f>
        <v>0</v>
      </c>
      <c r="CB32" s="187">
        <f ca="1">IFERROR(GETPIVOTDATA("Material Cost",PivotTable!$B$3,"Dept",$B31,"Month",BN$2,"Source",$D32),0)</f>
        <v>0</v>
      </c>
      <c r="CC32" s="187">
        <f ca="1">IFERROR(GETPIVOTDATA("Part Cost",PivotTable!$B$3,"Dept",$B31,"Month",BN$2,"Source",$D32),0)</f>
        <v>0</v>
      </c>
      <c r="CD32" s="216">
        <f ca="1" t="shared" si="711"/>
        <v>0</v>
      </c>
      <c r="CE32" s="217">
        <v>5e-5</v>
      </c>
      <c r="CF32" s="218">
        <f ca="1" t="shared" ref="CF32" si="794">CD32/BN31</f>
        <v>0</v>
      </c>
      <c r="CG32" s="248"/>
      <c r="CH32" s="254"/>
      <c r="CI32" s="241"/>
      <c r="CJ32" s="156" t="s">
        <v>49</v>
      </c>
      <c r="CK32" s="157">
        <f>VLOOKUP($A32,Table!$A$56:$P$83,MATCH('MBO Report 1'!CI$2,Table!$E$55:$P$55,0)+4,FALSE)</f>
        <v>0</v>
      </c>
      <c r="CL32" s="157">
        <f>VLOOKUP($A31,Table!$A$23:$P$50,MATCH('MBO Report 1'!CI$2,Table!$E$22:$P$22,0)+4,FALSE)</f>
        <v>0</v>
      </c>
      <c r="CM32" s="158">
        <f ca="1">IFERROR(GETPIVOTDATA("ReWork",PivotTable!$B$3,"Dept",$B31,"Month",CI$2,"Source",$D32),0)</f>
        <v>0</v>
      </c>
      <c r="CN32" s="158">
        <f ca="1">IFERROR(GETPIVOTDATA("RePlate",PivotTable!$B$3,"Dept",$B31,"Month",CI$2,"Source",$D32),0)</f>
        <v>0</v>
      </c>
      <c r="CO32" s="158">
        <f ca="1">IFERROR(GETPIVOTDATA("ReWash",PivotTable!$B$3,"Dept",$B31,"Month",CI$2,"Source",$D32),0)</f>
        <v>0</v>
      </c>
      <c r="CP32" s="158">
        <f ca="1">IFERROR(GETPIVOTDATA("Other",PivotTable!$B$3,"Dept",$B31,"Month",CI$2,"Source",$D32),0)</f>
        <v>0</v>
      </c>
      <c r="CQ32" s="158">
        <f ca="1">IFERROR(GETPIVOTDATA("Sort",PivotTable!$B$3,"Dept",$B31,"Month",CI$2,"Source",$D32),0)</f>
        <v>0</v>
      </c>
      <c r="CR32" s="189">
        <f ca="1">IFERROR(GETPIVOTDATA("Scrap",PivotTable!$B$3,"Dept",$B31,"Month",CI$2,"Source",$D32),0)</f>
        <v>0</v>
      </c>
      <c r="CS32" s="185">
        <f t="shared" ref="CS32" si="795">CK31*250+CK32*500</f>
        <v>0</v>
      </c>
      <c r="CT32" s="186">
        <f>VLOOKUP($A32,Table!$A$23:$P$50,MATCH('MBO Report 1'!CI$2,Table!$E$22:$P$22,0)+4,FALSE)</f>
        <v>0</v>
      </c>
      <c r="CU32" s="187">
        <f ca="1">IFERROR(GETPIVOTDATA("Labour Cost",PivotTable!$B$3,"Dept",$B31,"Month",CI$2,"Source",$D32),0)</f>
        <v>0</v>
      </c>
      <c r="CV32" s="187">
        <f ca="1">IFERROR(GETPIVOTDATA("Process cost",PivotTable!$B$3,"Dept",$B31,"Month",CI$2,"Source",$D32),0)</f>
        <v>0</v>
      </c>
      <c r="CW32" s="187">
        <f ca="1">IFERROR(GETPIVOTDATA("Material Cost",PivotTable!$B$3,"Dept",$B31,"Month",CI$2,"Source",$D32),0)</f>
        <v>0</v>
      </c>
      <c r="CX32" s="187">
        <f ca="1">IFERROR(GETPIVOTDATA("Part Cost",PivotTable!$B$3,"Dept",$B31,"Month",CI$2,"Source",$D32),0)</f>
        <v>0</v>
      </c>
      <c r="CY32" s="216">
        <f ca="1" t="shared" si="714"/>
        <v>0</v>
      </c>
      <c r="CZ32" s="217">
        <v>5e-5</v>
      </c>
      <c r="DA32" s="218">
        <f ca="1" t="shared" ref="DA32" si="796">CY32/CI31</f>
        <v>0</v>
      </c>
      <c r="DB32" s="248"/>
      <c r="DC32" s="254"/>
      <c r="DD32" s="241"/>
      <c r="DE32" s="156" t="s">
        <v>49</v>
      </c>
      <c r="DF32" s="157">
        <f>VLOOKUP($A32,Table!$A$56:$P$83,MATCH('MBO Report 1'!DD$2,Table!$E$55:$P$55,0)+4,FALSE)</f>
        <v>0</v>
      </c>
      <c r="DG32" s="157">
        <f>VLOOKUP($A31,Table!$A$23:$P$50,MATCH('MBO Report 1'!DD$2,Table!$E$22:$P$22,0)+4,FALSE)</f>
        <v>0</v>
      </c>
      <c r="DH32" s="158">
        <f ca="1">IFERROR(GETPIVOTDATA("ReWork",PivotTable!$B$3,"Dept",$B31,"Month",DD$2,"Source",$D32),0)</f>
        <v>0</v>
      </c>
      <c r="DI32" s="158">
        <f ca="1">IFERROR(GETPIVOTDATA("RePlate",PivotTable!$B$3,"Dept",$B31,"Month",DD$2,"Source",$D32),0)</f>
        <v>0</v>
      </c>
      <c r="DJ32" s="158">
        <f ca="1">IFERROR(GETPIVOTDATA("ReWash",PivotTable!$B$3,"Dept",$B31,"Month",DD$2,"Source",$D32),0)</f>
        <v>0</v>
      </c>
      <c r="DK32" s="158">
        <f ca="1">IFERROR(GETPIVOTDATA("Other",PivotTable!$B$3,"Dept",$B31,"Month",DD$2,"Source",$D32),0)</f>
        <v>0</v>
      </c>
      <c r="DL32" s="158">
        <f ca="1">IFERROR(GETPIVOTDATA("Sort",PivotTable!$B$3,"Dept",$B31,"Month",DD$2,"Source",$D32),0)</f>
        <v>0</v>
      </c>
      <c r="DM32" s="189">
        <f ca="1">IFERROR(GETPIVOTDATA("Scrap",PivotTable!$B$3,"Dept",$B31,"Month",DD$2,"Source",$D32),0)</f>
        <v>0</v>
      </c>
      <c r="DN32" s="185">
        <f t="shared" ref="DN32" si="797">DF31*250+DF32*500</f>
        <v>0</v>
      </c>
      <c r="DO32" s="186">
        <f>VLOOKUP($A32,Table!$A$23:$P$50,MATCH('MBO Report 1'!DD$2,Table!$E$22:$P$22,0)+4,FALSE)</f>
        <v>0</v>
      </c>
      <c r="DP32" s="187">
        <f ca="1">IFERROR(GETPIVOTDATA("Labour Cost",PivotTable!$B$3,"Dept",$B31,"Month",DD$2,"Source",$D32),0)</f>
        <v>0</v>
      </c>
      <c r="DQ32" s="187">
        <f ca="1">IFERROR(GETPIVOTDATA("Process cost",PivotTable!$B$3,"Dept",$B31,"Month",DD$2,"Source",$D32),0)</f>
        <v>0</v>
      </c>
      <c r="DR32" s="187">
        <f ca="1">IFERROR(GETPIVOTDATA("Material Cost",PivotTable!$B$3,"Dept",$B31,"Month",DD$2,"Source",$D32),0)</f>
        <v>0</v>
      </c>
      <c r="DS32" s="187">
        <f ca="1">IFERROR(GETPIVOTDATA("Part Cost",PivotTable!$B$3,"Dept",$B31,"Month",DD$2,"Source",$D32),0)</f>
        <v>0</v>
      </c>
      <c r="DT32" s="216">
        <f ca="1" t="shared" si="717"/>
        <v>0</v>
      </c>
      <c r="DU32" s="217">
        <v>5e-5</v>
      </c>
      <c r="DV32" s="218">
        <f ca="1" t="shared" ref="DV32" si="798">DT32/DD31</f>
        <v>0</v>
      </c>
      <c r="DW32" s="248"/>
      <c r="DX32" s="254"/>
      <c r="DY32" s="241"/>
      <c r="DZ32" s="156" t="s">
        <v>49</v>
      </c>
      <c r="EA32" s="157">
        <f>VLOOKUP($A32,Table!$A$56:$P$83,MATCH('MBO Report 1'!DY$2,Table!$E$55:$P$55,0)+4,FALSE)</f>
        <v>0</v>
      </c>
      <c r="EB32" s="157">
        <f>VLOOKUP($A31,Table!$A$23:$P$50,MATCH('MBO Report 1'!DY$2,Table!$E$22:$P$22,0)+4,FALSE)</f>
        <v>0</v>
      </c>
      <c r="EC32" s="158">
        <f ca="1">IFERROR(GETPIVOTDATA("ReWork",PivotTable!$B$3,"Dept",$B31,"Month",DY$2,"Source",$D32),0)</f>
        <v>0</v>
      </c>
      <c r="ED32" s="158">
        <f ca="1">IFERROR(GETPIVOTDATA("RePlate",PivotTable!$B$3,"Dept",$B31,"Month",DY$2,"Source",$D32),0)</f>
        <v>0</v>
      </c>
      <c r="EE32" s="158">
        <f ca="1">IFERROR(GETPIVOTDATA("ReWash",PivotTable!$B$3,"Dept",$B31,"Month",DY$2,"Source",$D32),0)</f>
        <v>0</v>
      </c>
      <c r="EF32" s="158">
        <f ca="1">IFERROR(GETPIVOTDATA("Other",PivotTable!$B$3,"Dept",$B31,"Month",DY$2,"Source",$D32),0)</f>
        <v>0</v>
      </c>
      <c r="EG32" s="158">
        <f ca="1">IFERROR(GETPIVOTDATA("Sort",PivotTable!$B$3,"Dept",$B31,"Month",DY$2,"Source",$D32),0)</f>
        <v>0</v>
      </c>
      <c r="EH32" s="189">
        <f ca="1">IFERROR(GETPIVOTDATA("Scrap",PivotTable!$B$3,"Dept",$B31,"Month",DY$2,"Source",$D32),0)</f>
        <v>0</v>
      </c>
      <c r="EI32" s="185">
        <f t="shared" ref="EI32" si="799">EA31*250+EA32*500</f>
        <v>0</v>
      </c>
      <c r="EJ32" s="186">
        <f>VLOOKUP($A32,Table!$A$23:$P$50,MATCH('MBO Report 1'!DY$2,Table!$E$22:$P$22,0)+4,FALSE)</f>
        <v>0</v>
      </c>
      <c r="EK32" s="187">
        <f ca="1">IFERROR(GETPIVOTDATA("Labour Cost",PivotTable!$B$3,"Dept",$B31,"Month",DY$2,"Source",$D32),0)</f>
        <v>0</v>
      </c>
      <c r="EL32" s="187">
        <f ca="1">IFERROR(GETPIVOTDATA("Process cost",PivotTable!$B$3,"Dept",$B31,"Month",DY$2,"Source",$D32),0)</f>
        <v>0</v>
      </c>
      <c r="EM32" s="187">
        <f ca="1">IFERROR(GETPIVOTDATA("Material Cost",PivotTable!$B$3,"Dept",$B31,"Month",DY$2,"Source",$D32),0)</f>
        <v>0</v>
      </c>
      <c r="EN32" s="187">
        <f ca="1">IFERROR(GETPIVOTDATA("Part Cost",PivotTable!$B$3,"Dept",$B31,"Month",DY$2,"Source",$D32),0)</f>
        <v>0</v>
      </c>
      <c r="EO32" s="216">
        <f ca="1" t="shared" si="720"/>
        <v>0</v>
      </c>
      <c r="EP32" s="217">
        <v>5e-5</v>
      </c>
      <c r="EQ32" s="218" t="e">
        <f ca="1" t="shared" ref="EQ32" si="800">EO32/DY31</f>
        <v>#DIV/0!</v>
      </c>
      <c r="ER32" s="248"/>
      <c r="ES32" s="254"/>
      <c r="ET32" s="241"/>
      <c r="EU32" s="156" t="s">
        <v>49</v>
      </c>
      <c r="EV32" s="157">
        <f>VLOOKUP($A32,Table!$A$56:$P$83,MATCH('MBO Report 1'!ET$2,Table!$E$55:$P$55,0)+4,FALSE)</f>
        <v>0</v>
      </c>
      <c r="EW32" s="157">
        <f>VLOOKUP($A31,Table!$A$23:$P$50,MATCH('MBO Report 1'!ET$2,Table!$E$22:$P$22,0)+4,FALSE)</f>
        <v>0</v>
      </c>
      <c r="EX32" s="158">
        <f ca="1">IFERROR(GETPIVOTDATA("ReWork",PivotTable!$B$3,"Dept",$B31,"Month",ET$2,"Source",$D32),0)</f>
        <v>0</v>
      </c>
      <c r="EY32" s="158">
        <f ca="1">IFERROR(GETPIVOTDATA("RePlate",PivotTable!$B$3,"Dept",$B31,"Month",ET$2,"Source",$D32),0)</f>
        <v>0</v>
      </c>
      <c r="EZ32" s="158">
        <f ca="1">IFERROR(GETPIVOTDATA("ReWash",PivotTable!$B$3,"Dept",$B31,"Month",ET$2,"Source",$D32),0)</f>
        <v>0</v>
      </c>
      <c r="FA32" s="158">
        <f ca="1">IFERROR(GETPIVOTDATA("Other",PivotTable!$B$3,"Dept",$B31,"Month",ET$2,"Source",$D32),0)</f>
        <v>0</v>
      </c>
      <c r="FB32" s="158">
        <f ca="1">IFERROR(GETPIVOTDATA("Sort",PivotTable!$B$3,"Dept",$B31,"Month",ET$2,"Source",$D32),0)</f>
        <v>0</v>
      </c>
      <c r="FC32" s="189">
        <f ca="1">IFERROR(GETPIVOTDATA("Scrap",PivotTable!$B$3,"Dept",$B31,"Month",ET$2,"Source",$D32),0)</f>
        <v>0</v>
      </c>
      <c r="FD32" s="185">
        <f t="shared" ref="FD32" si="801">EV31*250+EV32*500</f>
        <v>0</v>
      </c>
      <c r="FE32" s="186">
        <f>VLOOKUP($A32,Table!$A$23:$P$50,MATCH('MBO Report 1'!ET$2,Table!$E$22:$P$22,0)+4,FALSE)</f>
        <v>0</v>
      </c>
      <c r="FF32" s="187">
        <f ca="1">IFERROR(GETPIVOTDATA("Labour Cost",PivotTable!$B$3,"Dept",$B31,"Month",ET$2,"Source",$D32),0)</f>
        <v>0</v>
      </c>
      <c r="FG32" s="187">
        <f ca="1">IFERROR(GETPIVOTDATA("Process cost",PivotTable!$B$3,"Dept",$B31,"Month",ET$2,"Source",$D32),0)</f>
        <v>0</v>
      </c>
      <c r="FH32" s="187">
        <f ca="1">IFERROR(GETPIVOTDATA("Material Cost",PivotTable!$B$3,"Dept",$B31,"Month",ET$2,"Source",$D32),0)</f>
        <v>0</v>
      </c>
      <c r="FI32" s="187">
        <f ca="1">IFERROR(GETPIVOTDATA("Part Cost",PivotTable!$B$3,"Dept",$B31,"Month",ET$2,"Source",$D32),0)</f>
        <v>0</v>
      </c>
      <c r="FJ32" s="216">
        <f ca="1" t="shared" si="723"/>
        <v>0</v>
      </c>
      <c r="FK32" s="217">
        <v>5e-5</v>
      </c>
      <c r="FL32" s="218" t="e">
        <f ca="1" t="shared" ref="FL32" si="802">FJ32/ET31</f>
        <v>#DIV/0!</v>
      </c>
      <c r="FM32" s="248"/>
      <c r="FN32" s="254"/>
      <c r="FO32" s="241"/>
      <c r="FP32" s="156" t="s">
        <v>49</v>
      </c>
      <c r="FQ32" s="157">
        <f>VLOOKUP($A32,Table!$A$56:$P$83,MATCH('MBO Report 1'!FO$2,Table!$E$55:$P$55,0)+4,FALSE)</f>
        <v>0</v>
      </c>
      <c r="FR32" s="157">
        <f>VLOOKUP($A31,Table!$A$23:$P$50,MATCH('MBO Report 1'!FO$2,Table!$E$22:$P$22,0)+4,FALSE)</f>
        <v>0</v>
      </c>
      <c r="FS32" s="158">
        <f ca="1">IFERROR(GETPIVOTDATA("ReWork",PivotTable!$B$3,"Dept",$B31,"Month",FO$2,"Source",$D32),0)</f>
        <v>0</v>
      </c>
      <c r="FT32" s="158">
        <f ca="1">IFERROR(GETPIVOTDATA("RePlate",PivotTable!$B$3,"Dept",$B31,"Month",FO$2,"Source",$D32),0)</f>
        <v>0</v>
      </c>
      <c r="FU32" s="158">
        <f ca="1">IFERROR(GETPIVOTDATA("ReWash",PivotTable!$B$3,"Dept",$B31,"Month",FO$2,"Source",$D32),0)</f>
        <v>0</v>
      </c>
      <c r="FV32" s="158">
        <f ca="1">IFERROR(GETPIVOTDATA("Other",PivotTable!$B$3,"Dept",$B31,"Month",FO$2,"Source",$D32),0)</f>
        <v>0</v>
      </c>
      <c r="FW32" s="158">
        <f ca="1">IFERROR(GETPIVOTDATA("Sort",PivotTable!$B$3,"Dept",$B31,"Month",FO$2,"Source",$D32),0)</f>
        <v>0</v>
      </c>
      <c r="FX32" s="189">
        <f ca="1">IFERROR(GETPIVOTDATA("Scrap",PivotTable!$B$3,"Dept",$B31,"Month",FO$2,"Source",$D32),0)</f>
        <v>0</v>
      </c>
      <c r="FY32" s="185">
        <f t="shared" ref="FY32" si="803">FQ31*250+FQ32*500</f>
        <v>0</v>
      </c>
      <c r="FZ32" s="186">
        <f>VLOOKUP($A32,Table!$A$23:$P$50,MATCH('MBO Report 1'!FO$2,Table!$E$22:$P$22,0)+4,FALSE)</f>
        <v>0</v>
      </c>
      <c r="GA32" s="187">
        <f ca="1">IFERROR(GETPIVOTDATA("Labour Cost",PivotTable!$B$3,"Dept",$B31,"Month",FO$2,"Source",$D32),0)</f>
        <v>0</v>
      </c>
      <c r="GB32" s="187">
        <f ca="1">IFERROR(GETPIVOTDATA("Process cost",PivotTable!$B$3,"Dept",$B31,"Month",FO$2,"Source",$D32),0)</f>
        <v>0</v>
      </c>
      <c r="GC32" s="187">
        <f ca="1">IFERROR(GETPIVOTDATA("Material Cost",PivotTable!$B$3,"Dept",$B31,"Month",FO$2,"Source",$D32),0)</f>
        <v>0</v>
      </c>
      <c r="GD32" s="187">
        <f ca="1">IFERROR(GETPIVOTDATA("Part Cost",PivotTable!$B$3,"Dept",$B31,"Month",FO$2,"Source",$D32),0)</f>
        <v>0</v>
      </c>
      <c r="GE32" s="216">
        <f ca="1" t="shared" si="726"/>
        <v>0</v>
      </c>
      <c r="GF32" s="217">
        <v>5e-5</v>
      </c>
      <c r="GG32" s="218" t="e">
        <f ca="1" t="shared" ref="GG32" si="804">GE32/FO31</f>
        <v>#DIV/0!</v>
      </c>
      <c r="GH32" s="248"/>
      <c r="GI32" s="254"/>
      <c r="GJ32" s="241"/>
      <c r="GK32" s="156" t="s">
        <v>49</v>
      </c>
      <c r="GL32" s="157">
        <f>VLOOKUP($A32,Table!$A$56:$P$83,MATCH('MBO Report 1'!GJ$2,Table!$E$55:$P$55,0)+4,FALSE)</f>
        <v>0</v>
      </c>
      <c r="GM32" s="157">
        <f>VLOOKUP($A31,Table!$A$23:$P$50,MATCH('MBO Report 1'!GJ$2,Table!$E$22:$P$22,0)+4,FALSE)</f>
        <v>0</v>
      </c>
      <c r="GN32" s="158">
        <f ca="1">IFERROR(GETPIVOTDATA("ReWork",PivotTable!$B$3,"Dept",$B31,"Month",GJ$2,"Source",$D32),0)</f>
        <v>0</v>
      </c>
      <c r="GO32" s="158">
        <f ca="1">IFERROR(GETPIVOTDATA("RePlate",PivotTable!$B$3,"Dept",$B31,"Month",GJ$2,"Source",$D32),0)</f>
        <v>0</v>
      </c>
      <c r="GP32" s="158">
        <f ca="1">IFERROR(GETPIVOTDATA("ReWash",PivotTable!$B$3,"Dept",$B31,"Month",GJ$2,"Source",$D32),0)</f>
        <v>0</v>
      </c>
      <c r="GQ32" s="158">
        <f ca="1">IFERROR(GETPIVOTDATA("Other",PivotTable!$B$3,"Dept",$B31,"Month",GJ$2,"Source",$D32),0)</f>
        <v>0</v>
      </c>
      <c r="GR32" s="158">
        <f ca="1">IFERROR(GETPIVOTDATA("Sort",PivotTable!$B$3,"Dept",$B31,"Month",GJ$2,"Source",$D32),0)</f>
        <v>0</v>
      </c>
      <c r="GS32" s="189">
        <f ca="1">IFERROR(GETPIVOTDATA("Scrap",PivotTable!$B$3,"Dept",$B31,"Month",GJ$2,"Source",$D32),0)</f>
        <v>0</v>
      </c>
      <c r="GT32" s="185">
        <f t="shared" ref="GT32" si="805">GL31*250+GL32*500</f>
        <v>0</v>
      </c>
      <c r="GU32" s="186">
        <f>VLOOKUP($A32,Table!$A$23:$P$50,MATCH('MBO Report 1'!GJ$2,Table!$E$22:$P$22,0)+4,FALSE)</f>
        <v>0</v>
      </c>
      <c r="GV32" s="187">
        <f ca="1">IFERROR(GETPIVOTDATA("Labour Cost",PivotTable!$B$3,"Dept",$B31,"Month",GJ$2,"Source",$D32),0)</f>
        <v>0</v>
      </c>
      <c r="GW32" s="187">
        <f ca="1">IFERROR(GETPIVOTDATA("Process cost",PivotTable!$B$3,"Dept",$B31,"Month",GJ$2,"Source",$D32),0)</f>
        <v>0</v>
      </c>
      <c r="GX32" s="187">
        <f ca="1">IFERROR(GETPIVOTDATA("Material Cost",PivotTable!$B$3,"Dept",$B31,"Month",GJ$2,"Source",$D32),0)</f>
        <v>0</v>
      </c>
      <c r="GY32" s="187">
        <f ca="1">IFERROR(GETPIVOTDATA("Part Cost",PivotTable!$B$3,"Dept",$B31,"Month",GJ$2,"Source",$D32),0)</f>
        <v>0</v>
      </c>
      <c r="GZ32" s="216">
        <f ca="1" t="shared" si="729"/>
        <v>0</v>
      </c>
      <c r="HA32" s="217">
        <v>5e-5</v>
      </c>
      <c r="HB32" s="218" t="e">
        <f ca="1" t="shared" ref="HB32" si="806">GZ32/GJ31</f>
        <v>#DIV/0!</v>
      </c>
      <c r="HC32" s="248"/>
      <c r="HD32" s="254"/>
      <c r="HE32" s="241"/>
      <c r="HF32" s="156" t="s">
        <v>49</v>
      </c>
      <c r="HG32" s="157">
        <f>VLOOKUP($A32,Table!$A$56:$P$83,MATCH('MBO Report 1'!HE$2,Table!$E$55:$P$55,0)+4,FALSE)</f>
        <v>0</v>
      </c>
      <c r="HH32" s="157">
        <f>VLOOKUP($A31,Table!$A$23:$P$50,MATCH('MBO Report 1'!HE$2,Table!$E$22:$P$22,0)+4,FALSE)</f>
        <v>0</v>
      </c>
      <c r="HI32" s="158">
        <f ca="1">IFERROR(GETPIVOTDATA("ReWork",PivotTable!$B$3,"Dept",$B31,"Month",HE$2,"Source",$D32),0)</f>
        <v>0</v>
      </c>
      <c r="HJ32" s="158">
        <f ca="1">IFERROR(GETPIVOTDATA("RePlate",PivotTable!$B$3,"Dept",$B31,"Month",HE$2,"Source",$D32),0)</f>
        <v>0</v>
      </c>
      <c r="HK32" s="158">
        <f ca="1">IFERROR(GETPIVOTDATA("ReWash",PivotTable!$B$3,"Dept",$B31,"Month",HE$2,"Source",$D32),0)</f>
        <v>0</v>
      </c>
      <c r="HL32" s="158">
        <f ca="1">IFERROR(GETPIVOTDATA("Other",PivotTable!$B$3,"Dept",$B31,"Month",HE$2,"Source",$D32),0)</f>
        <v>0</v>
      </c>
      <c r="HM32" s="158">
        <f ca="1">IFERROR(GETPIVOTDATA("Sort",PivotTable!$B$3,"Dept",$B31,"Month",HE$2,"Source",$D32),0)</f>
        <v>0</v>
      </c>
      <c r="HN32" s="189">
        <f ca="1">IFERROR(GETPIVOTDATA("Scrap",PivotTable!$B$3,"Dept",$B31,"Month",HE$2,"Source",$D32),0)</f>
        <v>0</v>
      </c>
      <c r="HO32" s="185">
        <f t="shared" ref="HO32" si="807">HG31*250+HG32*500</f>
        <v>0</v>
      </c>
      <c r="HP32" s="186">
        <f>VLOOKUP($A32,Table!$A$23:$P$50,MATCH('MBO Report 1'!HE$2,Table!$E$22:$P$22,0)+4,FALSE)</f>
        <v>0</v>
      </c>
      <c r="HQ32" s="187">
        <f ca="1">IFERROR(GETPIVOTDATA("Labour Cost",PivotTable!$B$3,"Dept",$B31,"Month",HE$2,"Source",$D32),0)</f>
        <v>0</v>
      </c>
      <c r="HR32" s="187">
        <f ca="1">IFERROR(GETPIVOTDATA("Process cost",PivotTable!$B$3,"Dept",$B31,"Month",HE$2,"Source",$D32),0)</f>
        <v>0</v>
      </c>
      <c r="HS32" s="187">
        <f ca="1">IFERROR(GETPIVOTDATA("Material Cost",PivotTable!$B$3,"Dept",$B31,"Month",HE$2,"Source",$D32),0)</f>
        <v>0</v>
      </c>
      <c r="HT32" s="187">
        <f ca="1">IFERROR(GETPIVOTDATA("Part Cost",PivotTable!$B$3,"Dept",$B31,"Month",HE$2,"Source",$D32),0)</f>
        <v>0</v>
      </c>
      <c r="HU32" s="216">
        <f ca="1" t="shared" si="732"/>
        <v>0</v>
      </c>
      <c r="HV32" s="217">
        <v>5e-5</v>
      </c>
      <c r="HW32" s="218" t="e">
        <f ca="1" t="shared" ref="HW32" si="808">HU32/HE31</f>
        <v>#DIV/0!</v>
      </c>
      <c r="HX32" s="248"/>
      <c r="HY32" s="254"/>
      <c r="HZ32" s="241"/>
      <c r="IA32" s="156" t="s">
        <v>49</v>
      </c>
      <c r="IB32" s="157">
        <f>VLOOKUP($A32,Table!$A$56:$P$83,MATCH('MBO Report 1'!HZ$2,Table!$E$55:$P$55,0)+4,FALSE)</f>
        <v>0</v>
      </c>
      <c r="IC32" s="157">
        <f>VLOOKUP($A31,Table!$A$23:$P$50,MATCH('MBO Report 1'!HZ$2,Table!$E$22:$P$22,0)+4,FALSE)</f>
        <v>0</v>
      </c>
      <c r="ID32" s="158">
        <f ca="1">IFERROR(GETPIVOTDATA("ReWork",PivotTable!$B$3,"Dept",$B31,"Month",HZ$2,"Source",$D32),0)</f>
        <v>0</v>
      </c>
      <c r="IE32" s="158">
        <f ca="1">IFERROR(GETPIVOTDATA("RePlate",PivotTable!$B$3,"Dept",$B31,"Month",HZ$2,"Source",$D32),0)</f>
        <v>0</v>
      </c>
      <c r="IF32" s="158">
        <f ca="1">IFERROR(GETPIVOTDATA("ReWash",PivotTable!$B$3,"Dept",$B31,"Month",HZ$2,"Source",$D32),0)</f>
        <v>0</v>
      </c>
      <c r="IG32" s="158">
        <f ca="1">IFERROR(GETPIVOTDATA("Other",PivotTable!$B$3,"Dept",$B31,"Month",HZ$2,"Source",$D32),0)</f>
        <v>0</v>
      </c>
      <c r="IH32" s="158">
        <f ca="1">IFERROR(GETPIVOTDATA("Sort",PivotTable!$B$3,"Dept",$B31,"Month",HZ$2,"Source",$D32),0)</f>
        <v>0</v>
      </c>
      <c r="II32" s="189">
        <f ca="1">IFERROR(GETPIVOTDATA("Scrap",PivotTable!$B$3,"Dept",$B31,"Month",HZ$2,"Source",$D32),0)</f>
        <v>0</v>
      </c>
      <c r="IJ32" s="185">
        <f t="shared" ref="IJ32" si="809">IB31*250+IB32*500</f>
        <v>0</v>
      </c>
      <c r="IK32" s="186">
        <f>VLOOKUP($A32,Table!$A$23:$P$50,MATCH('MBO Report 1'!HZ$2,Table!$E$22:$P$22,0)+4,FALSE)</f>
        <v>0</v>
      </c>
      <c r="IL32" s="187">
        <f ca="1">IFERROR(GETPIVOTDATA("Labour Cost",PivotTable!$B$3,"Dept",$B31,"Month",HZ$2,"Source",$D32),0)</f>
        <v>0</v>
      </c>
      <c r="IM32" s="187">
        <f ca="1">IFERROR(GETPIVOTDATA("Process cost",PivotTable!$B$3,"Dept",$B31,"Month",HZ$2,"Source",$D32),0)</f>
        <v>0</v>
      </c>
      <c r="IN32" s="187">
        <f ca="1">IFERROR(GETPIVOTDATA("Material Cost",PivotTable!$B$3,"Dept",$B31,"Month",HZ$2,"Source",$D32),0)</f>
        <v>0</v>
      </c>
      <c r="IO32" s="187">
        <f ca="1">IFERROR(GETPIVOTDATA("Part Cost",PivotTable!$B$3,"Dept",$B31,"Month",HZ$2,"Source",$D32),0)</f>
        <v>0</v>
      </c>
      <c r="IP32" s="216">
        <f ca="1" t="shared" si="735"/>
        <v>0</v>
      </c>
      <c r="IQ32" s="217">
        <v>5e-5</v>
      </c>
      <c r="IR32" s="218" t="e">
        <f ca="1" t="shared" ref="IR32" si="810">IP32/HZ31</f>
        <v>#DIV/0!</v>
      </c>
      <c r="IS32" s="248"/>
      <c r="IT32" s="254"/>
    </row>
    <row r="33" s="130" customFormat="1" customHeight="1" spans="1:254">
      <c r="A33" s="160" t="str">
        <f t="shared" ref="A33" si="811">B33&amp;D33</f>
        <v>TotalInternal</v>
      </c>
      <c r="B33" s="161" t="s">
        <v>33</v>
      </c>
      <c r="C33" s="162">
        <f>SUM(C5:C22,C27)</f>
        <v>6186964.94467</v>
      </c>
      <c r="D33" s="163" t="s">
        <v>327</v>
      </c>
      <c r="E33" s="164">
        <f>E5+E7+E9+E11+E13+E19+E21+E27</f>
        <v>0</v>
      </c>
      <c r="F33" s="164" t="s">
        <v>1860</v>
      </c>
      <c r="G33" s="165">
        <f ca="1" t="shared" ref="G33:K33" si="812">G5+G7+G9+G11+G13+G19+G21+G27</f>
        <v>11</v>
      </c>
      <c r="H33" s="165">
        <f ca="1" t="shared" si="812"/>
        <v>0</v>
      </c>
      <c r="I33" s="165">
        <f ca="1" t="shared" si="812"/>
        <v>2</v>
      </c>
      <c r="J33" s="165">
        <f ca="1" t="shared" si="812"/>
        <v>13</v>
      </c>
      <c r="K33" s="165">
        <f ca="1" t="shared" si="812"/>
        <v>0</v>
      </c>
      <c r="L33" s="190"/>
      <c r="M33" s="191">
        <f t="shared" ref="M33:R33" si="813">M5+M7+M9+M11+M13+M19+M21+M27</f>
        <v>0</v>
      </c>
      <c r="N33" s="192" t="s">
        <v>1860</v>
      </c>
      <c r="O33" s="193">
        <f ca="1" t="shared" si="813"/>
        <v>364</v>
      </c>
      <c r="P33" s="193">
        <f ca="1" t="shared" si="813"/>
        <v>0</v>
      </c>
      <c r="Q33" s="193">
        <f ca="1" t="shared" si="813"/>
        <v>0</v>
      </c>
      <c r="R33" s="193">
        <f ca="1" t="shared" si="813"/>
        <v>0</v>
      </c>
      <c r="S33" s="222">
        <f ca="1">SUM(M33:R33)</f>
        <v>364</v>
      </c>
      <c r="T33" s="223">
        <v>5e-5</v>
      </c>
      <c r="U33" s="224">
        <f ca="1" t="shared" ref="U33" si="814">S33/C33</f>
        <v>5.88333703609525e-5</v>
      </c>
      <c r="V33" s="225">
        <v>0.0023</v>
      </c>
      <c r="W33" s="226">
        <f ca="1" t="shared" ref="W33" si="815">SUM(S33:S34)/C33</f>
        <v>0.000464315600322385</v>
      </c>
      <c r="X33" s="162">
        <f t="shared" ref="X33" si="816">SUM(X5:X22,X27)</f>
        <v>6377022.2293</v>
      </c>
      <c r="Y33" s="163" t="s">
        <v>327</v>
      </c>
      <c r="Z33" s="164">
        <f t="shared" ref="Z33" si="817">Z5+Z7+Z9+Z11+Z13+Z19+Z21+Z27</f>
        <v>0</v>
      </c>
      <c r="AA33" s="164" t="s">
        <v>1860</v>
      </c>
      <c r="AB33" s="165">
        <f ca="1" t="shared" ref="AB33:AF33" si="818">AB5+AB7+AB9+AB11+AB13+AB19+AB21+AB27</f>
        <v>28.68</v>
      </c>
      <c r="AC33" s="165">
        <f ca="1" t="shared" si="818"/>
        <v>0</v>
      </c>
      <c r="AD33" s="165">
        <f ca="1" t="shared" si="818"/>
        <v>5</v>
      </c>
      <c r="AE33" s="165">
        <f ca="1" t="shared" si="818"/>
        <v>50</v>
      </c>
      <c r="AF33" s="165">
        <f ca="1" t="shared" si="818"/>
        <v>0</v>
      </c>
      <c r="AG33" s="190"/>
      <c r="AH33" s="191">
        <f t="shared" ref="AH33" si="819">AH5+AH7+AH9+AH11+AH13+AH19+AH21+AH27</f>
        <v>0</v>
      </c>
      <c r="AI33" s="192" t="s">
        <v>1860</v>
      </c>
      <c r="AJ33" s="193">
        <f ca="1" t="shared" ref="AJ33:AM33" si="820">AJ5+AJ7+AJ9+AJ11+AJ13+AJ19+AJ21+AJ27</f>
        <v>1171.52</v>
      </c>
      <c r="AK33" s="193">
        <f ca="1" t="shared" si="820"/>
        <v>0</v>
      </c>
      <c r="AL33" s="193">
        <f ca="1" t="shared" si="820"/>
        <v>5.76</v>
      </c>
      <c r="AM33" s="193">
        <f ca="1" t="shared" si="820"/>
        <v>0</v>
      </c>
      <c r="AN33" s="222">
        <f ca="1" t="shared" si="705"/>
        <v>1177.28</v>
      </c>
      <c r="AO33" s="223">
        <v>5e-5</v>
      </c>
      <c r="AP33" s="224">
        <f ca="1" t="shared" ref="AP33" si="821">AN33/X33</f>
        <v>0.00018461281106891</v>
      </c>
      <c r="AQ33" s="225">
        <v>0.0023</v>
      </c>
      <c r="AR33" s="226">
        <f ca="1" t="shared" ref="AR33" si="822">SUM(AN33:AN34)/X33</f>
        <v>0.000379617999474926</v>
      </c>
      <c r="AS33" s="242">
        <f t="shared" ref="AS33" si="823">SUM(AS5:AS22,AS27)</f>
        <v>6271164.953</v>
      </c>
      <c r="AT33" s="163" t="s">
        <v>327</v>
      </c>
      <c r="AU33" s="164">
        <f t="shared" ref="AU33" si="824">AU5+AU7+AU9+AU11+AU13+AU19+AU21+AU27</f>
        <v>0</v>
      </c>
      <c r="AV33" s="164" t="s">
        <v>1860</v>
      </c>
      <c r="AW33" s="165">
        <f ca="1" t="shared" ref="AW33:BA33" si="825">AW5+AW7+AW9+AW11+AW13+AW19+AW21+AW27</f>
        <v>44.23</v>
      </c>
      <c r="AX33" s="165">
        <f ca="1" t="shared" si="825"/>
        <v>0</v>
      </c>
      <c r="AY33" s="165">
        <f ca="1" t="shared" si="825"/>
        <v>18</v>
      </c>
      <c r="AZ33" s="165">
        <f ca="1" t="shared" si="825"/>
        <v>110</v>
      </c>
      <c r="BA33" s="165">
        <f ca="1" t="shared" si="825"/>
        <v>0</v>
      </c>
      <c r="BB33" s="190"/>
      <c r="BC33" s="191">
        <f t="shared" ref="BC33" si="826">BC5+BC7+BC9+BC11+BC13+BC19+BC21+BC27</f>
        <v>0</v>
      </c>
      <c r="BD33" s="192" t="s">
        <v>1860</v>
      </c>
      <c r="BE33" s="193">
        <f ca="1" t="shared" ref="BE33:BH33" si="827">BE5+BE7+BE9+BE11+BE13+BE19+BE21+BE27</f>
        <v>2411.22</v>
      </c>
      <c r="BF33" s="193">
        <f ca="1" t="shared" si="827"/>
        <v>0</v>
      </c>
      <c r="BG33" s="193">
        <f ca="1" t="shared" si="827"/>
        <v>7.11</v>
      </c>
      <c r="BH33" s="193">
        <f ca="1" t="shared" si="827"/>
        <v>0</v>
      </c>
      <c r="BI33" s="222">
        <f ca="1" t="shared" si="708"/>
        <v>2418.33</v>
      </c>
      <c r="BJ33" s="223">
        <v>5e-5</v>
      </c>
      <c r="BK33" s="224">
        <f ca="1" t="shared" ref="BK33" si="828">BI33/AS33</f>
        <v>0.00038562691591187</v>
      </c>
      <c r="BL33" s="249">
        <v>0.0023</v>
      </c>
      <c r="BM33" s="257">
        <f ca="1" t="shared" ref="BM33" si="829">SUM(BI33:BI34)/AS33</f>
        <v>0.000500438120113343</v>
      </c>
      <c r="BN33" s="242">
        <f t="shared" ref="BN33" si="830">SUM(BN5:BN22,BN27)</f>
        <v>5627323.0037</v>
      </c>
      <c r="BO33" s="163" t="s">
        <v>327</v>
      </c>
      <c r="BP33" s="164">
        <f t="shared" ref="BP33" si="831">BP5+BP7+BP9+BP11+BP13+BP19+BP21+BP27</f>
        <v>0</v>
      </c>
      <c r="BQ33" s="164" t="s">
        <v>1860</v>
      </c>
      <c r="BR33" s="165">
        <f ca="1" t="shared" ref="BR33:BV33" si="832">BR5+BR7+BR9+BR11+BR13+BR19+BR21+BR27</f>
        <v>85.056</v>
      </c>
      <c r="BS33" s="165">
        <f ca="1" t="shared" si="832"/>
        <v>0</v>
      </c>
      <c r="BT33" s="165">
        <f ca="1" t="shared" si="832"/>
        <v>0</v>
      </c>
      <c r="BU33" s="165">
        <f ca="1" t="shared" si="832"/>
        <v>130</v>
      </c>
      <c r="BV33" s="165">
        <f ca="1" t="shared" si="832"/>
        <v>0</v>
      </c>
      <c r="BW33" s="190"/>
      <c r="BX33" s="191">
        <f t="shared" ref="BX33" si="833">BX5+BX7+BX9+BX11+BX13+BX19+BX21+BX27</f>
        <v>0</v>
      </c>
      <c r="BY33" s="192" t="s">
        <v>1860</v>
      </c>
      <c r="BZ33" s="193">
        <f ca="1" t="shared" ref="BZ33:CC33" si="834">BZ5+BZ7+BZ9+BZ11+BZ13+BZ19+BZ21+BZ27</f>
        <v>3010.784</v>
      </c>
      <c r="CA33" s="193">
        <f ca="1" t="shared" si="834"/>
        <v>0</v>
      </c>
      <c r="CB33" s="193">
        <f ca="1" t="shared" si="834"/>
        <v>13.392</v>
      </c>
      <c r="CC33" s="193">
        <f ca="1" t="shared" si="834"/>
        <v>0</v>
      </c>
      <c r="CD33" s="222">
        <f ca="1" t="shared" si="711"/>
        <v>3024.176</v>
      </c>
      <c r="CE33" s="223">
        <v>5e-5</v>
      </c>
      <c r="CF33" s="224">
        <f ca="1" t="shared" ref="CF33" si="835">CD33/BN33</f>
        <v>0.000537409350416101</v>
      </c>
      <c r="CG33" s="249">
        <v>0.0023</v>
      </c>
      <c r="CH33" s="257">
        <f ca="1" t="shared" ref="CH33" si="836">SUM(CD33:CD34)/BN33</f>
        <v>0.00103018566608462</v>
      </c>
      <c r="CI33" s="242">
        <f t="shared" ref="CI33" si="837">SUM(CI5:CI22,CI27)</f>
        <v>6027383.79539999</v>
      </c>
      <c r="CJ33" s="163" t="s">
        <v>327</v>
      </c>
      <c r="CK33" s="164">
        <f t="shared" ref="CK33" si="838">CK5+CK7+CK9+CK11+CK13+CK19+CK21+CK27</f>
        <v>0</v>
      </c>
      <c r="CL33" s="164" t="s">
        <v>1860</v>
      </c>
      <c r="CM33" s="165">
        <f ca="1" t="shared" ref="CM33:CQ33" si="839">CM5+CM7+CM9+CM11+CM13+CM19+CM21+CM27</f>
        <v>32.902</v>
      </c>
      <c r="CN33" s="165">
        <f ca="1" t="shared" si="839"/>
        <v>0</v>
      </c>
      <c r="CO33" s="165">
        <f ca="1" t="shared" si="839"/>
        <v>7</v>
      </c>
      <c r="CP33" s="165">
        <f ca="1" t="shared" si="839"/>
        <v>64</v>
      </c>
      <c r="CQ33" s="165">
        <f ca="1" t="shared" si="839"/>
        <v>0</v>
      </c>
      <c r="CR33" s="190"/>
      <c r="CS33" s="191">
        <f t="shared" ref="CS33" si="840">CS5+CS7+CS9+CS11+CS13+CS19+CS21+CS27</f>
        <v>0</v>
      </c>
      <c r="CT33" s="192" t="s">
        <v>1860</v>
      </c>
      <c r="CU33" s="193">
        <f ca="1" t="shared" ref="CU33:CX33" si="841">CU5+CU7+CU9+CU11+CU13+CU19+CU21+CU27</f>
        <v>1454.628</v>
      </c>
      <c r="CV33" s="193">
        <f ca="1" t="shared" si="841"/>
        <v>0</v>
      </c>
      <c r="CW33" s="193">
        <f ca="1" t="shared" si="841"/>
        <v>5.814</v>
      </c>
      <c r="CX33" s="193">
        <f ca="1" t="shared" si="841"/>
        <v>0</v>
      </c>
      <c r="CY33" s="222">
        <f ca="1" t="shared" si="714"/>
        <v>1460.442</v>
      </c>
      <c r="CZ33" s="223">
        <v>5e-5</v>
      </c>
      <c r="DA33" s="224">
        <f ca="1" t="shared" ref="DA33" si="842">CY33/CI33</f>
        <v>0.000242301145832888</v>
      </c>
      <c r="DB33" s="249">
        <v>0.0023</v>
      </c>
      <c r="DC33" s="257">
        <f ca="1" t="shared" ref="DC33" si="843">SUM(CY33:CY34)/CI33</f>
        <v>0.000369509818893522</v>
      </c>
      <c r="DD33" s="242">
        <f t="shared" ref="DD33" si="844">SUM(DD5:DD22,DD27)</f>
        <v>5435630.1545</v>
      </c>
      <c r="DE33" s="163" t="s">
        <v>327</v>
      </c>
      <c r="DF33" s="164">
        <f t="shared" ref="DF33" si="845">DF5+DF7+DF9+DF11+DF13+DF19+DF21+DF27</f>
        <v>0</v>
      </c>
      <c r="DG33" s="164" t="s">
        <v>1860</v>
      </c>
      <c r="DH33" s="165">
        <f ca="1" t="shared" ref="DH33:DL33" si="846">DH5+DH7+DH9+DH11+DH13+DH19+DH21+DH27</f>
        <v>0</v>
      </c>
      <c r="DI33" s="165">
        <f ca="1" t="shared" si="846"/>
        <v>0</v>
      </c>
      <c r="DJ33" s="165">
        <f ca="1" t="shared" si="846"/>
        <v>0</v>
      </c>
      <c r="DK33" s="165">
        <f ca="1" t="shared" si="846"/>
        <v>0</v>
      </c>
      <c r="DL33" s="165">
        <f ca="1" t="shared" si="846"/>
        <v>0</v>
      </c>
      <c r="DM33" s="190"/>
      <c r="DN33" s="191">
        <f t="shared" ref="DN33" si="847">DN5+DN7+DN9+DN11+DN13+DN19+DN21+DN27</f>
        <v>0</v>
      </c>
      <c r="DO33" s="192" t="s">
        <v>1860</v>
      </c>
      <c r="DP33" s="193">
        <f ca="1" t="shared" ref="DP33:DS33" si="848">DP5+DP7+DP9+DP11+DP13+DP19+DP21+DP27</f>
        <v>0</v>
      </c>
      <c r="DQ33" s="193">
        <f ca="1" t="shared" si="848"/>
        <v>0</v>
      </c>
      <c r="DR33" s="193">
        <f ca="1" t="shared" si="848"/>
        <v>0</v>
      </c>
      <c r="DS33" s="193">
        <f ca="1" t="shared" si="848"/>
        <v>0</v>
      </c>
      <c r="DT33" s="222">
        <f ca="1" t="shared" si="717"/>
        <v>0</v>
      </c>
      <c r="DU33" s="223">
        <v>5e-5</v>
      </c>
      <c r="DV33" s="224">
        <f ca="1" t="shared" ref="DV33" si="849">DT33/DD33</f>
        <v>0</v>
      </c>
      <c r="DW33" s="249">
        <v>0.0023</v>
      </c>
      <c r="DX33" s="257">
        <f ca="1" t="shared" ref="DX33" si="850">SUM(DT33:DT34)/DD33</f>
        <v>7.024778896774e-5</v>
      </c>
      <c r="DY33" s="242">
        <f t="shared" ref="DY33" si="851">SUM(DY5:DY22,DY27)</f>
        <v>0</v>
      </c>
      <c r="DZ33" s="163" t="s">
        <v>327</v>
      </c>
      <c r="EA33" s="164">
        <f t="shared" ref="EA33" si="852">EA5+EA7+EA9+EA11+EA13+EA19+EA21+EA27</f>
        <v>0</v>
      </c>
      <c r="EB33" s="164" t="s">
        <v>1860</v>
      </c>
      <c r="EC33" s="165">
        <f ca="1" t="shared" ref="EC33:EG33" si="853">EC5+EC7+EC9+EC11+EC13+EC19+EC21+EC27</f>
        <v>0</v>
      </c>
      <c r="ED33" s="165">
        <f ca="1" t="shared" si="853"/>
        <v>0</v>
      </c>
      <c r="EE33" s="165">
        <f ca="1" t="shared" si="853"/>
        <v>0</v>
      </c>
      <c r="EF33" s="165">
        <f ca="1" t="shared" si="853"/>
        <v>0</v>
      </c>
      <c r="EG33" s="165">
        <f ca="1" t="shared" si="853"/>
        <v>0</v>
      </c>
      <c r="EH33" s="190"/>
      <c r="EI33" s="191">
        <f t="shared" ref="EI33" si="854">EI5+EI7+EI9+EI11+EI13+EI19+EI21+EI27</f>
        <v>0</v>
      </c>
      <c r="EJ33" s="192" t="s">
        <v>1860</v>
      </c>
      <c r="EK33" s="193">
        <f ca="1" t="shared" ref="EK33:EN33" si="855">EK5+EK7+EK9+EK11+EK13+EK19+EK21+EK27</f>
        <v>0</v>
      </c>
      <c r="EL33" s="193">
        <f ca="1" t="shared" si="855"/>
        <v>0</v>
      </c>
      <c r="EM33" s="193">
        <f ca="1" t="shared" si="855"/>
        <v>0</v>
      </c>
      <c r="EN33" s="193">
        <f ca="1" t="shared" si="855"/>
        <v>0</v>
      </c>
      <c r="EO33" s="222">
        <f ca="1" t="shared" si="720"/>
        <v>0</v>
      </c>
      <c r="EP33" s="223">
        <v>5e-5</v>
      </c>
      <c r="EQ33" s="224" t="e">
        <f ca="1" t="shared" ref="EQ33" si="856">EO33/DY33</f>
        <v>#DIV/0!</v>
      </c>
      <c r="ER33" s="249">
        <v>0.0023</v>
      </c>
      <c r="ES33" s="257" t="e">
        <f ca="1" t="shared" ref="ES33" si="857">SUM(EO33:EO34)/DY33</f>
        <v>#DIV/0!</v>
      </c>
      <c r="ET33" s="242">
        <f t="shared" ref="ET33" si="858">SUM(ET5:ET22,ET27)</f>
        <v>0</v>
      </c>
      <c r="EU33" s="163" t="s">
        <v>327</v>
      </c>
      <c r="EV33" s="164">
        <f t="shared" ref="EV33" si="859">EV5+EV7+EV9+EV11+EV13+EV19+EV21+EV27</f>
        <v>0</v>
      </c>
      <c r="EW33" s="164" t="s">
        <v>1860</v>
      </c>
      <c r="EX33" s="165">
        <f ca="1" t="shared" ref="EX33:FB33" si="860">EX5+EX7+EX9+EX11+EX13+EX19+EX21+EX27</f>
        <v>0</v>
      </c>
      <c r="EY33" s="165">
        <f ca="1" t="shared" si="860"/>
        <v>0</v>
      </c>
      <c r="EZ33" s="165">
        <f ca="1" t="shared" si="860"/>
        <v>0</v>
      </c>
      <c r="FA33" s="165">
        <f ca="1" t="shared" si="860"/>
        <v>0</v>
      </c>
      <c r="FB33" s="165">
        <f ca="1" t="shared" si="860"/>
        <v>0</v>
      </c>
      <c r="FC33" s="190"/>
      <c r="FD33" s="191">
        <f t="shared" ref="FD33" si="861">FD5+FD7+FD9+FD11+FD13+FD19+FD21+FD27</f>
        <v>0</v>
      </c>
      <c r="FE33" s="192" t="s">
        <v>1860</v>
      </c>
      <c r="FF33" s="193">
        <f ca="1" t="shared" ref="FF33:FI33" si="862">FF5+FF7+FF9+FF11+FF13+FF19+FF21+FF27</f>
        <v>0</v>
      </c>
      <c r="FG33" s="193">
        <f ca="1" t="shared" si="862"/>
        <v>0</v>
      </c>
      <c r="FH33" s="193">
        <f ca="1" t="shared" si="862"/>
        <v>0</v>
      </c>
      <c r="FI33" s="193">
        <f ca="1" t="shared" si="862"/>
        <v>0</v>
      </c>
      <c r="FJ33" s="222">
        <f ca="1" t="shared" si="723"/>
        <v>0</v>
      </c>
      <c r="FK33" s="223">
        <v>5e-5</v>
      </c>
      <c r="FL33" s="224" t="e">
        <f ca="1" t="shared" ref="FL33" si="863">FJ33/ET33</f>
        <v>#DIV/0!</v>
      </c>
      <c r="FM33" s="249">
        <v>0.0023</v>
      </c>
      <c r="FN33" s="257" t="e">
        <f ca="1" t="shared" ref="FN33" si="864">SUM(FJ33:FJ34)/ET33</f>
        <v>#DIV/0!</v>
      </c>
      <c r="FO33" s="242">
        <f t="shared" ref="FO33" si="865">SUM(FO5:FO22,FO27)</f>
        <v>0</v>
      </c>
      <c r="FP33" s="163" t="s">
        <v>327</v>
      </c>
      <c r="FQ33" s="164">
        <f t="shared" ref="FQ33" si="866">FQ5+FQ7+FQ9+FQ11+FQ13+FQ19+FQ21+FQ27</f>
        <v>0</v>
      </c>
      <c r="FR33" s="164" t="s">
        <v>1860</v>
      </c>
      <c r="FS33" s="165">
        <f ca="1" t="shared" ref="FS33:FW33" si="867">FS5+FS7+FS9+FS11+FS13+FS19+FS21+FS27</f>
        <v>0</v>
      </c>
      <c r="FT33" s="165">
        <f ca="1" t="shared" si="867"/>
        <v>0</v>
      </c>
      <c r="FU33" s="165">
        <f ca="1" t="shared" si="867"/>
        <v>0</v>
      </c>
      <c r="FV33" s="165">
        <f ca="1" t="shared" si="867"/>
        <v>0</v>
      </c>
      <c r="FW33" s="165">
        <f ca="1" t="shared" si="867"/>
        <v>0</v>
      </c>
      <c r="FX33" s="190"/>
      <c r="FY33" s="191">
        <f t="shared" ref="FY33" si="868">FY5+FY7+FY9+FY11+FY13+FY19+FY21+FY27</f>
        <v>0</v>
      </c>
      <c r="FZ33" s="192" t="s">
        <v>1860</v>
      </c>
      <c r="GA33" s="193">
        <f ca="1" t="shared" ref="GA33:GD33" si="869">GA5+GA7+GA9+GA11+GA13+GA19+GA21+GA27</f>
        <v>0</v>
      </c>
      <c r="GB33" s="193">
        <f ca="1" t="shared" si="869"/>
        <v>0</v>
      </c>
      <c r="GC33" s="193">
        <f ca="1" t="shared" si="869"/>
        <v>0</v>
      </c>
      <c r="GD33" s="193">
        <f ca="1" t="shared" si="869"/>
        <v>0</v>
      </c>
      <c r="GE33" s="222">
        <f ca="1" t="shared" si="726"/>
        <v>0</v>
      </c>
      <c r="GF33" s="223">
        <v>5e-5</v>
      </c>
      <c r="GG33" s="224" t="e">
        <f ca="1" t="shared" ref="GG33" si="870">GE33/FO33</f>
        <v>#DIV/0!</v>
      </c>
      <c r="GH33" s="249">
        <v>0.0023</v>
      </c>
      <c r="GI33" s="257" t="e">
        <f ca="1" t="shared" ref="GI33" si="871">SUM(GE33:GE34)/FO33</f>
        <v>#DIV/0!</v>
      </c>
      <c r="GJ33" s="242">
        <f t="shared" ref="GJ33" si="872">SUM(GJ5:GJ22,GJ27)</f>
        <v>0</v>
      </c>
      <c r="GK33" s="163" t="s">
        <v>327</v>
      </c>
      <c r="GL33" s="164">
        <f t="shared" ref="GL33" si="873">GL5+GL7+GL9+GL11+GL13+GL19+GL21+GL27</f>
        <v>0</v>
      </c>
      <c r="GM33" s="164" t="s">
        <v>1860</v>
      </c>
      <c r="GN33" s="165">
        <f ca="1" t="shared" ref="GN33:GR33" si="874">GN5+GN7+GN9+GN11+GN13+GN19+GN21+GN27</f>
        <v>0</v>
      </c>
      <c r="GO33" s="165">
        <f ca="1" t="shared" si="874"/>
        <v>0</v>
      </c>
      <c r="GP33" s="165">
        <f ca="1" t="shared" si="874"/>
        <v>0</v>
      </c>
      <c r="GQ33" s="165">
        <f ca="1" t="shared" si="874"/>
        <v>0</v>
      </c>
      <c r="GR33" s="165">
        <f ca="1" t="shared" si="874"/>
        <v>0</v>
      </c>
      <c r="GS33" s="190"/>
      <c r="GT33" s="191">
        <f t="shared" ref="GT33" si="875">GT5+GT7+GT9+GT11+GT13+GT19+GT21+GT27</f>
        <v>0</v>
      </c>
      <c r="GU33" s="192" t="s">
        <v>1860</v>
      </c>
      <c r="GV33" s="193">
        <f ca="1" t="shared" ref="GV33:GY33" si="876">GV5+GV7+GV9+GV11+GV13+GV19+GV21+GV27</f>
        <v>0</v>
      </c>
      <c r="GW33" s="193">
        <f ca="1" t="shared" si="876"/>
        <v>0</v>
      </c>
      <c r="GX33" s="193">
        <f ca="1" t="shared" si="876"/>
        <v>0</v>
      </c>
      <c r="GY33" s="193">
        <f ca="1" t="shared" si="876"/>
        <v>0</v>
      </c>
      <c r="GZ33" s="222">
        <f ca="1" t="shared" si="729"/>
        <v>0</v>
      </c>
      <c r="HA33" s="223">
        <v>5e-5</v>
      </c>
      <c r="HB33" s="224" t="e">
        <f ca="1" t="shared" ref="HB33" si="877">GZ33/GJ33</f>
        <v>#DIV/0!</v>
      </c>
      <c r="HC33" s="249">
        <v>0.0023</v>
      </c>
      <c r="HD33" s="257" t="e">
        <f ca="1" t="shared" ref="HD33" si="878">SUM(GZ33:GZ34)/GJ33</f>
        <v>#DIV/0!</v>
      </c>
      <c r="HE33" s="242">
        <f t="shared" ref="HE33" si="879">SUM(HE5:HE22,HE27)</f>
        <v>0</v>
      </c>
      <c r="HF33" s="163" t="s">
        <v>327</v>
      </c>
      <c r="HG33" s="164">
        <f t="shared" ref="HG33" si="880">HG5+HG7+HG9+HG11+HG13+HG19+HG21+HG27</f>
        <v>0</v>
      </c>
      <c r="HH33" s="164" t="s">
        <v>1860</v>
      </c>
      <c r="HI33" s="165">
        <f ca="1" t="shared" ref="HI33:HM33" si="881">HI5+HI7+HI9+HI11+HI13+HI19+HI21+HI27</f>
        <v>0</v>
      </c>
      <c r="HJ33" s="165">
        <f ca="1" t="shared" si="881"/>
        <v>0</v>
      </c>
      <c r="HK33" s="165">
        <f ca="1" t="shared" si="881"/>
        <v>0</v>
      </c>
      <c r="HL33" s="165">
        <f ca="1" t="shared" si="881"/>
        <v>0</v>
      </c>
      <c r="HM33" s="165">
        <f ca="1" t="shared" si="881"/>
        <v>0</v>
      </c>
      <c r="HN33" s="190"/>
      <c r="HO33" s="191">
        <f t="shared" ref="HO33" si="882">HO5+HO7+HO9+HO11+HO13+HO19+HO21+HO27</f>
        <v>0</v>
      </c>
      <c r="HP33" s="192" t="s">
        <v>1860</v>
      </c>
      <c r="HQ33" s="193">
        <f ca="1" t="shared" ref="HQ33:HT33" si="883">HQ5+HQ7+HQ9+HQ11+HQ13+HQ19+HQ21+HQ27</f>
        <v>0</v>
      </c>
      <c r="HR33" s="193">
        <f ca="1" t="shared" si="883"/>
        <v>0</v>
      </c>
      <c r="HS33" s="193">
        <f ca="1" t="shared" si="883"/>
        <v>0</v>
      </c>
      <c r="HT33" s="193">
        <f ca="1" t="shared" si="883"/>
        <v>0</v>
      </c>
      <c r="HU33" s="222">
        <f ca="1" t="shared" si="732"/>
        <v>0</v>
      </c>
      <c r="HV33" s="223">
        <v>5e-5</v>
      </c>
      <c r="HW33" s="224" t="e">
        <f ca="1" t="shared" ref="HW33" si="884">HU33/HE33</f>
        <v>#DIV/0!</v>
      </c>
      <c r="HX33" s="249">
        <v>0.0023</v>
      </c>
      <c r="HY33" s="257" t="e">
        <f ca="1" t="shared" ref="HY33" si="885">SUM(HU33:HU34)/HE33</f>
        <v>#DIV/0!</v>
      </c>
      <c r="HZ33" s="242">
        <f t="shared" ref="HZ33" si="886">SUM(HZ5:HZ22,HZ27)</f>
        <v>0</v>
      </c>
      <c r="IA33" s="163" t="s">
        <v>327</v>
      </c>
      <c r="IB33" s="164">
        <f t="shared" ref="IB33" si="887">IB5+IB7+IB9+IB11+IB13+IB19+IB21+IB27</f>
        <v>0</v>
      </c>
      <c r="IC33" s="164" t="s">
        <v>1860</v>
      </c>
      <c r="ID33" s="165">
        <f ca="1" t="shared" ref="ID33:IH33" si="888">ID5+ID7+ID9+ID11+ID13+ID19+ID21+ID27</f>
        <v>0</v>
      </c>
      <c r="IE33" s="165">
        <f ca="1" t="shared" si="888"/>
        <v>0</v>
      </c>
      <c r="IF33" s="165">
        <f ca="1" t="shared" si="888"/>
        <v>0</v>
      </c>
      <c r="IG33" s="165">
        <f ca="1" t="shared" si="888"/>
        <v>0</v>
      </c>
      <c r="IH33" s="165">
        <f ca="1" t="shared" si="888"/>
        <v>0</v>
      </c>
      <c r="II33" s="190"/>
      <c r="IJ33" s="191">
        <f t="shared" ref="IJ33" si="889">IJ5+IJ7+IJ9+IJ11+IJ13+IJ19+IJ21+IJ27</f>
        <v>0</v>
      </c>
      <c r="IK33" s="192" t="s">
        <v>1860</v>
      </c>
      <c r="IL33" s="193">
        <f ca="1" t="shared" ref="IL33:IO33" si="890">IL5+IL7+IL9+IL11+IL13+IL19+IL21+IL27</f>
        <v>0</v>
      </c>
      <c r="IM33" s="193">
        <f ca="1" t="shared" si="890"/>
        <v>0</v>
      </c>
      <c r="IN33" s="193">
        <f ca="1" t="shared" si="890"/>
        <v>0</v>
      </c>
      <c r="IO33" s="193">
        <f ca="1" t="shared" si="890"/>
        <v>0</v>
      </c>
      <c r="IP33" s="222">
        <f ca="1" t="shared" si="735"/>
        <v>0</v>
      </c>
      <c r="IQ33" s="223">
        <v>5e-5</v>
      </c>
      <c r="IR33" s="224" t="e">
        <f ca="1" t="shared" ref="IR33" si="891">IP33/HZ33</f>
        <v>#DIV/0!</v>
      </c>
      <c r="IS33" s="249">
        <v>0.0023</v>
      </c>
      <c r="IT33" s="257" t="e">
        <f ca="1" t="shared" ref="IT33" si="892">SUM(IP33:IP34)/HZ33</f>
        <v>#DIV/0!</v>
      </c>
    </row>
    <row r="34" s="130" customFormat="1" customHeight="1" spans="1:254">
      <c r="A34" s="160" t="str">
        <f t="shared" ref="A34" si="893">B33&amp;D34</f>
        <v>TotalExternal</v>
      </c>
      <c r="B34" s="166"/>
      <c r="C34" s="167"/>
      <c r="D34" s="168" t="s">
        <v>49</v>
      </c>
      <c r="E34" s="169">
        <f t="shared" ref="E34:K34" si="894">E6+E8+E10+E12+E14+E20+E22+E28</f>
        <v>1</v>
      </c>
      <c r="F34" s="169">
        <f t="shared" si="894"/>
        <v>0</v>
      </c>
      <c r="G34" s="170">
        <f ca="1" t="shared" si="894"/>
        <v>0</v>
      </c>
      <c r="H34" s="170">
        <f ca="1" t="shared" si="894"/>
        <v>5</v>
      </c>
      <c r="I34" s="170">
        <f ca="1" t="shared" si="894"/>
        <v>41</v>
      </c>
      <c r="J34" s="170">
        <f ca="1" t="shared" si="894"/>
        <v>0</v>
      </c>
      <c r="K34" s="170">
        <f ca="1" t="shared" si="894"/>
        <v>6</v>
      </c>
      <c r="L34" s="194"/>
      <c r="M34" s="195">
        <f t="shared" ref="M34:R34" si="895">M6+M8+M10+M12+M14+M20+M22+M28</f>
        <v>500</v>
      </c>
      <c r="N34" s="196">
        <f t="shared" si="895"/>
        <v>0</v>
      </c>
      <c r="O34" s="197">
        <f ca="1" t="shared" si="895"/>
        <v>728</v>
      </c>
      <c r="P34" s="197">
        <f ca="1" t="shared" si="895"/>
        <v>460</v>
      </c>
      <c r="Q34" s="197">
        <f ca="1" t="shared" si="895"/>
        <v>820.704342458</v>
      </c>
      <c r="R34" s="197">
        <f ca="1" t="shared" si="895"/>
        <v>0</v>
      </c>
      <c r="S34" s="227">
        <f ca="1" t="shared" ref="S34" si="896">SUM(,M34:R34)</f>
        <v>2508.704342458</v>
      </c>
      <c r="T34" s="228">
        <v>5e-5</v>
      </c>
      <c r="U34" s="229">
        <f ca="1" t="shared" ref="U34" si="897">S34/C33</f>
        <v>0.000405482229961432</v>
      </c>
      <c r="V34" s="230"/>
      <c r="W34" s="231"/>
      <c r="X34" s="167"/>
      <c r="Y34" s="168" t="s">
        <v>49</v>
      </c>
      <c r="Z34" s="169">
        <f t="shared" ref="Z34:AF34" si="898">Z6+Z8+Z10+Z12+Z14+Z20+Z22+Z28</f>
        <v>1</v>
      </c>
      <c r="AA34" s="169">
        <f t="shared" si="898"/>
        <v>0</v>
      </c>
      <c r="AB34" s="170">
        <f ca="1" t="shared" si="898"/>
        <v>5.55</v>
      </c>
      <c r="AC34" s="170">
        <f ca="1" t="shared" si="898"/>
        <v>1.5</v>
      </c>
      <c r="AD34" s="170">
        <f ca="1" t="shared" si="898"/>
        <v>13</v>
      </c>
      <c r="AE34" s="170">
        <f ca="1" t="shared" si="898"/>
        <v>0</v>
      </c>
      <c r="AF34" s="170">
        <f ca="1" t="shared" si="898"/>
        <v>6</v>
      </c>
      <c r="AG34" s="194"/>
      <c r="AH34" s="195">
        <f t="shared" ref="AH34:AM34" si="899">AH6+AH8+AH10+AH12+AH14+AH20+AH22+AH28</f>
        <v>500</v>
      </c>
      <c r="AI34" s="196">
        <f t="shared" si="899"/>
        <v>0</v>
      </c>
      <c r="AJ34" s="197">
        <f ca="1" t="shared" si="899"/>
        <v>364.7</v>
      </c>
      <c r="AK34" s="197">
        <f ca="1" t="shared" si="899"/>
        <v>145</v>
      </c>
      <c r="AL34" s="197">
        <f ca="1" t="shared" si="899"/>
        <v>233.852421294</v>
      </c>
      <c r="AM34" s="197">
        <f ca="1" t="shared" si="899"/>
        <v>0</v>
      </c>
      <c r="AN34" s="227">
        <f ca="1" t="shared" ref="AN34" si="900">SUM(,AH34:AM34)</f>
        <v>1243.552421294</v>
      </c>
      <c r="AO34" s="228">
        <v>5e-5</v>
      </c>
      <c r="AP34" s="229">
        <f ca="1" t="shared" ref="AP34" si="901">AN34/X33</f>
        <v>0.000195005188406016</v>
      </c>
      <c r="AQ34" s="230"/>
      <c r="AR34" s="231"/>
      <c r="AS34" s="243"/>
      <c r="AT34" s="168" t="s">
        <v>49</v>
      </c>
      <c r="AU34" s="169">
        <f t="shared" ref="AU34:BA34" si="902">AU6+AU8+AU10+AU12+AU14+AU20+AU22+AU28</f>
        <v>0</v>
      </c>
      <c r="AV34" s="169">
        <f t="shared" si="902"/>
        <v>0</v>
      </c>
      <c r="AW34" s="170">
        <f ca="1" t="shared" si="902"/>
        <v>0</v>
      </c>
      <c r="AX34" s="170">
        <f ca="1" t="shared" si="902"/>
        <v>0</v>
      </c>
      <c r="AY34" s="170">
        <f ca="1" t="shared" si="902"/>
        <v>19.5</v>
      </c>
      <c r="AZ34" s="170">
        <f ca="1" t="shared" si="902"/>
        <v>0</v>
      </c>
      <c r="BA34" s="170">
        <f ca="1" t="shared" si="902"/>
        <v>18</v>
      </c>
      <c r="BB34" s="194"/>
      <c r="BC34" s="195">
        <f t="shared" ref="BC34:BH34" si="903">BC6+BC8+BC10+BC12+BC14+BC20+BC22+BC28</f>
        <v>0</v>
      </c>
      <c r="BD34" s="196">
        <f t="shared" si="903"/>
        <v>0</v>
      </c>
      <c r="BE34" s="197">
        <f ca="1" t="shared" si="903"/>
        <v>525</v>
      </c>
      <c r="BF34" s="197">
        <f ca="1" t="shared" si="903"/>
        <v>195</v>
      </c>
      <c r="BG34" s="197">
        <f ca="1" t="shared" si="903"/>
        <v>0</v>
      </c>
      <c r="BH34" s="197">
        <f ca="1" t="shared" si="903"/>
        <v>0</v>
      </c>
      <c r="BI34" s="227">
        <f ca="1" t="shared" ref="BI34" si="904">SUM(,BC34:BH34)</f>
        <v>720</v>
      </c>
      <c r="BJ34" s="228">
        <v>5e-5</v>
      </c>
      <c r="BK34" s="229">
        <f ca="1" t="shared" ref="BK34" si="905">BI34/AS33</f>
        <v>0.000114811204201472</v>
      </c>
      <c r="BL34" s="250"/>
      <c r="BM34" s="258"/>
      <c r="BN34" s="243"/>
      <c r="BO34" s="168" t="s">
        <v>49</v>
      </c>
      <c r="BP34" s="169">
        <f t="shared" ref="BP34:BV34" si="906">BP6+BP8+BP10+BP12+BP14+BP20+BP22+BP28</f>
        <v>3</v>
      </c>
      <c r="BQ34" s="169">
        <f t="shared" si="906"/>
        <v>0</v>
      </c>
      <c r="BR34" s="170">
        <f ca="1" t="shared" si="906"/>
        <v>11.248</v>
      </c>
      <c r="BS34" s="170">
        <f ca="1" t="shared" si="906"/>
        <v>1</v>
      </c>
      <c r="BT34" s="170">
        <f ca="1" t="shared" si="906"/>
        <v>34</v>
      </c>
      <c r="BU34" s="170">
        <f ca="1" t="shared" si="906"/>
        <v>0</v>
      </c>
      <c r="BV34" s="170">
        <f ca="1" t="shared" si="906"/>
        <v>9</v>
      </c>
      <c r="BW34" s="194"/>
      <c r="BX34" s="195">
        <f t="shared" ref="BX34:CC34" si="907">BX6+BX8+BX10+BX12+BX14+BX20+BX22+BX28</f>
        <v>1500</v>
      </c>
      <c r="BY34" s="196">
        <f t="shared" si="907"/>
        <v>0</v>
      </c>
      <c r="BZ34" s="197">
        <f ca="1" t="shared" si="907"/>
        <v>773.472</v>
      </c>
      <c r="CA34" s="197">
        <f ca="1" t="shared" si="907"/>
        <v>350</v>
      </c>
      <c r="CB34" s="197">
        <f ca="1" t="shared" si="907"/>
        <v>149.53949684</v>
      </c>
      <c r="CC34" s="197">
        <f ca="1" t="shared" si="907"/>
        <v>0</v>
      </c>
      <c r="CD34" s="227">
        <f ca="1" t="shared" ref="CD34" si="908">SUM(,BX34:CC34)</f>
        <v>2773.01149684</v>
      </c>
      <c r="CE34" s="228">
        <v>5e-5</v>
      </c>
      <c r="CF34" s="229">
        <f ca="1" t="shared" ref="CF34" si="909">CD34/BN33</f>
        <v>0.000492776315668521</v>
      </c>
      <c r="CG34" s="250"/>
      <c r="CH34" s="258"/>
      <c r="CI34" s="243"/>
      <c r="CJ34" s="168" t="s">
        <v>49</v>
      </c>
      <c r="CK34" s="169">
        <f t="shared" ref="CK34:CQ34" si="910">CK6+CK8+CK10+CK12+CK14+CK20+CK22+CK28</f>
        <v>0</v>
      </c>
      <c r="CL34" s="169">
        <f t="shared" si="910"/>
        <v>0</v>
      </c>
      <c r="CM34" s="170">
        <f ca="1" t="shared" si="910"/>
        <v>0</v>
      </c>
      <c r="CN34" s="170">
        <f ca="1" t="shared" si="910"/>
        <v>2</v>
      </c>
      <c r="CO34" s="170">
        <f ca="1" t="shared" si="910"/>
        <v>19.5</v>
      </c>
      <c r="CP34" s="170">
        <f ca="1" t="shared" si="910"/>
        <v>0</v>
      </c>
      <c r="CQ34" s="170">
        <f ca="1" t="shared" si="910"/>
        <v>6</v>
      </c>
      <c r="CR34" s="194"/>
      <c r="CS34" s="195">
        <f t="shared" ref="CS34:CX34" si="911">CS6+CS8+CS10+CS12+CS14+CS20+CS22+CS28</f>
        <v>0</v>
      </c>
      <c r="CT34" s="196">
        <f t="shared" si="911"/>
        <v>0</v>
      </c>
      <c r="CU34" s="197">
        <f ca="1" t="shared" si="911"/>
        <v>385</v>
      </c>
      <c r="CV34" s="197">
        <f ca="1" t="shared" si="911"/>
        <v>215</v>
      </c>
      <c r="CW34" s="197">
        <f ca="1" t="shared" si="911"/>
        <v>166.73549464</v>
      </c>
      <c r="CX34" s="197">
        <f ca="1" t="shared" si="911"/>
        <v>0</v>
      </c>
      <c r="CY34" s="227">
        <f ca="1" t="shared" ref="CY34" si="912">SUM(,CS34:CX34)</f>
        <v>766.73549464</v>
      </c>
      <c r="CZ34" s="228">
        <v>5e-5</v>
      </c>
      <c r="DA34" s="229">
        <f ca="1" t="shared" ref="DA34" si="913">CY34/CI33</f>
        <v>0.000127208673060634</v>
      </c>
      <c r="DB34" s="250"/>
      <c r="DC34" s="258"/>
      <c r="DD34" s="243"/>
      <c r="DE34" s="168" t="s">
        <v>49</v>
      </c>
      <c r="DF34" s="169">
        <f t="shared" ref="DF34:DL34" si="914">DF6+DF8+DF10+DF12+DF14+DF20+DF22+DF28</f>
        <v>0</v>
      </c>
      <c r="DG34" s="169">
        <f t="shared" si="914"/>
        <v>0</v>
      </c>
      <c r="DH34" s="170">
        <f ca="1" t="shared" si="914"/>
        <v>14.171</v>
      </c>
      <c r="DI34" s="170">
        <f ca="1" t="shared" si="914"/>
        <v>0</v>
      </c>
      <c r="DJ34" s="170">
        <f ca="1" t="shared" si="914"/>
        <v>4</v>
      </c>
      <c r="DK34" s="170">
        <f ca="1" t="shared" si="914"/>
        <v>0</v>
      </c>
      <c r="DL34" s="170">
        <f ca="1" t="shared" si="914"/>
        <v>6</v>
      </c>
      <c r="DM34" s="194"/>
      <c r="DN34" s="195">
        <f t="shared" ref="DN34:DS34" si="915">DN6+DN8+DN10+DN12+DN14+DN20+DN22+DN28</f>
        <v>0</v>
      </c>
      <c r="DO34" s="196">
        <f t="shared" si="915"/>
        <v>0</v>
      </c>
      <c r="DP34" s="197">
        <f ca="1" t="shared" si="915"/>
        <v>338.394</v>
      </c>
      <c r="DQ34" s="197">
        <f ca="1" t="shared" si="915"/>
        <v>40</v>
      </c>
      <c r="DR34" s="197">
        <f ca="1" t="shared" si="915"/>
        <v>3.447</v>
      </c>
      <c r="DS34" s="197">
        <f ca="1" t="shared" si="915"/>
        <v>0</v>
      </c>
      <c r="DT34" s="227">
        <f ca="1" t="shared" ref="DT34" si="916">SUM(,DN34:DS34)</f>
        <v>381.841</v>
      </c>
      <c r="DU34" s="228">
        <v>5e-5</v>
      </c>
      <c r="DV34" s="229">
        <f ca="1" t="shared" ref="DV34" si="917">DT34/DD33</f>
        <v>7.024778896774e-5</v>
      </c>
      <c r="DW34" s="250"/>
      <c r="DX34" s="258"/>
      <c r="DY34" s="243"/>
      <c r="DZ34" s="168" t="s">
        <v>49</v>
      </c>
      <c r="EA34" s="169">
        <f t="shared" ref="EA34:EG34" si="918">EA6+EA8+EA10+EA12+EA14+EA20+EA22+EA28</f>
        <v>0</v>
      </c>
      <c r="EB34" s="169">
        <f t="shared" si="918"/>
        <v>0</v>
      </c>
      <c r="EC34" s="170">
        <f ca="1" t="shared" si="918"/>
        <v>0</v>
      </c>
      <c r="ED34" s="170">
        <f ca="1" t="shared" si="918"/>
        <v>0</v>
      </c>
      <c r="EE34" s="170">
        <f ca="1" t="shared" si="918"/>
        <v>0</v>
      </c>
      <c r="EF34" s="170">
        <f ca="1" t="shared" si="918"/>
        <v>0</v>
      </c>
      <c r="EG34" s="170">
        <f ca="1" t="shared" si="918"/>
        <v>0</v>
      </c>
      <c r="EH34" s="194"/>
      <c r="EI34" s="195">
        <f t="shared" ref="EI34:EN34" si="919">EI6+EI8+EI10+EI12+EI14+EI20+EI22+EI28</f>
        <v>0</v>
      </c>
      <c r="EJ34" s="196">
        <f t="shared" si="919"/>
        <v>0</v>
      </c>
      <c r="EK34" s="197">
        <f ca="1" t="shared" si="919"/>
        <v>0</v>
      </c>
      <c r="EL34" s="197">
        <f ca="1" t="shared" si="919"/>
        <v>0</v>
      </c>
      <c r="EM34" s="197">
        <f ca="1" t="shared" si="919"/>
        <v>0</v>
      </c>
      <c r="EN34" s="197">
        <f ca="1" t="shared" si="919"/>
        <v>0</v>
      </c>
      <c r="EO34" s="227">
        <f ca="1" t="shared" ref="EO34" si="920">SUM(,EI34:EN34)</f>
        <v>0</v>
      </c>
      <c r="EP34" s="228">
        <v>5e-5</v>
      </c>
      <c r="EQ34" s="229" t="e">
        <f ca="1" t="shared" ref="EQ34" si="921">EO34/DY33</f>
        <v>#DIV/0!</v>
      </c>
      <c r="ER34" s="250"/>
      <c r="ES34" s="258"/>
      <c r="ET34" s="243"/>
      <c r="EU34" s="168" t="s">
        <v>49</v>
      </c>
      <c r="EV34" s="169">
        <f t="shared" ref="EV34:FB34" si="922">EV6+EV8+EV10+EV12+EV14+EV20+EV22+EV28</f>
        <v>0</v>
      </c>
      <c r="EW34" s="169">
        <f t="shared" si="922"/>
        <v>0</v>
      </c>
      <c r="EX34" s="170">
        <f ca="1" t="shared" si="922"/>
        <v>0</v>
      </c>
      <c r="EY34" s="170">
        <f ca="1" t="shared" si="922"/>
        <v>0</v>
      </c>
      <c r="EZ34" s="170">
        <f ca="1" t="shared" si="922"/>
        <v>0</v>
      </c>
      <c r="FA34" s="170">
        <f ca="1" t="shared" si="922"/>
        <v>0</v>
      </c>
      <c r="FB34" s="170">
        <f ca="1" t="shared" si="922"/>
        <v>0</v>
      </c>
      <c r="FC34" s="194"/>
      <c r="FD34" s="195">
        <f t="shared" ref="FD34:FI34" si="923">FD6+FD8+FD10+FD12+FD14+FD20+FD22+FD28</f>
        <v>0</v>
      </c>
      <c r="FE34" s="196">
        <f t="shared" si="923"/>
        <v>0</v>
      </c>
      <c r="FF34" s="197">
        <f ca="1" t="shared" si="923"/>
        <v>0</v>
      </c>
      <c r="FG34" s="197">
        <f ca="1" t="shared" si="923"/>
        <v>0</v>
      </c>
      <c r="FH34" s="197">
        <f ca="1" t="shared" si="923"/>
        <v>0</v>
      </c>
      <c r="FI34" s="197">
        <f ca="1" t="shared" si="923"/>
        <v>0</v>
      </c>
      <c r="FJ34" s="227">
        <f ca="1" t="shared" ref="FJ34" si="924">SUM(,FD34:FI34)</f>
        <v>0</v>
      </c>
      <c r="FK34" s="228">
        <v>5e-5</v>
      </c>
      <c r="FL34" s="229" t="e">
        <f ca="1" t="shared" ref="FL34" si="925">FJ34/ET33</f>
        <v>#DIV/0!</v>
      </c>
      <c r="FM34" s="250"/>
      <c r="FN34" s="258"/>
      <c r="FO34" s="243"/>
      <c r="FP34" s="168" t="s">
        <v>49</v>
      </c>
      <c r="FQ34" s="169">
        <f t="shared" ref="FQ34:FW34" si="926">FQ6+FQ8+FQ10+FQ12+FQ14+FQ20+FQ22+FQ28</f>
        <v>0</v>
      </c>
      <c r="FR34" s="169">
        <f t="shared" si="926"/>
        <v>0</v>
      </c>
      <c r="FS34" s="170">
        <f ca="1" t="shared" si="926"/>
        <v>0</v>
      </c>
      <c r="FT34" s="170">
        <f ca="1" t="shared" si="926"/>
        <v>0</v>
      </c>
      <c r="FU34" s="170">
        <f ca="1" t="shared" si="926"/>
        <v>0</v>
      </c>
      <c r="FV34" s="170">
        <f ca="1" t="shared" si="926"/>
        <v>0</v>
      </c>
      <c r="FW34" s="170">
        <f ca="1" t="shared" si="926"/>
        <v>0</v>
      </c>
      <c r="FX34" s="194"/>
      <c r="FY34" s="195">
        <f t="shared" ref="FY34:GD34" si="927">FY6+FY8+FY10+FY12+FY14+FY20+FY22+FY28</f>
        <v>0</v>
      </c>
      <c r="FZ34" s="196">
        <f t="shared" si="927"/>
        <v>0</v>
      </c>
      <c r="GA34" s="197">
        <f ca="1" t="shared" si="927"/>
        <v>0</v>
      </c>
      <c r="GB34" s="197">
        <f ca="1" t="shared" si="927"/>
        <v>0</v>
      </c>
      <c r="GC34" s="197">
        <f ca="1" t="shared" si="927"/>
        <v>0</v>
      </c>
      <c r="GD34" s="197">
        <f ca="1" t="shared" si="927"/>
        <v>0</v>
      </c>
      <c r="GE34" s="227">
        <f ca="1" t="shared" ref="GE34" si="928">SUM(,FY34:GD34)</f>
        <v>0</v>
      </c>
      <c r="GF34" s="228">
        <v>5e-5</v>
      </c>
      <c r="GG34" s="229" t="e">
        <f ca="1" t="shared" ref="GG34" si="929">GE34/FO33</f>
        <v>#DIV/0!</v>
      </c>
      <c r="GH34" s="250"/>
      <c r="GI34" s="258"/>
      <c r="GJ34" s="243"/>
      <c r="GK34" s="168" t="s">
        <v>49</v>
      </c>
      <c r="GL34" s="169">
        <f t="shared" ref="GL34:GR34" si="930">GL6+GL8+GL10+GL12+GL14+GL20+GL22+GL28</f>
        <v>0</v>
      </c>
      <c r="GM34" s="169">
        <f t="shared" si="930"/>
        <v>0</v>
      </c>
      <c r="GN34" s="170">
        <f ca="1" t="shared" si="930"/>
        <v>0</v>
      </c>
      <c r="GO34" s="170">
        <f ca="1" t="shared" si="930"/>
        <v>0</v>
      </c>
      <c r="GP34" s="170">
        <f ca="1" t="shared" si="930"/>
        <v>0</v>
      </c>
      <c r="GQ34" s="170">
        <f ca="1" t="shared" si="930"/>
        <v>0</v>
      </c>
      <c r="GR34" s="170">
        <f ca="1" t="shared" si="930"/>
        <v>0</v>
      </c>
      <c r="GS34" s="194"/>
      <c r="GT34" s="195">
        <f t="shared" ref="GT34:GY34" si="931">GT6+GT8+GT10+GT12+GT14+GT20+GT22+GT28</f>
        <v>0</v>
      </c>
      <c r="GU34" s="196">
        <f t="shared" si="931"/>
        <v>0</v>
      </c>
      <c r="GV34" s="197">
        <f ca="1" t="shared" si="931"/>
        <v>0</v>
      </c>
      <c r="GW34" s="197">
        <f ca="1" t="shared" si="931"/>
        <v>0</v>
      </c>
      <c r="GX34" s="197">
        <f ca="1" t="shared" si="931"/>
        <v>0</v>
      </c>
      <c r="GY34" s="197">
        <f ca="1" t="shared" si="931"/>
        <v>0</v>
      </c>
      <c r="GZ34" s="227">
        <f ca="1" t="shared" ref="GZ34" si="932">SUM(,GT34:GY34)</f>
        <v>0</v>
      </c>
      <c r="HA34" s="228">
        <v>5e-5</v>
      </c>
      <c r="HB34" s="229" t="e">
        <f ca="1" t="shared" ref="HB34" si="933">GZ34/GJ33</f>
        <v>#DIV/0!</v>
      </c>
      <c r="HC34" s="250"/>
      <c r="HD34" s="258"/>
      <c r="HE34" s="243"/>
      <c r="HF34" s="168" t="s">
        <v>49</v>
      </c>
      <c r="HG34" s="169">
        <f t="shared" ref="HG34:HM34" si="934">HG6+HG8+HG10+HG12+HG14+HG20+HG22+HG28</f>
        <v>0</v>
      </c>
      <c r="HH34" s="169">
        <f t="shared" si="934"/>
        <v>0</v>
      </c>
      <c r="HI34" s="170">
        <f ca="1" t="shared" si="934"/>
        <v>0</v>
      </c>
      <c r="HJ34" s="170">
        <f ca="1" t="shared" si="934"/>
        <v>0</v>
      </c>
      <c r="HK34" s="170">
        <f ca="1" t="shared" si="934"/>
        <v>0</v>
      </c>
      <c r="HL34" s="170">
        <f ca="1" t="shared" si="934"/>
        <v>0</v>
      </c>
      <c r="HM34" s="170">
        <f ca="1" t="shared" si="934"/>
        <v>0</v>
      </c>
      <c r="HN34" s="194"/>
      <c r="HO34" s="195">
        <f t="shared" ref="HO34:HT34" si="935">HO6+HO8+HO10+HO12+HO14+HO20+HO22+HO28</f>
        <v>0</v>
      </c>
      <c r="HP34" s="196">
        <f t="shared" si="935"/>
        <v>0</v>
      </c>
      <c r="HQ34" s="197">
        <f ca="1" t="shared" si="935"/>
        <v>0</v>
      </c>
      <c r="HR34" s="197">
        <f ca="1" t="shared" si="935"/>
        <v>0</v>
      </c>
      <c r="HS34" s="197">
        <f ca="1" t="shared" si="935"/>
        <v>0</v>
      </c>
      <c r="HT34" s="197">
        <f ca="1" t="shared" si="935"/>
        <v>0</v>
      </c>
      <c r="HU34" s="227">
        <f ca="1" t="shared" ref="HU34" si="936">SUM(,HO34:HT34)</f>
        <v>0</v>
      </c>
      <c r="HV34" s="228">
        <v>5e-5</v>
      </c>
      <c r="HW34" s="229" t="e">
        <f ca="1" t="shared" ref="HW34" si="937">HU34/HE33</f>
        <v>#DIV/0!</v>
      </c>
      <c r="HX34" s="250"/>
      <c r="HY34" s="258"/>
      <c r="HZ34" s="243"/>
      <c r="IA34" s="168" t="s">
        <v>49</v>
      </c>
      <c r="IB34" s="169">
        <f t="shared" ref="IB34:IH34" si="938">IB6+IB8+IB10+IB12+IB14+IB20+IB22+IB28</f>
        <v>0</v>
      </c>
      <c r="IC34" s="169">
        <f t="shared" si="938"/>
        <v>0</v>
      </c>
      <c r="ID34" s="170">
        <f ca="1" t="shared" si="938"/>
        <v>0</v>
      </c>
      <c r="IE34" s="170">
        <f ca="1" t="shared" si="938"/>
        <v>0</v>
      </c>
      <c r="IF34" s="170">
        <f ca="1" t="shared" si="938"/>
        <v>0</v>
      </c>
      <c r="IG34" s="170">
        <f ca="1" t="shared" si="938"/>
        <v>0</v>
      </c>
      <c r="IH34" s="170">
        <f ca="1" t="shared" si="938"/>
        <v>0</v>
      </c>
      <c r="II34" s="194"/>
      <c r="IJ34" s="195">
        <f t="shared" ref="IJ34:IO34" si="939">IJ6+IJ8+IJ10+IJ12+IJ14+IJ20+IJ22+IJ28</f>
        <v>0</v>
      </c>
      <c r="IK34" s="196">
        <f t="shared" si="939"/>
        <v>0</v>
      </c>
      <c r="IL34" s="197">
        <f ca="1" t="shared" si="939"/>
        <v>0</v>
      </c>
      <c r="IM34" s="197">
        <f ca="1" t="shared" si="939"/>
        <v>0</v>
      </c>
      <c r="IN34" s="197">
        <f ca="1" t="shared" si="939"/>
        <v>0</v>
      </c>
      <c r="IO34" s="197">
        <f ca="1" t="shared" si="939"/>
        <v>0</v>
      </c>
      <c r="IP34" s="227">
        <f ca="1" t="shared" ref="IP34" si="940">SUM(,IJ34:IO34)</f>
        <v>0</v>
      </c>
      <c r="IQ34" s="228">
        <v>5e-5</v>
      </c>
      <c r="IR34" s="229" t="e">
        <f ca="1" t="shared" ref="IR34" si="941">IP34/HZ33</f>
        <v>#DIV/0!</v>
      </c>
      <c r="IS34" s="250"/>
      <c r="IT34" s="258"/>
    </row>
  </sheetData>
  <mergeCells count="628">
    <mergeCell ref="C2:W2"/>
    <mergeCell ref="X2:AR2"/>
    <mergeCell ref="AS2:BM2"/>
    <mergeCell ref="BN2:CH2"/>
    <mergeCell ref="CI2:DC2"/>
    <mergeCell ref="DD2:DX2"/>
    <mergeCell ref="DY2:ES2"/>
    <mergeCell ref="ET2:FN2"/>
    <mergeCell ref="FO2:GI2"/>
    <mergeCell ref="GJ2:HD2"/>
    <mergeCell ref="HE2:HY2"/>
    <mergeCell ref="HZ2:IT2"/>
    <mergeCell ref="E3:L3"/>
    <mergeCell ref="M3:S3"/>
    <mergeCell ref="T3:W3"/>
    <mergeCell ref="Z3:AG3"/>
    <mergeCell ref="AH3:AN3"/>
    <mergeCell ref="AO3:AR3"/>
    <mergeCell ref="AU3:BB3"/>
    <mergeCell ref="BC3:BI3"/>
    <mergeCell ref="BJ3:BM3"/>
    <mergeCell ref="BP3:BW3"/>
    <mergeCell ref="BX3:CD3"/>
    <mergeCell ref="CE3:CH3"/>
    <mergeCell ref="CK3:CR3"/>
    <mergeCell ref="CS3:CY3"/>
    <mergeCell ref="CZ3:DC3"/>
    <mergeCell ref="DF3:DM3"/>
    <mergeCell ref="DN3:DT3"/>
    <mergeCell ref="DU3:DX3"/>
    <mergeCell ref="EA3:EH3"/>
    <mergeCell ref="EI3:EO3"/>
    <mergeCell ref="EP3:ES3"/>
    <mergeCell ref="EV3:FC3"/>
    <mergeCell ref="FD3:FJ3"/>
    <mergeCell ref="FK3:FN3"/>
    <mergeCell ref="FQ3:FX3"/>
    <mergeCell ref="FY3:GE3"/>
    <mergeCell ref="GF3:GI3"/>
    <mergeCell ref="GL3:GS3"/>
    <mergeCell ref="GT3:GZ3"/>
    <mergeCell ref="HA3:HD3"/>
    <mergeCell ref="HG3:HN3"/>
    <mergeCell ref="HO3:HU3"/>
    <mergeCell ref="HV3:HY3"/>
    <mergeCell ref="IB3:II3"/>
    <mergeCell ref="IJ3:IP3"/>
    <mergeCell ref="IQ3:IT3"/>
    <mergeCell ref="B2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D3:D4"/>
    <mergeCell ref="V5:V6"/>
    <mergeCell ref="V7:V8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27:V28"/>
    <mergeCell ref="V29:V30"/>
    <mergeCell ref="V31:V32"/>
    <mergeCell ref="V33:V34"/>
    <mergeCell ref="W5:W6"/>
    <mergeCell ref="W7:W8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27:W28"/>
    <mergeCell ref="W29:W30"/>
    <mergeCell ref="W31:W32"/>
    <mergeCell ref="W33:W34"/>
    <mergeCell ref="X3:X4"/>
    <mergeCell ref="X5:X6"/>
    <mergeCell ref="X7:X8"/>
    <mergeCell ref="X9:X10"/>
    <mergeCell ref="X11:X12"/>
    <mergeCell ref="X13:X14"/>
    <mergeCell ref="X15:X16"/>
    <mergeCell ref="X17:X18"/>
    <mergeCell ref="X19:X20"/>
    <mergeCell ref="X21:X22"/>
    <mergeCell ref="X23:X24"/>
    <mergeCell ref="X25:X26"/>
    <mergeCell ref="X27:X28"/>
    <mergeCell ref="X29:X30"/>
    <mergeCell ref="X31:X32"/>
    <mergeCell ref="X33:X34"/>
    <mergeCell ref="Y3:Y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S3:AS4"/>
    <mergeCell ref="AS5:AS6"/>
    <mergeCell ref="AS7:AS8"/>
    <mergeCell ref="AS9:AS10"/>
    <mergeCell ref="AS11:AS12"/>
    <mergeCell ref="AS13:AS14"/>
    <mergeCell ref="AS15:AS16"/>
    <mergeCell ref="AS17:AS18"/>
    <mergeCell ref="AS19:AS20"/>
    <mergeCell ref="AS21:AS22"/>
    <mergeCell ref="AS23:AS24"/>
    <mergeCell ref="AS25:AS26"/>
    <mergeCell ref="AS27:AS28"/>
    <mergeCell ref="AS29:AS30"/>
    <mergeCell ref="AS31:AS32"/>
    <mergeCell ref="AS33:AS34"/>
    <mergeCell ref="AT3:AT4"/>
    <mergeCell ref="BL5:BL6"/>
    <mergeCell ref="BL7:BL8"/>
    <mergeCell ref="BL9:BL10"/>
    <mergeCell ref="BL11:BL12"/>
    <mergeCell ref="BL13:BL14"/>
    <mergeCell ref="BL15:BL16"/>
    <mergeCell ref="BL17:BL18"/>
    <mergeCell ref="BL19:BL20"/>
    <mergeCell ref="BL21:BL22"/>
    <mergeCell ref="BL23:BL24"/>
    <mergeCell ref="BL25:BL26"/>
    <mergeCell ref="BL27:BL28"/>
    <mergeCell ref="BL29:BL30"/>
    <mergeCell ref="BL31:BL32"/>
    <mergeCell ref="BL33:BL34"/>
    <mergeCell ref="BM5:BM6"/>
    <mergeCell ref="BM7:BM8"/>
    <mergeCell ref="BM9:BM10"/>
    <mergeCell ref="BM11:BM12"/>
    <mergeCell ref="BM13:BM14"/>
    <mergeCell ref="BM15:BM16"/>
    <mergeCell ref="BM17:BM18"/>
    <mergeCell ref="BM19:BM20"/>
    <mergeCell ref="BM21:BM22"/>
    <mergeCell ref="BM23:BM24"/>
    <mergeCell ref="BM25:BM26"/>
    <mergeCell ref="BM27:BM28"/>
    <mergeCell ref="BM29:BM30"/>
    <mergeCell ref="BM31:BM32"/>
    <mergeCell ref="BM33:BM34"/>
    <mergeCell ref="BN3:BN4"/>
    <mergeCell ref="BN5:BN6"/>
    <mergeCell ref="BN7:BN8"/>
    <mergeCell ref="BN9:BN10"/>
    <mergeCell ref="BN11:BN12"/>
    <mergeCell ref="BN13:BN14"/>
    <mergeCell ref="BN15:BN16"/>
    <mergeCell ref="BN17:BN18"/>
    <mergeCell ref="BN19:BN20"/>
    <mergeCell ref="BN21:BN22"/>
    <mergeCell ref="BN23:BN24"/>
    <mergeCell ref="BN25:BN26"/>
    <mergeCell ref="BN27:BN28"/>
    <mergeCell ref="BN29:BN30"/>
    <mergeCell ref="BN31:BN32"/>
    <mergeCell ref="BN33:BN34"/>
    <mergeCell ref="BO3:BO4"/>
    <mergeCell ref="CG5:CG6"/>
    <mergeCell ref="CG7:CG8"/>
    <mergeCell ref="CG9:CG10"/>
    <mergeCell ref="CG11:CG12"/>
    <mergeCell ref="CG13:CG14"/>
    <mergeCell ref="CG15:CG16"/>
    <mergeCell ref="CG17:CG18"/>
    <mergeCell ref="CG19:CG20"/>
    <mergeCell ref="CG21:CG22"/>
    <mergeCell ref="CG23:CG24"/>
    <mergeCell ref="CG25:CG26"/>
    <mergeCell ref="CG27:CG28"/>
    <mergeCell ref="CG29:CG30"/>
    <mergeCell ref="CG31:CG32"/>
    <mergeCell ref="CG33:CG34"/>
    <mergeCell ref="CH5:CH6"/>
    <mergeCell ref="CH7:CH8"/>
    <mergeCell ref="CH9:CH10"/>
    <mergeCell ref="CH11:CH12"/>
    <mergeCell ref="CH13:CH14"/>
    <mergeCell ref="CH15:CH16"/>
    <mergeCell ref="CH17:CH18"/>
    <mergeCell ref="CH19:CH20"/>
    <mergeCell ref="CH21:CH22"/>
    <mergeCell ref="CH23:CH24"/>
    <mergeCell ref="CH25:CH26"/>
    <mergeCell ref="CH27:CH28"/>
    <mergeCell ref="CH29:CH30"/>
    <mergeCell ref="CH31:CH32"/>
    <mergeCell ref="CH33:CH34"/>
    <mergeCell ref="CI3:CI4"/>
    <mergeCell ref="CI5:CI6"/>
    <mergeCell ref="CI7:CI8"/>
    <mergeCell ref="CI9:CI10"/>
    <mergeCell ref="CI11:CI12"/>
    <mergeCell ref="CI13:CI14"/>
    <mergeCell ref="CI15:CI16"/>
    <mergeCell ref="CI17:CI18"/>
    <mergeCell ref="CI19:CI20"/>
    <mergeCell ref="CI21:CI22"/>
    <mergeCell ref="CI23:CI24"/>
    <mergeCell ref="CI25:CI26"/>
    <mergeCell ref="CI27:CI28"/>
    <mergeCell ref="CI29:CI30"/>
    <mergeCell ref="CI31:CI32"/>
    <mergeCell ref="CI33:CI34"/>
    <mergeCell ref="CJ3:CJ4"/>
    <mergeCell ref="DB5:DB6"/>
    <mergeCell ref="DB7:DB8"/>
    <mergeCell ref="DB9:DB10"/>
    <mergeCell ref="DB11:DB12"/>
    <mergeCell ref="DB13:DB14"/>
    <mergeCell ref="DB15:DB16"/>
    <mergeCell ref="DB17:DB18"/>
    <mergeCell ref="DB19:DB20"/>
    <mergeCell ref="DB21:DB22"/>
    <mergeCell ref="DB23:DB24"/>
    <mergeCell ref="DB25:DB26"/>
    <mergeCell ref="DB27:DB28"/>
    <mergeCell ref="DB29:DB30"/>
    <mergeCell ref="DB31:DB32"/>
    <mergeCell ref="DB33:DB34"/>
    <mergeCell ref="DC5:DC6"/>
    <mergeCell ref="DC7:DC8"/>
    <mergeCell ref="DC9:DC10"/>
    <mergeCell ref="DC11:DC12"/>
    <mergeCell ref="DC13:DC14"/>
    <mergeCell ref="DC15:DC16"/>
    <mergeCell ref="DC17:DC18"/>
    <mergeCell ref="DC19:DC20"/>
    <mergeCell ref="DC21:DC22"/>
    <mergeCell ref="DC23:DC24"/>
    <mergeCell ref="DC25:DC26"/>
    <mergeCell ref="DC27:DC28"/>
    <mergeCell ref="DC29:DC30"/>
    <mergeCell ref="DC31:DC32"/>
    <mergeCell ref="DC33:DC34"/>
    <mergeCell ref="DD3:DD4"/>
    <mergeCell ref="DD5:DD6"/>
    <mergeCell ref="DD7:DD8"/>
    <mergeCell ref="DD9:DD10"/>
    <mergeCell ref="DD11:DD12"/>
    <mergeCell ref="DD13:DD14"/>
    <mergeCell ref="DD15:DD16"/>
    <mergeCell ref="DD17:DD18"/>
    <mergeCell ref="DD19:DD20"/>
    <mergeCell ref="DD21:DD22"/>
    <mergeCell ref="DD23:DD24"/>
    <mergeCell ref="DD25:DD26"/>
    <mergeCell ref="DD27:DD28"/>
    <mergeCell ref="DD29:DD30"/>
    <mergeCell ref="DD31:DD32"/>
    <mergeCell ref="DD33:DD34"/>
    <mergeCell ref="DE3:DE4"/>
    <mergeCell ref="DW5:DW6"/>
    <mergeCell ref="DW7:DW8"/>
    <mergeCell ref="DW9:DW10"/>
    <mergeCell ref="DW11:DW12"/>
    <mergeCell ref="DW13:DW14"/>
    <mergeCell ref="DW15:DW16"/>
    <mergeCell ref="DW17:DW18"/>
    <mergeCell ref="DW19:DW20"/>
    <mergeCell ref="DW21:DW22"/>
    <mergeCell ref="DW23:DW24"/>
    <mergeCell ref="DW25:DW26"/>
    <mergeCell ref="DW27:DW28"/>
    <mergeCell ref="DW29:DW30"/>
    <mergeCell ref="DW31:DW32"/>
    <mergeCell ref="DW33:DW34"/>
    <mergeCell ref="DX5:DX6"/>
    <mergeCell ref="DX7:DX8"/>
    <mergeCell ref="DX9:DX10"/>
    <mergeCell ref="DX11:DX12"/>
    <mergeCell ref="DX13:DX14"/>
    <mergeCell ref="DX15:DX16"/>
    <mergeCell ref="DX17:DX18"/>
    <mergeCell ref="DX19:DX20"/>
    <mergeCell ref="DX21:DX22"/>
    <mergeCell ref="DX23:DX24"/>
    <mergeCell ref="DX25:DX26"/>
    <mergeCell ref="DX27:DX28"/>
    <mergeCell ref="DX29:DX30"/>
    <mergeCell ref="DX31:DX32"/>
    <mergeCell ref="DX33:DX34"/>
    <mergeCell ref="DY3:DY4"/>
    <mergeCell ref="DY5:DY6"/>
    <mergeCell ref="DY7:DY8"/>
    <mergeCell ref="DY9:DY10"/>
    <mergeCell ref="DY11:DY12"/>
    <mergeCell ref="DY13:DY14"/>
    <mergeCell ref="DY15:DY16"/>
    <mergeCell ref="DY17:DY18"/>
    <mergeCell ref="DY19:DY20"/>
    <mergeCell ref="DY21:DY22"/>
    <mergeCell ref="DY23:DY24"/>
    <mergeCell ref="DY25:DY26"/>
    <mergeCell ref="DY27:DY28"/>
    <mergeCell ref="DY29:DY30"/>
    <mergeCell ref="DY31:DY32"/>
    <mergeCell ref="DY33:DY34"/>
    <mergeCell ref="DZ3:DZ4"/>
    <mergeCell ref="ER5:ER6"/>
    <mergeCell ref="ER7:ER8"/>
    <mergeCell ref="ER9:ER10"/>
    <mergeCell ref="ER11:ER12"/>
    <mergeCell ref="ER13:ER14"/>
    <mergeCell ref="ER15:ER16"/>
    <mergeCell ref="ER17:ER18"/>
    <mergeCell ref="ER19:ER20"/>
    <mergeCell ref="ER21:ER22"/>
    <mergeCell ref="ER23:ER24"/>
    <mergeCell ref="ER25:ER26"/>
    <mergeCell ref="ER27:ER28"/>
    <mergeCell ref="ER29:ER30"/>
    <mergeCell ref="ER31:ER32"/>
    <mergeCell ref="ER33:ER34"/>
    <mergeCell ref="ES5:ES6"/>
    <mergeCell ref="ES7:ES8"/>
    <mergeCell ref="ES9:ES10"/>
    <mergeCell ref="ES11:ES12"/>
    <mergeCell ref="ES13:ES14"/>
    <mergeCell ref="ES15:ES16"/>
    <mergeCell ref="ES17:ES18"/>
    <mergeCell ref="ES19:ES20"/>
    <mergeCell ref="ES21:ES22"/>
    <mergeCell ref="ES23:ES24"/>
    <mergeCell ref="ES25:ES26"/>
    <mergeCell ref="ES27:ES28"/>
    <mergeCell ref="ES29:ES30"/>
    <mergeCell ref="ES31:ES32"/>
    <mergeCell ref="ES33:ES34"/>
    <mergeCell ref="ET3:ET4"/>
    <mergeCell ref="ET5:ET6"/>
    <mergeCell ref="ET7:ET8"/>
    <mergeCell ref="ET9:ET10"/>
    <mergeCell ref="ET11:ET12"/>
    <mergeCell ref="ET13:ET14"/>
    <mergeCell ref="ET15:ET16"/>
    <mergeCell ref="ET17:ET18"/>
    <mergeCell ref="ET19:ET20"/>
    <mergeCell ref="ET21:ET22"/>
    <mergeCell ref="ET23:ET24"/>
    <mergeCell ref="ET25:ET26"/>
    <mergeCell ref="ET27:ET28"/>
    <mergeCell ref="ET29:ET30"/>
    <mergeCell ref="ET31:ET32"/>
    <mergeCell ref="ET33:ET34"/>
    <mergeCell ref="EU3:EU4"/>
    <mergeCell ref="FM5:FM6"/>
    <mergeCell ref="FM7:FM8"/>
    <mergeCell ref="FM9:FM10"/>
    <mergeCell ref="FM11:FM12"/>
    <mergeCell ref="FM13:FM14"/>
    <mergeCell ref="FM15:FM16"/>
    <mergeCell ref="FM17:FM18"/>
    <mergeCell ref="FM19:FM20"/>
    <mergeCell ref="FM21:FM22"/>
    <mergeCell ref="FM23:FM24"/>
    <mergeCell ref="FM25:FM26"/>
    <mergeCell ref="FM27:FM28"/>
    <mergeCell ref="FM29:FM30"/>
    <mergeCell ref="FM31:FM32"/>
    <mergeCell ref="FM33:FM34"/>
    <mergeCell ref="FN5:FN6"/>
    <mergeCell ref="FN7:FN8"/>
    <mergeCell ref="FN9:FN10"/>
    <mergeCell ref="FN11:FN12"/>
    <mergeCell ref="FN13:FN14"/>
    <mergeCell ref="FN15:FN16"/>
    <mergeCell ref="FN17:FN18"/>
    <mergeCell ref="FN19:FN20"/>
    <mergeCell ref="FN21:FN22"/>
    <mergeCell ref="FN23:FN24"/>
    <mergeCell ref="FN25:FN26"/>
    <mergeCell ref="FN27:FN28"/>
    <mergeCell ref="FN29:FN30"/>
    <mergeCell ref="FN31:FN32"/>
    <mergeCell ref="FN33:FN34"/>
    <mergeCell ref="FO3:FO4"/>
    <mergeCell ref="FO5:FO6"/>
    <mergeCell ref="FO7:FO8"/>
    <mergeCell ref="FO9:FO10"/>
    <mergeCell ref="FO11:FO12"/>
    <mergeCell ref="FO13:FO14"/>
    <mergeCell ref="FO15:FO16"/>
    <mergeCell ref="FO17:FO18"/>
    <mergeCell ref="FO19:FO20"/>
    <mergeCell ref="FO21:FO22"/>
    <mergeCell ref="FO23:FO24"/>
    <mergeCell ref="FO25:FO26"/>
    <mergeCell ref="FO27:FO28"/>
    <mergeCell ref="FO29:FO30"/>
    <mergeCell ref="FO31:FO32"/>
    <mergeCell ref="FO33:FO34"/>
    <mergeCell ref="FP3:FP4"/>
    <mergeCell ref="GH5:GH6"/>
    <mergeCell ref="GH7:GH8"/>
    <mergeCell ref="GH9:GH10"/>
    <mergeCell ref="GH11:GH12"/>
    <mergeCell ref="GH13:GH14"/>
    <mergeCell ref="GH15:GH16"/>
    <mergeCell ref="GH17:GH18"/>
    <mergeCell ref="GH19:GH20"/>
    <mergeCell ref="GH21:GH22"/>
    <mergeCell ref="GH23:GH24"/>
    <mergeCell ref="GH25:GH26"/>
    <mergeCell ref="GH27:GH28"/>
    <mergeCell ref="GH29:GH30"/>
    <mergeCell ref="GH31:GH32"/>
    <mergeCell ref="GH33:GH34"/>
    <mergeCell ref="GI5:GI6"/>
    <mergeCell ref="GI7:GI8"/>
    <mergeCell ref="GI9:GI10"/>
    <mergeCell ref="GI11:GI12"/>
    <mergeCell ref="GI13:GI14"/>
    <mergeCell ref="GI15:GI16"/>
    <mergeCell ref="GI17:GI18"/>
    <mergeCell ref="GI19:GI20"/>
    <mergeCell ref="GI21:GI22"/>
    <mergeCell ref="GI23:GI24"/>
    <mergeCell ref="GI25:GI26"/>
    <mergeCell ref="GI27:GI28"/>
    <mergeCell ref="GI29:GI30"/>
    <mergeCell ref="GI31:GI32"/>
    <mergeCell ref="GI33:GI34"/>
    <mergeCell ref="GJ3:GJ4"/>
    <mergeCell ref="GJ5:GJ6"/>
    <mergeCell ref="GJ7:GJ8"/>
    <mergeCell ref="GJ9:GJ10"/>
    <mergeCell ref="GJ11:GJ12"/>
    <mergeCell ref="GJ13:GJ14"/>
    <mergeCell ref="GJ15:GJ16"/>
    <mergeCell ref="GJ17:GJ18"/>
    <mergeCell ref="GJ19:GJ20"/>
    <mergeCell ref="GJ21:GJ22"/>
    <mergeCell ref="GJ23:GJ24"/>
    <mergeCell ref="GJ25:GJ26"/>
    <mergeCell ref="GJ27:GJ28"/>
    <mergeCell ref="GJ29:GJ30"/>
    <mergeCell ref="GJ31:GJ32"/>
    <mergeCell ref="GJ33:GJ34"/>
    <mergeCell ref="GK3:GK4"/>
    <mergeCell ref="HC5:HC6"/>
    <mergeCell ref="HC7:HC8"/>
    <mergeCell ref="HC9:HC10"/>
    <mergeCell ref="HC11:HC12"/>
    <mergeCell ref="HC13:HC14"/>
    <mergeCell ref="HC15:HC16"/>
    <mergeCell ref="HC17:HC18"/>
    <mergeCell ref="HC19:HC20"/>
    <mergeCell ref="HC21:HC22"/>
    <mergeCell ref="HC23:HC24"/>
    <mergeCell ref="HC25:HC26"/>
    <mergeCell ref="HC27:HC28"/>
    <mergeCell ref="HC29:HC30"/>
    <mergeCell ref="HC31:HC32"/>
    <mergeCell ref="HC33:HC34"/>
    <mergeCell ref="HD5:HD6"/>
    <mergeCell ref="HD7:HD8"/>
    <mergeCell ref="HD9:HD10"/>
    <mergeCell ref="HD11:HD12"/>
    <mergeCell ref="HD13:HD14"/>
    <mergeCell ref="HD15:HD16"/>
    <mergeCell ref="HD17:HD18"/>
    <mergeCell ref="HD19:HD20"/>
    <mergeCell ref="HD21:HD22"/>
    <mergeCell ref="HD23:HD24"/>
    <mergeCell ref="HD25:HD26"/>
    <mergeCell ref="HD27:HD28"/>
    <mergeCell ref="HD29:HD30"/>
    <mergeCell ref="HD31:HD32"/>
    <mergeCell ref="HD33:HD34"/>
    <mergeCell ref="HE3:HE4"/>
    <mergeCell ref="HE5:HE6"/>
    <mergeCell ref="HE7:HE8"/>
    <mergeCell ref="HE9:HE10"/>
    <mergeCell ref="HE11:HE12"/>
    <mergeCell ref="HE13:HE14"/>
    <mergeCell ref="HE15:HE16"/>
    <mergeCell ref="HE17:HE18"/>
    <mergeCell ref="HE19:HE20"/>
    <mergeCell ref="HE21:HE22"/>
    <mergeCell ref="HE23:HE24"/>
    <mergeCell ref="HE25:HE26"/>
    <mergeCell ref="HE27:HE28"/>
    <mergeCell ref="HE29:HE30"/>
    <mergeCell ref="HE31:HE32"/>
    <mergeCell ref="HE33:HE34"/>
    <mergeCell ref="HF3:HF4"/>
    <mergeCell ref="HX5:HX6"/>
    <mergeCell ref="HX7:HX8"/>
    <mergeCell ref="HX9:HX10"/>
    <mergeCell ref="HX11:HX12"/>
    <mergeCell ref="HX13:HX14"/>
    <mergeCell ref="HX15:HX16"/>
    <mergeCell ref="HX17:HX18"/>
    <mergeCell ref="HX19:HX20"/>
    <mergeCell ref="HX21:HX22"/>
    <mergeCell ref="HX23:HX24"/>
    <mergeCell ref="HX25:HX26"/>
    <mergeCell ref="HX27:HX28"/>
    <mergeCell ref="HX29:HX30"/>
    <mergeCell ref="HX31:HX32"/>
    <mergeCell ref="HX33:HX34"/>
    <mergeCell ref="HY5:HY6"/>
    <mergeCell ref="HY7:HY8"/>
    <mergeCell ref="HY9:HY10"/>
    <mergeCell ref="HY11:HY12"/>
    <mergeCell ref="HY13:HY14"/>
    <mergeCell ref="HY15:HY16"/>
    <mergeCell ref="HY17:HY18"/>
    <mergeCell ref="HY19:HY20"/>
    <mergeCell ref="HY21:HY22"/>
    <mergeCell ref="HY23:HY24"/>
    <mergeCell ref="HY25:HY26"/>
    <mergeCell ref="HY27:HY28"/>
    <mergeCell ref="HY29:HY30"/>
    <mergeCell ref="HY31:HY32"/>
    <mergeCell ref="HY33:HY34"/>
    <mergeCell ref="HZ3:HZ4"/>
    <mergeCell ref="HZ5:HZ6"/>
    <mergeCell ref="HZ7:HZ8"/>
    <mergeCell ref="HZ9:HZ10"/>
    <mergeCell ref="HZ11:HZ12"/>
    <mergeCell ref="HZ13:HZ14"/>
    <mergeCell ref="HZ15:HZ16"/>
    <mergeCell ref="HZ17:HZ18"/>
    <mergeCell ref="HZ19:HZ20"/>
    <mergeCell ref="HZ21:HZ22"/>
    <mergeCell ref="HZ23:HZ24"/>
    <mergeCell ref="HZ25:HZ26"/>
    <mergeCell ref="HZ27:HZ28"/>
    <mergeCell ref="HZ29:HZ30"/>
    <mergeCell ref="HZ31:HZ32"/>
    <mergeCell ref="HZ33:HZ34"/>
    <mergeCell ref="IA3:IA4"/>
    <mergeCell ref="IS5:IS6"/>
    <mergeCell ref="IS7:IS8"/>
    <mergeCell ref="IS9:IS10"/>
    <mergeCell ref="IS11:IS12"/>
    <mergeCell ref="IS13:IS14"/>
    <mergeCell ref="IS15:IS16"/>
    <mergeCell ref="IS17:IS18"/>
    <mergeCell ref="IS19:IS20"/>
    <mergeCell ref="IS21:IS22"/>
    <mergeCell ref="IS23:IS24"/>
    <mergeCell ref="IS25:IS26"/>
    <mergeCell ref="IS27:IS28"/>
    <mergeCell ref="IS29:IS30"/>
    <mergeCell ref="IS31:IS32"/>
    <mergeCell ref="IS33:IS34"/>
    <mergeCell ref="IT5:IT6"/>
    <mergeCell ref="IT7:IT8"/>
    <mergeCell ref="IT9:IT10"/>
    <mergeCell ref="IT11:IT12"/>
    <mergeCell ref="IT13:IT14"/>
    <mergeCell ref="IT15:IT16"/>
    <mergeCell ref="IT17:IT18"/>
    <mergeCell ref="IT19:IT20"/>
    <mergeCell ref="IT21:IT22"/>
    <mergeCell ref="IT23:IT24"/>
    <mergeCell ref="IT25:IT26"/>
    <mergeCell ref="IT27:IT28"/>
    <mergeCell ref="IT29:IT30"/>
    <mergeCell ref="IT31:IT32"/>
    <mergeCell ref="IT33:IT34"/>
  </mergeCells>
  <conditionalFormatting sqref="U5">
    <cfRule type="cellIs" dxfId="36" priority="645" operator="lessThan">
      <formula>$T$5</formula>
    </cfRule>
    <cfRule type="cellIs" dxfId="37" priority="646" operator="greaterThan">
      <formula>$T$5</formula>
    </cfRule>
  </conditionalFormatting>
  <conditionalFormatting sqref="AP5">
    <cfRule type="cellIs" dxfId="36" priority="609" operator="lessThan">
      <formula>$T$5</formula>
    </cfRule>
    <cfRule type="cellIs" dxfId="37" priority="610" operator="greaterThan">
      <formula>$T$5</formula>
    </cfRule>
  </conditionalFormatting>
  <conditionalFormatting sqref="BK5">
    <cfRule type="cellIs" dxfId="36" priority="573" operator="lessThan">
      <formula>$T$5</formula>
    </cfRule>
    <cfRule type="cellIs" dxfId="37" priority="574" operator="greaterThan">
      <formula>$T$5</formula>
    </cfRule>
  </conditionalFormatting>
  <conditionalFormatting sqref="CF5">
    <cfRule type="cellIs" dxfId="36" priority="537" operator="lessThan">
      <formula>$T$5</formula>
    </cfRule>
    <cfRule type="cellIs" dxfId="37" priority="538" operator="greaterThan">
      <formula>$T$5</formula>
    </cfRule>
  </conditionalFormatting>
  <conditionalFormatting sqref="DA5">
    <cfRule type="cellIs" dxfId="36" priority="501" operator="lessThan">
      <formula>$T$5</formula>
    </cfRule>
    <cfRule type="cellIs" dxfId="37" priority="502" operator="greaterThan">
      <formula>$T$5</formula>
    </cfRule>
  </conditionalFormatting>
  <conditionalFormatting sqref="DV5">
    <cfRule type="cellIs" dxfId="36" priority="465" operator="lessThan">
      <formula>$T$5</formula>
    </cfRule>
    <cfRule type="cellIs" dxfId="37" priority="466" operator="greaterThan">
      <formula>$T$5</formula>
    </cfRule>
  </conditionalFormatting>
  <conditionalFormatting sqref="EQ5">
    <cfRule type="cellIs" dxfId="36" priority="429" operator="lessThan">
      <formula>$T$5</formula>
    </cfRule>
    <cfRule type="cellIs" dxfId="37" priority="430" operator="greaterThan">
      <formula>$T$5</formula>
    </cfRule>
  </conditionalFormatting>
  <conditionalFormatting sqref="FL5">
    <cfRule type="cellIs" dxfId="36" priority="393" operator="lessThan">
      <formula>$T$5</formula>
    </cfRule>
    <cfRule type="cellIs" dxfId="37" priority="394" operator="greaterThan">
      <formula>$T$5</formula>
    </cfRule>
  </conditionalFormatting>
  <conditionalFormatting sqref="GG5">
    <cfRule type="cellIs" dxfId="36" priority="357" operator="lessThan">
      <formula>$T$5</formula>
    </cfRule>
    <cfRule type="cellIs" dxfId="37" priority="358" operator="greaterThan">
      <formula>$T$5</formula>
    </cfRule>
  </conditionalFormatting>
  <conditionalFormatting sqref="HB5">
    <cfRule type="cellIs" dxfId="36" priority="321" operator="lessThan">
      <formula>$T$5</formula>
    </cfRule>
    <cfRule type="cellIs" dxfId="37" priority="322" operator="greaterThan">
      <formula>$T$5</formula>
    </cfRule>
  </conditionalFormatting>
  <conditionalFormatting sqref="HW5">
    <cfRule type="cellIs" dxfId="36" priority="285" operator="lessThan">
      <formula>$T$5</formula>
    </cfRule>
    <cfRule type="cellIs" dxfId="37" priority="286" operator="greaterThan">
      <formula>$T$5</formula>
    </cfRule>
  </conditionalFormatting>
  <conditionalFormatting sqref="IR5">
    <cfRule type="cellIs" dxfId="36" priority="249" operator="lessThan">
      <formula>$T$5</formula>
    </cfRule>
    <cfRule type="cellIs" dxfId="37" priority="250" operator="greaterThan">
      <formula>$T$5</formula>
    </cfRule>
  </conditionalFormatting>
  <conditionalFormatting sqref="U6">
    <cfRule type="cellIs" dxfId="36" priority="643" operator="lessThan">
      <formula>$T$6</formula>
    </cfRule>
    <cfRule type="cellIs" dxfId="37" priority="644" operator="greaterThan">
      <formula>$T$6</formula>
    </cfRule>
  </conditionalFormatting>
  <conditionalFormatting sqref="AP6">
    <cfRule type="cellIs" dxfId="36" priority="607" operator="lessThan">
      <formula>$T$6</formula>
    </cfRule>
    <cfRule type="cellIs" dxfId="37" priority="608" operator="greaterThan">
      <formula>$T$6</formula>
    </cfRule>
  </conditionalFormatting>
  <conditionalFormatting sqref="BK6">
    <cfRule type="cellIs" dxfId="36" priority="571" operator="lessThan">
      <formula>$T$6</formula>
    </cfRule>
    <cfRule type="cellIs" dxfId="37" priority="572" operator="greaterThan">
      <formula>$T$6</formula>
    </cfRule>
  </conditionalFormatting>
  <conditionalFormatting sqref="CF6">
    <cfRule type="cellIs" dxfId="36" priority="535" operator="lessThan">
      <formula>$T$6</formula>
    </cfRule>
    <cfRule type="cellIs" dxfId="37" priority="536" operator="greaterThan">
      <formula>$T$6</formula>
    </cfRule>
  </conditionalFormatting>
  <conditionalFormatting sqref="DA6">
    <cfRule type="cellIs" dxfId="36" priority="499" operator="lessThan">
      <formula>$T$6</formula>
    </cfRule>
    <cfRule type="cellIs" dxfId="37" priority="500" operator="greaterThan">
      <formula>$T$6</formula>
    </cfRule>
  </conditionalFormatting>
  <conditionalFormatting sqref="DV6">
    <cfRule type="cellIs" dxfId="36" priority="463" operator="lessThan">
      <formula>$T$6</formula>
    </cfRule>
    <cfRule type="cellIs" dxfId="37" priority="464" operator="greaterThan">
      <formula>$T$6</formula>
    </cfRule>
  </conditionalFormatting>
  <conditionalFormatting sqref="EQ6">
    <cfRule type="cellIs" dxfId="36" priority="427" operator="lessThan">
      <formula>$T$6</formula>
    </cfRule>
    <cfRule type="cellIs" dxfId="37" priority="428" operator="greaterThan">
      <formula>$T$6</formula>
    </cfRule>
  </conditionalFormatting>
  <conditionalFormatting sqref="FL6">
    <cfRule type="cellIs" dxfId="36" priority="391" operator="lessThan">
      <formula>$T$6</formula>
    </cfRule>
    <cfRule type="cellIs" dxfId="37" priority="392" operator="greaterThan">
      <formula>$T$6</formula>
    </cfRule>
  </conditionalFormatting>
  <conditionalFormatting sqref="GG6">
    <cfRule type="cellIs" dxfId="36" priority="355" operator="lessThan">
      <formula>$T$6</formula>
    </cfRule>
    <cfRule type="cellIs" dxfId="37" priority="356" operator="greaterThan">
      <formula>$T$6</formula>
    </cfRule>
  </conditionalFormatting>
  <conditionalFormatting sqref="HB6">
    <cfRule type="cellIs" dxfId="36" priority="319" operator="lessThan">
      <formula>$T$6</formula>
    </cfRule>
    <cfRule type="cellIs" dxfId="37" priority="320" operator="greaterThan">
      <formula>$T$6</formula>
    </cfRule>
  </conditionalFormatting>
  <conditionalFormatting sqref="HW6">
    <cfRule type="cellIs" dxfId="36" priority="283" operator="lessThan">
      <formula>$T$6</formula>
    </cfRule>
    <cfRule type="cellIs" dxfId="37" priority="284" operator="greaterThan">
      <formula>$T$6</formula>
    </cfRule>
  </conditionalFormatting>
  <conditionalFormatting sqref="IR6">
    <cfRule type="cellIs" dxfId="36" priority="247" operator="lessThan">
      <formula>$T$6</formula>
    </cfRule>
    <cfRule type="cellIs" dxfId="37" priority="248" operator="greaterThan">
      <formula>$T$6</formula>
    </cfRule>
  </conditionalFormatting>
  <conditionalFormatting sqref="U7">
    <cfRule type="cellIs" dxfId="36" priority="639" operator="lessThan">
      <formula>$T$5</formula>
    </cfRule>
    <cfRule type="cellIs" dxfId="37" priority="640" operator="greaterThan">
      <formula>$T$5</formula>
    </cfRule>
  </conditionalFormatting>
  <conditionalFormatting sqref="AP7">
    <cfRule type="cellIs" dxfId="36" priority="603" operator="lessThan">
      <formula>$T$5</formula>
    </cfRule>
    <cfRule type="cellIs" dxfId="37" priority="604" operator="greaterThan">
      <formula>$T$5</formula>
    </cfRule>
  </conditionalFormatting>
  <conditionalFormatting sqref="BK7">
    <cfRule type="cellIs" dxfId="36" priority="567" operator="lessThan">
      <formula>$T$5</formula>
    </cfRule>
    <cfRule type="cellIs" dxfId="37" priority="568" operator="greaterThan">
      <formula>$T$5</formula>
    </cfRule>
  </conditionalFormatting>
  <conditionalFormatting sqref="CF7">
    <cfRule type="cellIs" dxfId="36" priority="531" operator="lessThan">
      <formula>$T$5</formula>
    </cfRule>
    <cfRule type="cellIs" dxfId="37" priority="532" operator="greaterThan">
      <formula>$T$5</formula>
    </cfRule>
  </conditionalFormatting>
  <conditionalFormatting sqref="DA7">
    <cfRule type="cellIs" dxfId="36" priority="495" operator="lessThan">
      <formula>$T$5</formula>
    </cfRule>
    <cfRule type="cellIs" dxfId="37" priority="496" operator="greaterThan">
      <formula>$T$5</formula>
    </cfRule>
  </conditionalFormatting>
  <conditionalFormatting sqref="DV7">
    <cfRule type="cellIs" dxfId="36" priority="459" operator="lessThan">
      <formula>$T$5</formula>
    </cfRule>
    <cfRule type="cellIs" dxfId="37" priority="460" operator="greaterThan">
      <formula>$T$5</formula>
    </cfRule>
  </conditionalFormatting>
  <conditionalFormatting sqref="EQ7">
    <cfRule type="cellIs" dxfId="36" priority="423" operator="lessThan">
      <formula>$T$5</formula>
    </cfRule>
    <cfRule type="cellIs" dxfId="37" priority="424" operator="greaterThan">
      <formula>$T$5</formula>
    </cfRule>
  </conditionalFormatting>
  <conditionalFormatting sqref="FL7">
    <cfRule type="cellIs" dxfId="36" priority="387" operator="lessThan">
      <formula>$T$5</formula>
    </cfRule>
    <cfRule type="cellIs" dxfId="37" priority="388" operator="greaterThan">
      <formula>$T$5</formula>
    </cfRule>
  </conditionalFormatting>
  <conditionalFormatting sqref="GG7">
    <cfRule type="cellIs" dxfId="36" priority="351" operator="lessThan">
      <formula>$T$5</formula>
    </cfRule>
    <cfRule type="cellIs" dxfId="37" priority="352" operator="greaterThan">
      <formula>$T$5</formula>
    </cfRule>
  </conditionalFormatting>
  <conditionalFormatting sqref="HB7">
    <cfRule type="cellIs" dxfId="36" priority="315" operator="lessThan">
      <formula>$T$5</formula>
    </cfRule>
    <cfRule type="cellIs" dxfId="37" priority="316" operator="greaterThan">
      <formula>$T$5</formula>
    </cfRule>
  </conditionalFormatting>
  <conditionalFormatting sqref="HW7">
    <cfRule type="cellIs" dxfId="36" priority="279" operator="lessThan">
      <formula>$T$5</formula>
    </cfRule>
    <cfRule type="cellIs" dxfId="37" priority="280" operator="greaterThan">
      <formula>$T$5</formula>
    </cfRule>
  </conditionalFormatting>
  <conditionalFormatting sqref="IR7">
    <cfRule type="cellIs" dxfId="36" priority="243" operator="lessThan">
      <formula>$T$5</formula>
    </cfRule>
    <cfRule type="cellIs" dxfId="37" priority="244" operator="greaterThan">
      <formula>$T$5</formula>
    </cfRule>
  </conditionalFormatting>
  <conditionalFormatting sqref="U8">
    <cfRule type="cellIs" dxfId="36" priority="637" operator="lessThan">
      <formula>$T$6</formula>
    </cfRule>
    <cfRule type="cellIs" dxfId="37" priority="638" operator="greaterThan">
      <formula>$T$6</formula>
    </cfRule>
  </conditionalFormatting>
  <conditionalFormatting sqref="AP8">
    <cfRule type="cellIs" dxfId="36" priority="601" operator="lessThan">
      <formula>$T$6</formula>
    </cfRule>
    <cfRule type="cellIs" dxfId="37" priority="602" operator="greaterThan">
      <formula>$T$6</formula>
    </cfRule>
  </conditionalFormatting>
  <conditionalFormatting sqref="BK8">
    <cfRule type="cellIs" dxfId="36" priority="565" operator="lessThan">
      <formula>$T$6</formula>
    </cfRule>
    <cfRule type="cellIs" dxfId="37" priority="566" operator="greaterThan">
      <formula>$T$6</formula>
    </cfRule>
  </conditionalFormatting>
  <conditionalFormatting sqref="CF8">
    <cfRule type="cellIs" dxfId="36" priority="529" operator="lessThan">
      <formula>$T$6</formula>
    </cfRule>
    <cfRule type="cellIs" dxfId="37" priority="530" operator="greaterThan">
      <formula>$T$6</formula>
    </cfRule>
  </conditionalFormatting>
  <conditionalFormatting sqref="DA8">
    <cfRule type="cellIs" dxfId="36" priority="493" operator="lessThan">
      <formula>$T$6</formula>
    </cfRule>
    <cfRule type="cellIs" dxfId="37" priority="494" operator="greaterThan">
      <formula>$T$6</formula>
    </cfRule>
  </conditionalFormatting>
  <conditionalFormatting sqref="DV8">
    <cfRule type="cellIs" dxfId="36" priority="457" operator="lessThan">
      <formula>$T$6</formula>
    </cfRule>
    <cfRule type="cellIs" dxfId="37" priority="458" operator="greaterThan">
      <formula>$T$6</formula>
    </cfRule>
  </conditionalFormatting>
  <conditionalFormatting sqref="EQ8">
    <cfRule type="cellIs" dxfId="36" priority="421" operator="lessThan">
      <formula>$T$6</formula>
    </cfRule>
    <cfRule type="cellIs" dxfId="37" priority="422" operator="greaterThan">
      <formula>$T$6</formula>
    </cfRule>
  </conditionalFormatting>
  <conditionalFormatting sqref="FL8">
    <cfRule type="cellIs" dxfId="36" priority="385" operator="lessThan">
      <formula>$T$6</formula>
    </cfRule>
    <cfRule type="cellIs" dxfId="37" priority="386" operator="greaterThan">
      <formula>$T$6</formula>
    </cfRule>
  </conditionalFormatting>
  <conditionalFormatting sqref="GG8">
    <cfRule type="cellIs" dxfId="36" priority="349" operator="lessThan">
      <formula>$T$6</formula>
    </cfRule>
    <cfRule type="cellIs" dxfId="37" priority="350" operator="greaterThan">
      <formula>$T$6</formula>
    </cfRule>
  </conditionalFormatting>
  <conditionalFormatting sqref="HB8">
    <cfRule type="cellIs" dxfId="36" priority="313" operator="lessThan">
      <formula>$T$6</formula>
    </cfRule>
    <cfRule type="cellIs" dxfId="37" priority="314" operator="greaterThan">
      <formula>$T$6</formula>
    </cfRule>
  </conditionalFormatting>
  <conditionalFormatting sqref="HW8">
    <cfRule type="cellIs" dxfId="36" priority="277" operator="lessThan">
      <formula>$T$6</formula>
    </cfRule>
    <cfRule type="cellIs" dxfId="37" priority="278" operator="greaterThan">
      <formula>$T$6</formula>
    </cfRule>
  </conditionalFormatting>
  <conditionalFormatting sqref="IR8">
    <cfRule type="cellIs" dxfId="36" priority="241" operator="lessThan">
      <formula>$T$6</formula>
    </cfRule>
    <cfRule type="cellIs" dxfId="37" priority="242" operator="greaterThan">
      <formula>$T$6</formula>
    </cfRule>
  </conditionalFormatting>
  <conditionalFormatting sqref="U9">
    <cfRule type="cellIs" dxfId="36" priority="633" operator="lessThan">
      <formula>$T$5</formula>
    </cfRule>
    <cfRule type="cellIs" dxfId="37" priority="634" operator="greaterThan">
      <formula>$T$5</formula>
    </cfRule>
  </conditionalFormatting>
  <conditionalFormatting sqref="AP9">
    <cfRule type="cellIs" dxfId="36" priority="597" operator="lessThan">
      <formula>$T$5</formula>
    </cfRule>
    <cfRule type="cellIs" dxfId="37" priority="598" operator="greaterThan">
      <formula>$T$5</formula>
    </cfRule>
  </conditionalFormatting>
  <conditionalFormatting sqref="BK9">
    <cfRule type="cellIs" dxfId="36" priority="561" operator="lessThan">
      <formula>$T$5</formula>
    </cfRule>
    <cfRule type="cellIs" dxfId="37" priority="562" operator="greaterThan">
      <formula>$T$5</formula>
    </cfRule>
  </conditionalFormatting>
  <conditionalFormatting sqref="CF9">
    <cfRule type="cellIs" dxfId="36" priority="525" operator="lessThan">
      <formula>$T$5</formula>
    </cfRule>
    <cfRule type="cellIs" dxfId="37" priority="526" operator="greaterThan">
      <formula>$T$5</formula>
    </cfRule>
  </conditionalFormatting>
  <conditionalFormatting sqref="DA9">
    <cfRule type="cellIs" dxfId="36" priority="489" operator="lessThan">
      <formula>$T$5</formula>
    </cfRule>
    <cfRule type="cellIs" dxfId="37" priority="490" operator="greaterThan">
      <formula>$T$5</formula>
    </cfRule>
  </conditionalFormatting>
  <conditionalFormatting sqref="DV9">
    <cfRule type="cellIs" dxfId="36" priority="453" operator="lessThan">
      <formula>$T$5</formula>
    </cfRule>
    <cfRule type="cellIs" dxfId="37" priority="454" operator="greaterThan">
      <formula>$T$5</formula>
    </cfRule>
  </conditionalFormatting>
  <conditionalFormatting sqref="EQ9">
    <cfRule type="cellIs" dxfId="36" priority="417" operator="lessThan">
      <formula>$T$5</formula>
    </cfRule>
    <cfRule type="cellIs" dxfId="37" priority="418" operator="greaterThan">
      <formula>$T$5</formula>
    </cfRule>
  </conditionalFormatting>
  <conditionalFormatting sqref="FL9">
    <cfRule type="cellIs" dxfId="36" priority="381" operator="lessThan">
      <formula>$T$5</formula>
    </cfRule>
    <cfRule type="cellIs" dxfId="37" priority="382" operator="greaterThan">
      <formula>$T$5</formula>
    </cfRule>
  </conditionalFormatting>
  <conditionalFormatting sqref="GG9">
    <cfRule type="cellIs" dxfId="36" priority="345" operator="lessThan">
      <formula>$T$5</formula>
    </cfRule>
    <cfRule type="cellIs" dxfId="37" priority="346" operator="greaterThan">
      <formula>$T$5</formula>
    </cfRule>
  </conditionalFormatting>
  <conditionalFormatting sqref="HB9">
    <cfRule type="cellIs" dxfId="36" priority="309" operator="lessThan">
      <formula>$T$5</formula>
    </cfRule>
    <cfRule type="cellIs" dxfId="37" priority="310" operator="greaterThan">
      <formula>$T$5</formula>
    </cfRule>
  </conditionalFormatting>
  <conditionalFormatting sqref="HW9">
    <cfRule type="cellIs" dxfId="36" priority="273" operator="lessThan">
      <formula>$T$5</formula>
    </cfRule>
    <cfRule type="cellIs" dxfId="37" priority="274" operator="greaterThan">
      <formula>$T$5</formula>
    </cfRule>
  </conditionalFormatting>
  <conditionalFormatting sqref="IR9">
    <cfRule type="cellIs" dxfId="36" priority="237" operator="lessThan">
      <formula>$T$5</formula>
    </cfRule>
    <cfRule type="cellIs" dxfId="37" priority="238" operator="greaterThan">
      <formula>$T$5</formula>
    </cfRule>
  </conditionalFormatting>
  <conditionalFormatting sqref="U10">
    <cfRule type="cellIs" dxfId="36" priority="631" operator="lessThan">
      <formula>$T$6</formula>
    </cfRule>
    <cfRule type="cellIs" dxfId="37" priority="632" operator="greaterThan">
      <formula>$T$6</formula>
    </cfRule>
  </conditionalFormatting>
  <conditionalFormatting sqref="AP10">
    <cfRule type="cellIs" dxfId="36" priority="595" operator="lessThan">
      <formula>$T$6</formula>
    </cfRule>
    <cfRule type="cellIs" dxfId="37" priority="596" operator="greaterThan">
      <formula>$T$6</formula>
    </cfRule>
  </conditionalFormatting>
  <conditionalFormatting sqref="BK10">
    <cfRule type="cellIs" dxfId="36" priority="559" operator="lessThan">
      <formula>$T$6</formula>
    </cfRule>
    <cfRule type="cellIs" dxfId="37" priority="560" operator="greaterThan">
      <formula>$T$6</formula>
    </cfRule>
  </conditionalFormatting>
  <conditionalFormatting sqref="CF10">
    <cfRule type="cellIs" dxfId="36" priority="523" operator="lessThan">
      <formula>$T$6</formula>
    </cfRule>
    <cfRule type="cellIs" dxfId="37" priority="524" operator="greaterThan">
      <formula>$T$6</formula>
    </cfRule>
  </conditionalFormatting>
  <conditionalFormatting sqref="DA10">
    <cfRule type="cellIs" dxfId="36" priority="487" operator="lessThan">
      <formula>$T$6</formula>
    </cfRule>
    <cfRule type="cellIs" dxfId="37" priority="488" operator="greaterThan">
      <formula>$T$6</formula>
    </cfRule>
  </conditionalFormatting>
  <conditionalFormatting sqref="DV10">
    <cfRule type="cellIs" dxfId="36" priority="451" operator="lessThan">
      <formula>$T$6</formula>
    </cfRule>
    <cfRule type="cellIs" dxfId="37" priority="452" operator="greaterThan">
      <formula>$T$6</formula>
    </cfRule>
  </conditionalFormatting>
  <conditionalFormatting sqref="EQ10">
    <cfRule type="cellIs" dxfId="36" priority="415" operator="lessThan">
      <formula>$T$6</formula>
    </cfRule>
    <cfRule type="cellIs" dxfId="37" priority="416" operator="greaterThan">
      <formula>$T$6</formula>
    </cfRule>
  </conditionalFormatting>
  <conditionalFormatting sqref="FL10">
    <cfRule type="cellIs" dxfId="36" priority="379" operator="lessThan">
      <formula>$T$6</formula>
    </cfRule>
    <cfRule type="cellIs" dxfId="37" priority="380" operator="greaterThan">
      <formula>$T$6</formula>
    </cfRule>
  </conditionalFormatting>
  <conditionalFormatting sqref="GG10">
    <cfRule type="cellIs" dxfId="36" priority="343" operator="lessThan">
      <formula>$T$6</formula>
    </cfRule>
    <cfRule type="cellIs" dxfId="37" priority="344" operator="greaterThan">
      <formula>$T$6</formula>
    </cfRule>
  </conditionalFormatting>
  <conditionalFormatting sqref="HB10">
    <cfRule type="cellIs" dxfId="36" priority="307" operator="lessThan">
      <formula>$T$6</formula>
    </cfRule>
    <cfRule type="cellIs" dxfId="37" priority="308" operator="greaterThan">
      <formula>$T$6</formula>
    </cfRule>
  </conditionalFormatting>
  <conditionalFormatting sqref="HW10">
    <cfRule type="cellIs" dxfId="36" priority="271" operator="lessThan">
      <formula>$T$6</formula>
    </cfRule>
    <cfRule type="cellIs" dxfId="37" priority="272" operator="greaterThan">
      <formula>$T$6</formula>
    </cfRule>
  </conditionalFormatting>
  <conditionalFormatting sqref="IR10">
    <cfRule type="cellIs" dxfId="36" priority="235" operator="lessThan">
      <formula>$T$6</formula>
    </cfRule>
    <cfRule type="cellIs" dxfId="37" priority="236" operator="greaterThan">
      <formula>$T$6</formula>
    </cfRule>
  </conditionalFormatting>
  <conditionalFormatting sqref="U15">
    <cfRule type="cellIs" dxfId="36" priority="141" operator="lessThan">
      <formula>$T$5</formula>
    </cfRule>
    <cfRule type="cellIs" dxfId="37" priority="142" operator="greaterThan">
      <formula>$T$5</formula>
    </cfRule>
  </conditionalFormatting>
  <conditionalFormatting sqref="AP15">
    <cfRule type="cellIs" dxfId="36" priority="129" operator="lessThan">
      <formula>$T$5</formula>
    </cfRule>
    <cfRule type="cellIs" dxfId="37" priority="130" operator="greaterThan">
      <formula>$T$5</formula>
    </cfRule>
  </conditionalFormatting>
  <conditionalFormatting sqref="BK15">
    <cfRule type="cellIs" dxfId="36" priority="117" operator="lessThan">
      <formula>$T$5</formula>
    </cfRule>
    <cfRule type="cellIs" dxfId="37" priority="118" operator="greaterThan">
      <formula>$T$5</formula>
    </cfRule>
  </conditionalFormatting>
  <conditionalFormatting sqref="CF15">
    <cfRule type="cellIs" dxfId="36" priority="105" operator="lessThan">
      <formula>$T$5</formula>
    </cfRule>
    <cfRule type="cellIs" dxfId="37" priority="106" operator="greaterThan">
      <formula>$T$5</formula>
    </cfRule>
  </conditionalFormatting>
  <conditionalFormatting sqref="DA15">
    <cfRule type="cellIs" dxfId="36" priority="93" operator="lessThan">
      <formula>$T$5</formula>
    </cfRule>
    <cfRule type="cellIs" dxfId="37" priority="94" operator="greaterThan">
      <formula>$T$5</formula>
    </cfRule>
  </conditionalFormatting>
  <conditionalFormatting sqref="DV15">
    <cfRule type="cellIs" dxfId="36" priority="81" operator="lessThan">
      <formula>$T$5</formula>
    </cfRule>
    <cfRule type="cellIs" dxfId="37" priority="82" operator="greaterThan">
      <formula>$T$5</formula>
    </cfRule>
  </conditionalFormatting>
  <conditionalFormatting sqref="EQ15">
    <cfRule type="cellIs" dxfId="36" priority="69" operator="lessThan">
      <formula>$T$5</formula>
    </cfRule>
    <cfRule type="cellIs" dxfId="37" priority="70" operator="greaterThan">
      <formula>$T$5</formula>
    </cfRule>
  </conditionalFormatting>
  <conditionalFormatting sqref="FL15">
    <cfRule type="cellIs" dxfId="36" priority="57" operator="lessThan">
      <formula>$T$5</formula>
    </cfRule>
    <cfRule type="cellIs" dxfId="37" priority="58" operator="greaterThan">
      <formula>$T$5</formula>
    </cfRule>
  </conditionalFormatting>
  <conditionalFormatting sqref="GG15">
    <cfRule type="cellIs" dxfId="36" priority="45" operator="lessThan">
      <formula>$T$5</formula>
    </cfRule>
    <cfRule type="cellIs" dxfId="37" priority="46" operator="greaterThan">
      <formula>$T$5</formula>
    </cfRule>
  </conditionalFormatting>
  <conditionalFormatting sqref="HB15">
    <cfRule type="cellIs" dxfId="36" priority="33" operator="lessThan">
      <formula>$T$5</formula>
    </cfRule>
    <cfRule type="cellIs" dxfId="37" priority="34" operator="greaterThan">
      <formula>$T$5</formula>
    </cfRule>
  </conditionalFormatting>
  <conditionalFormatting sqref="HW15">
    <cfRule type="cellIs" dxfId="36" priority="21" operator="lessThan">
      <formula>$T$5</formula>
    </cfRule>
    <cfRule type="cellIs" dxfId="37" priority="22" operator="greaterThan">
      <formula>$T$5</formula>
    </cfRule>
  </conditionalFormatting>
  <conditionalFormatting sqref="IR15">
    <cfRule type="cellIs" dxfId="36" priority="9" operator="lessThan">
      <formula>$T$5</formula>
    </cfRule>
    <cfRule type="cellIs" dxfId="37" priority="10" operator="greaterThan">
      <formula>$T$5</formula>
    </cfRule>
  </conditionalFormatting>
  <conditionalFormatting sqref="U16">
    <cfRule type="cellIs" dxfId="36" priority="139" operator="lessThan">
      <formula>$T$6</formula>
    </cfRule>
    <cfRule type="cellIs" dxfId="37" priority="140" operator="greaterThan">
      <formula>$T$6</formula>
    </cfRule>
  </conditionalFormatting>
  <conditionalFormatting sqref="AP16">
    <cfRule type="cellIs" dxfId="36" priority="127" operator="lessThan">
      <formula>$T$6</formula>
    </cfRule>
    <cfRule type="cellIs" dxfId="37" priority="128" operator="greaterThan">
      <formula>$T$6</formula>
    </cfRule>
  </conditionalFormatting>
  <conditionalFormatting sqref="BK16">
    <cfRule type="cellIs" dxfId="36" priority="115" operator="lessThan">
      <formula>$T$6</formula>
    </cfRule>
    <cfRule type="cellIs" dxfId="37" priority="116" operator="greaterThan">
      <formula>$T$6</formula>
    </cfRule>
  </conditionalFormatting>
  <conditionalFormatting sqref="CF16">
    <cfRule type="cellIs" dxfId="36" priority="103" operator="lessThan">
      <formula>$T$6</formula>
    </cfRule>
    <cfRule type="cellIs" dxfId="37" priority="104" operator="greaterThan">
      <formula>$T$6</formula>
    </cfRule>
  </conditionalFormatting>
  <conditionalFormatting sqref="DA16">
    <cfRule type="cellIs" dxfId="36" priority="91" operator="lessThan">
      <formula>$T$6</formula>
    </cfRule>
    <cfRule type="cellIs" dxfId="37" priority="92" operator="greaterThan">
      <formula>$T$6</formula>
    </cfRule>
  </conditionalFormatting>
  <conditionalFormatting sqref="DV16">
    <cfRule type="cellIs" dxfId="36" priority="79" operator="lessThan">
      <formula>$T$6</formula>
    </cfRule>
    <cfRule type="cellIs" dxfId="37" priority="80" operator="greaterThan">
      <formula>$T$6</formula>
    </cfRule>
  </conditionalFormatting>
  <conditionalFormatting sqref="EQ16">
    <cfRule type="cellIs" dxfId="36" priority="67" operator="lessThan">
      <formula>$T$6</formula>
    </cfRule>
    <cfRule type="cellIs" dxfId="37" priority="68" operator="greaterThan">
      <formula>$T$6</formula>
    </cfRule>
  </conditionalFormatting>
  <conditionalFormatting sqref="FL16">
    <cfRule type="cellIs" dxfId="36" priority="55" operator="lessThan">
      <formula>$T$6</formula>
    </cfRule>
    <cfRule type="cellIs" dxfId="37" priority="56" operator="greaterThan">
      <formula>$T$6</formula>
    </cfRule>
  </conditionalFormatting>
  <conditionalFormatting sqref="GG16">
    <cfRule type="cellIs" dxfId="36" priority="43" operator="lessThan">
      <formula>$T$6</formula>
    </cfRule>
    <cfRule type="cellIs" dxfId="37" priority="44" operator="greaterThan">
      <formula>$T$6</formula>
    </cfRule>
  </conditionalFormatting>
  <conditionalFormatting sqref="HB16">
    <cfRule type="cellIs" dxfId="36" priority="31" operator="lessThan">
      <formula>$T$6</formula>
    </cfRule>
    <cfRule type="cellIs" dxfId="37" priority="32" operator="greaterThan">
      <formula>$T$6</formula>
    </cfRule>
  </conditionalFormatting>
  <conditionalFormatting sqref="HW16">
    <cfRule type="cellIs" dxfId="36" priority="19" operator="lessThan">
      <formula>$T$6</formula>
    </cfRule>
    <cfRule type="cellIs" dxfId="37" priority="20" operator="greaterThan">
      <formula>$T$6</formula>
    </cfRule>
  </conditionalFormatting>
  <conditionalFormatting sqref="IR16">
    <cfRule type="cellIs" dxfId="36" priority="7" operator="lessThan">
      <formula>$T$6</formula>
    </cfRule>
    <cfRule type="cellIs" dxfId="37" priority="8" operator="greaterThan">
      <formula>$T$6</formula>
    </cfRule>
  </conditionalFormatting>
  <conditionalFormatting sqref="U17">
    <cfRule type="cellIs" dxfId="36" priority="135" operator="lessThan">
      <formula>$T$5</formula>
    </cfRule>
    <cfRule type="cellIs" dxfId="37" priority="136" operator="greaterThan">
      <formula>$T$5</formula>
    </cfRule>
  </conditionalFormatting>
  <conditionalFormatting sqref="AP17">
    <cfRule type="cellIs" dxfId="36" priority="123" operator="lessThan">
      <formula>$T$5</formula>
    </cfRule>
    <cfRule type="cellIs" dxfId="37" priority="124" operator="greaterThan">
      <formula>$T$5</formula>
    </cfRule>
  </conditionalFormatting>
  <conditionalFormatting sqref="BK17">
    <cfRule type="cellIs" dxfId="36" priority="111" operator="lessThan">
      <formula>$T$5</formula>
    </cfRule>
    <cfRule type="cellIs" dxfId="37" priority="112" operator="greaterThan">
      <formula>$T$5</formula>
    </cfRule>
  </conditionalFormatting>
  <conditionalFormatting sqref="CF17">
    <cfRule type="cellIs" dxfId="36" priority="99" operator="lessThan">
      <formula>$T$5</formula>
    </cfRule>
    <cfRule type="cellIs" dxfId="37" priority="100" operator="greaterThan">
      <formula>$T$5</formula>
    </cfRule>
  </conditionalFormatting>
  <conditionalFormatting sqref="DA17">
    <cfRule type="cellIs" dxfId="36" priority="87" operator="lessThan">
      <formula>$T$5</formula>
    </cfRule>
    <cfRule type="cellIs" dxfId="37" priority="88" operator="greaterThan">
      <formula>$T$5</formula>
    </cfRule>
  </conditionalFormatting>
  <conditionalFormatting sqref="DV17">
    <cfRule type="cellIs" dxfId="36" priority="75" operator="lessThan">
      <formula>$T$5</formula>
    </cfRule>
    <cfRule type="cellIs" dxfId="37" priority="76" operator="greaterThan">
      <formula>$T$5</formula>
    </cfRule>
  </conditionalFormatting>
  <conditionalFormatting sqref="EQ17">
    <cfRule type="cellIs" dxfId="36" priority="63" operator="lessThan">
      <formula>$T$5</formula>
    </cfRule>
    <cfRule type="cellIs" dxfId="37" priority="64" operator="greaterThan">
      <formula>$T$5</formula>
    </cfRule>
  </conditionalFormatting>
  <conditionalFormatting sqref="FL17">
    <cfRule type="cellIs" dxfId="36" priority="51" operator="lessThan">
      <formula>$T$5</formula>
    </cfRule>
    <cfRule type="cellIs" dxfId="37" priority="52" operator="greaterThan">
      <formula>$T$5</formula>
    </cfRule>
  </conditionalFormatting>
  <conditionalFormatting sqref="GG17">
    <cfRule type="cellIs" dxfId="36" priority="39" operator="lessThan">
      <formula>$T$5</formula>
    </cfRule>
    <cfRule type="cellIs" dxfId="37" priority="40" operator="greaterThan">
      <formula>$T$5</formula>
    </cfRule>
  </conditionalFormatting>
  <conditionalFormatting sqref="HB17">
    <cfRule type="cellIs" dxfId="36" priority="27" operator="lessThan">
      <formula>$T$5</formula>
    </cfRule>
    <cfRule type="cellIs" dxfId="37" priority="28" operator="greaterThan">
      <formula>$T$5</formula>
    </cfRule>
  </conditionalFormatting>
  <conditionalFormatting sqref="HW17">
    <cfRule type="cellIs" dxfId="36" priority="15" operator="lessThan">
      <formula>$T$5</formula>
    </cfRule>
    <cfRule type="cellIs" dxfId="37" priority="16" operator="greaterThan">
      <formula>$T$5</formula>
    </cfRule>
  </conditionalFormatting>
  <conditionalFormatting sqref="IR17">
    <cfRule type="cellIs" dxfId="36" priority="3" operator="lessThan">
      <formula>$T$5</formula>
    </cfRule>
    <cfRule type="cellIs" dxfId="37" priority="4" operator="greaterThan">
      <formula>$T$5</formula>
    </cfRule>
  </conditionalFormatting>
  <conditionalFormatting sqref="U18">
    <cfRule type="cellIs" dxfId="36" priority="133" operator="lessThan">
      <formula>$T$6</formula>
    </cfRule>
    <cfRule type="cellIs" dxfId="37" priority="134" operator="greaterThan">
      <formula>$T$6</formula>
    </cfRule>
  </conditionalFormatting>
  <conditionalFormatting sqref="AP18">
    <cfRule type="cellIs" dxfId="36" priority="121" operator="lessThan">
      <formula>$T$6</formula>
    </cfRule>
    <cfRule type="cellIs" dxfId="37" priority="122" operator="greaterThan">
      <formula>$T$6</formula>
    </cfRule>
  </conditionalFormatting>
  <conditionalFormatting sqref="BK18">
    <cfRule type="cellIs" dxfId="36" priority="109" operator="lessThan">
      <formula>$T$6</formula>
    </cfRule>
    <cfRule type="cellIs" dxfId="37" priority="110" operator="greaterThan">
      <formula>$T$6</formula>
    </cfRule>
  </conditionalFormatting>
  <conditionalFormatting sqref="CF18">
    <cfRule type="cellIs" dxfId="36" priority="97" operator="lessThan">
      <formula>$T$6</formula>
    </cfRule>
    <cfRule type="cellIs" dxfId="37" priority="98" operator="greaterThan">
      <formula>$T$6</formula>
    </cfRule>
  </conditionalFormatting>
  <conditionalFormatting sqref="DA18">
    <cfRule type="cellIs" dxfId="36" priority="85" operator="lessThan">
      <formula>$T$6</formula>
    </cfRule>
    <cfRule type="cellIs" dxfId="37" priority="86" operator="greaterThan">
      <formula>$T$6</formula>
    </cfRule>
  </conditionalFormatting>
  <conditionalFormatting sqref="DV18">
    <cfRule type="cellIs" dxfId="36" priority="73" operator="lessThan">
      <formula>$T$6</formula>
    </cfRule>
    <cfRule type="cellIs" dxfId="37" priority="74" operator="greaterThan">
      <formula>$T$6</formula>
    </cfRule>
  </conditionalFormatting>
  <conditionalFormatting sqref="EQ18">
    <cfRule type="cellIs" dxfId="36" priority="61" operator="lessThan">
      <formula>$T$6</formula>
    </cfRule>
    <cfRule type="cellIs" dxfId="37" priority="62" operator="greaterThan">
      <formula>$T$6</formula>
    </cfRule>
  </conditionalFormatting>
  <conditionalFormatting sqref="FL18">
    <cfRule type="cellIs" dxfId="36" priority="49" operator="lessThan">
      <formula>$T$6</formula>
    </cfRule>
    <cfRule type="cellIs" dxfId="37" priority="50" operator="greaterThan">
      <formula>$T$6</formula>
    </cfRule>
  </conditionalFormatting>
  <conditionalFormatting sqref="GG18">
    <cfRule type="cellIs" dxfId="36" priority="37" operator="lessThan">
      <formula>$T$6</formula>
    </cfRule>
    <cfRule type="cellIs" dxfId="37" priority="38" operator="greaterThan">
      <formula>$T$6</formula>
    </cfRule>
  </conditionalFormatting>
  <conditionalFormatting sqref="HB18">
    <cfRule type="cellIs" dxfId="36" priority="25" operator="lessThan">
      <formula>$T$6</formula>
    </cfRule>
    <cfRule type="cellIs" dxfId="37" priority="26" operator="greaterThan">
      <formula>$T$6</formula>
    </cfRule>
  </conditionalFormatting>
  <conditionalFormatting sqref="HW18">
    <cfRule type="cellIs" dxfId="36" priority="13" operator="lessThan">
      <formula>$T$6</formula>
    </cfRule>
    <cfRule type="cellIs" dxfId="37" priority="14" operator="greaterThan">
      <formula>$T$6</formula>
    </cfRule>
  </conditionalFormatting>
  <conditionalFormatting sqref="IR18">
    <cfRule type="cellIs" dxfId="36" priority="1" operator="lessThan">
      <formula>$T$6</formula>
    </cfRule>
    <cfRule type="cellIs" dxfId="37" priority="2" operator="greaterThan">
      <formula>$T$6</formula>
    </cfRule>
  </conditionalFormatting>
  <conditionalFormatting sqref="U33">
    <cfRule type="cellIs" dxfId="36" priority="615" operator="lessThan">
      <formula>$T$5</formula>
    </cfRule>
    <cfRule type="cellIs" dxfId="37" priority="616" operator="greaterThan">
      <formula>$T$5</formula>
    </cfRule>
  </conditionalFormatting>
  <conditionalFormatting sqref="AP33">
    <cfRule type="cellIs" dxfId="36" priority="579" operator="lessThan">
      <formula>$T$5</formula>
    </cfRule>
    <cfRule type="cellIs" dxfId="37" priority="580" operator="greaterThan">
      <formula>$T$5</formula>
    </cfRule>
  </conditionalFormatting>
  <conditionalFormatting sqref="BK33">
    <cfRule type="cellIs" dxfId="36" priority="543" operator="lessThan">
      <formula>$T$5</formula>
    </cfRule>
    <cfRule type="cellIs" dxfId="37" priority="544" operator="greaterThan">
      <formula>$T$5</formula>
    </cfRule>
  </conditionalFormatting>
  <conditionalFormatting sqref="CF33">
    <cfRule type="cellIs" dxfId="36" priority="507" operator="lessThan">
      <formula>$T$5</formula>
    </cfRule>
    <cfRule type="cellIs" dxfId="37" priority="508" operator="greaterThan">
      <formula>$T$5</formula>
    </cfRule>
  </conditionalFormatting>
  <conditionalFormatting sqref="DA33">
    <cfRule type="cellIs" dxfId="36" priority="471" operator="lessThan">
      <formula>$T$5</formula>
    </cfRule>
    <cfRule type="cellIs" dxfId="37" priority="472" operator="greaterThan">
      <formula>$T$5</formula>
    </cfRule>
  </conditionalFormatting>
  <conditionalFormatting sqref="DV33">
    <cfRule type="cellIs" dxfId="36" priority="435" operator="lessThan">
      <formula>$T$5</formula>
    </cfRule>
    <cfRule type="cellIs" dxfId="37" priority="436" operator="greaterThan">
      <formula>$T$5</formula>
    </cfRule>
  </conditionalFormatting>
  <conditionalFormatting sqref="EQ33">
    <cfRule type="cellIs" dxfId="36" priority="399" operator="lessThan">
      <formula>$T$5</formula>
    </cfRule>
    <cfRule type="cellIs" dxfId="37" priority="400" operator="greaterThan">
      <formula>$T$5</formula>
    </cfRule>
  </conditionalFormatting>
  <conditionalFormatting sqref="FL33">
    <cfRule type="cellIs" dxfId="36" priority="363" operator="lessThan">
      <formula>$T$5</formula>
    </cfRule>
    <cfRule type="cellIs" dxfId="37" priority="364" operator="greaterThan">
      <formula>$T$5</formula>
    </cfRule>
  </conditionalFormatting>
  <conditionalFormatting sqref="GG33">
    <cfRule type="cellIs" dxfId="36" priority="327" operator="lessThan">
      <formula>$T$5</formula>
    </cfRule>
    <cfRule type="cellIs" dxfId="37" priority="328" operator="greaterThan">
      <formula>$T$5</formula>
    </cfRule>
  </conditionalFormatting>
  <conditionalFormatting sqref="HB33">
    <cfRule type="cellIs" dxfId="36" priority="291" operator="lessThan">
      <formula>$T$5</formula>
    </cfRule>
    <cfRule type="cellIs" dxfId="37" priority="292" operator="greaterThan">
      <formula>$T$5</formula>
    </cfRule>
  </conditionalFormatting>
  <conditionalFormatting sqref="HW33">
    <cfRule type="cellIs" dxfId="36" priority="255" operator="lessThan">
      <formula>$T$5</formula>
    </cfRule>
    <cfRule type="cellIs" dxfId="37" priority="256" operator="greaterThan">
      <formula>$T$5</formula>
    </cfRule>
  </conditionalFormatting>
  <conditionalFormatting sqref="IR33">
    <cfRule type="cellIs" dxfId="36" priority="219" operator="lessThan">
      <formula>$T$5</formula>
    </cfRule>
    <cfRule type="cellIs" dxfId="37" priority="220" operator="greaterThan">
      <formula>$T$5</formula>
    </cfRule>
  </conditionalFormatting>
  <conditionalFormatting sqref="U34">
    <cfRule type="cellIs" dxfId="36" priority="613" operator="lessThan">
      <formula>$T$6</formula>
    </cfRule>
    <cfRule type="cellIs" dxfId="37" priority="614" operator="greaterThan">
      <formula>$T$6</formula>
    </cfRule>
  </conditionalFormatting>
  <conditionalFormatting sqref="AP34">
    <cfRule type="cellIs" dxfId="36" priority="577" operator="lessThan">
      <formula>$T$6</formula>
    </cfRule>
    <cfRule type="cellIs" dxfId="37" priority="578" operator="greaterThan">
      <formula>$T$6</formula>
    </cfRule>
  </conditionalFormatting>
  <conditionalFormatting sqref="BK34">
    <cfRule type="cellIs" dxfId="36" priority="541" operator="lessThan">
      <formula>$T$6</formula>
    </cfRule>
    <cfRule type="cellIs" dxfId="37" priority="542" operator="greaterThan">
      <formula>$T$6</formula>
    </cfRule>
  </conditionalFormatting>
  <conditionalFormatting sqref="CF34">
    <cfRule type="cellIs" dxfId="36" priority="505" operator="lessThan">
      <formula>$T$6</formula>
    </cfRule>
    <cfRule type="cellIs" dxfId="37" priority="506" operator="greaterThan">
      <formula>$T$6</formula>
    </cfRule>
  </conditionalFormatting>
  <conditionalFormatting sqref="DA34">
    <cfRule type="cellIs" dxfId="36" priority="469" operator="lessThan">
      <formula>$T$6</formula>
    </cfRule>
    <cfRule type="cellIs" dxfId="37" priority="470" operator="greaterThan">
      <formula>$T$6</formula>
    </cfRule>
  </conditionalFormatting>
  <conditionalFormatting sqref="DV34">
    <cfRule type="cellIs" dxfId="36" priority="433" operator="lessThan">
      <formula>$T$6</formula>
    </cfRule>
    <cfRule type="cellIs" dxfId="37" priority="434" operator="greaterThan">
      <formula>$T$6</formula>
    </cfRule>
  </conditionalFormatting>
  <conditionalFormatting sqref="EQ34">
    <cfRule type="cellIs" dxfId="36" priority="397" operator="lessThan">
      <formula>$T$6</formula>
    </cfRule>
    <cfRule type="cellIs" dxfId="37" priority="398" operator="greaterThan">
      <formula>$T$6</formula>
    </cfRule>
  </conditionalFormatting>
  <conditionalFormatting sqref="FL34">
    <cfRule type="cellIs" dxfId="36" priority="361" operator="lessThan">
      <formula>$T$6</formula>
    </cfRule>
    <cfRule type="cellIs" dxfId="37" priority="362" operator="greaterThan">
      <formula>$T$6</formula>
    </cfRule>
  </conditionalFormatting>
  <conditionalFormatting sqref="GG34">
    <cfRule type="cellIs" dxfId="36" priority="325" operator="lessThan">
      <formula>$T$6</formula>
    </cfRule>
    <cfRule type="cellIs" dxfId="37" priority="326" operator="greaterThan">
      <formula>$T$6</formula>
    </cfRule>
  </conditionalFormatting>
  <conditionalFormatting sqref="HB34">
    <cfRule type="cellIs" dxfId="36" priority="289" operator="lessThan">
      <formula>$T$6</formula>
    </cfRule>
    <cfRule type="cellIs" dxfId="37" priority="290" operator="greaterThan">
      <formula>$T$6</formula>
    </cfRule>
  </conditionalFormatting>
  <conditionalFormatting sqref="HW34">
    <cfRule type="cellIs" dxfId="36" priority="253" operator="lessThan">
      <formula>$T$6</formula>
    </cfRule>
    <cfRule type="cellIs" dxfId="37" priority="254" operator="greaterThan">
      <formula>$T$6</formula>
    </cfRule>
  </conditionalFormatting>
  <conditionalFormatting sqref="IR34">
    <cfRule type="cellIs" dxfId="36" priority="217" operator="lessThan">
      <formula>$T$6</formula>
    </cfRule>
    <cfRule type="cellIs" dxfId="37" priority="218" operator="greaterThan">
      <formula>$T$6</formula>
    </cfRule>
  </conditionalFormatting>
  <conditionalFormatting sqref="W5:W6">
    <cfRule type="cellIs" dxfId="36" priority="647" operator="lessThan">
      <formula>$V$5</formula>
    </cfRule>
    <cfRule type="cellIs" dxfId="37" priority="650" operator="greaterThan">
      <formula>$V$5</formula>
    </cfRule>
  </conditionalFormatting>
  <conditionalFormatting sqref="W7:W8">
    <cfRule type="cellIs" dxfId="36" priority="641" operator="lessThan">
      <formula>$V$5</formula>
    </cfRule>
    <cfRule type="cellIs" dxfId="37" priority="642" operator="greaterThan">
      <formula>$V$5</formula>
    </cfRule>
  </conditionalFormatting>
  <conditionalFormatting sqref="W9:W10">
    <cfRule type="cellIs" dxfId="36" priority="635" operator="lessThan">
      <formula>$V$5</formula>
    </cfRule>
    <cfRule type="cellIs" dxfId="37" priority="636" operator="greaterThan">
      <formula>$V$5</formula>
    </cfRule>
  </conditionalFormatting>
  <conditionalFormatting sqref="W15:W16">
    <cfRule type="cellIs" dxfId="36" priority="143" operator="lessThan">
      <formula>$V$5</formula>
    </cfRule>
    <cfRule type="cellIs" dxfId="37" priority="144" operator="greaterThan">
      <formula>$V$5</formula>
    </cfRule>
  </conditionalFormatting>
  <conditionalFormatting sqref="W17:W18">
    <cfRule type="cellIs" dxfId="36" priority="137" operator="lessThan">
      <formula>$V$5</formula>
    </cfRule>
    <cfRule type="cellIs" dxfId="37" priority="138" operator="greaterThan">
      <formula>$V$5</formula>
    </cfRule>
  </conditionalFormatting>
  <conditionalFormatting sqref="W25:W32">
    <cfRule type="cellIs" dxfId="36" priority="623" operator="lessThan">
      <formula>$V$5</formula>
    </cfRule>
    <cfRule type="cellIs" dxfId="37" priority="624" operator="greaterThan">
      <formula>$V$5</formula>
    </cfRule>
  </conditionalFormatting>
  <conditionalFormatting sqref="W33:W34">
    <cfRule type="cellIs" dxfId="36" priority="617" operator="lessThan">
      <formula>$V$5</formula>
    </cfRule>
    <cfRule type="cellIs" dxfId="37" priority="618" operator="greaterThan">
      <formula>$V$5</formula>
    </cfRule>
  </conditionalFormatting>
  <conditionalFormatting sqref="AR5:AR6">
    <cfRule type="cellIs" dxfId="36" priority="611" operator="lessThan">
      <formula>$V$5</formula>
    </cfRule>
    <cfRule type="cellIs" dxfId="37" priority="612" operator="greaterThan">
      <formula>$V$5</formula>
    </cfRule>
  </conditionalFormatting>
  <conditionalFormatting sqref="AR7:AR8">
    <cfRule type="cellIs" dxfId="36" priority="605" operator="lessThan">
      <formula>$V$5</formula>
    </cfRule>
    <cfRule type="cellIs" dxfId="37" priority="606" operator="greaterThan">
      <formula>$V$5</formula>
    </cfRule>
  </conditionalFormatting>
  <conditionalFormatting sqref="AR9:AR10">
    <cfRule type="cellIs" dxfId="36" priority="599" operator="lessThan">
      <formula>$V$5</formula>
    </cfRule>
    <cfRule type="cellIs" dxfId="37" priority="600" operator="greaterThan">
      <formula>$V$5</formula>
    </cfRule>
  </conditionalFormatting>
  <conditionalFormatting sqref="AR15:AR16">
    <cfRule type="cellIs" dxfId="36" priority="131" operator="lessThan">
      <formula>$V$5</formula>
    </cfRule>
    <cfRule type="cellIs" dxfId="37" priority="132" operator="greaterThan">
      <formula>$V$5</formula>
    </cfRule>
  </conditionalFormatting>
  <conditionalFormatting sqref="AR17:AR18">
    <cfRule type="cellIs" dxfId="36" priority="125" operator="lessThan">
      <formula>$V$5</formula>
    </cfRule>
    <cfRule type="cellIs" dxfId="37" priority="126" operator="greaterThan">
      <formula>$V$5</formula>
    </cfRule>
  </conditionalFormatting>
  <conditionalFormatting sqref="AR25:AR32">
    <cfRule type="cellIs" dxfId="36" priority="587" operator="lessThan">
      <formula>$V$5</formula>
    </cfRule>
    <cfRule type="cellIs" dxfId="37" priority="588" operator="greaterThan">
      <formula>$V$5</formula>
    </cfRule>
  </conditionalFormatting>
  <conditionalFormatting sqref="AR33:AR34">
    <cfRule type="cellIs" dxfId="36" priority="581" operator="lessThan">
      <formula>$V$5</formula>
    </cfRule>
    <cfRule type="cellIs" dxfId="37" priority="582" operator="greaterThan">
      <formula>$V$5</formula>
    </cfRule>
  </conditionalFormatting>
  <conditionalFormatting sqref="BM5:BM6">
    <cfRule type="cellIs" dxfId="36" priority="575" operator="lessThan">
      <formula>$V$5</formula>
    </cfRule>
    <cfRule type="cellIs" dxfId="37" priority="576" operator="greaterThan">
      <formula>$V$5</formula>
    </cfRule>
  </conditionalFormatting>
  <conditionalFormatting sqref="BM7:BM8">
    <cfRule type="cellIs" dxfId="36" priority="569" operator="lessThan">
      <formula>$V$5</formula>
    </cfRule>
    <cfRule type="cellIs" dxfId="37" priority="570" operator="greaterThan">
      <formula>$V$5</formula>
    </cfRule>
  </conditionalFormatting>
  <conditionalFormatting sqref="BM9:BM10">
    <cfRule type="cellIs" dxfId="36" priority="563" operator="lessThan">
      <formula>$V$5</formula>
    </cfRule>
    <cfRule type="cellIs" dxfId="37" priority="564" operator="greaterThan">
      <formula>$V$5</formula>
    </cfRule>
  </conditionalFormatting>
  <conditionalFormatting sqref="BM15:BM16">
    <cfRule type="cellIs" dxfId="36" priority="119" operator="lessThan">
      <formula>$V$5</formula>
    </cfRule>
    <cfRule type="cellIs" dxfId="37" priority="120" operator="greaterThan">
      <formula>$V$5</formula>
    </cfRule>
  </conditionalFormatting>
  <conditionalFormatting sqref="BM17:BM18">
    <cfRule type="cellIs" dxfId="36" priority="113" operator="lessThan">
      <formula>$V$5</formula>
    </cfRule>
    <cfRule type="cellIs" dxfId="37" priority="114" operator="greaterThan">
      <formula>$V$5</formula>
    </cfRule>
  </conditionalFormatting>
  <conditionalFormatting sqref="BM25:BM32">
    <cfRule type="cellIs" dxfId="36" priority="551" operator="lessThan">
      <formula>$V$5</formula>
    </cfRule>
    <cfRule type="cellIs" dxfId="37" priority="552" operator="greaterThan">
      <formula>$V$5</formula>
    </cfRule>
  </conditionalFormatting>
  <conditionalFormatting sqref="BM33:BM34">
    <cfRule type="cellIs" dxfId="36" priority="545" operator="lessThan">
      <formula>$V$5</formula>
    </cfRule>
    <cfRule type="cellIs" dxfId="37" priority="546" operator="greaterThan">
      <formula>$V$5</formula>
    </cfRule>
  </conditionalFormatting>
  <conditionalFormatting sqref="CH5:CH6">
    <cfRule type="cellIs" dxfId="36" priority="539" operator="lessThan">
      <formula>$V$5</formula>
    </cfRule>
    <cfRule type="cellIs" dxfId="37" priority="540" operator="greaterThan">
      <formula>$V$5</formula>
    </cfRule>
  </conditionalFormatting>
  <conditionalFormatting sqref="CH7:CH8">
    <cfRule type="cellIs" dxfId="36" priority="533" operator="lessThan">
      <formula>$V$5</formula>
    </cfRule>
    <cfRule type="cellIs" dxfId="37" priority="534" operator="greaterThan">
      <formula>$V$5</formula>
    </cfRule>
  </conditionalFormatting>
  <conditionalFormatting sqref="CH9:CH10">
    <cfRule type="cellIs" dxfId="36" priority="527" operator="lessThan">
      <formula>$V$5</formula>
    </cfRule>
    <cfRule type="cellIs" dxfId="37" priority="528" operator="greaterThan">
      <formula>$V$5</formula>
    </cfRule>
  </conditionalFormatting>
  <conditionalFormatting sqref="CH15:CH16">
    <cfRule type="cellIs" dxfId="36" priority="107" operator="lessThan">
      <formula>$V$5</formula>
    </cfRule>
    <cfRule type="cellIs" dxfId="37" priority="108" operator="greaterThan">
      <formula>$V$5</formula>
    </cfRule>
  </conditionalFormatting>
  <conditionalFormatting sqref="CH17:CH18">
    <cfRule type="cellIs" dxfId="36" priority="101" operator="lessThan">
      <formula>$V$5</formula>
    </cfRule>
    <cfRule type="cellIs" dxfId="37" priority="102" operator="greaterThan">
      <formula>$V$5</formula>
    </cfRule>
  </conditionalFormatting>
  <conditionalFormatting sqref="CH25:CH32">
    <cfRule type="cellIs" dxfId="36" priority="515" operator="lessThan">
      <formula>$V$5</formula>
    </cfRule>
    <cfRule type="cellIs" dxfId="37" priority="516" operator="greaterThan">
      <formula>$V$5</formula>
    </cfRule>
  </conditionalFormatting>
  <conditionalFormatting sqref="CH33:CH34">
    <cfRule type="cellIs" dxfId="36" priority="509" operator="lessThan">
      <formula>$V$5</formula>
    </cfRule>
    <cfRule type="cellIs" dxfId="37" priority="510" operator="greaterThan">
      <formula>$V$5</formula>
    </cfRule>
  </conditionalFormatting>
  <conditionalFormatting sqref="DC5:DC6">
    <cfRule type="cellIs" dxfId="36" priority="503" operator="lessThan">
      <formula>$V$5</formula>
    </cfRule>
    <cfRule type="cellIs" dxfId="37" priority="504" operator="greaterThan">
      <formula>$V$5</formula>
    </cfRule>
  </conditionalFormatting>
  <conditionalFormatting sqref="DC7:DC8">
    <cfRule type="cellIs" dxfId="36" priority="497" operator="lessThan">
      <formula>$V$5</formula>
    </cfRule>
    <cfRule type="cellIs" dxfId="37" priority="498" operator="greaterThan">
      <formula>$V$5</formula>
    </cfRule>
  </conditionalFormatting>
  <conditionalFormatting sqref="DC9:DC10">
    <cfRule type="cellIs" dxfId="36" priority="491" operator="lessThan">
      <formula>$V$5</formula>
    </cfRule>
    <cfRule type="cellIs" dxfId="37" priority="492" operator="greaterThan">
      <formula>$V$5</formula>
    </cfRule>
  </conditionalFormatting>
  <conditionalFormatting sqref="DC15:DC16">
    <cfRule type="cellIs" dxfId="36" priority="95" operator="lessThan">
      <formula>$V$5</formula>
    </cfRule>
    <cfRule type="cellIs" dxfId="37" priority="96" operator="greaterThan">
      <formula>$V$5</formula>
    </cfRule>
  </conditionalFormatting>
  <conditionalFormatting sqref="DC17:DC18">
    <cfRule type="cellIs" dxfId="36" priority="89" operator="lessThan">
      <formula>$V$5</formula>
    </cfRule>
    <cfRule type="cellIs" dxfId="37" priority="90" operator="greaterThan">
      <formula>$V$5</formula>
    </cfRule>
  </conditionalFormatting>
  <conditionalFormatting sqref="DC25:DC32">
    <cfRule type="cellIs" dxfId="36" priority="479" operator="lessThan">
      <formula>$V$5</formula>
    </cfRule>
    <cfRule type="cellIs" dxfId="37" priority="480" operator="greaterThan">
      <formula>$V$5</formula>
    </cfRule>
  </conditionalFormatting>
  <conditionalFormatting sqref="DC33:DC34">
    <cfRule type="cellIs" dxfId="36" priority="473" operator="lessThan">
      <formula>$V$5</formula>
    </cfRule>
    <cfRule type="cellIs" dxfId="37" priority="474" operator="greaterThan">
      <formula>$V$5</formula>
    </cfRule>
  </conditionalFormatting>
  <conditionalFormatting sqref="DX5:DX6">
    <cfRule type="cellIs" dxfId="36" priority="467" operator="lessThan">
      <formula>$V$5</formula>
    </cfRule>
    <cfRule type="cellIs" dxfId="37" priority="468" operator="greaterThan">
      <formula>$V$5</formula>
    </cfRule>
  </conditionalFormatting>
  <conditionalFormatting sqref="DX7:DX8">
    <cfRule type="cellIs" dxfId="36" priority="461" operator="lessThan">
      <formula>$V$5</formula>
    </cfRule>
    <cfRule type="cellIs" dxfId="37" priority="462" operator="greaterThan">
      <formula>$V$5</formula>
    </cfRule>
  </conditionalFormatting>
  <conditionalFormatting sqref="DX9:DX10">
    <cfRule type="cellIs" dxfId="36" priority="455" operator="lessThan">
      <formula>$V$5</formula>
    </cfRule>
    <cfRule type="cellIs" dxfId="37" priority="456" operator="greaterThan">
      <formula>$V$5</formula>
    </cfRule>
  </conditionalFormatting>
  <conditionalFormatting sqref="DX15:DX16">
    <cfRule type="cellIs" dxfId="36" priority="83" operator="lessThan">
      <formula>$V$5</formula>
    </cfRule>
    <cfRule type="cellIs" dxfId="37" priority="84" operator="greaterThan">
      <formula>$V$5</formula>
    </cfRule>
  </conditionalFormatting>
  <conditionalFormatting sqref="DX17:DX18">
    <cfRule type="cellIs" dxfId="36" priority="77" operator="lessThan">
      <formula>$V$5</formula>
    </cfRule>
    <cfRule type="cellIs" dxfId="37" priority="78" operator="greaterThan">
      <formula>$V$5</formula>
    </cfRule>
  </conditionalFormatting>
  <conditionalFormatting sqref="DX25:DX32">
    <cfRule type="cellIs" dxfId="36" priority="443" operator="lessThan">
      <formula>$V$5</formula>
    </cfRule>
    <cfRule type="cellIs" dxfId="37" priority="444" operator="greaterThan">
      <formula>$V$5</formula>
    </cfRule>
  </conditionalFormatting>
  <conditionalFormatting sqref="DX33:DX34">
    <cfRule type="cellIs" dxfId="36" priority="437" operator="lessThan">
      <formula>$V$5</formula>
    </cfRule>
    <cfRule type="cellIs" dxfId="37" priority="438" operator="greaterThan">
      <formula>$V$5</formula>
    </cfRule>
  </conditionalFormatting>
  <conditionalFormatting sqref="ES5:ES6">
    <cfRule type="cellIs" dxfId="36" priority="431" operator="lessThan">
      <formula>$V$5</formula>
    </cfRule>
    <cfRule type="cellIs" dxfId="37" priority="432" operator="greaterThan">
      <formula>$V$5</formula>
    </cfRule>
  </conditionalFormatting>
  <conditionalFormatting sqref="ES7:ES8">
    <cfRule type="cellIs" dxfId="36" priority="425" operator="lessThan">
      <formula>$V$5</formula>
    </cfRule>
    <cfRule type="cellIs" dxfId="37" priority="426" operator="greaterThan">
      <formula>$V$5</formula>
    </cfRule>
  </conditionalFormatting>
  <conditionalFormatting sqref="ES9:ES10">
    <cfRule type="cellIs" dxfId="36" priority="419" operator="lessThan">
      <formula>$V$5</formula>
    </cfRule>
    <cfRule type="cellIs" dxfId="37" priority="420" operator="greaterThan">
      <formula>$V$5</formula>
    </cfRule>
  </conditionalFormatting>
  <conditionalFormatting sqref="ES15:ES16">
    <cfRule type="cellIs" dxfId="36" priority="71" operator="lessThan">
      <formula>$V$5</formula>
    </cfRule>
    <cfRule type="cellIs" dxfId="37" priority="72" operator="greaterThan">
      <formula>$V$5</formula>
    </cfRule>
  </conditionalFormatting>
  <conditionalFormatting sqref="ES17:ES18">
    <cfRule type="cellIs" dxfId="36" priority="65" operator="lessThan">
      <formula>$V$5</formula>
    </cfRule>
    <cfRule type="cellIs" dxfId="37" priority="66" operator="greaterThan">
      <formula>$V$5</formula>
    </cfRule>
  </conditionalFormatting>
  <conditionalFormatting sqref="ES25:ES32">
    <cfRule type="cellIs" dxfId="36" priority="407" operator="lessThan">
      <formula>$V$5</formula>
    </cfRule>
    <cfRule type="cellIs" dxfId="37" priority="408" operator="greaterThan">
      <formula>$V$5</formula>
    </cfRule>
  </conditionalFormatting>
  <conditionalFormatting sqref="ES33:ES34">
    <cfRule type="cellIs" dxfId="36" priority="401" operator="lessThan">
      <formula>$V$5</formula>
    </cfRule>
    <cfRule type="cellIs" dxfId="37" priority="402" operator="greaterThan">
      <formula>$V$5</formula>
    </cfRule>
  </conditionalFormatting>
  <conditionalFormatting sqref="FN5:FN6">
    <cfRule type="cellIs" dxfId="36" priority="395" operator="lessThan">
      <formula>$V$5</formula>
    </cfRule>
    <cfRule type="cellIs" dxfId="37" priority="396" operator="greaterThan">
      <formula>$V$5</formula>
    </cfRule>
  </conditionalFormatting>
  <conditionalFormatting sqref="FN7:FN8">
    <cfRule type="cellIs" dxfId="36" priority="389" operator="lessThan">
      <formula>$V$5</formula>
    </cfRule>
    <cfRule type="cellIs" dxfId="37" priority="390" operator="greaterThan">
      <formula>$V$5</formula>
    </cfRule>
  </conditionalFormatting>
  <conditionalFormatting sqref="FN9:FN10">
    <cfRule type="cellIs" dxfId="36" priority="383" operator="lessThan">
      <formula>$V$5</formula>
    </cfRule>
    <cfRule type="cellIs" dxfId="37" priority="384" operator="greaterThan">
      <formula>$V$5</formula>
    </cfRule>
  </conditionalFormatting>
  <conditionalFormatting sqref="FN15:FN16">
    <cfRule type="cellIs" dxfId="36" priority="59" operator="lessThan">
      <formula>$V$5</formula>
    </cfRule>
    <cfRule type="cellIs" dxfId="37" priority="60" operator="greaterThan">
      <formula>$V$5</formula>
    </cfRule>
  </conditionalFormatting>
  <conditionalFormatting sqref="FN17:FN18">
    <cfRule type="cellIs" dxfId="36" priority="53" operator="lessThan">
      <formula>$V$5</formula>
    </cfRule>
    <cfRule type="cellIs" dxfId="37" priority="54" operator="greaterThan">
      <formula>$V$5</formula>
    </cfRule>
  </conditionalFormatting>
  <conditionalFormatting sqref="FN25:FN32">
    <cfRule type="cellIs" dxfId="36" priority="371" operator="lessThan">
      <formula>$V$5</formula>
    </cfRule>
    <cfRule type="cellIs" dxfId="37" priority="372" operator="greaterThan">
      <formula>$V$5</formula>
    </cfRule>
  </conditionalFormatting>
  <conditionalFormatting sqref="FN33:FN34">
    <cfRule type="cellIs" dxfId="36" priority="365" operator="lessThan">
      <formula>$V$5</formula>
    </cfRule>
    <cfRule type="cellIs" dxfId="37" priority="366" operator="greaterThan">
      <formula>$V$5</formula>
    </cfRule>
  </conditionalFormatting>
  <conditionalFormatting sqref="GI5:GI6">
    <cfRule type="cellIs" dxfId="36" priority="359" operator="lessThan">
      <formula>$V$5</formula>
    </cfRule>
    <cfRule type="cellIs" dxfId="37" priority="360" operator="greaterThan">
      <formula>$V$5</formula>
    </cfRule>
  </conditionalFormatting>
  <conditionalFormatting sqref="GI7:GI8">
    <cfRule type="cellIs" dxfId="36" priority="353" operator="lessThan">
      <formula>$V$5</formula>
    </cfRule>
    <cfRule type="cellIs" dxfId="37" priority="354" operator="greaterThan">
      <formula>$V$5</formula>
    </cfRule>
  </conditionalFormatting>
  <conditionalFormatting sqref="GI9:GI10">
    <cfRule type="cellIs" dxfId="36" priority="347" operator="lessThan">
      <formula>$V$5</formula>
    </cfRule>
    <cfRule type="cellIs" dxfId="37" priority="348" operator="greaterThan">
      <formula>$V$5</formula>
    </cfRule>
  </conditionalFormatting>
  <conditionalFormatting sqref="GI15:GI16">
    <cfRule type="cellIs" dxfId="36" priority="47" operator="lessThan">
      <formula>$V$5</formula>
    </cfRule>
    <cfRule type="cellIs" dxfId="37" priority="48" operator="greaterThan">
      <formula>$V$5</formula>
    </cfRule>
  </conditionalFormatting>
  <conditionalFormatting sqref="GI17:GI18">
    <cfRule type="cellIs" dxfId="36" priority="41" operator="lessThan">
      <formula>$V$5</formula>
    </cfRule>
    <cfRule type="cellIs" dxfId="37" priority="42" operator="greaterThan">
      <formula>$V$5</formula>
    </cfRule>
  </conditionalFormatting>
  <conditionalFormatting sqref="GI25:GI32">
    <cfRule type="cellIs" dxfId="36" priority="335" operator="lessThan">
      <formula>$V$5</formula>
    </cfRule>
    <cfRule type="cellIs" dxfId="37" priority="336" operator="greaterThan">
      <formula>$V$5</formula>
    </cfRule>
  </conditionalFormatting>
  <conditionalFormatting sqref="GI33:GI34">
    <cfRule type="cellIs" dxfId="36" priority="329" operator="lessThan">
      <formula>$V$5</formula>
    </cfRule>
    <cfRule type="cellIs" dxfId="37" priority="330" operator="greaterThan">
      <formula>$V$5</formula>
    </cfRule>
  </conditionalFormatting>
  <conditionalFormatting sqref="HD5:HD6">
    <cfRule type="cellIs" dxfId="36" priority="323" operator="lessThan">
      <formula>$V$5</formula>
    </cfRule>
    <cfRule type="cellIs" dxfId="37" priority="324" operator="greaterThan">
      <formula>$V$5</formula>
    </cfRule>
  </conditionalFormatting>
  <conditionalFormatting sqref="HD7:HD8">
    <cfRule type="cellIs" dxfId="36" priority="317" operator="lessThan">
      <formula>$V$5</formula>
    </cfRule>
    <cfRule type="cellIs" dxfId="37" priority="318" operator="greaterThan">
      <formula>$V$5</formula>
    </cfRule>
  </conditionalFormatting>
  <conditionalFormatting sqref="HD9:HD10">
    <cfRule type="cellIs" dxfId="36" priority="311" operator="lessThan">
      <formula>$V$5</formula>
    </cfRule>
    <cfRule type="cellIs" dxfId="37" priority="312" operator="greaterThan">
      <formula>$V$5</formula>
    </cfRule>
  </conditionalFormatting>
  <conditionalFormatting sqref="HD15:HD16">
    <cfRule type="cellIs" dxfId="36" priority="35" operator="lessThan">
      <formula>$V$5</formula>
    </cfRule>
    <cfRule type="cellIs" dxfId="37" priority="36" operator="greaterThan">
      <formula>$V$5</formula>
    </cfRule>
  </conditionalFormatting>
  <conditionalFormatting sqref="HD17:HD18">
    <cfRule type="cellIs" dxfId="36" priority="29" operator="lessThan">
      <formula>$V$5</formula>
    </cfRule>
    <cfRule type="cellIs" dxfId="37" priority="30" operator="greaterThan">
      <formula>$V$5</formula>
    </cfRule>
  </conditionalFormatting>
  <conditionalFormatting sqref="HD25:HD32">
    <cfRule type="cellIs" dxfId="36" priority="299" operator="lessThan">
      <formula>$V$5</formula>
    </cfRule>
    <cfRule type="cellIs" dxfId="37" priority="300" operator="greaterThan">
      <formula>$V$5</formula>
    </cfRule>
  </conditionalFormatting>
  <conditionalFormatting sqref="HD33:HD34">
    <cfRule type="cellIs" dxfId="36" priority="293" operator="lessThan">
      <formula>$V$5</formula>
    </cfRule>
    <cfRule type="cellIs" dxfId="37" priority="294" operator="greaterThan">
      <formula>$V$5</formula>
    </cfRule>
  </conditionalFormatting>
  <conditionalFormatting sqref="HY5:HY6">
    <cfRule type="cellIs" dxfId="36" priority="287" operator="lessThan">
      <formula>$V$5</formula>
    </cfRule>
    <cfRule type="cellIs" dxfId="37" priority="288" operator="greaterThan">
      <formula>$V$5</formula>
    </cfRule>
  </conditionalFormatting>
  <conditionalFormatting sqref="HY7:HY8">
    <cfRule type="cellIs" dxfId="36" priority="281" operator="lessThan">
      <formula>$V$5</formula>
    </cfRule>
    <cfRule type="cellIs" dxfId="37" priority="282" operator="greaterThan">
      <formula>$V$5</formula>
    </cfRule>
  </conditionalFormatting>
  <conditionalFormatting sqref="HY9:HY10">
    <cfRule type="cellIs" dxfId="36" priority="275" operator="lessThan">
      <formula>$V$5</formula>
    </cfRule>
    <cfRule type="cellIs" dxfId="37" priority="276" operator="greaterThan">
      <formula>$V$5</formula>
    </cfRule>
  </conditionalFormatting>
  <conditionalFormatting sqref="HY15:HY16">
    <cfRule type="cellIs" dxfId="36" priority="23" operator="lessThan">
      <formula>$V$5</formula>
    </cfRule>
    <cfRule type="cellIs" dxfId="37" priority="24" operator="greaterThan">
      <formula>$V$5</formula>
    </cfRule>
  </conditionalFormatting>
  <conditionalFormatting sqref="HY17:HY18">
    <cfRule type="cellIs" dxfId="36" priority="17" operator="lessThan">
      <formula>$V$5</formula>
    </cfRule>
    <cfRule type="cellIs" dxfId="37" priority="18" operator="greaterThan">
      <formula>$V$5</formula>
    </cfRule>
  </conditionalFormatting>
  <conditionalFormatting sqref="HY25:HY32">
    <cfRule type="cellIs" dxfId="36" priority="263" operator="lessThan">
      <formula>$V$5</formula>
    </cfRule>
    <cfRule type="cellIs" dxfId="37" priority="264" operator="greaterThan">
      <formula>$V$5</formula>
    </cfRule>
  </conditionalFormatting>
  <conditionalFormatting sqref="HY33:HY34">
    <cfRule type="cellIs" dxfId="36" priority="257" operator="lessThan">
      <formula>$V$5</formula>
    </cfRule>
    <cfRule type="cellIs" dxfId="37" priority="258" operator="greaterThan">
      <formula>$V$5</formula>
    </cfRule>
  </conditionalFormatting>
  <conditionalFormatting sqref="IT5:IT6">
    <cfRule type="cellIs" dxfId="36" priority="251" operator="lessThan">
      <formula>$V$5</formula>
    </cfRule>
    <cfRule type="cellIs" dxfId="37" priority="252" operator="greaterThan">
      <formula>$V$5</formula>
    </cfRule>
  </conditionalFormatting>
  <conditionalFormatting sqref="IT7:IT8">
    <cfRule type="cellIs" dxfId="36" priority="245" operator="lessThan">
      <formula>$V$5</formula>
    </cfRule>
    <cfRule type="cellIs" dxfId="37" priority="246" operator="greaterThan">
      <formula>$V$5</formula>
    </cfRule>
  </conditionalFormatting>
  <conditionalFormatting sqref="IT9:IT10">
    <cfRule type="cellIs" dxfId="36" priority="239" operator="lessThan">
      <formula>$V$5</formula>
    </cfRule>
    <cfRule type="cellIs" dxfId="37" priority="240" operator="greaterThan">
      <formula>$V$5</formula>
    </cfRule>
  </conditionalFormatting>
  <conditionalFormatting sqref="IT15:IT16">
    <cfRule type="cellIs" dxfId="36" priority="11" operator="lessThan">
      <formula>$V$5</formula>
    </cfRule>
    <cfRule type="cellIs" dxfId="37" priority="12" operator="greaterThan">
      <formula>$V$5</formula>
    </cfRule>
  </conditionalFormatting>
  <conditionalFormatting sqref="IT17:IT18">
    <cfRule type="cellIs" dxfId="36" priority="5" operator="lessThan">
      <formula>$V$5</formula>
    </cfRule>
    <cfRule type="cellIs" dxfId="37" priority="6" operator="greaterThan">
      <formula>$V$5</formula>
    </cfRule>
  </conditionalFormatting>
  <conditionalFormatting sqref="IT25:IT32">
    <cfRule type="cellIs" dxfId="36" priority="227" operator="lessThan">
      <formula>$V$5</formula>
    </cfRule>
    <cfRule type="cellIs" dxfId="37" priority="228" operator="greaterThan">
      <formula>$V$5</formula>
    </cfRule>
  </conditionalFormatting>
  <conditionalFormatting sqref="IT33:IT34">
    <cfRule type="cellIs" dxfId="36" priority="221" operator="lessThan">
      <formula>$V$5</formula>
    </cfRule>
    <cfRule type="cellIs" dxfId="37" priority="222" operator="greaterThan">
      <formula>$V$5</formula>
    </cfRule>
  </conditionalFormatting>
  <conditionalFormatting sqref="U11 U13 U19 U21 U23">
    <cfRule type="cellIs" dxfId="36" priority="627" operator="lessThan">
      <formula>$T$5</formula>
    </cfRule>
    <cfRule type="cellIs" dxfId="37" priority="628" operator="greaterThan">
      <formula>$T$5</formula>
    </cfRule>
  </conditionalFormatting>
  <conditionalFormatting sqref="W11:W14 W19:W24">
    <cfRule type="cellIs" dxfId="36" priority="629" operator="lessThan">
      <formula>$V$5</formula>
    </cfRule>
    <cfRule type="cellIs" dxfId="37" priority="630" operator="greaterThan">
      <formula>$V$5</formula>
    </cfRule>
  </conditionalFormatting>
  <conditionalFormatting sqref="AP11 AP13 AP19 AP21 AP23">
    <cfRule type="cellIs" dxfId="36" priority="591" operator="lessThan">
      <formula>$T$5</formula>
    </cfRule>
    <cfRule type="cellIs" dxfId="37" priority="592" operator="greaterThan">
      <formula>$T$5</formula>
    </cfRule>
  </conditionalFormatting>
  <conditionalFormatting sqref="AR11:AR14 AR19:AR24">
    <cfRule type="cellIs" dxfId="36" priority="593" operator="lessThan">
      <formula>$V$5</formula>
    </cfRule>
    <cfRule type="cellIs" dxfId="37" priority="594" operator="greaterThan">
      <formula>$V$5</formula>
    </cfRule>
  </conditionalFormatting>
  <conditionalFormatting sqref="BK11 BK13 BK19 BK21 BK23">
    <cfRule type="cellIs" dxfId="36" priority="555" operator="lessThan">
      <formula>$T$5</formula>
    </cfRule>
    <cfRule type="cellIs" dxfId="37" priority="556" operator="greaterThan">
      <formula>$T$5</formula>
    </cfRule>
  </conditionalFormatting>
  <conditionalFormatting sqref="BM11:BM14 BM19:BM24">
    <cfRule type="cellIs" dxfId="36" priority="557" operator="lessThan">
      <formula>$V$5</formula>
    </cfRule>
    <cfRule type="cellIs" dxfId="37" priority="558" operator="greaterThan">
      <formula>$V$5</formula>
    </cfRule>
  </conditionalFormatting>
  <conditionalFormatting sqref="CF11 CF13 CF19 CF21 CF23">
    <cfRule type="cellIs" dxfId="36" priority="519" operator="lessThan">
      <formula>$T$5</formula>
    </cfRule>
    <cfRule type="cellIs" dxfId="37" priority="520" operator="greaterThan">
      <formula>$T$5</formula>
    </cfRule>
  </conditionalFormatting>
  <conditionalFormatting sqref="CH11:CH14 CH19:CH24">
    <cfRule type="cellIs" dxfId="36" priority="521" operator="lessThan">
      <formula>$V$5</formula>
    </cfRule>
    <cfRule type="cellIs" dxfId="37" priority="522" operator="greaterThan">
      <formula>$V$5</formula>
    </cfRule>
  </conditionalFormatting>
  <conditionalFormatting sqref="DA11 DA13 DA19 DA21 DA23">
    <cfRule type="cellIs" dxfId="36" priority="483" operator="lessThan">
      <formula>$T$5</formula>
    </cfRule>
    <cfRule type="cellIs" dxfId="37" priority="484" operator="greaterThan">
      <formula>$T$5</formula>
    </cfRule>
  </conditionalFormatting>
  <conditionalFormatting sqref="DC11:DC14 DC19:DC24">
    <cfRule type="cellIs" dxfId="36" priority="485" operator="lessThan">
      <formula>$V$5</formula>
    </cfRule>
    <cfRule type="cellIs" dxfId="37" priority="486" operator="greaterThan">
      <formula>$V$5</formula>
    </cfRule>
  </conditionalFormatting>
  <conditionalFormatting sqref="DV11 DV13 DV19 DV21 DV23">
    <cfRule type="cellIs" dxfId="36" priority="447" operator="lessThan">
      <formula>$T$5</formula>
    </cfRule>
    <cfRule type="cellIs" dxfId="37" priority="448" operator="greaterThan">
      <formula>$T$5</formula>
    </cfRule>
  </conditionalFormatting>
  <conditionalFormatting sqref="DX11:DX14 DX19:DX24">
    <cfRule type="cellIs" dxfId="36" priority="449" operator="lessThan">
      <formula>$V$5</formula>
    </cfRule>
    <cfRule type="cellIs" dxfId="37" priority="450" operator="greaterThan">
      <formula>$V$5</formula>
    </cfRule>
  </conditionalFormatting>
  <conditionalFormatting sqref="EQ11 EQ13 EQ19 EQ21 EQ23">
    <cfRule type="cellIs" dxfId="36" priority="411" operator="lessThan">
      <formula>$T$5</formula>
    </cfRule>
    <cfRule type="cellIs" dxfId="37" priority="412" operator="greaterThan">
      <formula>$T$5</formula>
    </cfRule>
  </conditionalFormatting>
  <conditionalFormatting sqref="ES11:ES14 ES19:ES24">
    <cfRule type="cellIs" dxfId="36" priority="413" operator="lessThan">
      <formula>$V$5</formula>
    </cfRule>
    <cfRule type="cellIs" dxfId="37" priority="414" operator="greaterThan">
      <formula>$V$5</formula>
    </cfRule>
  </conditionalFormatting>
  <conditionalFormatting sqref="FL11 FL13 FL19 FL21 FL23">
    <cfRule type="cellIs" dxfId="36" priority="375" operator="lessThan">
      <formula>$T$5</formula>
    </cfRule>
    <cfRule type="cellIs" dxfId="37" priority="376" operator="greaterThan">
      <formula>$T$5</formula>
    </cfRule>
  </conditionalFormatting>
  <conditionalFormatting sqref="FN11:FN14 FN19:FN24">
    <cfRule type="cellIs" dxfId="36" priority="377" operator="lessThan">
      <formula>$V$5</formula>
    </cfRule>
    <cfRule type="cellIs" dxfId="37" priority="378" operator="greaterThan">
      <formula>$V$5</formula>
    </cfRule>
  </conditionalFormatting>
  <conditionalFormatting sqref="GG11 GG13 GG19 GG21 GG23">
    <cfRule type="cellIs" dxfId="36" priority="339" operator="lessThan">
      <formula>$T$5</formula>
    </cfRule>
    <cfRule type="cellIs" dxfId="37" priority="340" operator="greaterThan">
      <formula>$T$5</formula>
    </cfRule>
  </conditionalFormatting>
  <conditionalFormatting sqref="GI11:GI14 GI19:GI24">
    <cfRule type="cellIs" dxfId="36" priority="341" operator="lessThan">
      <formula>$V$5</formula>
    </cfRule>
    <cfRule type="cellIs" dxfId="37" priority="342" operator="greaterThan">
      <formula>$V$5</formula>
    </cfRule>
  </conditionalFormatting>
  <conditionalFormatting sqref="HB11 HB13 HB19 HB21 HB23">
    <cfRule type="cellIs" dxfId="36" priority="303" operator="lessThan">
      <formula>$T$5</formula>
    </cfRule>
    <cfRule type="cellIs" dxfId="37" priority="304" operator="greaterThan">
      <formula>$T$5</formula>
    </cfRule>
  </conditionalFormatting>
  <conditionalFormatting sqref="HD11:HD14 HD19:HD24">
    <cfRule type="cellIs" dxfId="36" priority="305" operator="lessThan">
      <formula>$V$5</formula>
    </cfRule>
    <cfRule type="cellIs" dxfId="37" priority="306" operator="greaterThan">
      <formula>$V$5</formula>
    </cfRule>
  </conditionalFormatting>
  <conditionalFormatting sqref="HW11 HW13 HW19 HW21 HW23">
    <cfRule type="cellIs" dxfId="36" priority="267" operator="lessThan">
      <formula>$T$5</formula>
    </cfRule>
    <cfRule type="cellIs" dxfId="37" priority="268" operator="greaterThan">
      <formula>$T$5</formula>
    </cfRule>
  </conditionalFormatting>
  <conditionalFormatting sqref="HY11:HY14 HY19:HY24">
    <cfRule type="cellIs" dxfId="36" priority="269" operator="lessThan">
      <formula>$V$5</formula>
    </cfRule>
    <cfRule type="cellIs" dxfId="37" priority="270" operator="greaterThan">
      <formula>$V$5</formula>
    </cfRule>
  </conditionalFormatting>
  <conditionalFormatting sqref="IR11 IR13 IR19 IR21 IR23">
    <cfRule type="cellIs" dxfId="36" priority="231" operator="lessThan">
      <formula>$T$5</formula>
    </cfRule>
    <cfRule type="cellIs" dxfId="37" priority="232" operator="greaterThan">
      <formula>$T$5</formula>
    </cfRule>
  </conditionalFormatting>
  <conditionalFormatting sqref="IT11:IT14 IT19:IT24">
    <cfRule type="cellIs" dxfId="36" priority="233" operator="lessThan">
      <formula>$V$5</formula>
    </cfRule>
    <cfRule type="cellIs" dxfId="37" priority="234" operator="greaterThan">
      <formula>$V$5</formula>
    </cfRule>
  </conditionalFormatting>
  <conditionalFormatting sqref="U12 U14 U20 U22 U24">
    <cfRule type="cellIs" dxfId="36" priority="625" operator="lessThan">
      <formula>$T$6</formula>
    </cfRule>
    <cfRule type="cellIs" dxfId="37" priority="626" operator="greaterThan">
      <formula>$T$6</formula>
    </cfRule>
  </conditionalFormatting>
  <conditionalFormatting sqref="AP12 AP14 AP20 AP22 AP24">
    <cfRule type="cellIs" dxfId="36" priority="589" operator="lessThan">
      <formula>$T$6</formula>
    </cfRule>
    <cfRule type="cellIs" dxfId="37" priority="590" operator="greaterThan">
      <formula>$T$6</formula>
    </cfRule>
  </conditionalFormatting>
  <conditionalFormatting sqref="BK12 BK14 BK20 BK22 BK24">
    <cfRule type="cellIs" dxfId="36" priority="553" operator="lessThan">
      <formula>$T$6</formula>
    </cfRule>
    <cfRule type="cellIs" dxfId="37" priority="554" operator="greaterThan">
      <formula>$T$6</formula>
    </cfRule>
  </conditionalFormatting>
  <conditionalFormatting sqref="CF12 CF14 CF20 CF22 CF24">
    <cfRule type="cellIs" dxfId="36" priority="517" operator="lessThan">
      <formula>$T$6</formula>
    </cfRule>
    <cfRule type="cellIs" dxfId="37" priority="518" operator="greaterThan">
      <formula>$T$6</formula>
    </cfRule>
  </conditionalFormatting>
  <conditionalFormatting sqref="DA12 DA14 DA20 DA22 DA24">
    <cfRule type="cellIs" dxfId="36" priority="481" operator="lessThan">
      <formula>$T$6</formula>
    </cfRule>
    <cfRule type="cellIs" dxfId="37" priority="482" operator="greaterThan">
      <formula>$T$6</formula>
    </cfRule>
  </conditionalFormatting>
  <conditionalFormatting sqref="DV12 DV14 DV20 DV22 DV24">
    <cfRule type="cellIs" dxfId="36" priority="445" operator="lessThan">
      <formula>$T$6</formula>
    </cfRule>
    <cfRule type="cellIs" dxfId="37" priority="446" operator="greaterThan">
      <formula>$T$6</formula>
    </cfRule>
  </conditionalFormatting>
  <conditionalFormatting sqref="EQ12 EQ14 EQ20 EQ22 EQ24">
    <cfRule type="cellIs" dxfId="36" priority="409" operator="lessThan">
      <formula>$T$6</formula>
    </cfRule>
    <cfRule type="cellIs" dxfId="37" priority="410" operator="greaterThan">
      <formula>$T$6</formula>
    </cfRule>
  </conditionalFormatting>
  <conditionalFormatting sqref="FL12 FL14 FL20 FL22 FL24">
    <cfRule type="cellIs" dxfId="36" priority="373" operator="lessThan">
      <formula>$T$6</formula>
    </cfRule>
    <cfRule type="cellIs" dxfId="37" priority="374" operator="greaterThan">
      <formula>$T$6</formula>
    </cfRule>
  </conditionalFormatting>
  <conditionalFormatting sqref="GG12 GG14 GG20 GG22 GG24">
    <cfRule type="cellIs" dxfId="36" priority="337" operator="lessThan">
      <formula>$T$6</formula>
    </cfRule>
    <cfRule type="cellIs" dxfId="37" priority="338" operator="greaterThan">
      <formula>$T$6</formula>
    </cfRule>
  </conditionalFormatting>
  <conditionalFormatting sqref="HB12 HB14 HB20 HB22 HB24">
    <cfRule type="cellIs" dxfId="36" priority="301" operator="lessThan">
      <formula>$T$6</formula>
    </cfRule>
    <cfRule type="cellIs" dxfId="37" priority="302" operator="greaterThan">
      <formula>$T$6</formula>
    </cfRule>
  </conditionalFormatting>
  <conditionalFormatting sqref="HW12 HW14 HW20 HW22 HW24">
    <cfRule type="cellIs" dxfId="36" priority="265" operator="lessThan">
      <formula>$T$6</formula>
    </cfRule>
    <cfRule type="cellIs" dxfId="37" priority="266" operator="greaterThan">
      <formula>$T$6</formula>
    </cfRule>
  </conditionalFormatting>
  <conditionalFormatting sqref="IR12 IR14 IR20 IR22 IR24">
    <cfRule type="cellIs" dxfId="36" priority="229" operator="lessThan">
      <formula>$T$6</formula>
    </cfRule>
    <cfRule type="cellIs" dxfId="37" priority="230" operator="greaterThan">
      <formula>$T$6</formula>
    </cfRule>
  </conditionalFormatting>
  <conditionalFormatting sqref="U25 U27 U29 U31">
    <cfRule type="cellIs" dxfId="36" priority="621" operator="lessThan">
      <formula>$T$5</formula>
    </cfRule>
    <cfRule type="cellIs" dxfId="37" priority="622" operator="greaterThan">
      <formula>$T$5</formula>
    </cfRule>
  </conditionalFormatting>
  <conditionalFormatting sqref="AP25 AP27 AP29 AP31">
    <cfRule type="cellIs" dxfId="36" priority="585" operator="lessThan">
      <formula>$T$5</formula>
    </cfRule>
    <cfRule type="cellIs" dxfId="37" priority="586" operator="greaterThan">
      <formula>$T$5</formula>
    </cfRule>
  </conditionalFormatting>
  <conditionalFormatting sqref="BK25 BK27 BK29 BK31">
    <cfRule type="cellIs" dxfId="36" priority="549" operator="lessThan">
      <formula>$T$5</formula>
    </cfRule>
    <cfRule type="cellIs" dxfId="37" priority="550" operator="greaterThan">
      <formula>$T$5</formula>
    </cfRule>
  </conditionalFormatting>
  <conditionalFormatting sqref="CF25 CF27 CF29 CF31">
    <cfRule type="cellIs" dxfId="36" priority="513" operator="lessThan">
      <formula>$T$5</formula>
    </cfRule>
    <cfRule type="cellIs" dxfId="37" priority="514" operator="greaterThan">
      <formula>$T$5</formula>
    </cfRule>
  </conditionalFormatting>
  <conditionalFormatting sqref="DA25 DA27 DA29 DA31">
    <cfRule type="cellIs" dxfId="36" priority="477" operator="lessThan">
      <formula>$T$5</formula>
    </cfRule>
    <cfRule type="cellIs" dxfId="37" priority="478" operator="greaterThan">
      <formula>$T$5</formula>
    </cfRule>
  </conditionalFormatting>
  <conditionalFormatting sqref="DV25 DV27 DV29 DV31">
    <cfRule type="cellIs" dxfId="36" priority="441" operator="lessThan">
      <formula>$T$5</formula>
    </cfRule>
    <cfRule type="cellIs" dxfId="37" priority="442" operator="greaterThan">
      <formula>$T$5</formula>
    </cfRule>
  </conditionalFormatting>
  <conditionalFormatting sqref="EQ25 EQ27 EQ29 EQ31">
    <cfRule type="cellIs" dxfId="36" priority="405" operator="lessThan">
      <formula>$T$5</formula>
    </cfRule>
    <cfRule type="cellIs" dxfId="37" priority="406" operator="greaterThan">
      <formula>$T$5</formula>
    </cfRule>
  </conditionalFormatting>
  <conditionalFormatting sqref="FL25 FL27 FL29 FL31">
    <cfRule type="cellIs" dxfId="36" priority="369" operator="lessThan">
      <formula>$T$5</formula>
    </cfRule>
    <cfRule type="cellIs" dxfId="37" priority="370" operator="greaterThan">
      <formula>$T$5</formula>
    </cfRule>
  </conditionalFormatting>
  <conditionalFormatting sqref="GG25 GG27 GG29 GG31">
    <cfRule type="cellIs" dxfId="36" priority="333" operator="lessThan">
      <formula>$T$5</formula>
    </cfRule>
    <cfRule type="cellIs" dxfId="37" priority="334" operator="greaterThan">
      <formula>$T$5</formula>
    </cfRule>
  </conditionalFormatting>
  <conditionalFormatting sqref="HB25 HB27 HB29 HB31">
    <cfRule type="cellIs" dxfId="36" priority="297" operator="lessThan">
      <formula>$T$5</formula>
    </cfRule>
    <cfRule type="cellIs" dxfId="37" priority="298" operator="greaterThan">
      <formula>$T$5</formula>
    </cfRule>
  </conditionalFormatting>
  <conditionalFormatting sqref="HW25 HW27 HW29 HW31">
    <cfRule type="cellIs" dxfId="36" priority="261" operator="lessThan">
      <formula>$T$5</formula>
    </cfRule>
    <cfRule type="cellIs" dxfId="37" priority="262" operator="greaterThan">
      <formula>$T$5</formula>
    </cfRule>
  </conditionalFormatting>
  <conditionalFormatting sqref="IR25 IR27 IR29 IR31">
    <cfRule type="cellIs" dxfId="36" priority="225" operator="lessThan">
      <formula>$T$5</formula>
    </cfRule>
    <cfRule type="cellIs" dxfId="37" priority="226" operator="greaterThan">
      <formula>$T$5</formula>
    </cfRule>
  </conditionalFormatting>
  <conditionalFormatting sqref="U26 U28 U30 U32">
    <cfRule type="cellIs" dxfId="36" priority="619" operator="lessThan">
      <formula>$T$6</formula>
    </cfRule>
    <cfRule type="cellIs" dxfId="37" priority="620" operator="greaterThan">
      <formula>$T$6</formula>
    </cfRule>
  </conditionalFormatting>
  <conditionalFormatting sqref="AP26 AP28 AP30 AP32">
    <cfRule type="cellIs" dxfId="36" priority="583" operator="lessThan">
      <formula>$T$6</formula>
    </cfRule>
    <cfRule type="cellIs" dxfId="37" priority="584" operator="greaterThan">
      <formula>$T$6</formula>
    </cfRule>
  </conditionalFormatting>
  <conditionalFormatting sqref="BK26 BK28 BK30 BK32">
    <cfRule type="cellIs" dxfId="36" priority="547" operator="lessThan">
      <formula>$T$6</formula>
    </cfRule>
    <cfRule type="cellIs" dxfId="37" priority="548" operator="greaterThan">
      <formula>$T$6</formula>
    </cfRule>
  </conditionalFormatting>
  <conditionalFormatting sqref="CF26 CF28 CF30 CF32">
    <cfRule type="cellIs" dxfId="36" priority="511" operator="lessThan">
      <formula>$T$6</formula>
    </cfRule>
    <cfRule type="cellIs" dxfId="37" priority="512" operator="greaterThan">
      <formula>$T$6</formula>
    </cfRule>
  </conditionalFormatting>
  <conditionalFormatting sqref="DA26 DA28 DA30 DA32">
    <cfRule type="cellIs" dxfId="36" priority="475" operator="lessThan">
      <formula>$T$6</formula>
    </cfRule>
    <cfRule type="cellIs" dxfId="37" priority="476" operator="greaterThan">
      <formula>$T$6</formula>
    </cfRule>
  </conditionalFormatting>
  <conditionalFormatting sqref="DV26 DV28 DV30 DV32">
    <cfRule type="cellIs" dxfId="36" priority="439" operator="lessThan">
      <formula>$T$6</formula>
    </cfRule>
    <cfRule type="cellIs" dxfId="37" priority="440" operator="greaterThan">
      <formula>$T$6</formula>
    </cfRule>
  </conditionalFormatting>
  <conditionalFormatting sqref="EQ26 EQ28 EQ30 EQ32">
    <cfRule type="cellIs" dxfId="36" priority="403" operator="lessThan">
      <formula>$T$6</formula>
    </cfRule>
    <cfRule type="cellIs" dxfId="37" priority="404" operator="greaterThan">
      <formula>$T$6</formula>
    </cfRule>
  </conditionalFormatting>
  <conditionalFormatting sqref="FL26 FL28 FL30 FL32">
    <cfRule type="cellIs" dxfId="36" priority="367" operator="lessThan">
      <formula>$T$6</formula>
    </cfRule>
    <cfRule type="cellIs" dxfId="37" priority="368" operator="greaterThan">
      <formula>$T$6</formula>
    </cfRule>
  </conditionalFormatting>
  <conditionalFormatting sqref="GG26 GG28 GG30 GG32">
    <cfRule type="cellIs" dxfId="36" priority="331" operator="lessThan">
      <formula>$T$6</formula>
    </cfRule>
    <cfRule type="cellIs" dxfId="37" priority="332" operator="greaterThan">
      <formula>$T$6</formula>
    </cfRule>
  </conditionalFormatting>
  <conditionalFormatting sqref="HB26 HB28 HB30 HB32">
    <cfRule type="cellIs" dxfId="36" priority="295" operator="lessThan">
      <formula>$T$6</formula>
    </cfRule>
    <cfRule type="cellIs" dxfId="37" priority="296" operator="greaterThan">
      <formula>$T$6</formula>
    </cfRule>
  </conditionalFormatting>
  <conditionalFormatting sqref="HW26 HW28 HW30 HW32">
    <cfRule type="cellIs" dxfId="36" priority="259" operator="lessThan">
      <formula>$T$6</formula>
    </cfRule>
    <cfRule type="cellIs" dxfId="37" priority="260" operator="greaterThan">
      <formula>$T$6</formula>
    </cfRule>
  </conditionalFormatting>
  <conditionalFormatting sqref="IR26 IR28 IR30 IR32">
    <cfRule type="cellIs" dxfId="36" priority="223" operator="lessThan">
      <formula>$T$6</formula>
    </cfRule>
    <cfRule type="cellIs" dxfId="37" priority="224" operator="greaterThan">
      <formula>$T$6</formula>
    </cfRule>
  </conditionalFormatting>
  <printOptions horizontalCentered="1"/>
  <pageMargins left="0.25" right="0.25" top="0.75" bottom="0.75" header="0.3" footer="0.3"/>
  <pageSetup paperSize="9" scale="25" fitToHeight="255" orientation="landscape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799981688894314"/>
    <outlinePr summaryBelow="0"/>
    <pageSetUpPr fitToPage="1"/>
  </sheetPr>
  <dimension ref="B2:R211"/>
  <sheetViews>
    <sheetView showGridLines="0" view="pageBreakPreview" zoomScale="85" zoomScaleNormal="100" zoomScaleSheetLayoutView="85" workbookViewId="0">
      <selection activeCell="I21" sqref="I21"/>
    </sheetView>
  </sheetViews>
  <sheetFormatPr defaultColWidth="9" defaultRowHeight="14.4"/>
  <cols>
    <col min="1" max="1" width="3.57407407407407" customWidth="1"/>
    <col min="2" max="2" width="20" style="84" customWidth="1"/>
    <col min="3" max="3" width="11.1388888888889" style="84" customWidth="1"/>
    <col min="4" max="15" width="11.5740740740741" customWidth="1"/>
    <col min="16" max="16" width="3.57407407407407" customWidth="1"/>
    <col min="17" max="17" width="15.1388888888889" style="84" customWidth="1"/>
    <col min="18" max="18" width="9.42592592592593" style="84" customWidth="1"/>
  </cols>
  <sheetData>
    <row r="2" ht="15" customHeight="1" spans="3:3">
      <c r="C2"/>
    </row>
    <row r="3" ht="15" customHeight="1" spans="2:15">
      <c r="B3" s="85" t="s">
        <v>1861</v>
      </c>
      <c r="C3" s="86" t="s">
        <v>1835</v>
      </c>
      <c r="D3" s="87" t="s">
        <v>1862</v>
      </c>
      <c r="E3" s="87" t="s">
        <v>1863</v>
      </c>
      <c r="F3" s="87" t="s">
        <v>1864</v>
      </c>
      <c r="G3" s="87" t="s">
        <v>1865</v>
      </c>
      <c r="H3" s="87" t="s">
        <v>1866</v>
      </c>
      <c r="I3" s="87" t="s">
        <v>1867</v>
      </c>
      <c r="J3" s="87" t="s">
        <v>1868</v>
      </c>
      <c r="K3" s="87" t="s">
        <v>1869</v>
      </c>
      <c r="L3" s="87" t="s">
        <v>1870</v>
      </c>
      <c r="M3" s="87" t="s">
        <v>48</v>
      </c>
      <c r="N3" s="87" t="s">
        <v>211</v>
      </c>
      <c r="O3" s="87" t="s">
        <v>269</v>
      </c>
    </row>
    <row r="4" ht="15" customHeight="1" spans="2:15">
      <c r="B4" s="88"/>
      <c r="C4" s="86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2:15">
      <c r="B5" s="89" t="str">
        <f>Info!C4</f>
        <v>Barrel</v>
      </c>
      <c r="C5" s="90" t="s">
        <v>327</v>
      </c>
      <c r="D5" s="91">
        <f ca="1">'MBO Report 1'!$S5</f>
        <v>364</v>
      </c>
      <c r="E5" s="91">
        <f ca="1">'MBO Report 1'!$AN5</f>
        <v>840</v>
      </c>
      <c r="F5" s="91">
        <f ca="1">'MBO Report 1'!$BI5</f>
        <v>2002</v>
      </c>
      <c r="G5" s="91">
        <f ca="1">'MBO Report 1'!$CD5</f>
        <v>2240</v>
      </c>
      <c r="H5" s="91">
        <f ca="1">'MBO Report 1'!$CY5</f>
        <v>1120</v>
      </c>
      <c r="I5" s="91">
        <f ca="1">'MBO Report 1'!$DT5</f>
        <v>0</v>
      </c>
      <c r="J5" s="91">
        <f ca="1">'MBO Report 1'!$EO5</f>
        <v>0</v>
      </c>
      <c r="K5" s="91">
        <f ca="1">'MBO Report 1'!$FJ5</f>
        <v>0</v>
      </c>
      <c r="L5" s="91">
        <f ca="1">'MBO Report 1'!$GE5</f>
        <v>0</v>
      </c>
      <c r="M5" s="91">
        <f ca="1">'MBO Report 1'!$GZ5</f>
        <v>0</v>
      </c>
      <c r="N5" s="91">
        <f ca="1">'MBO Report 1'!$HU5</f>
        <v>0</v>
      </c>
      <c r="O5" s="91">
        <f ca="1">'MBO Report 1'!$IP5</f>
        <v>0</v>
      </c>
    </row>
    <row r="6" spans="2:15">
      <c r="B6" s="92"/>
      <c r="C6" s="93" t="s">
        <v>49</v>
      </c>
      <c r="D6" s="94">
        <f ca="1">'MBO Report 1'!$S6</f>
        <v>420</v>
      </c>
      <c r="E6" s="94">
        <f ca="1">'MBO Report 1'!$AN6</f>
        <v>0</v>
      </c>
      <c r="F6" s="94">
        <f ca="1">'MBO Report 1'!$BI6</f>
        <v>270</v>
      </c>
      <c r="G6" s="94">
        <f ca="1">'MBO Report 1'!$CD6</f>
        <v>572</v>
      </c>
      <c r="H6" s="94">
        <f ca="1">'MBO Report 1'!$CY6</f>
        <v>372</v>
      </c>
      <c r="I6" s="94">
        <f ca="1">'MBO Report 1'!$DT6</f>
        <v>84</v>
      </c>
      <c r="J6" s="94">
        <f ca="1">'MBO Report 1'!$EO6</f>
        <v>0</v>
      </c>
      <c r="K6" s="94">
        <f ca="1">'MBO Report 1'!$FJ6</f>
        <v>0</v>
      </c>
      <c r="L6" s="94">
        <f ca="1">'MBO Report 1'!$GE6</f>
        <v>0</v>
      </c>
      <c r="M6" s="94">
        <f ca="1">'MBO Report 1'!$GZ6</f>
        <v>0</v>
      </c>
      <c r="N6" s="94">
        <f ca="1">'MBO Report 1'!$HU6</f>
        <v>0</v>
      </c>
      <c r="O6" s="94">
        <f ca="1">'MBO Report 1'!$IP6</f>
        <v>0</v>
      </c>
    </row>
    <row r="7" customFormat="1" spans="2:15">
      <c r="B7" s="95"/>
      <c r="C7" s="96" t="s">
        <v>33</v>
      </c>
      <c r="D7" s="97">
        <f ca="1">SUM(D5:D6)</f>
        <v>784</v>
      </c>
      <c r="E7" s="97">
        <f ca="1" t="shared" ref="E7:O7" si="0">SUM(E5:E6)</f>
        <v>840</v>
      </c>
      <c r="F7" s="97">
        <f ca="1" t="shared" si="0"/>
        <v>2272</v>
      </c>
      <c r="G7" s="97">
        <f ca="1" t="shared" si="0"/>
        <v>2812</v>
      </c>
      <c r="H7" s="97">
        <f ca="1" t="shared" si="0"/>
        <v>1492</v>
      </c>
      <c r="I7" s="97">
        <f ca="1" t="shared" si="0"/>
        <v>84</v>
      </c>
      <c r="J7" s="97">
        <f ca="1" t="shared" si="0"/>
        <v>0</v>
      </c>
      <c r="K7" s="97">
        <f ca="1" t="shared" si="0"/>
        <v>0</v>
      </c>
      <c r="L7" s="97">
        <f ca="1" t="shared" si="0"/>
        <v>0</v>
      </c>
      <c r="M7" s="97">
        <f ca="1" t="shared" si="0"/>
        <v>0</v>
      </c>
      <c r="N7" s="97">
        <f ca="1" t="shared" si="0"/>
        <v>0</v>
      </c>
      <c r="O7" s="97">
        <f ca="1" t="shared" si="0"/>
        <v>0</v>
      </c>
    </row>
    <row r="8" spans="2:15">
      <c r="B8" s="89" t="str">
        <f>Info!C5</f>
        <v>Ceramic</v>
      </c>
      <c r="C8" s="90" t="s">
        <v>327</v>
      </c>
      <c r="D8" s="91">
        <f ca="1">'MBO Report 1'!$S7</f>
        <v>0</v>
      </c>
      <c r="E8" s="91">
        <f ca="1">'MBO Report 1'!$AN7</f>
        <v>0</v>
      </c>
      <c r="F8" s="91">
        <f ca="1">'MBO Report 1'!$BI7</f>
        <v>0</v>
      </c>
      <c r="G8" s="91">
        <f ca="1">'MBO Report 1'!$CD7</f>
        <v>0</v>
      </c>
      <c r="H8" s="91">
        <f ca="1">'MBO Report 1'!$CY7</f>
        <v>0</v>
      </c>
      <c r="I8" s="91">
        <f ca="1">'MBO Report 1'!$DT7</f>
        <v>0</v>
      </c>
      <c r="J8" s="91">
        <f ca="1">'MBO Report 1'!$EO7</f>
        <v>0</v>
      </c>
      <c r="K8" s="91">
        <f ca="1">'MBO Report 1'!$FJ7</f>
        <v>0</v>
      </c>
      <c r="L8" s="91">
        <f ca="1">'MBO Report 1'!$GE7</f>
        <v>0</v>
      </c>
      <c r="M8" s="91">
        <f ca="1">'MBO Report 1'!$GZ7</f>
        <v>0</v>
      </c>
      <c r="N8" s="91">
        <f ca="1">'MBO Report 1'!$HU7</f>
        <v>0</v>
      </c>
      <c r="O8" s="91">
        <f ca="1">'MBO Report 1'!$IP7</f>
        <v>0</v>
      </c>
    </row>
    <row r="9" spans="2:15">
      <c r="B9" s="92"/>
      <c r="C9" s="93" t="s">
        <v>49</v>
      </c>
      <c r="D9" s="94">
        <f ca="1">'MBO Report 1'!$S8</f>
        <v>0</v>
      </c>
      <c r="E9" s="94">
        <f ca="1">'MBO Report 1'!$AN8</f>
        <v>0</v>
      </c>
      <c r="F9" s="94">
        <f ca="1">'MBO Report 1'!$BI8</f>
        <v>0</v>
      </c>
      <c r="G9" s="94">
        <f ca="1">'MBO Report 1'!$CD8</f>
        <v>0</v>
      </c>
      <c r="H9" s="94">
        <f ca="1">'MBO Report 1'!$CY8</f>
        <v>0</v>
      </c>
      <c r="I9" s="94">
        <f ca="1">'MBO Report 1'!$DT8</f>
        <v>0</v>
      </c>
      <c r="J9" s="94">
        <f ca="1">'MBO Report 1'!$EO8</f>
        <v>0</v>
      </c>
      <c r="K9" s="94">
        <f ca="1">'MBO Report 1'!$FJ8</f>
        <v>0</v>
      </c>
      <c r="L9" s="94">
        <f ca="1">'MBO Report 1'!$GE8</f>
        <v>0</v>
      </c>
      <c r="M9" s="94">
        <f ca="1">'MBO Report 1'!$GZ8</f>
        <v>0</v>
      </c>
      <c r="N9" s="94">
        <f ca="1">'MBO Report 1'!$HU8</f>
        <v>0</v>
      </c>
      <c r="O9" s="94">
        <f ca="1">'MBO Report 1'!$IP8</f>
        <v>0</v>
      </c>
    </row>
    <row r="10" customFormat="1" spans="2:15">
      <c r="B10" s="95"/>
      <c r="C10" s="96" t="s">
        <v>33</v>
      </c>
      <c r="D10" s="97">
        <f ca="1">SUM(D8:D9)</f>
        <v>0</v>
      </c>
      <c r="E10" s="97">
        <f ca="1" t="shared" ref="E10" si="1">SUM(E8:E9)</f>
        <v>0</v>
      </c>
      <c r="F10" s="97">
        <f ca="1" t="shared" ref="F10" si="2">SUM(F8:F9)</f>
        <v>0</v>
      </c>
      <c r="G10" s="97">
        <f ca="1" t="shared" ref="G10" si="3">SUM(G8:G9)</f>
        <v>0</v>
      </c>
      <c r="H10" s="97">
        <f ca="1" t="shared" ref="H10" si="4">SUM(H8:H9)</f>
        <v>0</v>
      </c>
      <c r="I10" s="97">
        <f ca="1" t="shared" ref="I10" si="5">SUM(I8:I9)</f>
        <v>0</v>
      </c>
      <c r="J10" s="97">
        <f ca="1" t="shared" ref="J10" si="6">SUM(J8:J9)</f>
        <v>0</v>
      </c>
      <c r="K10" s="97">
        <f ca="1" t="shared" ref="K10" si="7">SUM(K8:K9)</f>
        <v>0</v>
      </c>
      <c r="L10" s="97">
        <f ca="1" t="shared" ref="L10" si="8">SUM(L8:L9)</f>
        <v>0</v>
      </c>
      <c r="M10" s="97">
        <f ca="1" t="shared" ref="M10" si="9">SUM(M8:M9)</f>
        <v>0</v>
      </c>
      <c r="N10" s="97">
        <f ca="1" t="shared" ref="N10" si="10">SUM(N8:N9)</f>
        <v>0</v>
      </c>
      <c r="O10" s="97">
        <f ca="1" t="shared" ref="O10" si="11">SUM(O8:O9)</f>
        <v>0</v>
      </c>
    </row>
    <row r="11" spans="2:15">
      <c r="B11" s="89" t="str">
        <f>Info!C6</f>
        <v>IG</v>
      </c>
      <c r="C11" s="90" t="s">
        <v>327</v>
      </c>
      <c r="D11" s="91">
        <f ca="1">'MBO Report 1'!$S9</f>
        <v>0</v>
      </c>
      <c r="E11" s="91">
        <f ca="1">'MBO Report 1'!$AN9</f>
        <v>0</v>
      </c>
      <c r="F11" s="91">
        <f ca="1">'MBO Report 1'!$BI9</f>
        <v>0</v>
      </c>
      <c r="G11" s="91">
        <f ca="1">'MBO Report 1'!$CD9</f>
        <v>0</v>
      </c>
      <c r="H11" s="91">
        <f ca="1">'MBO Report 1'!$CY9</f>
        <v>0</v>
      </c>
      <c r="I11" s="91">
        <f ca="1">'MBO Report 1'!$DT9</f>
        <v>0</v>
      </c>
      <c r="J11" s="91">
        <f ca="1">'MBO Report 1'!$EO9</f>
        <v>0</v>
      </c>
      <c r="K11" s="91">
        <f ca="1">'MBO Report 1'!$FJ9</f>
        <v>0</v>
      </c>
      <c r="L11" s="91">
        <f ca="1">'MBO Report 1'!$GE9</f>
        <v>0</v>
      </c>
      <c r="M11" s="91">
        <f ca="1">'MBO Report 1'!$GZ9</f>
        <v>0</v>
      </c>
      <c r="N11" s="91">
        <f ca="1">'MBO Report 1'!$HU9</f>
        <v>0</v>
      </c>
      <c r="O11" s="91">
        <f ca="1">'MBO Report 1'!$IP9</f>
        <v>0</v>
      </c>
    </row>
    <row r="12" spans="2:15">
      <c r="B12" s="92"/>
      <c r="C12" s="93" t="s">
        <v>49</v>
      </c>
      <c r="D12" s="94">
        <f ca="1">'MBO Report 1'!$S10</f>
        <v>1588.704342458</v>
      </c>
      <c r="E12" s="94">
        <f ca="1">'MBO Report 1'!$AN10</f>
        <v>1164.502421294</v>
      </c>
      <c r="F12" s="94">
        <f ca="1">'MBO Report 1'!$BI10</f>
        <v>450</v>
      </c>
      <c r="G12" s="94">
        <f ca="1">'MBO Report 1'!$CD10</f>
        <v>1040.80349684</v>
      </c>
      <c r="H12" s="94">
        <f ca="1">'MBO Report 1'!$CY10</f>
        <v>394.73549464</v>
      </c>
      <c r="I12" s="94">
        <f ca="1">'MBO Report 1'!$DT10</f>
        <v>96</v>
      </c>
      <c r="J12" s="94">
        <f ca="1">'MBO Report 1'!$EO10</f>
        <v>0</v>
      </c>
      <c r="K12" s="94">
        <f ca="1">'MBO Report 1'!$FJ10</f>
        <v>0</v>
      </c>
      <c r="L12" s="94">
        <f ca="1">'MBO Report 1'!$GE10</f>
        <v>0</v>
      </c>
      <c r="M12" s="94">
        <f ca="1">'MBO Report 1'!$GZ10</f>
        <v>0</v>
      </c>
      <c r="N12" s="94">
        <f ca="1">'MBO Report 1'!$HU10</f>
        <v>0</v>
      </c>
      <c r="O12" s="94">
        <f ca="1">'MBO Report 1'!$IP10</f>
        <v>0</v>
      </c>
    </row>
    <row r="13" customFormat="1" spans="2:15">
      <c r="B13" s="95"/>
      <c r="C13" s="96" t="s">
        <v>33</v>
      </c>
      <c r="D13" s="97">
        <f ca="1">SUM(D11:D12)</f>
        <v>1588.704342458</v>
      </c>
      <c r="E13" s="97">
        <f ca="1" t="shared" ref="E13" si="12">SUM(E11:E12)</f>
        <v>1164.502421294</v>
      </c>
      <c r="F13" s="97">
        <f ca="1" t="shared" ref="F13" si="13">SUM(F11:F12)</f>
        <v>450</v>
      </c>
      <c r="G13" s="97">
        <f ca="1" t="shared" ref="G13" si="14">SUM(G11:G12)</f>
        <v>1040.80349684</v>
      </c>
      <c r="H13" s="97">
        <f ca="1" t="shared" ref="H13" si="15">SUM(H11:H12)</f>
        <v>394.73549464</v>
      </c>
      <c r="I13" s="97">
        <f ca="1" t="shared" ref="I13" si="16">SUM(I11:I12)</f>
        <v>96</v>
      </c>
      <c r="J13" s="97">
        <f ca="1" t="shared" ref="J13" si="17">SUM(J11:J12)</f>
        <v>0</v>
      </c>
      <c r="K13" s="97">
        <f ca="1" t="shared" ref="K13" si="18">SUM(K11:K12)</f>
        <v>0</v>
      </c>
      <c r="L13" s="97">
        <f ca="1" t="shared" ref="L13" si="19">SUM(L11:L12)</f>
        <v>0</v>
      </c>
      <c r="M13" s="97">
        <f ca="1" t="shared" ref="M13" si="20">SUM(M11:M12)</f>
        <v>0</v>
      </c>
      <c r="N13" s="97">
        <f ca="1" t="shared" ref="N13" si="21">SUM(N11:N12)</f>
        <v>0</v>
      </c>
      <c r="O13" s="97">
        <f ca="1" t="shared" ref="O13" si="22">SUM(O11:O12)</f>
        <v>0</v>
      </c>
    </row>
    <row r="14" spans="2:15">
      <c r="B14" s="89" t="str">
        <f>Info!C7</f>
        <v>RFP</v>
      </c>
      <c r="C14" s="90" t="s">
        <v>327</v>
      </c>
      <c r="D14" s="91">
        <f ca="1">'MBO Report 1'!$S11</f>
        <v>0</v>
      </c>
      <c r="E14" s="91">
        <f ca="1">'MBO Report 1'!$AN11</f>
        <v>0</v>
      </c>
      <c r="F14" s="91">
        <f ca="1">'MBO Report 1'!$BI11</f>
        <v>0</v>
      </c>
      <c r="G14" s="91">
        <f ca="1">'MBO Report 1'!$CD11</f>
        <v>0</v>
      </c>
      <c r="H14" s="91">
        <f ca="1">'MBO Report 1'!$CY11</f>
        <v>0</v>
      </c>
      <c r="I14" s="91">
        <f ca="1">'MBO Report 1'!$DT11</f>
        <v>0</v>
      </c>
      <c r="J14" s="91">
        <f ca="1">'MBO Report 1'!$EO11</f>
        <v>0</v>
      </c>
      <c r="K14" s="91">
        <f ca="1">'MBO Report 1'!$FJ11</f>
        <v>0</v>
      </c>
      <c r="L14" s="91">
        <f ca="1">'MBO Report 1'!$GE11</f>
        <v>0</v>
      </c>
      <c r="M14" s="91">
        <f ca="1">'MBO Report 1'!$GZ11</f>
        <v>0</v>
      </c>
      <c r="N14" s="91">
        <f ca="1">'MBO Report 1'!$HU11</f>
        <v>0</v>
      </c>
      <c r="O14" s="91">
        <f ca="1">'MBO Report 1'!$IP11</f>
        <v>0</v>
      </c>
    </row>
    <row r="15" spans="2:15">
      <c r="B15" s="92"/>
      <c r="C15" s="93" t="s">
        <v>49</v>
      </c>
      <c r="D15" s="94">
        <f ca="1">'MBO Report 1'!$S12</f>
        <v>0</v>
      </c>
      <c r="E15" s="94">
        <f ca="1">'MBO Report 1'!$AN12</f>
        <v>0</v>
      </c>
      <c r="F15" s="94">
        <f ca="1">'MBO Report 1'!$BI12</f>
        <v>0</v>
      </c>
      <c r="G15" s="94">
        <f ca="1">'MBO Report 1'!$CD12</f>
        <v>0</v>
      </c>
      <c r="H15" s="94">
        <f ca="1">'MBO Report 1'!$CY12</f>
        <v>0</v>
      </c>
      <c r="I15" s="94">
        <f ca="1">'MBO Report 1'!$DT12</f>
        <v>0</v>
      </c>
      <c r="J15" s="94">
        <f ca="1">'MBO Report 1'!$EO12</f>
        <v>0</v>
      </c>
      <c r="K15" s="94">
        <f ca="1">'MBO Report 1'!$FJ12</f>
        <v>0</v>
      </c>
      <c r="L15" s="94">
        <f ca="1">'MBO Report 1'!$GE12</f>
        <v>0</v>
      </c>
      <c r="M15" s="94">
        <f ca="1">'MBO Report 1'!$GZ12</f>
        <v>0</v>
      </c>
      <c r="N15" s="94">
        <f ca="1">'MBO Report 1'!$HU12</f>
        <v>0</v>
      </c>
      <c r="O15" s="94">
        <f ca="1">'MBO Report 1'!$IP12</f>
        <v>0</v>
      </c>
    </row>
    <row r="16" customFormat="1" spans="2:15">
      <c r="B16" s="95"/>
      <c r="C16" s="96" t="s">
        <v>33</v>
      </c>
      <c r="D16" s="97">
        <f ca="1">SUM(D14:D15)</f>
        <v>0</v>
      </c>
      <c r="E16" s="97">
        <f ca="1" t="shared" ref="E16" si="23">SUM(E14:E15)</f>
        <v>0</v>
      </c>
      <c r="F16" s="97">
        <f ca="1" t="shared" ref="F16" si="24">SUM(F14:F15)</f>
        <v>0</v>
      </c>
      <c r="G16" s="97">
        <f ca="1" t="shared" ref="G16" si="25">SUM(G14:G15)</f>
        <v>0</v>
      </c>
      <c r="H16" s="97">
        <f ca="1" t="shared" ref="H16" si="26">SUM(H14:H15)</f>
        <v>0</v>
      </c>
      <c r="I16" s="97">
        <f ca="1" t="shared" ref="I16" si="27">SUM(I14:I15)</f>
        <v>0</v>
      </c>
      <c r="J16" s="97">
        <f ca="1" t="shared" ref="J16" si="28">SUM(J14:J15)</f>
        <v>0</v>
      </c>
      <c r="K16" s="97">
        <f ca="1" t="shared" ref="K16" si="29">SUM(K14:K15)</f>
        <v>0</v>
      </c>
      <c r="L16" s="97">
        <f ca="1" t="shared" ref="L16" si="30">SUM(L14:L15)</f>
        <v>0</v>
      </c>
      <c r="M16" s="97">
        <f ca="1" t="shared" ref="M16" si="31">SUM(M14:M15)</f>
        <v>0</v>
      </c>
      <c r="N16" s="97">
        <f ca="1" t="shared" ref="N16" si="32">SUM(N14:N15)</f>
        <v>0</v>
      </c>
      <c r="O16" s="97">
        <f ca="1" t="shared" ref="O16" si="33">SUM(O14:O15)</f>
        <v>0</v>
      </c>
    </row>
    <row r="17" spans="2:15">
      <c r="B17" s="89" t="str">
        <f>Info!C8</f>
        <v>PVD</v>
      </c>
      <c r="C17" s="90" t="s">
        <v>327</v>
      </c>
      <c r="D17" s="91">
        <f ca="1">'MBO Report 1'!$S13</f>
        <v>0</v>
      </c>
      <c r="E17" s="91">
        <f ca="1">'MBO Report 1'!$AN13</f>
        <v>337.28</v>
      </c>
      <c r="F17" s="91">
        <f ca="1">'MBO Report 1'!$BI13</f>
        <v>416.33</v>
      </c>
      <c r="G17" s="91">
        <f ca="1">'MBO Report 1'!$CD13</f>
        <v>784.176</v>
      </c>
      <c r="H17" s="91">
        <f ca="1">'MBO Report 1'!$CY13</f>
        <v>340.442</v>
      </c>
      <c r="I17" s="91">
        <f ca="1">'MBO Report 1'!$DT13</f>
        <v>0</v>
      </c>
      <c r="J17" s="91">
        <f ca="1">'MBO Report 1'!$EO13</f>
        <v>0</v>
      </c>
      <c r="K17" s="91">
        <f ca="1">'MBO Report 1'!$FJ13</f>
        <v>0</v>
      </c>
      <c r="L17" s="91">
        <f ca="1">'MBO Report 1'!$GE13</f>
        <v>0</v>
      </c>
      <c r="M17" s="91">
        <f ca="1">'MBO Report 1'!$GZ13</f>
        <v>0</v>
      </c>
      <c r="N17" s="91">
        <f ca="1">'MBO Report 1'!$HU13</f>
        <v>0</v>
      </c>
      <c r="O17" s="91">
        <f ca="1">'MBO Report 1'!$IP13</f>
        <v>0</v>
      </c>
    </row>
    <row r="18" spans="2:15">
      <c r="B18" s="92"/>
      <c r="C18" s="93" t="s">
        <v>49</v>
      </c>
      <c r="D18" s="94">
        <f ca="1">'MBO Report 1'!$S14</f>
        <v>0</v>
      </c>
      <c r="E18" s="94">
        <f ca="1">'MBO Report 1'!$AN14</f>
        <v>79.05</v>
      </c>
      <c r="F18" s="94">
        <f ca="1">'MBO Report 1'!$BI14</f>
        <v>0</v>
      </c>
      <c r="G18" s="94">
        <f ca="1">'MBO Report 1'!$CD14</f>
        <v>160.208</v>
      </c>
      <c r="H18" s="94">
        <f ca="1">'MBO Report 1'!$CY14</f>
        <v>0</v>
      </c>
      <c r="I18" s="94">
        <f ca="1">'MBO Report 1'!$DT14</f>
        <v>201.841</v>
      </c>
      <c r="J18" s="94">
        <f ca="1">'MBO Report 1'!$EO14</f>
        <v>0</v>
      </c>
      <c r="K18" s="94">
        <f ca="1">'MBO Report 1'!$FJ14</f>
        <v>0</v>
      </c>
      <c r="L18" s="94">
        <f ca="1">'MBO Report 1'!$GE14</f>
        <v>0</v>
      </c>
      <c r="M18" s="94">
        <f ca="1">'MBO Report 1'!$GZ14</f>
        <v>0</v>
      </c>
      <c r="N18" s="94">
        <f ca="1">'MBO Report 1'!$HU14</f>
        <v>0</v>
      </c>
      <c r="O18" s="94">
        <f ca="1">'MBO Report 1'!$IP14</f>
        <v>0</v>
      </c>
    </row>
    <row r="19" customFormat="1" spans="2:15">
      <c r="B19" s="95"/>
      <c r="C19" s="96" t="s">
        <v>33</v>
      </c>
      <c r="D19" s="97">
        <f ca="1">SUM(D17:D18)</f>
        <v>0</v>
      </c>
      <c r="E19" s="97">
        <f ca="1" t="shared" ref="E19" si="34">SUM(E17:E18)</f>
        <v>416.33</v>
      </c>
      <c r="F19" s="97">
        <f ca="1" t="shared" ref="F19" si="35">SUM(F17:F18)</f>
        <v>416.33</v>
      </c>
      <c r="G19" s="97">
        <f ca="1" t="shared" ref="G19" si="36">SUM(G17:G18)</f>
        <v>944.384</v>
      </c>
      <c r="H19" s="97">
        <f ca="1" t="shared" ref="H19" si="37">SUM(H17:H18)</f>
        <v>340.442</v>
      </c>
      <c r="I19" s="97">
        <f ca="1" t="shared" ref="I19" si="38">SUM(I17:I18)</f>
        <v>201.841</v>
      </c>
      <c r="J19" s="97">
        <f ca="1" t="shared" ref="J19" si="39">SUM(J17:J18)</f>
        <v>0</v>
      </c>
      <c r="K19" s="97">
        <f ca="1" t="shared" ref="K19" si="40">SUM(K17:K18)</f>
        <v>0</v>
      </c>
      <c r="L19" s="97">
        <f ca="1" t="shared" ref="L19" si="41">SUM(L17:L18)</f>
        <v>0</v>
      </c>
      <c r="M19" s="97">
        <f ca="1" t="shared" ref="M19" si="42">SUM(M17:M18)</f>
        <v>0</v>
      </c>
      <c r="N19" s="97">
        <f ca="1" t="shared" ref="N19" si="43">SUM(N17:N18)</f>
        <v>0</v>
      </c>
      <c r="O19" s="97">
        <f ca="1" t="shared" ref="O19" si="44">SUM(O17:O18)</f>
        <v>0</v>
      </c>
    </row>
    <row r="20" customFormat="1" outlineLevel="1" spans="2:18">
      <c r="B20" s="98" t="str">
        <f>Info!C9</f>
        <v>PVD - Watch</v>
      </c>
      <c r="C20" s="99" t="s">
        <v>327</v>
      </c>
      <c r="D20" s="100">
        <f ca="1">'MBO Report 1'!$S11</f>
        <v>0</v>
      </c>
      <c r="E20" s="100">
        <f ca="1">'MBO Report 1'!$AN11</f>
        <v>0</v>
      </c>
      <c r="F20" s="100">
        <f ca="1">'MBO Report 1'!$BI11</f>
        <v>0</v>
      </c>
      <c r="G20" s="100">
        <f ca="1">'MBO Report 1'!$CD11</f>
        <v>0</v>
      </c>
      <c r="H20" s="100">
        <f ca="1">'MBO Report 1'!$CY11</f>
        <v>0</v>
      </c>
      <c r="I20" s="100">
        <f ca="1">'MBO Report 1'!$DT11</f>
        <v>0</v>
      </c>
      <c r="J20" s="100">
        <f ca="1">'MBO Report 1'!$EO11</f>
        <v>0</v>
      </c>
      <c r="K20" s="100">
        <f ca="1">'MBO Report 1'!$FJ11</f>
        <v>0</v>
      </c>
      <c r="L20" s="100">
        <f ca="1">'MBO Report 1'!$GE11</f>
        <v>0</v>
      </c>
      <c r="M20" s="100">
        <f ca="1">'MBO Report 1'!$GZ11</f>
        <v>0</v>
      </c>
      <c r="N20" s="100">
        <f ca="1">'MBO Report 1'!$HU11</f>
        <v>0</v>
      </c>
      <c r="O20" s="100">
        <f ca="1">'MBO Report 1'!$IP11</f>
        <v>0</v>
      </c>
      <c r="Q20" s="84"/>
      <c r="R20" s="84"/>
    </row>
    <row r="21" customFormat="1" outlineLevel="1" spans="2:18">
      <c r="B21" s="101"/>
      <c r="C21" s="102" t="s">
        <v>49</v>
      </c>
      <c r="D21" s="103">
        <f ca="1">'MBO Report 1'!$S12</f>
        <v>0</v>
      </c>
      <c r="E21" s="103">
        <f ca="1">'MBO Report 1'!$AN12</f>
        <v>0</v>
      </c>
      <c r="F21" s="103">
        <f ca="1">'MBO Report 1'!$BI12</f>
        <v>0</v>
      </c>
      <c r="G21" s="103">
        <f ca="1">'MBO Report 1'!$CD12</f>
        <v>0</v>
      </c>
      <c r="H21" s="103">
        <f ca="1">'MBO Report 1'!$CY12</f>
        <v>0</v>
      </c>
      <c r="I21" s="103">
        <f ca="1">'MBO Report 1'!$DT12</f>
        <v>0</v>
      </c>
      <c r="J21" s="103">
        <f ca="1">'MBO Report 1'!$EO12</f>
        <v>0</v>
      </c>
      <c r="K21" s="103">
        <f ca="1">'MBO Report 1'!$FJ12</f>
        <v>0</v>
      </c>
      <c r="L21" s="103">
        <f ca="1">'MBO Report 1'!$GE12</f>
        <v>0</v>
      </c>
      <c r="M21" s="103">
        <f ca="1">'MBO Report 1'!$GZ12</f>
        <v>0</v>
      </c>
      <c r="N21" s="103">
        <f ca="1">'MBO Report 1'!$HU12</f>
        <v>0</v>
      </c>
      <c r="O21" s="103">
        <f ca="1">'MBO Report 1'!$IP12</f>
        <v>0</v>
      </c>
      <c r="Q21" s="84"/>
      <c r="R21" s="84"/>
    </row>
    <row r="22" customFormat="1" outlineLevel="1" spans="2:15">
      <c r="B22" s="104"/>
      <c r="C22" s="96" t="s">
        <v>33</v>
      </c>
      <c r="D22" s="97">
        <f ca="1">SUM(D20:D21)</f>
        <v>0</v>
      </c>
      <c r="E22" s="97">
        <f ca="1" t="shared" ref="E22:O22" si="45">SUM(E20:E21)</f>
        <v>0</v>
      </c>
      <c r="F22" s="97">
        <f ca="1" t="shared" si="45"/>
        <v>0</v>
      </c>
      <c r="G22" s="97">
        <f ca="1" t="shared" si="45"/>
        <v>0</v>
      </c>
      <c r="H22" s="97">
        <f ca="1" t="shared" si="45"/>
        <v>0</v>
      </c>
      <c r="I22" s="97">
        <f ca="1" t="shared" si="45"/>
        <v>0</v>
      </c>
      <c r="J22" s="97">
        <f ca="1" t="shared" si="45"/>
        <v>0</v>
      </c>
      <c r="K22" s="97">
        <f ca="1" t="shared" si="45"/>
        <v>0</v>
      </c>
      <c r="L22" s="97">
        <f ca="1" t="shared" si="45"/>
        <v>0</v>
      </c>
      <c r="M22" s="97">
        <f ca="1" t="shared" si="45"/>
        <v>0</v>
      </c>
      <c r="N22" s="97">
        <f ca="1" t="shared" si="45"/>
        <v>0</v>
      </c>
      <c r="O22" s="97">
        <f ca="1" t="shared" si="45"/>
        <v>0</v>
      </c>
    </row>
    <row r="23" customFormat="1" outlineLevel="1" spans="2:18">
      <c r="B23" s="98" t="str">
        <f>Info!C10</f>
        <v>PVD - Semicon</v>
      </c>
      <c r="C23" s="99" t="s">
        <v>327</v>
      </c>
      <c r="D23" s="100">
        <f ca="1">'MBO Report 1'!$S13</f>
        <v>0</v>
      </c>
      <c r="E23" s="100">
        <f ca="1">'MBO Report 1'!$AN13</f>
        <v>337.28</v>
      </c>
      <c r="F23" s="100">
        <f ca="1">'MBO Report 1'!$BI13</f>
        <v>416.33</v>
      </c>
      <c r="G23" s="100">
        <f ca="1">'MBO Report 1'!$CD13</f>
        <v>784.176</v>
      </c>
      <c r="H23" s="100">
        <f ca="1">'MBO Report 1'!$CY13</f>
        <v>340.442</v>
      </c>
      <c r="I23" s="100">
        <f ca="1">'MBO Report 1'!$DT13</f>
        <v>0</v>
      </c>
      <c r="J23" s="100">
        <f ca="1">'MBO Report 1'!$EO13</f>
        <v>0</v>
      </c>
      <c r="K23" s="100">
        <f ca="1">'MBO Report 1'!$FJ13</f>
        <v>0</v>
      </c>
      <c r="L23" s="100">
        <f ca="1">'MBO Report 1'!$GE13</f>
        <v>0</v>
      </c>
      <c r="M23" s="100">
        <f ca="1">'MBO Report 1'!$GZ13</f>
        <v>0</v>
      </c>
      <c r="N23" s="100">
        <f ca="1">'MBO Report 1'!$HU13</f>
        <v>0</v>
      </c>
      <c r="O23" s="100">
        <f ca="1">'MBO Report 1'!$IP13</f>
        <v>0</v>
      </c>
      <c r="Q23" s="84"/>
      <c r="R23" s="84"/>
    </row>
    <row r="24" customFormat="1" outlineLevel="1" spans="2:18">
      <c r="B24" s="101"/>
      <c r="C24" s="102" t="s">
        <v>49</v>
      </c>
      <c r="D24" s="103">
        <f ca="1">'MBO Report 1'!$S14</f>
        <v>0</v>
      </c>
      <c r="E24" s="103">
        <f ca="1">'MBO Report 1'!$AN14</f>
        <v>79.05</v>
      </c>
      <c r="F24" s="103">
        <f ca="1">'MBO Report 1'!$BI14</f>
        <v>0</v>
      </c>
      <c r="G24" s="103">
        <f ca="1">'MBO Report 1'!$CD14</f>
        <v>160.208</v>
      </c>
      <c r="H24" s="103">
        <f ca="1">'MBO Report 1'!$CY14</f>
        <v>0</v>
      </c>
      <c r="I24" s="103">
        <f ca="1">'MBO Report 1'!$DT14</f>
        <v>201.841</v>
      </c>
      <c r="J24" s="103">
        <f ca="1">'MBO Report 1'!$EO14</f>
        <v>0</v>
      </c>
      <c r="K24" s="103">
        <f ca="1">'MBO Report 1'!$FJ14</f>
        <v>0</v>
      </c>
      <c r="L24" s="103">
        <f ca="1">'MBO Report 1'!$GE14</f>
        <v>0</v>
      </c>
      <c r="M24" s="103">
        <f ca="1">'MBO Report 1'!$GZ14</f>
        <v>0</v>
      </c>
      <c r="N24" s="103">
        <f ca="1">'MBO Report 1'!$HU14</f>
        <v>0</v>
      </c>
      <c r="O24" s="103">
        <f ca="1">'MBO Report 1'!$IP14</f>
        <v>0</v>
      </c>
      <c r="Q24" s="84"/>
      <c r="R24" s="84"/>
    </row>
    <row r="25" customFormat="1" outlineLevel="1" spans="2:18">
      <c r="B25" s="104"/>
      <c r="C25" s="96" t="s">
        <v>33</v>
      </c>
      <c r="D25" s="97">
        <f ca="1">SUM(D23:D24)</f>
        <v>0</v>
      </c>
      <c r="E25" s="97">
        <f ca="1" t="shared" ref="E25:O25" si="46">SUM(E23:E24)</f>
        <v>416.33</v>
      </c>
      <c r="F25" s="97">
        <f ca="1" t="shared" si="46"/>
        <v>416.33</v>
      </c>
      <c r="G25" s="97">
        <f ca="1" t="shared" si="46"/>
        <v>944.384</v>
      </c>
      <c r="H25" s="97">
        <f ca="1" t="shared" si="46"/>
        <v>340.442</v>
      </c>
      <c r="I25" s="97">
        <f ca="1" t="shared" si="46"/>
        <v>201.841</v>
      </c>
      <c r="J25" s="97">
        <f ca="1" t="shared" si="46"/>
        <v>0</v>
      </c>
      <c r="K25" s="97">
        <f ca="1" t="shared" si="46"/>
        <v>0</v>
      </c>
      <c r="L25" s="97">
        <f ca="1" t="shared" si="46"/>
        <v>0</v>
      </c>
      <c r="M25" s="97">
        <f ca="1" t="shared" si="46"/>
        <v>0</v>
      </c>
      <c r="N25" s="97">
        <f ca="1" t="shared" si="46"/>
        <v>0</v>
      </c>
      <c r="O25" s="97">
        <f ca="1" t="shared" si="46"/>
        <v>0</v>
      </c>
      <c r="Q25" s="84"/>
      <c r="R25" s="84"/>
    </row>
    <row r="26" spans="2:15">
      <c r="B26" s="89" t="str">
        <f>Info!C11</f>
        <v>ME</v>
      </c>
      <c r="C26" s="90" t="s">
        <v>327</v>
      </c>
      <c r="D26" s="91">
        <f ca="1">'MBO Report 1'!$S19</f>
        <v>0</v>
      </c>
      <c r="E26" s="91">
        <f ca="1">'MBO Report 1'!$AN19</f>
        <v>0</v>
      </c>
      <c r="F26" s="91">
        <f ca="1">'MBO Report 1'!$BI19</f>
        <v>0</v>
      </c>
      <c r="G26" s="91">
        <f ca="1">'MBO Report 1'!$CD19</f>
        <v>0</v>
      </c>
      <c r="H26" s="91">
        <f ca="1">'MBO Report 1'!$CY19</f>
        <v>0</v>
      </c>
      <c r="I26" s="91">
        <f ca="1">'MBO Report 1'!$DT19</f>
        <v>0</v>
      </c>
      <c r="J26" s="91">
        <f ca="1">'MBO Report 1'!$EO19</f>
        <v>0</v>
      </c>
      <c r="K26" s="91">
        <f ca="1">'MBO Report 1'!$FJ19</f>
        <v>0</v>
      </c>
      <c r="L26" s="91">
        <f ca="1">'MBO Report 1'!$GE19</f>
        <v>0</v>
      </c>
      <c r="M26" s="91">
        <f ca="1">'MBO Report 1'!$GZ19</f>
        <v>0</v>
      </c>
      <c r="N26" s="91">
        <f ca="1">'MBO Report 1'!$HU19</f>
        <v>0</v>
      </c>
      <c r="O26" s="91">
        <f ca="1">'MBO Report 1'!$IP19</f>
        <v>0</v>
      </c>
    </row>
    <row r="27" spans="2:15">
      <c r="B27" s="92"/>
      <c r="C27" s="93" t="s">
        <v>49</v>
      </c>
      <c r="D27" s="94">
        <f ca="1">'MBO Report 1'!$S20</f>
        <v>0</v>
      </c>
      <c r="E27" s="94">
        <f ca="1">'MBO Report 1'!$AN20</f>
        <v>0</v>
      </c>
      <c r="F27" s="94">
        <f ca="1">'MBO Report 1'!$BI20</f>
        <v>0</v>
      </c>
      <c r="G27" s="94">
        <f ca="1">'MBO Report 1'!$CD20</f>
        <v>500</v>
      </c>
      <c r="H27" s="94">
        <f ca="1">'MBO Report 1'!$CY20</f>
        <v>0</v>
      </c>
      <c r="I27" s="94">
        <f ca="1">'MBO Report 1'!$DT20</f>
        <v>0</v>
      </c>
      <c r="J27" s="94">
        <f ca="1">'MBO Report 1'!$EO20</f>
        <v>0</v>
      </c>
      <c r="K27" s="94">
        <f ca="1">'MBO Report 1'!$FJ20</f>
        <v>0</v>
      </c>
      <c r="L27" s="94">
        <f ca="1">'MBO Report 1'!$GE20</f>
        <v>0</v>
      </c>
      <c r="M27" s="94">
        <f ca="1">'MBO Report 1'!$GZ20</f>
        <v>0</v>
      </c>
      <c r="N27" s="94">
        <f ca="1">'MBO Report 1'!$HU20</f>
        <v>0</v>
      </c>
      <c r="O27" s="94">
        <f ca="1">'MBO Report 1'!$IP20</f>
        <v>0</v>
      </c>
    </row>
    <row r="28" customFormat="1" spans="2:15">
      <c r="B28" s="95"/>
      <c r="C28" s="96" t="s">
        <v>33</v>
      </c>
      <c r="D28" s="97">
        <f ca="1">SUM(D26:D27)</f>
        <v>0</v>
      </c>
      <c r="E28" s="97">
        <f ca="1" t="shared" ref="E28" si="47">SUM(E26:E27)</f>
        <v>0</v>
      </c>
      <c r="F28" s="97">
        <f ca="1" t="shared" ref="F28" si="48">SUM(F26:F27)</f>
        <v>0</v>
      </c>
      <c r="G28" s="97">
        <f ca="1" t="shared" ref="G28" si="49">SUM(G26:G27)</f>
        <v>500</v>
      </c>
      <c r="H28" s="97">
        <f ca="1" t="shared" ref="H28" si="50">SUM(H26:H27)</f>
        <v>0</v>
      </c>
      <c r="I28" s="97">
        <f ca="1" t="shared" ref="I28" si="51">SUM(I26:I27)</f>
        <v>0</v>
      </c>
      <c r="J28" s="97">
        <f ca="1" t="shared" ref="J28" si="52">SUM(J26:J27)</f>
        <v>0</v>
      </c>
      <c r="K28" s="97">
        <f ca="1" t="shared" ref="K28" si="53">SUM(K26:K27)</f>
        <v>0</v>
      </c>
      <c r="L28" s="97">
        <f ca="1" t="shared" ref="L28" si="54">SUM(L26:L27)</f>
        <v>0</v>
      </c>
      <c r="M28" s="97">
        <f ca="1" t="shared" ref="M28" si="55">SUM(M26:M27)</f>
        <v>0</v>
      </c>
      <c r="N28" s="97">
        <f ca="1" t="shared" ref="N28" si="56">SUM(N26:N27)</f>
        <v>0</v>
      </c>
      <c r="O28" s="97">
        <f ca="1" t="shared" ref="O28" si="57">SUM(O26:O27)</f>
        <v>0</v>
      </c>
    </row>
    <row r="29" spans="2:15">
      <c r="B29" s="89" t="str">
        <f>Info!C12</f>
        <v>Semicon</v>
      </c>
      <c r="C29" s="90" t="s">
        <v>327</v>
      </c>
      <c r="D29" s="91">
        <f ca="1">'MBO Report 1'!$S21</f>
        <v>0</v>
      </c>
      <c r="E29" s="91">
        <f ca="1">'MBO Report 1'!$AN21</f>
        <v>0</v>
      </c>
      <c r="F29" s="91">
        <f ca="1">'MBO Report 1'!$BI21</f>
        <v>0</v>
      </c>
      <c r="G29" s="91">
        <f ca="1">'MBO Report 1'!$CD21</f>
        <v>0</v>
      </c>
      <c r="H29" s="91">
        <f ca="1">'MBO Report 1'!$CY21</f>
        <v>0</v>
      </c>
      <c r="I29" s="91">
        <f ca="1">'MBO Report 1'!$DT21</f>
        <v>0</v>
      </c>
      <c r="J29" s="91">
        <f ca="1">'MBO Report 1'!$EO21</f>
        <v>0</v>
      </c>
      <c r="K29" s="91">
        <f ca="1">'MBO Report 1'!$FJ21</f>
        <v>0</v>
      </c>
      <c r="L29" s="91">
        <f ca="1">'MBO Report 1'!$GE21</f>
        <v>0</v>
      </c>
      <c r="M29" s="91">
        <f ca="1">'MBO Report 1'!$GZ21</f>
        <v>0</v>
      </c>
      <c r="N29" s="91">
        <f ca="1">'MBO Report 1'!$HU21</f>
        <v>0</v>
      </c>
      <c r="O29" s="91">
        <f ca="1">'MBO Report 1'!$IP21</f>
        <v>0</v>
      </c>
    </row>
    <row r="30" spans="2:15">
      <c r="B30" s="92"/>
      <c r="C30" s="93" t="s">
        <v>49</v>
      </c>
      <c r="D30" s="94">
        <f ca="1">'MBO Report 1'!$S22</f>
        <v>500</v>
      </c>
      <c r="E30" s="94">
        <f ca="1">'MBO Report 1'!$AN22</f>
        <v>0</v>
      </c>
      <c r="F30" s="94">
        <f ca="1">'MBO Report 1'!$BI22</f>
        <v>0</v>
      </c>
      <c r="G30" s="94">
        <f ca="1">'MBO Report 1'!$CD22</f>
        <v>500</v>
      </c>
      <c r="H30" s="94">
        <f ca="1">'MBO Report 1'!$CY22</f>
        <v>0</v>
      </c>
      <c r="I30" s="94">
        <f ca="1">'MBO Report 1'!$DT22</f>
        <v>0</v>
      </c>
      <c r="J30" s="94">
        <f ca="1">'MBO Report 1'!$EO22</f>
        <v>0</v>
      </c>
      <c r="K30" s="94">
        <f ca="1">'MBO Report 1'!$FJ22</f>
        <v>0</v>
      </c>
      <c r="L30" s="94">
        <f ca="1">'MBO Report 1'!$GE22</f>
        <v>0</v>
      </c>
      <c r="M30" s="94">
        <f ca="1">'MBO Report 1'!$GZ22</f>
        <v>0</v>
      </c>
      <c r="N30" s="94">
        <f ca="1">'MBO Report 1'!$HU22</f>
        <v>0</v>
      </c>
      <c r="O30" s="94">
        <f ca="1">'MBO Report 1'!$IP22</f>
        <v>0</v>
      </c>
    </row>
    <row r="31" customFormat="1" spans="2:15">
      <c r="B31" s="95"/>
      <c r="C31" s="96" t="s">
        <v>33</v>
      </c>
      <c r="D31" s="97">
        <f ca="1">SUM(D29:D30)</f>
        <v>500</v>
      </c>
      <c r="E31" s="97">
        <f ca="1" t="shared" ref="E31" si="58">SUM(E29:E30)</f>
        <v>0</v>
      </c>
      <c r="F31" s="97">
        <f ca="1" t="shared" ref="F31" si="59">SUM(F29:F30)</f>
        <v>0</v>
      </c>
      <c r="G31" s="97">
        <f ca="1" t="shared" ref="G31" si="60">SUM(G29:G30)</f>
        <v>500</v>
      </c>
      <c r="H31" s="97">
        <f ca="1" t="shared" ref="H31" si="61">SUM(H29:H30)</f>
        <v>0</v>
      </c>
      <c r="I31" s="97">
        <f ca="1" t="shared" ref="I31" si="62">SUM(I29:I30)</f>
        <v>0</v>
      </c>
      <c r="J31" s="97">
        <f ca="1" t="shared" ref="J31" si="63">SUM(J29:J30)</f>
        <v>0</v>
      </c>
      <c r="K31" s="97">
        <f ca="1" t="shared" ref="K31" si="64">SUM(K29:K30)</f>
        <v>0</v>
      </c>
      <c r="L31" s="97">
        <f ca="1" t="shared" ref="L31" si="65">SUM(L29:L30)</f>
        <v>0</v>
      </c>
      <c r="M31" s="97">
        <f ca="1" t="shared" ref="M31" si="66">SUM(M29:M30)</f>
        <v>0</v>
      </c>
      <c r="N31" s="97">
        <f ca="1" t="shared" ref="N31" si="67">SUM(N29:N30)</f>
        <v>0</v>
      </c>
      <c r="O31" s="97">
        <f ca="1" t="shared" ref="O31" si="68">SUM(O29:O30)</f>
        <v>0</v>
      </c>
    </row>
    <row r="32" outlineLevel="1" spans="2:15">
      <c r="B32" s="98" t="str">
        <f>Info!C13</f>
        <v>Semicon - CSSP</v>
      </c>
      <c r="C32" s="99" t="s">
        <v>327</v>
      </c>
      <c r="D32" s="100">
        <f ca="1">'MBO Report 1'!$S23</f>
        <v>0</v>
      </c>
      <c r="E32" s="100">
        <f ca="1">'MBO Report 1'!$AN23</f>
        <v>0</v>
      </c>
      <c r="F32" s="100">
        <f ca="1">'MBO Report 1'!$BI23</f>
        <v>0</v>
      </c>
      <c r="G32" s="100">
        <f ca="1">'MBO Report 1'!$CD23</f>
        <v>0</v>
      </c>
      <c r="H32" s="100">
        <f ca="1">'MBO Report 1'!$CY23</f>
        <v>0</v>
      </c>
      <c r="I32" s="100">
        <f ca="1">'MBO Report 1'!$DT23</f>
        <v>0</v>
      </c>
      <c r="J32" s="100">
        <f ca="1">'MBO Report 1'!$EO23</f>
        <v>0</v>
      </c>
      <c r="K32" s="100">
        <f ca="1">'MBO Report 1'!$FJ23</f>
        <v>0</v>
      </c>
      <c r="L32" s="100">
        <f ca="1">'MBO Report 1'!$GE23</f>
        <v>0</v>
      </c>
      <c r="M32" s="100">
        <f ca="1">'MBO Report 1'!$GZ23</f>
        <v>0</v>
      </c>
      <c r="N32" s="100">
        <f ca="1">'MBO Report 1'!$HU23</f>
        <v>0</v>
      </c>
      <c r="O32" s="100">
        <f ca="1">'MBO Report 1'!$IP23</f>
        <v>0</v>
      </c>
    </row>
    <row r="33" outlineLevel="1" spans="2:15">
      <c r="B33" s="101"/>
      <c r="C33" s="102" t="s">
        <v>49</v>
      </c>
      <c r="D33" s="103">
        <f ca="1">'MBO Report 1'!$S24</f>
        <v>0</v>
      </c>
      <c r="E33" s="103">
        <f ca="1">'MBO Report 1'!$AN24</f>
        <v>0</v>
      </c>
      <c r="F33" s="103">
        <f ca="1">'MBO Report 1'!$BI24</f>
        <v>0</v>
      </c>
      <c r="G33" s="103">
        <f ca="1">'MBO Report 1'!$CD24</f>
        <v>0</v>
      </c>
      <c r="H33" s="103">
        <f ca="1">'MBO Report 1'!$CY24</f>
        <v>0</v>
      </c>
      <c r="I33" s="103">
        <f ca="1">'MBO Report 1'!$DT24</f>
        <v>0</v>
      </c>
      <c r="J33" s="103">
        <f ca="1">'MBO Report 1'!$EO24</f>
        <v>0</v>
      </c>
      <c r="K33" s="103">
        <f ca="1">'MBO Report 1'!$FJ24</f>
        <v>0</v>
      </c>
      <c r="L33" s="103">
        <f ca="1">'MBO Report 1'!$GE24</f>
        <v>0</v>
      </c>
      <c r="M33" s="103">
        <f ca="1">'MBO Report 1'!$GZ24</f>
        <v>0</v>
      </c>
      <c r="N33" s="103">
        <f ca="1">'MBO Report 1'!$HU24</f>
        <v>0</v>
      </c>
      <c r="O33" s="103">
        <f ca="1">'MBO Report 1'!$IP24</f>
        <v>0</v>
      </c>
    </row>
    <row r="34" customFormat="1" outlineLevel="1" spans="2:15">
      <c r="B34" s="104"/>
      <c r="C34" s="96" t="s">
        <v>33</v>
      </c>
      <c r="D34" s="97">
        <f ca="1">SUM(D32:D33)</f>
        <v>0</v>
      </c>
      <c r="E34" s="97">
        <f ca="1" t="shared" ref="E34" si="69">SUM(E32:E33)</f>
        <v>0</v>
      </c>
      <c r="F34" s="97">
        <f ca="1" t="shared" ref="F34" si="70">SUM(F32:F33)</f>
        <v>0</v>
      </c>
      <c r="G34" s="97">
        <f ca="1" t="shared" ref="G34" si="71">SUM(G32:G33)</f>
        <v>0</v>
      </c>
      <c r="H34" s="97">
        <f ca="1" t="shared" ref="H34" si="72">SUM(H32:H33)</f>
        <v>0</v>
      </c>
      <c r="I34" s="97">
        <f ca="1" t="shared" ref="I34" si="73">SUM(I32:I33)</f>
        <v>0</v>
      </c>
      <c r="J34" s="97">
        <f ca="1" t="shared" ref="J34" si="74">SUM(J32:J33)</f>
        <v>0</v>
      </c>
      <c r="K34" s="97">
        <f ca="1" t="shared" ref="K34" si="75">SUM(K32:K33)</f>
        <v>0</v>
      </c>
      <c r="L34" s="97">
        <f ca="1" t="shared" ref="L34" si="76">SUM(L32:L33)</f>
        <v>0</v>
      </c>
      <c r="M34" s="97">
        <f ca="1" t="shared" ref="M34" si="77">SUM(M32:M33)</f>
        <v>0</v>
      </c>
      <c r="N34" s="97">
        <f ca="1" t="shared" ref="N34" si="78">SUM(N32:N33)</f>
        <v>0</v>
      </c>
      <c r="O34" s="97">
        <f ca="1" t="shared" ref="O34" si="79">SUM(O32:O33)</f>
        <v>0</v>
      </c>
    </row>
    <row r="35" outlineLevel="1" spans="2:15">
      <c r="B35" s="98" t="str">
        <f>Info!C14</f>
        <v>Semicon - CuFrame</v>
      </c>
      <c r="C35" s="99" t="s">
        <v>327</v>
      </c>
      <c r="D35" s="100">
        <f ca="1">'MBO Report 1'!$S25</f>
        <v>0</v>
      </c>
      <c r="E35" s="100">
        <f ca="1">'MBO Report 1'!$AN25</f>
        <v>0</v>
      </c>
      <c r="F35" s="100">
        <f ca="1">'MBO Report 1'!$BI25</f>
        <v>0</v>
      </c>
      <c r="G35" s="100">
        <f ca="1">'MBO Report 1'!$CD25</f>
        <v>0</v>
      </c>
      <c r="H35" s="100">
        <f ca="1">'MBO Report 1'!$CY25</f>
        <v>0</v>
      </c>
      <c r="I35" s="100">
        <f ca="1">'MBO Report 1'!$DT25</f>
        <v>0</v>
      </c>
      <c r="J35" s="100">
        <f ca="1">'MBO Report 1'!$EO25</f>
        <v>0</v>
      </c>
      <c r="K35" s="100">
        <f ca="1">'MBO Report 1'!$FJ25</f>
        <v>0</v>
      </c>
      <c r="L35" s="100">
        <f ca="1">'MBO Report 1'!$GE25</f>
        <v>0</v>
      </c>
      <c r="M35" s="100">
        <f ca="1">'MBO Report 1'!$GZ25</f>
        <v>0</v>
      </c>
      <c r="N35" s="100">
        <f ca="1">'MBO Report 1'!$HU25</f>
        <v>0</v>
      </c>
      <c r="O35" s="100">
        <f ca="1">'MBO Report 1'!$IP25</f>
        <v>0</v>
      </c>
    </row>
    <row r="36" outlineLevel="1" spans="2:15">
      <c r="B36" s="101"/>
      <c r="C36" s="102" t="s">
        <v>49</v>
      </c>
      <c r="D36" s="103">
        <f ca="1">'MBO Report 1'!$S26</f>
        <v>500</v>
      </c>
      <c r="E36" s="103">
        <f ca="1">'MBO Report 1'!$AN26</f>
        <v>0</v>
      </c>
      <c r="F36" s="103">
        <f ca="1">'MBO Report 1'!$BI26</f>
        <v>0</v>
      </c>
      <c r="G36" s="103">
        <f ca="1">'MBO Report 1'!$CD26</f>
        <v>500</v>
      </c>
      <c r="H36" s="103">
        <f ca="1">'MBO Report 1'!$CY26</f>
        <v>0</v>
      </c>
      <c r="I36" s="103">
        <f ca="1">'MBO Report 1'!$DT26</f>
        <v>0</v>
      </c>
      <c r="J36" s="103">
        <f ca="1">'MBO Report 1'!$EO26</f>
        <v>0</v>
      </c>
      <c r="K36" s="103">
        <f ca="1">'MBO Report 1'!$FJ26</f>
        <v>0</v>
      </c>
      <c r="L36" s="103">
        <f ca="1">'MBO Report 1'!$GE26</f>
        <v>0</v>
      </c>
      <c r="M36" s="103">
        <f ca="1">'MBO Report 1'!$GZ26</f>
        <v>0</v>
      </c>
      <c r="N36" s="103">
        <f ca="1">'MBO Report 1'!$HU26</f>
        <v>0</v>
      </c>
      <c r="O36" s="103">
        <f ca="1">'MBO Report 1'!$IP26</f>
        <v>0</v>
      </c>
    </row>
    <row r="37" customFormat="1" outlineLevel="1" spans="2:18">
      <c r="B37" s="104"/>
      <c r="C37" s="96" t="s">
        <v>33</v>
      </c>
      <c r="D37" s="97">
        <f ca="1">SUM(D35:D36)</f>
        <v>500</v>
      </c>
      <c r="E37" s="97">
        <f ca="1" t="shared" ref="E37" si="80">SUM(E35:E36)</f>
        <v>0</v>
      </c>
      <c r="F37" s="97">
        <f ca="1" t="shared" ref="F37" si="81">SUM(F35:F36)</f>
        <v>0</v>
      </c>
      <c r="G37" s="97">
        <f ca="1" t="shared" ref="G37" si="82">SUM(G35:G36)</f>
        <v>500</v>
      </c>
      <c r="H37" s="97">
        <f ca="1" t="shared" ref="H37" si="83">SUM(H35:H36)</f>
        <v>0</v>
      </c>
      <c r="I37" s="97">
        <f ca="1" t="shared" ref="I37" si="84">SUM(I35:I36)</f>
        <v>0</v>
      </c>
      <c r="J37" s="97">
        <f ca="1" t="shared" ref="J37" si="85">SUM(J35:J36)</f>
        <v>0</v>
      </c>
      <c r="K37" s="97">
        <f ca="1" t="shared" ref="K37" si="86">SUM(K35:K36)</f>
        <v>0</v>
      </c>
      <c r="L37" s="97">
        <f ca="1" t="shared" ref="L37" si="87">SUM(L35:L36)</f>
        <v>0</v>
      </c>
      <c r="M37" s="97">
        <f ca="1" t="shared" ref="M37" si="88">SUM(M35:M36)</f>
        <v>0</v>
      </c>
      <c r="N37" s="97">
        <f ca="1" t="shared" ref="N37" si="89">SUM(N35:N36)</f>
        <v>0</v>
      </c>
      <c r="O37" s="97">
        <f ca="1" t="shared" ref="O37" si="90">SUM(O35:O36)</f>
        <v>0</v>
      </c>
      <c r="Q37" s="84"/>
      <c r="R37" s="84"/>
    </row>
    <row r="38" spans="2:15">
      <c r="B38" s="89" t="str">
        <f>Info!C15</f>
        <v>Watch</v>
      </c>
      <c r="C38" s="90" t="s">
        <v>327</v>
      </c>
      <c r="D38" s="91">
        <f ca="1">'MBO Report 1'!$S27</f>
        <v>0</v>
      </c>
      <c r="E38" s="91">
        <f ca="1">'MBO Report 1'!$AN27</f>
        <v>0</v>
      </c>
      <c r="F38" s="91">
        <f ca="1">'MBO Report 1'!$BI27</f>
        <v>0</v>
      </c>
      <c r="G38" s="91">
        <f ca="1">'MBO Report 1'!$CD27</f>
        <v>0</v>
      </c>
      <c r="H38" s="91">
        <f ca="1">'MBO Report 1'!$CY27</f>
        <v>0</v>
      </c>
      <c r="I38" s="91">
        <f ca="1">'MBO Report 1'!$DT27</f>
        <v>0</v>
      </c>
      <c r="J38" s="91">
        <f ca="1">'MBO Report 1'!$EO27</f>
        <v>0</v>
      </c>
      <c r="K38" s="91">
        <f ca="1">'MBO Report 1'!$FJ27</f>
        <v>0</v>
      </c>
      <c r="L38" s="91">
        <f ca="1">'MBO Report 1'!$GE27</f>
        <v>0</v>
      </c>
      <c r="M38" s="91">
        <f ca="1">'MBO Report 1'!$GZ27</f>
        <v>0</v>
      </c>
      <c r="N38" s="91">
        <f ca="1">'MBO Report 1'!$HU27</f>
        <v>0</v>
      </c>
      <c r="O38" s="91">
        <f ca="1">'MBO Report 1'!$IP27</f>
        <v>0</v>
      </c>
    </row>
    <row r="39" spans="2:15">
      <c r="B39" s="92"/>
      <c r="C39" s="93" t="s">
        <v>49</v>
      </c>
      <c r="D39" s="94">
        <f ca="1">'MBO Report 1'!$S28</f>
        <v>0</v>
      </c>
      <c r="E39" s="94">
        <f ca="1">'MBO Report 1'!$AN28</f>
        <v>0</v>
      </c>
      <c r="F39" s="94">
        <f ca="1">'MBO Report 1'!$BI28</f>
        <v>0</v>
      </c>
      <c r="G39" s="94">
        <f ca="1">'MBO Report 1'!$CD28</f>
        <v>0</v>
      </c>
      <c r="H39" s="94">
        <f ca="1">'MBO Report 1'!$CY28</f>
        <v>0</v>
      </c>
      <c r="I39" s="94">
        <f ca="1">'MBO Report 1'!$DT28</f>
        <v>0</v>
      </c>
      <c r="J39" s="94">
        <f ca="1">'MBO Report 1'!$EO28</f>
        <v>0</v>
      </c>
      <c r="K39" s="94">
        <f ca="1">'MBO Report 1'!$FJ28</f>
        <v>0</v>
      </c>
      <c r="L39" s="94">
        <f ca="1">'MBO Report 1'!$GE28</f>
        <v>0</v>
      </c>
      <c r="M39" s="94">
        <f ca="1">'MBO Report 1'!$GZ28</f>
        <v>0</v>
      </c>
      <c r="N39" s="94">
        <f ca="1">'MBO Report 1'!$HU28</f>
        <v>0</v>
      </c>
      <c r="O39" s="94">
        <f ca="1">'MBO Report 1'!$IP28</f>
        <v>0</v>
      </c>
    </row>
    <row r="40" customFormat="1" spans="2:18">
      <c r="B40" s="95"/>
      <c r="C40" s="96" t="s">
        <v>33</v>
      </c>
      <c r="D40" s="97">
        <f ca="1">SUM(D38:D39)</f>
        <v>0</v>
      </c>
      <c r="E40" s="97">
        <f ca="1" t="shared" ref="E40" si="91">SUM(E38:E39)</f>
        <v>0</v>
      </c>
      <c r="F40" s="97">
        <f ca="1" t="shared" ref="F40" si="92">SUM(F38:F39)</f>
        <v>0</v>
      </c>
      <c r="G40" s="97">
        <f ca="1" t="shared" ref="G40" si="93">SUM(G38:G39)</f>
        <v>0</v>
      </c>
      <c r="H40" s="97">
        <f ca="1" t="shared" ref="H40" si="94">SUM(H38:H39)</f>
        <v>0</v>
      </c>
      <c r="I40" s="97">
        <f ca="1" t="shared" ref="I40" si="95">SUM(I38:I39)</f>
        <v>0</v>
      </c>
      <c r="J40" s="97">
        <f ca="1" t="shared" ref="J40" si="96">SUM(J38:J39)</f>
        <v>0</v>
      </c>
      <c r="K40" s="97">
        <f ca="1" t="shared" ref="K40" si="97">SUM(K38:K39)</f>
        <v>0</v>
      </c>
      <c r="L40" s="97">
        <f ca="1" t="shared" ref="L40" si="98">SUM(L38:L39)</f>
        <v>0</v>
      </c>
      <c r="M40" s="97">
        <f ca="1" t="shared" ref="M40" si="99">SUM(M38:M39)</f>
        <v>0</v>
      </c>
      <c r="N40" s="97">
        <f ca="1" t="shared" ref="N40" si="100">SUM(N38:N39)</f>
        <v>0</v>
      </c>
      <c r="O40" s="97">
        <f ca="1" t="shared" ref="O40" si="101">SUM(O38:O39)</f>
        <v>0</v>
      </c>
      <c r="Q40" s="84"/>
      <c r="R40" s="84"/>
    </row>
    <row r="41" outlineLevel="1" spans="2:15">
      <c r="B41" s="98" t="str">
        <f>Info!C16</f>
        <v>Watch - CASE</v>
      </c>
      <c r="C41" s="99" t="s">
        <v>327</v>
      </c>
      <c r="D41" s="100">
        <f ca="1">'MBO Report 1'!$S29</f>
        <v>0</v>
      </c>
      <c r="E41" s="100">
        <f ca="1">'MBO Report 1'!$AN29</f>
        <v>0</v>
      </c>
      <c r="F41" s="100">
        <f ca="1">'MBO Report 1'!$BI29</f>
        <v>0</v>
      </c>
      <c r="G41" s="100">
        <f ca="1">'MBO Report 1'!$CD29</f>
        <v>0</v>
      </c>
      <c r="H41" s="100">
        <f ca="1">'MBO Report 1'!$CY29</f>
        <v>0</v>
      </c>
      <c r="I41" s="100">
        <f ca="1">'MBO Report 1'!$DT29</f>
        <v>0</v>
      </c>
      <c r="J41" s="100">
        <f ca="1">'MBO Report 1'!$EO29</f>
        <v>0</v>
      </c>
      <c r="K41" s="100">
        <f ca="1">'MBO Report 1'!$FJ29</f>
        <v>0</v>
      </c>
      <c r="L41" s="100">
        <f ca="1">'MBO Report 1'!$GE29</f>
        <v>0</v>
      </c>
      <c r="M41" s="100">
        <f ca="1">'MBO Report 1'!$GZ29</f>
        <v>0</v>
      </c>
      <c r="N41" s="100">
        <f ca="1">'MBO Report 1'!$HU29</f>
        <v>0</v>
      </c>
      <c r="O41" s="100">
        <f ca="1">'MBO Report 1'!$IP29</f>
        <v>0</v>
      </c>
    </row>
    <row r="42" outlineLevel="1" spans="2:15">
      <c r="B42" s="101"/>
      <c r="C42" s="102" t="s">
        <v>49</v>
      </c>
      <c r="D42" s="103">
        <f ca="1">'MBO Report 1'!$S30</f>
        <v>0</v>
      </c>
      <c r="E42" s="103">
        <f ca="1">'MBO Report 1'!$AN30</f>
        <v>0</v>
      </c>
      <c r="F42" s="103">
        <f ca="1">'MBO Report 1'!$BI30</f>
        <v>0</v>
      </c>
      <c r="G42" s="103">
        <f ca="1">'MBO Report 1'!$CD30</f>
        <v>0</v>
      </c>
      <c r="H42" s="103">
        <f ca="1">'MBO Report 1'!$CY30</f>
        <v>0</v>
      </c>
      <c r="I42" s="103">
        <f ca="1">'MBO Report 1'!$DT30</f>
        <v>0</v>
      </c>
      <c r="J42" s="103">
        <f ca="1">'MBO Report 1'!$EO30</f>
        <v>0</v>
      </c>
      <c r="K42" s="103">
        <f ca="1">'MBO Report 1'!$FJ30</f>
        <v>0</v>
      </c>
      <c r="L42" s="103">
        <f ca="1">'MBO Report 1'!$GE30</f>
        <v>0</v>
      </c>
      <c r="M42" s="103">
        <f ca="1">'MBO Report 1'!$GZ30</f>
        <v>0</v>
      </c>
      <c r="N42" s="103">
        <f ca="1">'MBO Report 1'!$HU30</f>
        <v>0</v>
      </c>
      <c r="O42" s="103">
        <f ca="1">'MBO Report 1'!$IP30</f>
        <v>0</v>
      </c>
    </row>
    <row r="43" customFormat="1" outlineLevel="1" spans="2:18">
      <c r="B43" s="104"/>
      <c r="C43" s="96" t="s">
        <v>33</v>
      </c>
      <c r="D43" s="97">
        <f ca="1">SUM(D41:D42)</f>
        <v>0</v>
      </c>
      <c r="E43" s="97">
        <f ca="1" t="shared" ref="E43" si="102">SUM(E41:E42)</f>
        <v>0</v>
      </c>
      <c r="F43" s="97">
        <f ca="1" t="shared" ref="F43" si="103">SUM(F41:F42)</f>
        <v>0</v>
      </c>
      <c r="G43" s="97">
        <f ca="1" t="shared" ref="G43" si="104">SUM(G41:G42)</f>
        <v>0</v>
      </c>
      <c r="H43" s="97">
        <f ca="1" t="shared" ref="H43" si="105">SUM(H41:H42)</f>
        <v>0</v>
      </c>
      <c r="I43" s="97">
        <f ca="1" t="shared" ref="I43" si="106">SUM(I41:I42)</f>
        <v>0</v>
      </c>
      <c r="J43" s="97">
        <f ca="1" t="shared" ref="J43" si="107">SUM(J41:J42)</f>
        <v>0</v>
      </c>
      <c r="K43" s="97">
        <f ca="1" t="shared" ref="K43" si="108">SUM(K41:K42)</f>
        <v>0</v>
      </c>
      <c r="L43" s="97">
        <f ca="1" t="shared" ref="L43" si="109">SUM(L41:L42)</f>
        <v>0</v>
      </c>
      <c r="M43" s="97">
        <f ca="1" t="shared" ref="M43" si="110">SUM(M41:M42)</f>
        <v>0</v>
      </c>
      <c r="N43" s="97">
        <f ca="1" t="shared" ref="N43" si="111">SUM(N41:N42)</f>
        <v>0</v>
      </c>
      <c r="O43" s="97">
        <f ca="1" t="shared" ref="O43" si="112">SUM(O41:O42)</f>
        <v>0</v>
      </c>
      <c r="Q43" s="84"/>
      <c r="R43" s="84"/>
    </row>
    <row r="44" outlineLevel="1" spans="2:15">
      <c r="B44" s="98" t="str">
        <f>Info!C17</f>
        <v>Watch - PPT</v>
      </c>
      <c r="C44" s="99" t="s">
        <v>327</v>
      </c>
      <c r="D44" s="100">
        <f ca="1">'MBO Report 1'!$S31</f>
        <v>0</v>
      </c>
      <c r="E44" s="100">
        <f ca="1">'MBO Report 1'!$AN31</f>
        <v>0</v>
      </c>
      <c r="F44" s="100">
        <f ca="1">'MBO Report 1'!$BI31</f>
        <v>0</v>
      </c>
      <c r="G44" s="100">
        <f ca="1">'MBO Report 1'!$CD31</f>
        <v>0</v>
      </c>
      <c r="H44" s="100">
        <f ca="1">'MBO Report 1'!$CY31</f>
        <v>0</v>
      </c>
      <c r="I44" s="100">
        <f ca="1">'MBO Report 1'!$DT31</f>
        <v>0</v>
      </c>
      <c r="J44" s="100">
        <f ca="1">'MBO Report 1'!$EO31</f>
        <v>0</v>
      </c>
      <c r="K44" s="100">
        <f ca="1">'MBO Report 1'!$FJ31</f>
        <v>0</v>
      </c>
      <c r="L44" s="100">
        <f ca="1">'MBO Report 1'!$GE31</f>
        <v>0</v>
      </c>
      <c r="M44" s="100">
        <f ca="1">'MBO Report 1'!$GZ31</f>
        <v>0</v>
      </c>
      <c r="N44" s="100">
        <f ca="1">'MBO Report 1'!$HU31</f>
        <v>0</v>
      </c>
      <c r="O44" s="100">
        <f ca="1">'MBO Report 1'!$IP31</f>
        <v>0</v>
      </c>
    </row>
    <row r="45" outlineLevel="1" spans="2:15">
      <c r="B45" s="101"/>
      <c r="C45" s="102" t="s">
        <v>49</v>
      </c>
      <c r="D45" s="103">
        <f ca="1">'MBO Report 1'!$S32</f>
        <v>0</v>
      </c>
      <c r="E45" s="103">
        <f ca="1">'MBO Report 1'!$AN32</f>
        <v>0</v>
      </c>
      <c r="F45" s="103">
        <f ca="1">'MBO Report 1'!$BI32</f>
        <v>0</v>
      </c>
      <c r="G45" s="103">
        <f ca="1">'MBO Report 1'!$CD32</f>
        <v>0</v>
      </c>
      <c r="H45" s="103">
        <f ca="1">'MBO Report 1'!$CY32</f>
        <v>0</v>
      </c>
      <c r="I45" s="103">
        <f ca="1">'MBO Report 1'!$DT32</f>
        <v>0</v>
      </c>
      <c r="J45" s="103">
        <f ca="1">'MBO Report 1'!$EO32</f>
        <v>0</v>
      </c>
      <c r="K45" s="103">
        <f ca="1">'MBO Report 1'!$FJ32</f>
        <v>0</v>
      </c>
      <c r="L45" s="103">
        <f ca="1">'MBO Report 1'!$GE32</f>
        <v>0</v>
      </c>
      <c r="M45" s="103">
        <f ca="1">'MBO Report 1'!$GZ32</f>
        <v>0</v>
      </c>
      <c r="N45" s="103">
        <f ca="1">'MBO Report 1'!$HU32</f>
        <v>0</v>
      </c>
      <c r="O45" s="103">
        <f ca="1">'MBO Report 1'!$IP32</f>
        <v>0</v>
      </c>
    </row>
    <row r="46" customFormat="1" outlineLevel="1" spans="2:18">
      <c r="B46" s="104"/>
      <c r="C46" s="96" t="s">
        <v>33</v>
      </c>
      <c r="D46" s="97">
        <f ca="1">SUM(D44:D45)</f>
        <v>0</v>
      </c>
      <c r="E46" s="97">
        <f ca="1" t="shared" ref="E46" si="113">SUM(E44:E45)</f>
        <v>0</v>
      </c>
      <c r="F46" s="97">
        <f ca="1" t="shared" ref="F46" si="114">SUM(F44:F45)</f>
        <v>0</v>
      </c>
      <c r="G46" s="97">
        <f ca="1" t="shared" ref="G46" si="115">SUM(G44:G45)</f>
        <v>0</v>
      </c>
      <c r="H46" s="97">
        <f ca="1" t="shared" ref="H46" si="116">SUM(H44:H45)</f>
        <v>0</v>
      </c>
      <c r="I46" s="97">
        <f ca="1" t="shared" ref="I46" si="117">SUM(I44:I45)</f>
        <v>0</v>
      </c>
      <c r="J46" s="97">
        <f ca="1" t="shared" ref="J46" si="118">SUM(J44:J45)</f>
        <v>0</v>
      </c>
      <c r="K46" s="97">
        <f ca="1" t="shared" ref="K46" si="119">SUM(K44:K45)</f>
        <v>0</v>
      </c>
      <c r="L46" s="97">
        <f ca="1" t="shared" ref="L46" si="120">SUM(L44:L45)</f>
        <v>0</v>
      </c>
      <c r="M46" s="97">
        <f ca="1" t="shared" ref="M46" si="121">SUM(M44:M45)</f>
        <v>0</v>
      </c>
      <c r="N46" s="97">
        <f ca="1" t="shared" ref="N46" si="122">SUM(N44:N45)</f>
        <v>0</v>
      </c>
      <c r="O46" s="97">
        <f ca="1" t="shared" ref="O46" si="123">SUM(O44:O45)</f>
        <v>0</v>
      </c>
      <c r="Q46" s="84"/>
      <c r="R46" s="84"/>
    </row>
    <row r="47" spans="2:15">
      <c r="B47" s="105" t="s">
        <v>33</v>
      </c>
      <c r="C47" s="90" t="s">
        <v>327</v>
      </c>
      <c r="D47" s="91">
        <f ca="1">'MBO Report 1'!$S33</f>
        <v>364</v>
      </c>
      <c r="E47" s="91">
        <f ca="1">'MBO Report 1'!$AN33</f>
        <v>1177.28</v>
      </c>
      <c r="F47" s="91">
        <f ca="1">'MBO Report 1'!$BI33</f>
        <v>2418.33</v>
      </c>
      <c r="G47" s="91">
        <f ca="1">'MBO Report 1'!$CD33</f>
        <v>3024.176</v>
      </c>
      <c r="H47" s="91">
        <f ca="1">'MBO Report 1'!$CY33</f>
        <v>1460.442</v>
      </c>
      <c r="I47" s="91">
        <f ca="1">'MBO Report 1'!$DT33</f>
        <v>0</v>
      </c>
      <c r="J47" s="91">
        <f ca="1">'MBO Report 1'!$EO33</f>
        <v>0</v>
      </c>
      <c r="K47" s="91">
        <f ca="1">'MBO Report 1'!$FJ33</f>
        <v>0</v>
      </c>
      <c r="L47" s="91">
        <f ca="1">'MBO Report 1'!$GE33</f>
        <v>0</v>
      </c>
      <c r="M47" s="91">
        <f ca="1">'MBO Report 1'!$GZ33</f>
        <v>0</v>
      </c>
      <c r="N47" s="91">
        <f ca="1">'MBO Report 1'!$HU33</f>
        <v>0</v>
      </c>
      <c r="O47" s="91">
        <f ca="1">'MBO Report 1'!$IP33</f>
        <v>0</v>
      </c>
    </row>
    <row r="48" spans="2:15">
      <c r="B48" s="106"/>
      <c r="C48" s="93" t="s">
        <v>49</v>
      </c>
      <c r="D48" s="94">
        <f ca="1">'MBO Report 1'!$S34</f>
        <v>2508.704342458</v>
      </c>
      <c r="E48" s="94">
        <f ca="1">'MBO Report 1'!$AN34</f>
        <v>1243.552421294</v>
      </c>
      <c r="F48" s="94">
        <f ca="1">'MBO Report 1'!$BI34</f>
        <v>720</v>
      </c>
      <c r="G48" s="94">
        <f ca="1">'MBO Report 1'!$CD34</f>
        <v>2773.01149684</v>
      </c>
      <c r="H48" s="94">
        <f ca="1">'MBO Report 1'!$CY34</f>
        <v>766.73549464</v>
      </c>
      <c r="I48" s="94">
        <f ca="1">'MBO Report 1'!$DT34</f>
        <v>381.841</v>
      </c>
      <c r="J48" s="94">
        <f ca="1">'MBO Report 1'!$EO34</f>
        <v>0</v>
      </c>
      <c r="K48" s="94">
        <f ca="1">'MBO Report 1'!$FJ34</f>
        <v>0</v>
      </c>
      <c r="L48" s="94">
        <f ca="1">'MBO Report 1'!$GE34</f>
        <v>0</v>
      </c>
      <c r="M48" s="94">
        <f ca="1">'MBO Report 1'!$GZ34</f>
        <v>0</v>
      </c>
      <c r="N48" s="94">
        <f ca="1">'MBO Report 1'!$HU34</f>
        <v>0</v>
      </c>
      <c r="O48" s="94">
        <f ca="1">'MBO Report 1'!$IP34</f>
        <v>0</v>
      </c>
    </row>
    <row r="49" customFormat="1" spans="2:18">
      <c r="B49" s="107"/>
      <c r="C49" s="96" t="s">
        <v>33</v>
      </c>
      <c r="D49" s="97">
        <f ca="1">SUM(D47:D48)</f>
        <v>2872.704342458</v>
      </c>
      <c r="E49" s="97">
        <f ca="1" t="shared" ref="E49" si="124">SUM(E47:E48)</f>
        <v>2420.832421294</v>
      </c>
      <c r="F49" s="97">
        <f ca="1" t="shared" ref="F49" si="125">SUM(F47:F48)</f>
        <v>3138.33</v>
      </c>
      <c r="G49" s="97">
        <f ca="1" t="shared" ref="G49" si="126">SUM(G47:G48)</f>
        <v>5797.18749684</v>
      </c>
      <c r="H49" s="97">
        <f ca="1" t="shared" ref="H49" si="127">SUM(H47:H48)</f>
        <v>2227.17749464</v>
      </c>
      <c r="I49" s="97">
        <f ca="1" t="shared" ref="I49" si="128">SUM(I47:I48)</f>
        <v>381.841</v>
      </c>
      <c r="J49" s="97">
        <f ca="1" t="shared" ref="J49" si="129">SUM(J47:J48)</f>
        <v>0</v>
      </c>
      <c r="K49" s="97">
        <f ca="1" t="shared" ref="K49" si="130">SUM(K47:K48)</f>
        <v>0</v>
      </c>
      <c r="L49" s="97">
        <f ca="1" t="shared" ref="L49" si="131">SUM(L47:L48)</f>
        <v>0</v>
      </c>
      <c r="M49" s="97">
        <f ca="1" t="shared" ref="M49" si="132">SUM(M47:M48)</f>
        <v>0</v>
      </c>
      <c r="N49" s="97">
        <f ca="1" t="shared" ref="N49" si="133">SUM(N47:N48)</f>
        <v>0</v>
      </c>
      <c r="O49" s="97">
        <f ca="1" t="shared" ref="O49" si="134">SUM(O47:O48)</f>
        <v>0</v>
      </c>
      <c r="Q49" s="84"/>
      <c r="R49" s="84"/>
    </row>
    <row r="50" spans="4:15"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</row>
    <row r="51" ht="15" customHeight="1" spans="3:15">
      <c r="C51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</row>
    <row r="52" ht="15" customHeight="1" spans="2:15">
      <c r="B52" s="85" t="s">
        <v>1871</v>
      </c>
      <c r="C52" s="109" t="s">
        <v>1835</v>
      </c>
      <c r="D52" s="87" t="s">
        <v>1862</v>
      </c>
      <c r="E52" s="87" t="s">
        <v>1863</v>
      </c>
      <c r="F52" s="87" t="s">
        <v>1864</v>
      </c>
      <c r="G52" s="87" t="s">
        <v>1865</v>
      </c>
      <c r="H52" s="87" t="s">
        <v>1866</v>
      </c>
      <c r="I52" s="87" t="s">
        <v>1867</v>
      </c>
      <c r="J52" s="87" t="s">
        <v>1868</v>
      </c>
      <c r="K52" s="87" t="s">
        <v>1869</v>
      </c>
      <c r="L52" s="87" t="s">
        <v>1870</v>
      </c>
      <c r="M52" s="87" t="s">
        <v>48</v>
      </c>
      <c r="N52" s="87" t="s">
        <v>211</v>
      </c>
      <c r="O52" s="87" t="s">
        <v>269</v>
      </c>
    </row>
    <row r="53" ht="15" customHeight="1" spans="2:15">
      <c r="B53" s="88"/>
      <c r="C53" s="109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</row>
    <row r="54" spans="2:15">
      <c r="B54" s="110" t="str">
        <f>Info!C4</f>
        <v>Barrel</v>
      </c>
      <c r="C54" s="111" t="s">
        <v>327</v>
      </c>
      <c r="D54" s="112">
        <f ca="1">IFERROR('MBO Report 1'!$U5,"-")</f>
        <v>0.000911203184850749</v>
      </c>
      <c r="E54" s="112">
        <f ca="1">IFERROR('MBO Report 1'!$AP5,"-")</f>
        <v>0.00183649850571331</v>
      </c>
      <c r="F54" s="112">
        <f ca="1">IFERROR('MBO Report 1'!$BK5,"-")</f>
        <v>0.00474304753218313</v>
      </c>
      <c r="G54" s="112">
        <f ca="1">IFERROR('MBO Report 1'!$CF5,"-")</f>
        <v>0.00505121635725291</v>
      </c>
      <c r="H54" s="112">
        <f ca="1">IFERROR('MBO Report 1'!$DA5,"-")</f>
        <v>0.00235474181191622</v>
      </c>
      <c r="I54" s="112">
        <f ca="1">IFERROR('MBO Report 1'!$DV5,"-")</f>
        <v>0</v>
      </c>
      <c r="J54" s="112" t="str">
        <f ca="1">IFERROR('MBO Report 1'!$EQ5,"-")</f>
        <v>-</v>
      </c>
      <c r="K54" s="112" t="str">
        <f ca="1">IFERROR('MBO Report 1'!$FL5,"-")</f>
        <v>-</v>
      </c>
      <c r="L54" s="112" t="str">
        <f ca="1">IFERROR('MBO Report 1'!$GG5,"-")</f>
        <v>-</v>
      </c>
      <c r="M54" s="112" t="str">
        <f ca="1">IFERROR('MBO Report 1'!$HB5,"-")</f>
        <v>-</v>
      </c>
      <c r="N54" s="112" t="str">
        <f ca="1">IFERROR('MBO Report 1'!$HW5,"-")</f>
        <v>-</v>
      </c>
      <c r="O54" s="112" t="str">
        <f ca="1">IFERROR('MBO Report 1'!$IR5,"-")</f>
        <v>-</v>
      </c>
    </row>
    <row r="55" spans="2:15">
      <c r="B55" s="113"/>
      <c r="C55" s="114" t="s">
        <v>49</v>
      </c>
      <c r="D55" s="115">
        <f ca="1">IFERROR('MBO Report 1'!$U6,"-")</f>
        <v>0.0010513882902124</v>
      </c>
      <c r="E55" s="115">
        <f ca="1">IFERROR('MBO Report 1'!$AP6,"-")</f>
        <v>0</v>
      </c>
      <c r="F55" s="115">
        <f ca="1">IFERROR('MBO Report 1'!$BK6,"-")</f>
        <v>0.000639671745099623</v>
      </c>
      <c r="G55" s="115">
        <f ca="1">IFERROR('MBO Report 1'!$CF6,"-")</f>
        <v>0.00128986417694137</v>
      </c>
      <c r="H55" s="115">
        <f ca="1">IFERROR('MBO Report 1'!$DA6,"-")</f>
        <v>0.0007821106732436</v>
      </c>
      <c r="I55" s="115">
        <f ca="1">IFERROR('MBO Report 1'!$DV6,"-")</f>
        <v>0.000191214160064144</v>
      </c>
      <c r="J55" s="115" t="str">
        <f ca="1">IFERROR('MBO Report 1'!$EQ6,"-")</f>
        <v>-</v>
      </c>
      <c r="K55" s="115" t="str">
        <f ca="1">IFERROR('MBO Report 1'!$FL6,"-")</f>
        <v>-</v>
      </c>
      <c r="L55" s="115" t="str">
        <f ca="1">IFERROR('MBO Report 1'!$GG6,"-")</f>
        <v>-</v>
      </c>
      <c r="M55" s="115" t="str">
        <f ca="1">IFERROR('MBO Report 1'!$HB6,"-")</f>
        <v>-</v>
      </c>
      <c r="N55" s="115" t="str">
        <f ca="1">IFERROR('MBO Report 1'!$HW6,"-")</f>
        <v>-</v>
      </c>
      <c r="O55" s="115" t="str">
        <f ca="1">IFERROR('MBO Report 1'!$IR6,"-")</f>
        <v>-</v>
      </c>
    </row>
    <row r="56" customFormat="1" spans="2:15">
      <c r="B56" s="116"/>
      <c r="C56" s="117" t="s">
        <v>33</v>
      </c>
      <c r="D56" s="118">
        <f ca="1">SUM(D54:D55)</f>
        <v>0.00196259147506315</v>
      </c>
      <c r="E56" s="118">
        <f ca="1" t="shared" ref="E56:O56" si="135">SUM(E54:E55)</f>
        <v>0.00183649850571331</v>
      </c>
      <c r="F56" s="118">
        <f ca="1" t="shared" si="135"/>
        <v>0.00538271927728275</v>
      </c>
      <c r="G56" s="118">
        <f ca="1" t="shared" si="135"/>
        <v>0.00634108053419427</v>
      </c>
      <c r="H56" s="118">
        <f ca="1" t="shared" si="135"/>
        <v>0.00313685248515982</v>
      </c>
      <c r="I56" s="118">
        <f ca="1" t="shared" si="135"/>
        <v>0.000191214160064144</v>
      </c>
      <c r="J56" s="118">
        <f ca="1" t="shared" si="135"/>
        <v>0</v>
      </c>
      <c r="K56" s="118">
        <f ca="1" t="shared" si="135"/>
        <v>0</v>
      </c>
      <c r="L56" s="118">
        <f ca="1" t="shared" si="135"/>
        <v>0</v>
      </c>
      <c r="M56" s="118">
        <f ca="1" t="shared" si="135"/>
        <v>0</v>
      </c>
      <c r="N56" s="118">
        <f ca="1" t="shared" si="135"/>
        <v>0</v>
      </c>
      <c r="O56" s="118">
        <f ca="1" t="shared" si="135"/>
        <v>0</v>
      </c>
    </row>
    <row r="57" spans="2:15">
      <c r="B57" s="110" t="str">
        <f>Info!C5</f>
        <v>Ceramic</v>
      </c>
      <c r="C57" s="111" t="s">
        <v>327</v>
      </c>
      <c r="D57" s="112">
        <f ca="1">IFERROR('MBO Report 1'!$U7,"-")</f>
        <v>0</v>
      </c>
      <c r="E57" s="112">
        <f ca="1">IFERROR('MBO Report 1'!$AP7,"-")</f>
        <v>0</v>
      </c>
      <c r="F57" s="112">
        <f ca="1">IFERROR('MBO Report 1'!$BK7,"-")</f>
        <v>0</v>
      </c>
      <c r="G57" s="112">
        <f ca="1">IFERROR('MBO Report 1'!$CF7,"-")</f>
        <v>0</v>
      </c>
      <c r="H57" s="112" t="str">
        <f ca="1">IFERROR('MBO Report 1'!$DA7,"-")</f>
        <v>-</v>
      </c>
      <c r="I57" s="112">
        <f ca="1">IFERROR('MBO Report 1'!$DV7,"-")</f>
        <v>0</v>
      </c>
      <c r="J57" s="112" t="str">
        <f ca="1">IFERROR('MBO Report 1'!$EQ7,"-")</f>
        <v>-</v>
      </c>
      <c r="K57" s="112" t="str">
        <f ca="1">IFERROR('MBO Report 1'!$FL7,"-")</f>
        <v>-</v>
      </c>
      <c r="L57" s="112" t="str">
        <f ca="1">IFERROR('MBO Report 1'!$GG7,"-")</f>
        <v>-</v>
      </c>
      <c r="M57" s="112" t="str">
        <f ca="1">IFERROR('MBO Report 1'!$HB7,"-")</f>
        <v>-</v>
      </c>
      <c r="N57" s="112" t="str">
        <f ca="1">IFERROR('MBO Report 1'!$HW7,"-")</f>
        <v>-</v>
      </c>
      <c r="O57" s="112" t="str">
        <f ca="1">IFERROR('MBO Report 1'!$IR7,"-")</f>
        <v>-</v>
      </c>
    </row>
    <row r="58" spans="2:15">
      <c r="B58" s="113"/>
      <c r="C58" s="114" t="s">
        <v>49</v>
      </c>
      <c r="D58" s="115">
        <f ca="1">IFERROR('MBO Report 1'!$U8,"-")</f>
        <v>0</v>
      </c>
      <c r="E58" s="115">
        <f ca="1">IFERROR('MBO Report 1'!$AP8,"-")</f>
        <v>0</v>
      </c>
      <c r="F58" s="115">
        <f ca="1">IFERROR('MBO Report 1'!$BK8,"-")</f>
        <v>0</v>
      </c>
      <c r="G58" s="115">
        <f ca="1">IFERROR('MBO Report 1'!$CF8,"-")</f>
        <v>0</v>
      </c>
      <c r="H58" s="115" t="str">
        <f ca="1">IFERROR('MBO Report 1'!$DA8,"-")</f>
        <v>-</v>
      </c>
      <c r="I58" s="115">
        <f ca="1">IFERROR('MBO Report 1'!$DV8,"-")</f>
        <v>0</v>
      </c>
      <c r="J58" s="115" t="str">
        <f ca="1">IFERROR('MBO Report 1'!$EQ8,"-")</f>
        <v>-</v>
      </c>
      <c r="K58" s="115" t="str">
        <f ca="1">IFERROR('MBO Report 1'!$FL8,"-")</f>
        <v>-</v>
      </c>
      <c r="L58" s="115" t="str">
        <f ca="1">IFERROR('MBO Report 1'!$GG8,"-")</f>
        <v>-</v>
      </c>
      <c r="M58" s="115" t="str">
        <f ca="1">IFERROR('MBO Report 1'!$HB8,"-")</f>
        <v>-</v>
      </c>
      <c r="N58" s="115" t="str">
        <f ca="1">IFERROR('MBO Report 1'!$HW8,"-")</f>
        <v>-</v>
      </c>
      <c r="O58" s="115" t="str">
        <f ca="1">IFERROR('MBO Report 1'!$IR8,"-")</f>
        <v>-</v>
      </c>
    </row>
    <row r="59" customFormat="1" spans="2:15">
      <c r="B59" s="116"/>
      <c r="C59" s="117" t="s">
        <v>33</v>
      </c>
      <c r="D59" s="118">
        <f ca="1">SUM(D57:D58)</f>
        <v>0</v>
      </c>
      <c r="E59" s="118">
        <f ca="1" t="shared" ref="E59:O59" si="136">SUM(E57:E58)</f>
        <v>0</v>
      </c>
      <c r="F59" s="118">
        <f ca="1" t="shared" si="136"/>
        <v>0</v>
      </c>
      <c r="G59" s="118">
        <f ca="1" t="shared" si="136"/>
        <v>0</v>
      </c>
      <c r="H59" s="118">
        <f ca="1" t="shared" si="136"/>
        <v>0</v>
      </c>
      <c r="I59" s="118">
        <f ca="1" t="shared" si="136"/>
        <v>0</v>
      </c>
      <c r="J59" s="118">
        <f ca="1" t="shared" si="136"/>
        <v>0</v>
      </c>
      <c r="K59" s="118">
        <f ca="1" t="shared" si="136"/>
        <v>0</v>
      </c>
      <c r="L59" s="118">
        <f ca="1" t="shared" si="136"/>
        <v>0</v>
      </c>
      <c r="M59" s="118">
        <f ca="1" t="shared" si="136"/>
        <v>0</v>
      </c>
      <c r="N59" s="118">
        <f ca="1" t="shared" si="136"/>
        <v>0</v>
      </c>
      <c r="O59" s="118">
        <f ca="1" t="shared" si="136"/>
        <v>0</v>
      </c>
    </row>
    <row r="60" spans="2:15">
      <c r="B60" s="110" t="str">
        <f>Info!C6</f>
        <v>IG</v>
      </c>
      <c r="C60" s="111" t="s">
        <v>327</v>
      </c>
      <c r="D60" s="112">
        <f ca="1">IFERROR('MBO Report 1'!$U9,"-")</f>
        <v>0</v>
      </c>
      <c r="E60" s="112">
        <f ca="1">IFERROR('MBO Report 1'!$AP9,"-")</f>
        <v>0</v>
      </c>
      <c r="F60" s="112">
        <f ca="1">IFERROR('MBO Report 1'!$BK9,"-")</f>
        <v>0</v>
      </c>
      <c r="G60" s="112">
        <f ca="1">IFERROR('MBO Report 1'!$CF9,"-")</f>
        <v>0</v>
      </c>
      <c r="H60" s="112">
        <f ca="1">IFERROR('MBO Report 1'!$DA9,"-")</f>
        <v>0</v>
      </c>
      <c r="I60" s="112">
        <f ca="1">IFERROR('MBO Report 1'!$DV9,"-")</f>
        <v>0</v>
      </c>
      <c r="J60" s="112" t="str">
        <f ca="1">IFERROR('MBO Report 1'!$EQ9,"-")</f>
        <v>-</v>
      </c>
      <c r="K60" s="112" t="str">
        <f ca="1">IFERROR('MBO Report 1'!$FL9,"-")</f>
        <v>-</v>
      </c>
      <c r="L60" s="112" t="str">
        <f ca="1">IFERROR('MBO Report 1'!$GG9,"-")</f>
        <v>-</v>
      </c>
      <c r="M60" s="112" t="str">
        <f ca="1">IFERROR('MBO Report 1'!$HB9,"-")</f>
        <v>-</v>
      </c>
      <c r="N60" s="112" t="str">
        <f ca="1">IFERROR('MBO Report 1'!$HW9,"-")</f>
        <v>-</v>
      </c>
      <c r="O60" s="112" t="str">
        <f ca="1">IFERROR('MBO Report 1'!$IR9,"-")</f>
        <v>-</v>
      </c>
    </row>
    <row r="61" spans="2:15">
      <c r="B61" s="113"/>
      <c r="C61" s="114" t="s">
        <v>49</v>
      </c>
      <c r="D61" s="115">
        <f ca="1">IFERROR('MBO Report 1'!$U10,"-")</f>
        <v>0.00162751792706353</v>
      </c>
      <c r="E61" s="115">
        <f ca="1">IFERROR('MBO Report 1'!$AP10,"-")</f>
        <v>0.00114349296782157</v>
      </c>
      <c r="F61" s="115">
        <f ca="1">IFERROR('MBO Report 1'!$BK10,"-")</f>
        <v>0.000408025754150374</v>
      </c>
      <c r="G61" s="115">
        <f ca="1">IFERROR('MBO Report 1'!$CF10,"-")</f>
        <v>0.00102897134505352</v>
      </c>
      <c r="H61" s="115">
        <f ca="1">IFERROR('MBO Report 1'!$DA10,"-")</f>
        <v>0.000376283360142189</v>
      </c>
      <c r="I61" s="115">
        <f ca="1">IFERROR('MBO Report 1'!$DV10,"-")</f>
        <v>0.000104166590937917</v>
      </c>
      <c r="J61" s="115" t="str">
        <f ca="1">IFERROR('MBO Report 1'!$EQ10,"-")</f>
        <v>-</v>
      </c>
      <c r="K61" s="115" t="str">
        <f ca="1">IFERROR('MBO Report 1'!$FL10,"-")</f>
        <v>-</v>
      </c>
      <c r="L61" s="115" t="str">
        <f ca="1">IFERROR('MBO Report 1'!$GG10,"-")</f>
        <v>-</v>
      </c>
      <c r="M61" s="115" t="str">
        <f ca="1">IFERROR('MBO Report 1'!$HB10,"-")</f>
        <v>-</v>
      </c>
      <c r="N61" s="115" t="str">
        <f ca="1">IFERROR('MBO Report 1'!$HW10,"-")</f>
        <v>-</v>
      </c>
      <c r="O61" s="115" t="str">
        <f ca="1">IFERROR('MBO Report 1'!$IR10,"-")</f>
        <v>-</v>
      </c>
    </row>
    <row r="62" customFormat="1" spans="2:15">
      <c r="B62" s="116"/>
      <c r="C62" s="117" t="s">
        <v>33</v>
      </c>
      <c r="D62" s="118">
        <f ca="1">SUM(D60:D61)</f>
        <v>0.00162751792706353</v>
      </c>
      <c r="E62" s="118">
        <f ca="1" t="shared" ref="E62:O62" si="137">SUM(E60:E61)</f>
        <v>0.00114349296782157</v>
      </c>
      <c r="F62" s="118">
        <f ca="1" t="shared" si="137"/>
        <v>0.000408025754150374</v>
      </c>
      <c r="G62" s="118">
        <f ca="1" t="shared" si="137"/>
        <v>0.00102897134505352</v>
      </c>
      <c r="H62" s="118">
        <f ca="1" t="shared" si="137"/>
        <v>0.000376283360142189</v>
      </c>
      <c r="I62" s="118">
        <f ca="1" t="shared" si="137"/>
        <v>0.000104166590937917</v>
      </c>
      <c r="J62" s="118">
        <f ca="1" t="shared" si="137"/>
        <v>0</v>
      </c>
      <c r="K62" s="118">
        <f ca="1" t="shared" si="137"/>
        <v>0</v>
      </c>
      <c r="L62" s="118">
        <f ca="1" t="shared" si="137"/>
        <v>0</v>
      </c>
      <c r="M62" s="118">
        <f ca="1" t="shared" si="137"/>
        <v>0</v>
      </c>
      <c r="N62" s="118">
        <f ca="1" t="shared" si="137"/>
        <v>0</v>
      </c>
      <c r="O62" s="118">
        <f ca="1" t="shared" si="137"/>
        <v>0</v>
      </c>
    </row>
    <row r="63" spans="2:15">
      <c r="B63" s="110" t="str">
        <f>Info!C7</f>
        <v>RFP</v>
      </c>
      <c r="C63" s="111" t="s">
        <v>327</v>
      </c>
      <c r="D63" s="112">
        <f ca="1">IFERROR('MBO Report 1'!$U11,"-")</f>
        <v>0</v>
      </c>
      <c r="E63" s="112">
        <f ca="1">IFERROR('MBO Report 1'!$AP11,"-")</f>
        <v>0</v>
      </c>
      <c r="F63" s="112">
        <f ca="1">IFERROR('MBO Report 1'!$BK11,"-")</f>
        <v>0</v>
      </c>
      <c r="G63" s="112">
        <f ca="1">IFERROR('MBO Report 1'!$CF11,"-")</f>
        <v>0</v>
      </c>
      <c r="H63" s="112">
        <f ca="1">IFERROR('MBO Report 1'!$DA11,"-")</f>
        <v>0</v>
      </c>
      <c r="I63" s="112">
        <f ca="1">IFERROR('MBO Report 1'!$DV11,"-")</f>
        <v>0</v>
      </c>
      <c r="J63" s="112" t="str">
        <f ca="1">IFERROR('MBO Report 1'!$EQ11,"-")</f>
        <v>-</v>
      </c>
      <c r="K63" s="112" t="str">
        <f ca="1">IFERROR('MBO Report 1'!$FL11,"-")</f>
        <v>-</v>
      </c>
      <c r="L63" s="112" t="str">
        <f ca="1">IFERROR('MBO Report 1'!$GG11,"-")</f>
        <v>-</v>
      </c>
      <c r="M63" s="112" t="str">
        <f ca="1">IFERROR('MBO Report 1'!$HB11,"-")</f>
        <v>-</v>
      </c>
      <c r="N63" s="112" t="str">
        <f ca="1">IFERROR('MBO Report 1'!$HW11,"-")</f>
        <v>-</v>
      </c>
      <c r="O63" s="112" t="str">
        <f ca="1">IFERROR('MBO Report 1'!$IR11,"-")</f>
        <v>-</v>
      </c>
    </row>
    <row r="64" spans="2:15">
      <c r="B64" s="113"/>
      <c r="C64" s="114" t="s">
        <v>49</v>
      </c>
      <c r="D64" s="115">
        <f ca="1">IFERROR('MBO Report 1'!$U12,"-")</f>
        <v>0</v>
      </c>
      <c r="E64" s="115">
        <f ca="1">IFERROR('MBO Report 1'!$AP12,"-")</f>
        <v>0</v>
      </c>
      <c r="F64" s="115">
        <f ca="1">IFERROR('MBO Report 1'!$BK12,"-")</f>
        <v>0</v>
      </c>
      <c r="G64" s="115">
        <f ca="1">IFERROR('MBO Report 1'!$CF12,"-")</f>
        <v>0</v>
      </c>
      <c r="H64" s="115">
        <f ca="1">IFERROR('MBO Report 1'!$DA12,"-")</f>
        <v>0</v>
      </c>
      <c r="I64" s="115">
        <f ca="1">IFERROR('MBO Report 1'!$DV12,"-")</f>
        <v>0</v>
      </c>
      <c r="J64" s="115" t="str">
        <f ca="1">IFERROR('MBO Report 1'!$EQ12,"-")</f>
        <v>-</v>
      </c>
      <c r="K64" s="115" t="str">
        <f ca="1">IFERROR('MBO Report 1'!$FL12,"-")</f>
        <v>-</v>
      </c>
      <c r="L64" s="115" t="str">
        <f ca="1">IFERROR('MBO Report 1'!$GG12,"-")</f>
        <v>-</v>
      </c>
      <c r="M64" s="115" t="str">
        <f ca="1">IFERROR('MBO Report 1'!$HB12,"-")</f>
        <v>-</v>
      </c>
      <c r="N64" s="115" t="str">
        <f ca="1">IFERROR('MBO Report 1'!$HW12,"-")</f>
        <v>-</v>
      </c>
      <c r="O64" s="115" t="str">
        <f ca="1">IFERROR('MBO Report 1'!$IR12,"-")</f>
        <v>-</v>
      </c>
    </row>
    <row r="65" customFormat="1" spans="2:15">
      <c r="B65" s="116"/>
      <c r="C65" s="117" t="s">
        <v>33</v>
      </c>
      <c r="D65" s="118">
        <f ca="1">SUM(D63:D64)</f>
        <v>0</v>
      </c>
      <c r="E65" s="118">
        <f ca="1" t="shared" ref="E65:O65" si="138">SUM(E63:E64)</f>
        <v>0</v>
      </c>
      <c r="F65" s="118">
        <f ca="1" t="shared" si="138"/>
        <v>0</v>
      </c>
      <c r="G65" s="118">
        <f ca="1" t="shared" si="138"/>
        <v>0</v>
      </c>
      <c r="H65" s="118">
        <f ca="1" t="shared" si="138"/>
        <v>0</v>
      </c>
      <c r="I65" s="118">
        <f ca="1" t="shared" si="138"/>
        <v>0</v>
      </c>
      <c r="J65" s="118">
        <f ca="1" t="shared" si="138"/>
        <v>0</v>
      </c>
      <c r="K65" s="118">
        <f ca="1" t="shared" si="138"/>
        <v>0</v>
      </c>
      <c r="L65" s="118">
        <f ca="1" t="shared" si="138"/>
        <v>0</v>
      </c>
      <c r="M65" s="118">
        <f ca="1" t="shared" si="138"/>
        <v>0</v>
      </c>
      <c r="N65" s="118">
        <f ca="1" t="shared" si="138"/>
        <v>0</v>
      </c>
      <c r="O65" s="118">
        <f ca="1" t="shared" si="138"/>
        <v>0</v>
      </c>
    </row>
    <row r="66" spans="2:15">
      <c r="B66" s="110" t="str">
        <f>Info!C8</f>
        <v>PVD</v>
      </c>
      <c r="C66" s="111" t="s">
        <v>327</v>
      </c>
      <c r="D66" s="112">
        <f ca="1">IFERROR('MBO Report 1'!$U13,"-")</f>
        <v>0</v>
      </c>
      <c r="E66" s="112">
        <f ca="1">IFERROR('MBO Report 1'!$AP13,"-")</f>
        <v>0.000400704488436166</v>
      </c>
      <c r="F66" s="112">
        <f ca="1">IFERROR('MBO Report 1'!$BK13,"-")</f>
        <v>0.000484726547996609</v>
      </c>
      <c r="G66" s="112">
        <f ca="1">IFERROR('MBO Report 1'!$CF13,"-")</f>
        <v>0.000937648675917278</v>
      </c>
      <c r="H66" s="112">
        <f ca="1">IFERROR('MBO Report 1'!$DA13,"-")</f>
        <v>0.000364099489819721</v>
      </c>
      <c r="I66" s="112">
        <f ca="1">IFERROR('MBO Report 1'!$DV13,"-")</f>
        <v>0</v>
      </c>
      <c r="J66" s="112" t="str">
        <f ca="1">IFERROR('MBO Report 1'!$EQ13,"-")</f>
        <v>-</v>
      </c>
      <c r="K66" s="112" t="str">
        <f ca="1">IFERROR('MBO Report 1'!$FL13,"-")</f>
        <v>-</v>
      </c>
      <c r="L66" s="112" t="str">
        <f ca="1">IFERROR('MBO Report 1'!$GG13,"-")</f>
        <v>-</v>
      </c>
      <c r="M66" s="112" t="str">
        <f ca="1">IFERROR('MBO Report 1'!$HB13,"-")</f>
        <v>-</v>
      </c>
      <c r="N66" s="112" t="str">
        <f ca="1">IFERROR('MBO Report 1'!$HW13,"-")</f>
        <v>-</v>
      </c>
      <c r="O66" s="112" t="str">
        <f ca="1">IFERROR('MBO Report 1'!$IR13,"-")</f>
        <v>-</v>
      </c>
    </row>
    <row r="67" spans="2:15">
      <c r="B67" s="113"/>
      <c r="C67" s="114" t="s">
        <v>49</v>
      </c>
      <c r="D67" s="115">
        <f ca="1">IFERROR('MBO Report 1'!$U14,"-")</f>
        <v>0</v>
      </c>
      <c r="E67" s="115">
        <f ca="1">IFERROR('MBO Report 1'!$AP14,"-")</f>
        <v>9.39151144772264e-5</v>
      </c>
      <c r="F67" s="115">
        <f ca="1">IFERROR('MBO Report 1'!$BK14,"-")</f>
        <v>0</v>
      </c>
      <c r="G67" s="115">
        <f ca="1">IFERROR('MBO Report 1'!$CF14,"-")</f>
        <v>0.000191562632714283</v>
      </c>
      <c r="H67" s="115">
        <f ca="1">IFERROR('MBO Report 1'!$DA14,"-")</f>
        <v>0</v>
      </c>
      <c r="I67" s="115">
        <f ca="1">IFERROR('MBO Report 1'!$DV14,"-")</f>
        <v>0.000242677709363104</v>
      </c>
      <c r="J67" s="115" t="str">
        <f ca="1">IFERROR('MBO Report 1'!$EQ14,"-")</f>
        <v>-</v>
      </c>
      <c r="K67" s="115" t="str">
        <f ca="1">IFERROR('MBO Report 1'!$FL14,"-")</f>
        <v>-</v>
      </c>
      <c r="L67" s="115" t="str">
        <f ca="1">IFERROR('MBO Report 1'!$GG14,"-")</f>
        <v>-</v>
      </c>
      <c r="M67" s="115" t="str">
        <f ca="1">IFERROR('MBO Report 1'!$HB14,"-")</f>
        <v>-</v>
      </c>
      <c r="N67" s="115" t="str">
        <f ca="1">IFERROR('MBO Report 1'!$HW14,"-")</f>
        <v>-</v>
      </c>
      <c r="O67" s="115" t="str">
        <f ca="1">IFERROR('MBO Report 1'!$IR14,"-")</f>
        <v>-</v>
      </c>
    </row>
    <row r="68" customFormat="1" spans="2:15">
      <c r="B68" s="116"/>
      <c r="C68" s="117" t="s">
        <v>33</v>
      </c>
      <c r="D68" s="118">
        <f ca="1">SUM(D66:D67)</f>
        <v>0</v>
      </c>
      <c r="E68" s="118">
        <f ca="1" t="shared" ref="E68:O68" si="139">SUM(E66:E67)</f>
        <v>0.000494619602913393</v>
      </c>
      <c r="F68" s="118">
        <f ca="1" t="shared" si="139"/>
        <v>0.000484726547996609</v>
      </c>
      <c r="G68" s="118">
        <f ca="1" t="shared" si="139"/>
        <v>0.00112921130863156</v>
      </c>
      <c r="H68" s="118">
        <f ca="1" t="shared" si="139"/>
        <v>0.000364099489819721</v>
      </c>
      <c r="I68" s="118">
        <f ca="1" t="shared" si="139"/>
        <v>0.000242677709363104</v>
      </c>
      <c r="J68" s="118">
        <f ca="1" t="shared" si="139"/>
        <v>0</v>
      </c>
      <c r="K68" s="118">
        <f ca="1" t="shared" si="139"/>
        <v>0</v>
      </c>
      <c r="L68" s="118">
        <f ca="1" t="shared" si="139"/>
        <v>0</v>
      </c>
      <c r="M68" s="118">
        <f ca="1" t="shared" si="139"/>
        <v>0</v>
      </c>
      <c r="N68" s="118">
        <f ca="1" t="shared" si="139"/>
        <v>0</v>
      </c>
      <c r="O68" s="118">
        <f ca="1" t="shared" si="139"/>
        <v>0</v>
      </c>
    </row>
    <row r="69" s="83" customFormat="1" outlineLevel="1" spans="2:18">
      <c r="B69" s="119" t="str">
        <f>Info!C9</f>
        <v>PVD - Watch</v>
      </c>
      <c r="C69" s="120" t="s">
        <v>327</v>
      </c>
      <c r="D69" s="121">
        <f ca="1">IFERROR('MBO Report 1'!$U15,"-")</f>
        <v>0</v>
      </c>
      <c r="E69" s="121">
        <f ca="1">IFERROR('MBO Report 1'!$AP15,"-")</f>
        <v>0</v>
      </c>
      <c r="F69" s="121">
        <f ca="1">IFERROR('MBO Report 1'!$BK15,"-")</f>
        <v>0</v>
      </c>
      <c r="G69" s="121">
        <f ca="1">IFERROR('MBO Report 1'!$CF15,"-")</f>
        <v>0</v>
      </c>
      <c r="H69" s="121">
        <f ca="1">IFERROR('MBO Report 1'!$DA15,"-")</f>
        <v>0</v>
      </c>
      <c r="I69" s="121">
        <f ca="1">IFERROR('MBO Report 1'!$DV15,"-")</f>
        <v>0</v>
      </c>
      <c r="J69" s="121" t="str">
        <f ca="1">IFERROR('MBO Report 1'!$EQ15,"-")</f>
        <v>-</v>
      </c>
      <c r="K69" s="121" t="str">
        <f ca="1">IFERROR('MBO Report 1'!$FL15,"-")</f>
        <v>-</v>
      </c>
      <c r="L69" s="121" t="str">
        <f ca="1">IFERROR('MBO Report 1'!$GG15,"-")</f>
        <v>-</v>
      </c>
      <c r="M69" s="121" t="str">
        <f ca="1">IFERROR('MBO Report 1'!$HB15,"-")</f>
        <v>-</v>
      </c>
      <c r="N69" s="121" t="str">
        <f ca="1">IFERROR('MBO Report 1'!$HW15,"-")</f>
        <v>-</v>
      </c>
      <c r="O69" s="121" t="str">
        <f ca="1">IFERROR('MBO Report 1'!$IR15,"-")</f>
        <v>-</v>
      </c>
      <c r="Q69" s="129"/>
      <c r="R69" s="129"/>
    </row>
    <row r="70" s="83" customFormat="1" outlineLevel="1" spans="2:18">
      <c r="B70" s="122"/>
      <c r="C70" s="123" t="s">
        <v>49</v>
      </c>
      <c r="D70" s="124">
        <f ca="1">IFERROR('MBO Report 1'!$U16,"-")</f>
        <v>0</v>
      </c>
      <c r="E70" s="124">
        <f ca="1">IFERROR('MBO Report 1'!$AP16,"-")</f>
        <v>0</v>
      </c>
      <c r="F70" s="124">
        <f ca="1">IFERROR('MBO Report 1'!$BK16,"-")</f>
        <v>0</v>
      </c>
      <c r="G70" s="124">
        <f ca="1">IFERROR('MBO Report 1'!$CF16,"-")</f>
        <v>0</v>
      </c>
      <c r="H70" s="124">
        <f ca="1">IFERROR('MBO Report 1'!$DA16,"-")</f>
        <v>0</v>
      </c>
      <c r="I70" s="124">
        <f ca="1">IFERROR('MBO Report 1'!$DV16,"-")</f>
        <v>0</v>
      </c>
      <c r="J70" s="124" t="str">
        <f ca="1">IFERROR('MBO Report 1'!$EQ16,"-")</f>
        <v>-</v>
      </c>
      <c r="K70" s="124" t="str">
        <f ca="1">IFERROR('MBO Report 1'!$FL16,"-")</f>
        <v>-</v>
      </c>
      <c r="L70" s="124" t="str">
        <f ca="1">IFERROR('MBO Report 1'!$GG16,"-")</f>
        <v>-</v>
      </c>
      <c r="M70" s="124" t="str">
        <f ca="1">IFERROR('MBO Report 1'!$HB16,"-")</f>
        <v>-</v>
      </c>
      <c r="N70" s="124" t="str">
        <f ca="1">IFERROR('MBO Report 1'!$HW16,"-")</f>
        <v>-</v>
      </c>
      <c r="O70" s="124" t="str">
        <f ca="1">IFERROR('MBO Report 1'!$IR16,"-")</f>
        <v>-</v>
      </c>
      <c r="Q70" s="129"/>
      <c r="R70" s="129"/>
    </row>
    <row r="71" customFormat="1" outlineLevel="1" spans="2:15">
      <c r="B71" s="125"/>
      <c r="C71" s="117" t="s">
        <v>33</v>
      </c>
      <c r="D71" s="118">
        <f ca="1">SUM(D69:D70)</f>
        <v>0</v>
      </c>
      <c r="E71" s="118">
        <f ca="1" t="shared" ref="E71:O71" si="140">SUM(E69:E70)</f>
        <v>0</v>
      </c>
      <c r="F71" s="118">
        <f ca="1" t="shared" si="140"/>
        <v>0</v>
      </c>
      <c r="G71" s="118">
        <f ca="1" t="shared" si="140"/>
        <v>0</v>
      </c>
      <c r="H71" s="118">
        <f ca="1" t="shared" si="140"/>
        <v>0</v>
      </c>
      <c r="I71" s="118">
        <f ca="1" t="shared" si="140"/>
        <v>0</v>
      </c>
      <c r="J71" s="118">
        <f ca="1" t="shared" si="140"/>
        <v>0</v>
      </c>
      <c r="K71" s="118">
        <f ca="1" t="shared" si="140"/>
        <v>0</v>
      </c>
      <c r="L71" s="118">
        <f ca="1" t="shared" si="140"/>
        <v>0</v>
      </c>
      <c r="M71" s="118">
        <f ca="1" t="shared" si="140"/>
        <v>0</v>
      </c>
      <c r="N71" s="118">
        <f ca="1" t="shared" si="140"/>
        <v>0</v>
      </c>
      <c r="O71" s="118">
        <f ca="1" t="shared" si="140"/>
        <v>0</v>
      </c>
    </row>
    <row r="72" s="83" customFormat="1" outlineLevel="1" spans="2:18">
      <c r="B72" s="119" t="str">
        <f>Info!C10</f>
        <v>PVD - Semicon</v>
      </c>
      <c r="C72" s="120" t="s">
        <v>327</v>
      </c>
      <c r="D72" s="121">
        <f ca="1">IFERROR('MBO Report 1'!$U17,"-")</f>
        <v>0</v>
      </c>
      <c r="E72" s="121">
        <f ca="1">IFERROR('MBO Report 1'!$AP17,"-")</f>
        <v>0</v>
      </c>
      <c r="F72" s="121">
        <f ca="1">IFERROR('MBO Report 1'!$BK17,"-")</f>
        <v>0</v>
      </c>
      <c r="G72" s="121">
        <f ca="1">IFERROR('MBO Report 1'!$CF17,"-")</f>
        <v>0</v>
      </c>
      <c r="H72" s="121">
        <f ca="1">IFERROR('MBO Report 1'!$DA17,"-")</f>
        <v>0</v>
      </c>
      <c r="I72" s="121">
        <f ca="1">IFERROR('MBO Report 1'!$DV17,"-")</f>
        <v>0</v>
      </c>
      <c r="J72" s="121" t="str">
        <f ca="1">IFERROR('MBO Report 1'!$EQ17,"-")</f>
        <v>-</v>
      </c>
      <c r="K72" s="121" t="str">
        <f ca="1">IFERROR('MBO Report 1'!$FL17,"-")</f>
        <v>-</v>
      </c>
      <c r="L72" s="121" t="str">
        <f ca="1">IFERROR('MBO Report 1'!$GG17,"-")</f>
        <v>-</v>
      </c>
      <c r="M72" s="121" t="str">
        <f ca="1">IFERROR('MBO Report 1'!$HB17,"-")</f>
        <v>-</v>
      </c>
      <c r="N72" s="121" t="str">
        <f ca="1">IFERROR('MBO Report 1'!$HW17,"-")</f>
        <v>-</v>
      </c>
      <c r="O72" s="121" t="str">
        <f ca="1">IFERROR('MBO Report 1'!$IR17,"-")</f>
        <v>-</v>
      </c>
      <c r="Q72" s="129"/>
      <c r="R72" s="129"/>
    </row>
    <row r="73" s="83" customFormat="1" outlineLevel="1" spans="2:18">
      <c r="B73" s="122"/>
      <c r="C73" s="123" t="s">
        <v>49</v>
      </c>
      <c r="D73" s="124" t="str">
        <f ca="1">IFERROR('MBO Report 1'!$U18,"-")</f>
        <v>-</v>
      </c>
      <c r="E73" s="124" t="str">
        <f ca="1">IFERROR('MBO Report 1'!$AP18,"-")</f>
        <v>-</v>
      </c>
      <c r="F73" s="124" t="str">
        <f ca="1">IFERROR('MBO Report 1'!$BK18,"-")</f>
        <v>-</v>
      </c>
      <c r="G73" s="124" t="str">
        <f ca="1">IFERROR('MBO Report 1'!$CF18,"-")</f>
        <v>-</v>
      </c>
      <c r="H73" s="124" t="str">
        <f ca="1">IFERROR('MBO Report 1'!$DA18,"-")</f>
        <v>-</v>
      </c>
      <c r="I73" s="124" t="str">
        <f ca="1">IFERROR('MBO Report 1'!$DV18,"-")</f>
        <v>-</v>
      </c>
      <c r="J73" s="124" t="str">
        <f ca="1">IFERROR('MBO Report 1'!$EQ18,"-")</f>
        <v>-</v>
      </c>
      <c r="K73" s="124" t="str">
        <f ca="1">IFERROR('MBO Report 1'!$FL18,"-")</f>
        <v>-</v>
      </c>
      <c r="L73" s="124" t="str">
        <f ca="1">IFERROR('MBO Report 1'!$GG18,"-")</f>
        <v>-</v>
      </c>
      <c r="M73" s="124" t="str">
        <f ca="1">IFERROR('MBO Report 1'!$HB18,"-")</f>
        <v>-</v>
      </c>
      <c r="N73" s="124" t="str">
        <f ca="1">IFERROR('MBO Report 1'!$HW18,"-")</f>
        <v>-</v>
      </c>
      <c r="O73" s="124" t="str">
        <f ca="1">IFERROR('MBO Report 1'!$IR18,"-")</f>
        <v>-</v>
      </c>
      <c r="Q73" s="129"/>
      <c r="R73" s="129"/>
    </row>
    <row r="74" customFormat="1" outlineLevel="1" spans="2:15">
      <c r="B74" s="125"/>
      <c r="C74" s="117" t="s">
        <v>33</v>
      </c>
      <c r="D74" s="118">
        <f ca="1">SUM(D72:D73)</f>
        <v>0</v>
      </c>
      <c r="E74" s="118">
        <f ca="1" t="shared" ref="E74:O74" si="141">SUM(E72:E73)</f>
        <v>0</v>
      </c>
      <c r="F74" s="118">
        <f ca="1" t="shared" si="141"/>
        <v>0</v>
      </c>
      <c r="G74" s="118">
        <f ca="1" t="shared" si="141"/>
        <v>0</v>
      </c>
      <c r="H74" s="118">
        <f ca="1" t="shared" si="141"/>
        <v>0</v>
      </c>
      <c r="I74" s="118">
        <f ca="1" t="shared" si="141"/>
        <v>0</v>
      </c>
      <c r="J74" s="118">
        <f ca="1" t="shared" si="141"/>
        <v>0</v>
      </c>
      <c r="K74" s="118">
        <f ca="1" t="shared" si="141"/>
        <v>0</v>
      </c>
      <c r="L74" s="118">
        <f ca="1" t="shared" si="141"/>
        <v>0</v>
      </c>
      <c r="M74" s="118">
        <f ca="1" t="shared" si="141"/>
        <v>0</v>
      </c>
      <c r="N74" s="118">
        <f ca="1" t="shared" si="141"/>
        <v>0</v>
      </c>
      <c r="O74" s="118">
        <f ca="1" t="shared" si="141"/>
        <v>0</v>
      </c>
    </row>
    <row r="75" spans="2:15">
      <c r="B75" s="110" t="str">
        <f>Info!C11</f>
        <v>ME</v>
      </c>
      <c r="C75" s="111" t="s">
        <v>327</v>
      </c>
      <c r="D75" s="112">
        <f ca="1">IFERROR('MBO Report 1'!$U19,"-")</f>
        <v>0</v>
      </c>
      <c r="E75" s="112">
        <f ca="1">IFERROR('MBO Report 1'!$AP19,"-")</f>
        <v>0</v>
      </c>
      <c r="F75" s="112">
        <f ca="1">IFERROR('MBO Report 1'!$BK19,"-")</f>
        <v>0</v>
      </c>
      <c r="G75" s="112">
        <f ca="1">IFERROR('MBO Report 1'!$CF19,"-")</f>
        <v>0</v>
      </c>
      <c r="H75" s="112">
        <f ca="1">IFERROR('MBO Report 1'!$DA19,"-")</f>
        <v>0</v>
      </c>
      <c r="I75" s="112">
        <f ca="1">IFERROR('MBO Report 1'!$DV19,"-")</f>
        <v>0</v>
      </c>
      <c r="J75" s="112" t="str">
        <f ca="1">IFERROR('MBO Report 1'!$EQ19,"-")</f>
        <v>-</v>
      </c>
      <c r="K75" s="112" t="str">
        <f ca="1">IFERROR('MBO Report 1'!$FL19,"-")</f>
        <v>-</v>
      </c>
      <c r="L75" s="112" t="str">
        <f ca="1">IFERROR('MBO Report 1'!$GG19,"-")</f>
        <v>-</v>
      </c>
      <c r="M75" s="112" t="str">
        <f ca="1">IFERROR('MBO Report 1'!$HB19,"-")</f>
        <v>-</v>
      </c>
      <c r="N75" s="112" t="str">
        <f ca="1">IFERROR('MBO Report 1'!$HW19,"-")</f>
        <v>-</v>
      </c>
      <c r="O75" s="112" t="str">
        <f ca="1">IFERROR('MBO Report 1'!$IR19,"-")</f>
        <v>-</v>
      </c>
    </row>
    <row r="76" spans="2:15">
      <c r="B76" s="113"/>
      <c r="C76" s="114" t="s">
        <v>49</v>
      </c>
      <c r="D76" s="115">
        <f ca="1">IFERROR('MBO Report 1'!$U20,"-")</f>
        <v>0</v>
      </c>
      <c r="E76" s="115">
        <f ca="1">IFERROR('MBO Report 1'!$AP20,"-")</f>
        <v>0</v>
      </c>
      <c r="F76" s="115">
        <f ca="1">IFERROR('MBO Report 1'!$BK20,"-")</f>
        <v>0</v>
      </c>
      <c r="G76" s="115">
        <f ca="1">IFERROR('MBO Report 1'!$CF20,"-")</f>
        <v>0.00328892127526212</v>
      </c>
      <c r="H76" s="115">
        <f ca="1">IFERROR('MBO Report 1'!$DA20,"-")</f>
        <v>0</v>
      </c>
      <c r="I76" s="115">
        <f ca="1">IFERROR('MBO Report 1'!$DV20,"-")</f>
        <v>0</v>
      </c>
      <c r="J76" s="115" t="str">
        <f ca="1">IFERROR('MBO Report 1'!$EQ20,"-")</f>
        <v>-</v>
      </c>
      <c r="K76" s="115" t="str">
        <f ca="1">IFERROR('MBO Report 1'!$FL20,"-")</f>
        <v>-</v>
      </c>
      <c r="L76" s="115" t="str">
        <f ca="1">IFERROR('MBO Report 1'!$GG20,"-")</f>
        <v>-</v>
      </c>
      <c r="M76" s="115" t="str">
        <f ca="1">IFERROR('MBO Report 1'!$HB20,"-")</f>
        <v>-</v>
      </c>
      <c r="N76" s="115" t="str">
        <f ca="1">IFERROR('MBO Report 1'!$HW20,"-")</f>
        <v>-</v>
      </c>
      <c r="O76" s="115" t="str">
        <f ca="1">IFERROR('MBO Report 1'!$IR20,"-")</f>
        <v>-</v>
      </c>
    </row>
    <row r="77" customFormat="1" spans="2:15">
      <c r="B77" s="116"/>
      <c r="C77" s="117" t="s">
        <v>33</v>
      </c>
      <c r="D77" s="118">
        <f ca="1">SUM(D75:D76)</f>
        <v>0</v>
      </c>
      <c r="E77" s="118">
        <f ca="1" t="shared" ref="E77:O77" si="142">SUM(E75:E76)</f>
        <v>0</v>
      </c>
      <c r="F77" s="118">
        <f ca="1" t="shared" si="142"/>
        <v>0</v>
      </c>
      <c r="G77" s="118">
        <f ca="1" t="shared" si="142"/>
        <v>0.00328892127526212</v>
      </c>
      <c r="H77" s="118">
        <f ca="1" t="shared" si="142"/>
        <v>0</v>
      </c>
      <c r="I77" s="118">
        <f ca="1" t="shared" si="142"/>
        <v>0</v>
      </c>
      <c r="J77" s="118">
        <f ca="1" t="shared" si="142"/>
        <v>0</v>
      </c>
      <c r="K77" s="118">
        <f ca="1" t="shared" si="142"/>
        <v>0</v>
      </c>
      <c r="L77" s="118">
        <f ca="1" t="shared" si="142"/>
        <v>0</v>
      </c>
      <c r="M77" s="118">
        <f ca="1" t="shared" si="142"/>
        <v>0</v>
      </c>
      <c r="N77" s="118">
        <f ca="1" t="shared" si="142"/>
        <v>0</v>
      </c>
      <c r="O77" s="118">
        <f ca="1" t="shared" si="142"/>
        <v>0</v>
      </c>
    </row>
    <row r="78" spans="2:15">
      <c r="B78" s="110" t="str">
        <f>Info!C12</f>
        <v>Semicon</v>
      </c>
      <c r="C78" s="111" t="s">
        <v>327</v>
      </c>
      <c r="D78" s="112">
        <f ca="1">IFERROR('MBO Report 1'!$U21,"-")</f>
        <v>0</v>
      </c>
      <c r="E78" s="112">
        <f ca="1">IFERROR('MBO Report 1'!$AP21,"-")</f>
        <v>0</v>
      </c>
      <c r="F78" s="112">
        <f ca="1">IFERROR('MBO Report 1'!$BK21,"-")</f>
        <v>0</v>
      </c>
      <c r="G78" s="112">
        <f ca="1">IFERROR('MBO Report 1'!$CF21,"-")</f>
        <v>0</v>
      </c>
      <c r="H78" s="112">
        <f ca="1">IFERROR('MBO Report 1'!$DA21,"-")</f>
        <v>0</v>
      </c>
      <c r="I78" s="112">
        <f ca="1">IFERROR('MBO Report 1'!$DV21,"-")</f>
        <v>0</v>
      </c>
      <c r="J78" s="112" t="str">
        <f ca="1">IFERROR('MBO Report 1'!$EQ21,"-")</f>
        <v>-</v>
      </c>
      <c r="K78" s="112" t="str">
        <f ca="1">IFERROR('MBO Report 1'!$FL21,"-")</f>
        <v>-</v>
      </c>
      <c r="L78" s="112" t="str">
        <f ca="1">IFERROR('MBO Report 1'!$GG21,"-")</f>
        <v>-</v>
      </c>
      <c r="M78" s="112" t="str">
        <f ca="1">IFERROR('MBO Report 1'!$HB21,"-")</f>
        <v>-</v>
      </c>
      <c r="N78" s="112" t="str">
        <f ca="1">IFERROR('MBO Report 1'!$HW21,"-")</f>
        <v>-</v>
      </c>
      <c r="O78" s="112" t="str">
        <f ca="1">IFERROR('MBO Report 1'!$IR21,"-")</f>
        <v>-</v>
      </c>
    </row>
    <row r="79" spans="2:15">
      <c r="B79" s="113"/>
      <c r="C79" s="114" t="s">
        <v>49</v>
      </c>
      <c r="D79" s="115">
        <f ca="1">IFERROR('MBO Report 1'!$U22,"-")</f>
        <v>0.000262548139120226</v>
      </c>
      <c r="E79" s="115">
        <f ca="1">IFERROR('MBO Report 1'!$AP22,"-")</f>
        <v>0</v>
      </c>
      <c r="F79" s="115">
        <f ca="1">IFERROR('MBO Report 1'!$BK22,"-")</f>
        <v>0</v>
      </c>
      <c r="G79" s="115">
        <f ca="1">IFERROR('MBO Report 1'!$CF22,"-")</f>
        <v>0.000375303904128444</v>
      </c>
      <c r="H79" s="115">
        <f ca="1">IFERROR('MBO Report 1'!$DA22,"-")</f>
        <v>0</v>
      </c>
      <c r="I79" s="115">
        <f ca="1">IFERROR('MBO Report 1'!$DV22,"-")</f>
        <v>0</v>
      </c>
      <c r="J79" s="115" t="str">
        <f ca="1">IFERROR('MBO Report 1'!$EQ22,"-")</f>
        <v>-</v>
      </c>
      <c r="K79" s="115" t="str">
        <f ca="1">IFERROR('MBO Report 1'!$FL22,"-")</f>
        <v>-</v>
      </c>
      <c r="L79" s="115" t="str">
        <f ca="1">IFERROR('MBO Report 1'!$GG22,"-")</f>
        <v>-</v>
      </c>
      <c r="M79" s="115" t="str">
        <f ca="1">IFERROR('MBO Report 1'!$HB22,"-")</f>
        <v>-</v>
      </c>
      <c r="N79" s="115" t="str">
        <f ca="1">IFERROR('MBO Report 1'!$HW22,"-")</f>
        <v>-</v>
      </c>
      <c r="O79" s="115" t="str">
        <f ca="1">IFERROR('MBO Report 1'!$IR22,"-")</f>
        <v>-</v>
      </c>
    </row>
    <row r="80" customFormat="1" spans="2:15">
      <c r="B80" s="116"/>
      <c r="C80" s="117" t="s">
        <v>33</v>
      </c>
      <c r="D80" s="118">
        <f ca="1">SUM(D78:D79)</f>
        <v>0.000262548139120226</v>
      </c>
      <c r="E80" s="118">
        <f ca="1" t="shared" ref="E80:O80" si="143">SUM(E78:E79)</f>
        <v>0</v>
      </c>
      <c r="F80" s="118">
        <f ca="1" t="shared" si="143"/>
        <v>0</v>
      </c>
      <c r="G80" s="118">
        <f ca="1" t="shared" si="143"/>
        <v>0.000375303904128444</v>
      </c>
      <c r="H80" s="118">
        <f ca="1" t="shared" si="143"/>
        <v>0</v>
      </c>
      <c r="I80" s="118">
        <f ca="1" t="shared" si="143"/>
        <v>0</v>
      </c>
      <c r="J80" s="118">
        <f ca="1" t="shared" si="143"/>
        <v>0</v>
      </c>
      <c r="K80" s="118">
        <f ca="1" t="shared" si="143"/>
        <v>0</v>
      </c>
      <c r="L80" s="118">
        <f ca="1" t="shared" si="143"/>
        <v>0</v>
      </c>
      <c r="M80" s="118">
        <f ca="1" t="shared" si="143"/>
        <v>0</v>
      </c>
      <c r="N80" s="118">
        <f ca="1" t="shared" si="143"/>
        <v>0</v>
      </c>
      <c r="O80" s="118">
        <f ca="1" t="shared" si="143"/>
        <v>0</v>
      </c>
    </row>
    <row r="81" s="83" customFormat="1" outlineLevel="1" spans="2:18">
      <c r="B81" s="119" t="str">
        <f>Info!C13</f>
        <v>Semicon - CSSP</v>
      </c>
      <c r="C81" s="120" t="s">
        <v>327</v>
      </c>
      <c r="D81" s="121">
        <f ca="1">IFERROR('MBO Report 1'!$U23,"-")</f>
        <v>0</v>
      </c>
      <c r="E81" s="121">
        <f ca="1">IFERROR('MBO Report 1'!$AP23,"-")</f>
        <v>0</v>
      </c>
      <c r="F81" s="121">
        <f ca="1">IFERROR('MBO Report 1'!$BK23,"-")</f>
        <v>0</v>
      </c>
      <c r="G81" s="121">
        <f ca="1">IFERROR('MBO Report 1'!$CF23,"-")</f>
        <v>0</v>
      </c>
      <c r="H81" s="121">
        <f ca="1">IFERROR('MBO Report 1'!$DA23,"-")</f>
        <v>0</v>
      </c>
      <c r="I81" s="121">
        <f ca="1">IFERROR('MBO Report 1'!$DV23,"-")</f>
        <v>0</v>
      </c>
      <c r="J81" s="121" t="str">
        <f ca="1">IFERROR('MBO Report 1'!$EQ23,"-")</f>
        <v>-</v>
      </c>
      <c r="K81" s="121" t="str">
        <f ca="1">IFERROR('MBO Report 1'!$FL23,"-")</f>
        <v>-</v>
      </c>
      <c r="L81" s="121" t="str">
        <f ca="1">IFERROR('MBO Report 1'!$GG23,"-")</f>
        <v>-</v>
      </c>
      <c r="M81" s="121" t="str">
        <f ca="1">IFERROR('MBO Report 1'!$HB23,"-")</f>
        <v>-</v>
      </c>
      <c r="N81" s="121" t="str">
        <f ca="1">IFERROR('MBO Report 1'!$HW23,"-")</f>
        <v>-</v>
      </c>
      <c r="O81" s="121" t="str">
        <f ca="1">IFERROR('MBO Report 1'!$IR23,"-")</f>
        <v>-</v>
      </c>
      <c r="Q81" s="129"/>
      <c r="R81" s="129"/>
    </row>
    <row r="82" s="83" customFormat="1" outlineLevel="1" spans="2:18">
      <c r="B82" s="122"/>
      <c r="C82" s="123" t="s">
        <v>49</v>
      </c>
      <c r="D82" s="124">
        <f ca="1">IFERROR('MBO Report 1'!$U24,"-")</f>
        <v>0</v>
      </c>
      <c r="E82" s="124">
        <f ca="1">IFERROR('MBO Report 1'!$AP24,"-")</f>
        <v>0</v>
      </c>
      <c r="F82" s="124">
        <f ca="1">IFERROR('MBO Report 1'!$BK24,"-")</f>
        <v>0</v>
      </c>
      <c r="G82" s="124">
        <f ca="1">IFERROR('MBO Report 1'!$CF24,"-")</f>
        <v>0</v>
      </c>
      <c r="H82" s="124">
        <f ca="1">IFERROR('MBO Report 1'!$DA24,"-")</f>
        <v>0</v>
      </c>
      <c r="I82" s="124">
        <f ca="1">IFERROR('MBO Report 1'!$DV24,"-")</f>
        <v>0</v>
      </c>
      <c r="J82" s="124" t="str">
        <f ca="1">IFERROR('MBO Report 1'!$EQ24,"-")</f>
        <v>-</v>
      </c>
      <c r="K82" s="124" t="str">
        <f ca="1">IFERROR('MBO Report 1'!$FL24,"-")</f>
        <v>-</v>
      </c>
      <c r="L82" s="124" t="str">
        <f ca="1">IFERROR('MBO Report 1'!$GG24,"-")</f>
        <v>-</v>
      </c>
      <c r="M82" s="124" t="str">
        <f ca="1">IFERROR('MBO Report 1'!$HB24,"-")</f>
        <v>-</v>
      </c>
      <c r="N82" s="124" t="str">
        <f ca="1">IFERROR('MBO Report 1'!$HW24,"-")</f>
        <v>-</v>
      </c>
      <c r="O82" s="124" t="str">
        <f ca="1">IFERROR('MBO Report 1'!$IR24,"-")</f>
        <v>-</v>
      </c>
      <c r="Q82" s="129"/>
      <c r="R82" s="129"/>
    </row>
    <row r="83" customFormat="1" outlineLevel="1" spans="2:15">
      <c r="B83" s="125"/>
      <c r="C83" s="117" t="s">
        <v>33</v>
      </c>
      <c r="D83" s="118">
        <f ca="1">SUM(D81:D82)</f>
        <v>0</v>
      </c>
      <c r="E83" s="118">
        <f ca="1" t="shared" ref="E83:O83" si="144">SUM(E81:E82)</f>
        <v>0</v>
      </c>
      <c r="F83" s="118">
        <f ca="1" t="shared" si="144"/>
        <v>0</v>
      </c>
      <c r="G83" s="118">
        <f ca="1" t="shared" si="144"/>
        <v>0</v>
      </c>
      <c r="H83" s="118">
        <f ca="1" t="shared" si="144"/>
        <v>0</v>
      </c>
      <c r="I83" s="118">
        <f ca="1" t="shared" si="144"/>
        <v>0</v>
      </c>
      <c r="J83" s="118">
        <f ca="1" t="shared" si="144"/>
        <v>0</v>
      </c>
      <c r="K83" s="118">
        <f ca="1" t="shared" si="144"/>
        <v>0</v>
      </c>
      <c r="L83" s="118">
        <f ca="1" t="shared" si="144"/>
        <v>0</v>
      </c>
      <c r="M83" s="118">
        <f ca="1" t="shared" si="144"/>
        <v>0</v>
      </c>
      <c r="N83" s="118">
        <f ca="1" t="shared" si="144"/>
        <v>0</v>
      </c>
      <c r="O83" s="118">
        <f ca="1" t="shared" si="144"/>
        <v>0</v>
      </c>
    </row>
    <row r="84" s="83" customFormat="1" outlineLevel="1" spans="2:18">
      <c r="B84" s="119" t="str">
        <f>Info!C14</f>
        <v>Semicon - CuFrame</v>
      </c>
      <c r="C84" s="120" t="s">
        <v>327</v>
      </c>
      <c r="D84" s="121">
        <f ca="1">IFERROR('MBO Report 1'!$U25,"-")</f>
        <v>0</v>
      </c>
      <c r="E84" s="121">
        <f ca="1">IFERROR('MBO Report 1'!$AP25,"-")</f>
        <v>0</v>
      </c>
      <c r="F84" s="121">
        <f ca="1">IFERROR('MBO Report 1'!$BK25,"-")</f>
        <v>0</v>
      </c>
      <c r="G84" s="121">
        <f ca="1">IFERROR('MBO Report 1'!$CF25,"-")</f>
        <v>0</v>
      </c>
      <c r="H84" s="121">
        <f ca="1">IFERROR('MBO Report 1'!$DA25,"-")</f>
        <v>0</v>
      </c>
      <c r="I84" s="121">
        <f ca="1">IFERROR('MBO Report 1'!$DV25,"-")</f>
        <v>0</v>
      </c>
      <c r="J84" s="121" t="str">
        <f ca="1">IFERROR('MBO Report 1'!$EQ25,"-")</f>
        <v>-</v>
      </c>
      <c r="K84" s="121" t="str">
        <f ca="1">IFERROR('MBO Report 1'!$FL25,"-")</f>
        <v>-</v>
      </c>
      <c r="L84" s="121" t="str">
        <f ca="1">IFERROR('MBO Report 1'!$GG25,"-")</f>
        <v>-</v>
      </c>
      <c r="M84" s="121" t="str">
        <f ca="1">IFERROR('MBO Report 1'!$HB25,"-")</f>
        <v>-</v>
      </c>
      <c r="N84" s="121" t="str">
        <f ca="1">IFERROR('MBO Report 1'!$HW25,"-")</f>
        <v>-</v>
      </c>
      <c r="O84" s="121" t="str">
        <f ca="1">IFERROR('MBO Report 1'!$IR25,"-")</f>
        <v>-</v>
      </c>
      <c r="Q84" s="129"/>
      <c r="R84" s="129"/>
    </row>
    <row r="85" s="83" customFormat="1" outlineLevel="1" spans="2:18">
      <c r="B85" s="122"/>
      <c r="C85" s="123" t="s">
        <v>49</v>
      </c>
      <c r="D85" s="124">
        <f ca="1">IFERROR('MBO Report 1'!$U26,"-")</f>
        <v>0.000329724668295665</v>
      </c>
      <c r="E85" s="124">
        <f ca="1">IFERROR('MBO Report 1'!$AP26,"-")</f>
        <v>0</v>
      </c>
      <c r="F85" s="124">
        <f ca="1">IFERROR('MBO Report 1'!$BK26,"-")</f>
        <v>0</v>
      </c>
      <c r="G85" s="124">
        <f ca="1">IFERROR('MBO Report 1'!$CF26,"-")</f>
        <v>0.000453148886752302</v>
      </c>
      <c r="H85" s="124">
        <f ca="1">IFERROR('MBO Report 1'!$DA26,"-")</f>
        <v>0</v>
      </c>
      <c r="I85" s="124">
        <f ca="1">IFERROR('MBO Report 1'!$DV26,"-")</f>
        <v>0</v>
      </c>
      <c r="J85" s="124" t="str">
        <f ca="1">IFERROR('MBO Report 1'!$EQ26,"-")</f>
        <v>-</v>
      </c>
      <c r="K85" s="124" t="str">
        <f ca="1">IFERROR('MBO Report 1'!$FL26,"-")</f>
        <v>-</v>
      </c>
      <c r="L85" s="124" t="str">
        <f ca="1">IFERROR('MBO Report 1'!$GG26,"-")</f>
        <v>-</v>
      </c>
      <c r="M85" s="124" t="str">
        <f ca="1">IFERROR('MBO Report 1'!$HB26,"-")</f>
        <v>-</v>
      </c>
      <c r="N85" s="124" t="str">
        <f ca="1">IFERROR('MBO Report 1'!$HW26,"-")</f>
        <v>-</v>
      </c>
      <c r="O85" s="124" t="str">
        <f ca="1">IFERROR('MBO Report 1'!$IR26,"-")</f>
        <v>-</v>
      </c>
      <c r="Q85" s="129"/>
      <c r="R85" s="129"/>
    </row>
    <row r="86" customFormat="1" outlineLevel="1" spans="2:15">
      <c r="B86" s="125"/>
      <c r="C86" s="117" t="s">
        <v>33</v>
      </c>
      <c r="D86" s="118">
        <f ca="1">SUM(D84:D85)</f>
        <v>0.000329724668295665</v>
      </c>
      <c r="E86" s="118">
        <f ca="1" t="shared" ref="E86:O86" si="145">SUM(E84:E85)</f>
        <v>0</v>
      </c>
      <c r="F86" s="118">
        <f ca="1" t="shared" si="145"/>
        <v>0</v>
      </c>
      <c r="G86" s="118">
        <f ca="1" t="shared" si="145"/>
        <v>0.000453148886752302</v>
      </c>
      <c r="H86" s="118">
        <f ca="1" t="shared" si="145"/>
        <v>0</v>
      </c>
      <c r="I86" s="118">
        <f ca="1" t="shared" si="145"/>
        <v>0</v>
      </c>
      <c r="J86" s="118">
        <f ca="1" t="shared" si="145"/>
        <v>0</v>
      </c>
      <c r="K86" s="118">
        <f ca="1" t="shared" si="145"/>
        <v>0</v>
      </c>
      <c r="L86" s="118">
        <f ca="1" t="shared" si="145"/>
        <v>0</v>
      </c>
      <c r="M86" s="118">
        <f ca="1" t="shared" si="145"/>
        <v>0</v>
      </c>
      <c r="N86" s="118">
        <f ca="1" t="shared" si="145"/>
        <v>0</v>
      </c>
      <c r="O86" s="118">
        <f ca="1" t="shared" si="145"/>
        <v>0</v>
      </c>
    </row>
    <row r="87" spans="2:15">
      <c r="B87" s="110" t="str">
        <f>Info!C15</f>
        <v>Watch</v>
      </c>
      <c r="C87" s="111" t="s">
        <v>327</v>
      </c>
      <c r="D87" s="112">
        <f ca="1">IFERROR('MBO Report 1'!$U27,"-")</f>
        <v>0</v>
      </c>
      <c r="E87" s="112">
        <f ca="1">IFERROR('MBO Report 1'!$AP27,"-")</f>
        <v>0</v>
      </c>
      <c r="F87" s="112">
        <f ca="1">IFERROR('MBO Report 1'!$BK27,"-")</f>
        <v>0</v>
      </c>
      <c r="G87" s="112">
        <f ca="1">IFERROR('MBO Report 1'!$CF27,"-")</f>
        <v>0</v>
      </c>
      <c r="H87" s="112">
        <f ca="1">IFERROR('MBO Report 1'!$DA27,"-")</f>
        <v>0</v>
      </c>
      <c r="I87" s="112">
        <f ca="1">IFERROR('MBO Report 1'!$DV27,"-")</f>
        <v>0</v>
      </c>
      <c r="J87" s="112" t="str">
        <f ca="1">IFERROR('MBO Report 1'!$EQ27,"-")</f>
        <v>-</v>
      </c>
      <c r="K87" s="112" t="str">
        <f ca="1">IFERROR('MBO Report 1'!$FL27,"-")</f>
        <v>-</v>
      </c>
      <c r="L87" s="112" t="str">
        <f ca="1">IFERROR('MBO Report 1'!$GG27,"-")</f>
        <v>-</v>
      </c>
      <c r="M87" s="112" t="str">
        <f ca="1">IFERROR('MBO Report 1'!$HB27,"-")</f>
        <v>-</v>
      </c>
      <c r="N87" s="112" t="str">
        <f ca="1">IFERROR('MBO Report 1'!$HW27,"-")</f>
        <v>-</v>
      </c>
      <c r="O87" s="112" t="str">
        <f ca="1">IFERROR('MBO Report 1'!$IR27,"-")</f>
        <v>-</v>
      </c>
    </row>
    <row r="88" spans="2:15">
      <c r="B88" s="113"/>
      <c r="C88" s="114" t="s">
        <v>49</v>
      </c>
      <c r="D88" s="115">
        <f ca="1">IFERROR('MBO Report 1'!$U28,"-")</f>
        <v>0</v>
      </c>
      <c r="E88" s="115">
        <f ca="1">IFERROR('MBO Report 1'!$AP28,"-")</f>
        <v>0</v>
      </c>
      <c r="F88" s="115">
        <f ca="1">IFERROR('MBO Report 1'!$BK28,"-")</f>
        <v>0</v>
      </c>
      <c r="G88" s="115">
        <f ca="1">IFERROR('MBO Report 1'!$CF28,"-")</f>
        <v>0</v>
      </c>
      <c r="H88" s="115">
        <f ca="1">IFERROR('MBO Report 1'!$DA28,"-")</f>
        <v>0</v>
      </c>
      <c r="I88" s="115">
        <f ca="1">IFERROR('MBO Report 1'!$DV28,"-")</f>
        <v>0</v>
      </c>
      <c r="J88" s="115" t="str">
        <f ca="1">IFERROR('MBO Report 1'!$EQ28,"-")</f>
        <v>-</v>
      </c>
      <c r="K88" s="115" t="str">
        <f ca="1">IFERROR('MBO Report 1'!$FL28,"-")</f>
        <v>-</v>
      </c>
      <c r="L88" s="115" t="str">
        <f ca="1">IFERROR('MBO Report 1'!$GG28,"-")</f>
        <v>-</v>
      </c>
      <c r="M88" s="115" t="str">
        <f ca="1">IFERROR('MBO Report 1'!$HB28,"-")</f>
        <v>-</v>
      </c>
      <c r="N88" s="115" t="str">
        <f ca="1">IFERROR('MBO Report 1'!$HW28,"-")</f>
        <v>-</v>
      </c>
      <c r="O88" s="115" t="str">
        <f ca="1">IFERROR('MBO Report 1'!$IR28,"-")</f>
        <v>-</v>
      </c>
    </row>
    <row r="89" customFormat="1" spans="2:15">
      <c r="B89" s="116"/>
      <c r="C89" s="117" t="s">
        <v>33</v>
      </c>
      <c r="D89" s="118">
        <f ca="1">SUM(D87:D88)</f>
        <v>0</v>
      </c>
      <c r="E89" s="118">
        <f ca="1" t="shared" ref="E89:O89" si="146">SUM(E87:E88)</f>
        <v>0</v>
      </c>
      <c r="F89" s="118">
        <f ca="1" t="shared" si="146"/>
        <v>0</v>
      </c>
      <c r="G89" s="118">
        <f ca="1" t="shared" si="146"/>
        <v>0</v>
      </c>
      <c r="H89" s="118">
        <f ca="1" t="shared" si="146"/>
        <v>0</v>
      </c>
      <c r="I89" s="118">
        <f ca="1" t="shared" si="146"/>
        <v>0</v>
      </c>
      <c r="J89" s="118">
        <f ca="1" t="shared" si="146"/>
        <v>0</v>
      </c>
      <c r="K89" s="118">
        <f ca="1" t="shared" si="146"/>
        <v>0</v>
      </c>
      <c r="L89" s="118">
        <f ca="1" t="shared" si="146"/>
        <v>0</v>
      </c>
      <c r="M89" s="118">
        <f ca="1" t="shared" si="146"/>
        <v>0</v>
      </c>
      <c r="N89" s="118">
        <f ca="1" t="shared" si="146"/>
        <v>0</v>
      </c>
      <c r="O89" s="118">
        <f ca="1" t="shared" si="146"/>
        <v>0</v>
      </c>
    </row>
    <row r="90" s="83" customFormat="1" outlineLevel="1" spans="2:18">
      <c r="B90" s="119" t="str">
        <f>Info!C16</f>
        <v>Watch - CASE</v>
      </c>
      <c r="C90" s="120" t="s">
        <v>327</v>
      </c>
      <c r="D90" s="121">
        <f ca="1">IFERROR('MBO Report 1'!$U29,"-")</f>
        <v>0</v>
      </c>
      <c r="E90" s="121">
        <f ca="1">IFERROR('MBO Report 1'!$AP29,"-")</f>
        <v>0</v>
      </c>
      <c r="F90" s="121">
        <f ca="1">IFERROR('MBO Report 1'!$BK29,"-")</f>
        <v>0</v>
      </c>
      <c r="G90" s="121">
        <f ca="1">IFERROR('MBO Report 1'!$CF29,"-")</f>
        <v>0</v>
      </c>
      <c r="H90" s="121">
        <f ca="1">IFERROR('MBO Report 1'!$DA29,"-")</f>
        <v>0</v>
      </c>
      <c r="I90" s="121">
        <f ca="1">IFERROR('MBO Report 1'!$DV29,"-")</f>
        <v>0</v>
      </c>
      <c r="J90" s="121" t="str">
        <f ca="1">IFERROR('MBO Report 1'!$EQ29,"-")</f>
        <v>-</v>
      </c>
      <c r="K90" s="121" t="str">
        <f ca="1">IFERROR('MBO Report 1'!$FL29,"-")</f>
        <v>-</v>
      </c>
      <c r="L90" s="121" t="str">
        <f ca="1">IFERROR('MBO Report 1'!$GG29,"-")</f>
        <v>-</v>
      </c>
      <c r="M90" s="121" t="str">
        <f ca="1">IFERROR('MBO Report 1'!$HB29,"-")</f>
        <v>-</v>
      </c>
      <c r="N90" s="121" t="str">
        <f ca="1">IFERROR('MBO Report 1'!$HW29,"-")</f>
        <v>-</v>
      </c>
      <c r="O90" s="121" t="str">
        <f ca="1">IFERROR('MBO Report 1'!$IR29,"-")</f>
        <v>-</v>
      </c>
      <c r="Q90" s="129"/>
      <c r="R90" s="129"/>
    </row>
    <row r="91" s="83" customFormat="1" outlineLevel="1" spans="2:18">
      <c r="B91" s="122"/>
      <c r="C91" s="123" t="s">
        <v>49</v>
      </c>
      <c r="D91" s="124">
        <f ca="1">IFERROR('MBO Report 1'!$U30,"-")</f>
        <v>0</v>
      </c>
      <c r="E91" s="124">
        <f ca="1">IFERROR('MBO Report 1'!$AP30,"-")</f>
        <v>0</v>
      </c>
      <c r="F91" s="124">
        <f ca="1">IFERROR('MBO Report 1'!$BK30,"-")</f>
        <v>0</v>
      </c>
      <c r="G91" s="124">
        <f ca="1">IFERROR('MBO Report 1'!$CF30,"-")</f>
        <v>0</v>
      </c>
      <c r="H91" s="124">
        <f ca="1">IFERROR('MBO Report 1'!$DA30,"-")</f>
        <v>0</v>
      </c>
      <c r="I91" s="124">
        <f ca="1">IFERROR('MBO Report 1'!$DV30,"-")</f>
        <v>0</v>
      </c>
      <c r="J91" s="124" t="str">
        <f ca="1">IFERROR('MBO Report 1'!$EQ30,"-")</f>
        <v>-</v>
      </c>
      <c r="K91" s="124" t="str">
        <f ca="1">IFERROR('MBO Report 1'!$FL30,"-")</f>
        <v>-</v>
      </c>
      <c r="L91" s="124" t="str">
        <f ca="1">IFERROR('MBO Report 1'!$GG30,"-")</f>
        <v>-</v>
      </c>
      <c r="M91" s="124" t="str">
        <f ca="1">IFERROR('MBO Report 1'!$HB30,"-")</f>
        <v>-</v>
      </c>
      <c r="N91" s="124" t="str">
        <f ca="1">IFERROR('MBO Report 1'!$HW30,"-")</f>
        <v>-</v>
      </c>
      <c r="O91" s="124" t="str">
        <f ca="1">IFERROR('MBO Report 1'!$IR30,"-")</f>
        <v>-</v>
      </c>
      <c r="Q91" s="129"/>
      <c r="R91" s="129"/>
    </row>
    <row r="92" customFormat="1" outlineLevel="1" spans="2:15">
      <c r="B92" s="125"/>
      <c r="C92" s="117" t="s">
        <v>33</v>
      </c>
      <c r="D92" s="118">
        <f ca="1">SUM(D90:D91)</f>
        <v>0</v>
      </c>
      <c r="E92" s="118">
        <f ca="1" t="shared" ref="E92:O92" si="147">SUM(E90:E91)</f>
        <v>0</v>
      </c>
      <c r="F92" s="118">
        <f ca="1" t="shared" si="147"/>
        <v>0</v>
      </c>
      <c r="G92" s="118">
        <f ca="1" t="shared" si="147"/>
        <v>0</v>
      </c>
      <c r="H92" s="118">
        <f ca="1" t="shared" si="147"/>
        <v>0</v>
      </c>
      <c r="I92" s="118">
        <f ca="1" t="shared" si="147"/>
        <v>0</v>
      </c>
      <c r="J92" s="118">
        <f ca="1" t="shared" si="147"/>
        <v>0</v>
      </c>
      <c r="K92" s="118">
        <f ca="1" t="shared" si="147"/>
        <v>0</v>
      </c>
      <c r="L92" s="118">
        <f ca="1" t="shared" si="147"/>
        <v>0</v>
      </c>
      <c r="M92" s="118">
        <f ca="1" t="shared" si="147"/>
        <v>0</v>
      </c>
      <c r="N92" s="118">
        <f ca="1" t="shared" si="147"/>
        <v>0</v>
      </c>
      <c r="O92" s="118">
        <f ca="1" t="shared" si="147"/>
        <v>0</v>
      </c>
    </row>
    <row r="93" s="83" customFormat="1" outlineLevel="1" spans="2:18">
      <c r="B93" s="119" t="str">
        <f>Info!C17</f>
        <v>Watch - PPT</v>
      </c>
      <c r="C93" s="120" t="s">
        <v>327</v>
      </c>
      <c r="D93" s="121">
        <f ca="1">IFERROR('MBO Report 1'!$U31,"-")</f>
        <v>0</v>
      </c>
      <c r="E93" s="121">
        <f ca="1">IFERROR('MBO Report 1'!$AP31,"-")</f>
        <v>0</v>
      </c>
      <c r="F93" s="121">
        <f ca="1">IFERROR('MBO Report 1'!$BK31,"-")</f>
        <v>0</v>
      </c>
      <c r="G93" s="121">
        <f ca="1">IFERROR('MBO Report 1'!$CF31,"-")</f>
        <v>0</v>
      </c>
      <c r="H93" s="121">
        <f ca="1">IFERROR('MBO Report 1'!$DA31,"-")</f>
        <v>0</v>
      </c>
      <c r="I93" s="121">
        <f ca="1">IFERROR('MBO Report 1'!$DV31,"-")</f>
        <v>0</v>
      </c>
      <c r="J93" s="121" t="str">
        <f ca="1">IFERROR('MBO Report 1'!$EQ31,"-")</f>
        <v>-</v>
      </c>
      <c r="K93" s="121" t="str">
        <f ca="1">IFERROR('MBO Report 1'!$FL31,"-")</f>
        <v>-</v>
      </c>
      <c r="L93" s="121" t="str">
        <f ca="1">IFERROR('MBO Report 1'!$GG31,"-")</f>
        <v>-</v>
      </c>
      <c r="M93" s="121" t="str">
        <f ca="1">IFERROR('MBO Report 1'!$HB31,"-")</f>
        <v>-</v>
      </c>
      <c r="N93" s="121" t="str">
        <f ca="1">IFERROR('MBO Report 1'!$HW31,"-")</f>
        <v>-</v>
      </c>
      <c r="O93" s="121" t="str">
        <f ca="1">IFERROR('MBO Report 1'!$IR31,"-")</f>
        <v>-</v>
      </c>
      <c r="Q93" s="129"/>
      <c r="R93" s="129"/>
    </row>
    <row r="94" s="83" customFormat="1" outlineLevel="1" spans="2:18">
      <c r="B94" s="122"/>
      <c r="C94" s="123" t="s">
        <v>49</v>
      </c>
      <c r="D94" s="124">
        <f ca="1">IFERROR('MBO Report 1'!$U32,"-")</f>
        <v>0</v>
      </c>
      <c r="E94" s="124">
        <f ca="1">IFERROR('MBO Report 1'!$AP32,"-")</f>
        <v>0</v>
      </c>
      <c r="F94" s="124">
        <f ca="1">IFERROR('MBO Report 1'!$BK32,"-")</f>
        <v>0</v>
      </c>
      <c r="G94" s="124">
        <f ca="1">IFERROR('MBO Report 1'!$CF32,"-")</f>
        <v>0</v>
      </c>
      <c r="H94" s="124">
        <f ca="1">IFERROR('MBO Report 1'!$DA32,"-")</f>
        <v>0</v>
      </c>
      <c r="I94" s="124">
        <f ca="1">IFERROR('MBO Report 1'!$DV32,"-")</f>
        <v>0</v>
      </c>
      <c r="J94" s="124" t="str">
        <f ca="1">IFERROR('MBO Report 1'!$EQ32,"-")</f>
        <v>-</v>
      </c>
      <c r="K94" s="124" t="str">
        <f ca="1">IFERROR('MBO Report 1'!$FL32,"-")</f>
        <v>-</v>
      </c>
      <c r="L94" s="124" t="str">
        <f ca="1">IFERROR('MBO Report 1'!$GG32,"-")</f>
        <v>-</v>
      </c>
      <c r="M94" s="124" t="str">
        <f ca="1">IFERROR('MBO Report 1'!$HB32,"-")</f>
        <v>-</v>
      </c>
      <c r="N94" s="124" t="str">
        <f ca="1">IFERROR('MBO Report 1'!$HW32,"-")</f>
        <v>-</v>
      </c>
      <c r="O94" s="124" t="str">
        <f ca="1">IFERROR('MBO Report 1'!$IR32,"-")</f>
        <v>-</v>
      </c>
      <c r="Q94" s="129"/>
      <c r="R94" s="129"/>
    </row>
    <row r="95" customFormat="1" outlineLevel="1" spans="2:15">
      <c r="B95" s="125"/>
      <c r="C95" s="117" t="s">
        <v>33</v>
      </c>
      <c r="D95" s="118">
        <f ca="1">SUM(D93:D94)</f>
        <v>0</v>
      </c>
      <c r="E95" s="118">
        <f ca="1" t="shared" ref="E95:O95" si="148">SUM(E93:E94)</f>
        <v>0</v>
      </c>
      <c r="F95" s="118">
        <f ca="1" t="shared" si="148"/>
        <v>0</v>
      </c>
      <c r="G95" s="118">
        <f ca="1" t="shared" si="148"/>
        <v>0</v>
      </c>
      <c r="H95" s="118">
        <f ca="1" t="shared" si="148"/>
        <v>0</v>
      </c>
      <c r="I95" s="118">
        <f ca="1" t="shared" si="148"/>
        <v>0</v>
      </c>
      <c r="J95" s="118">
        <f ca="1" t="shared" si="148"/>
        <v>0</v>
      </c>
      <c r="K95" s="118">
        <f ca="1" t="shared" si="148"/>
        <v>0</v>
      </c>
      <c r="L95" s="118">
        <f ca="1" t="shared" si="148"/>
        <v>0</v>
      </c>
      <c r="M95" s="118">
        <f ca="1" t="shared" si="148"/>
        <v>0</v>
      </c>
      <c r="N95" s="118">
        <f ca="1" t="shared" si="148"/>
        <v>0</v>
      </c>
      <c r="O95" s="118">
        <f ca="1" t="shared" si="148"/>
        <v>0</v>
      </c>
    </row>
    <row r="96" customFormat="1" spans="2:18">
      <c r="B96" s="126" t="str">
        <f>Info!C19</f>
        <v>Total</v>
      </c>
      <c r="C96" s="111" t="s">
        <v>327</v>
      </c>
      <c r="D96" s="112">
        <f ca="1">IFERROR('MBO Report 1'!$U33,"-")</f>
        <v>5.88333703609525e-5</v>
      </c>
      <c r="E96" s="112">
        <f ca="1">IFERROR('MBO Report 1'!$AP33,"-")</f>
        <v>0.00018461281106891</v>
      </c>
      <c r="F96" s="112">
        <f ca="1">IFERROR('MBO Report 1'!$BK33,"-")</f>
        <v>0.00038562691591187</v>
      </c>
      <c r="G96" s="112">
        <f ca="1">IFERROR('MBO Report 1'!$CF33,"-")</f>
        <v>0.000537409350416101</v>
      </c>
      <c r="H96" s="112">
        <f ca="1">IFERROR('MBO Report 1'!$DA33,"-")</f>
        <v>0.000242301145832888</v>
      </c>
      <c r="I96" s="112">
        <f ca="1">IFERROR('MBO Report 1'!$DV33,"-")</f>
        <v>0</v>
      </c>
      <c r="J96" s="112" t="str">
        <f ca="1">IFERROR('MBO Report 1'!$EQ33,"-")</f>
        <v>-</v>
      </c>
      <c r="K96" s="112" t="str">
        <f ca="1">IFERROR('MBO Report 1'!$FL33,"-")</f>
        <v>-</v>
      </c>
      <c r="L96" s="112" t="str">
        <f ca="1">IFERROR('MBO Report 1'!$GG33,"-")</f>
        <v>-</v>
      </c>
      <c r="M96" s="112" t="str">
        <f ca="1">IFERROR('MBO Report 1'!$HB33,"-")</f>
        <v>-</v>
      </c>
      <c r="N96" s="112" t="str">
        <f ca="1">IFERROR('MBO Report 1'!$HW33,"-")</f>
        <v>-</v>
      </c>
      <c r="O96" s="112" t="str">
        <f ca="1">IFERROR('MBO Report 1'!$IR33,"-")</f>
        <v>-</v>
      </c>
      <c r="Q96" s="84"/>
      <c r="R96" s="84"/>
    </row>
    <row r="97" customFormat="1" spans="2:18">
      <c r="B97" s="127"/>
      <c r="C97" s="114" t="s">
        <v>49</v>
      </c>
      <c r="D97" s="115">
        <f ca="1">IFERROR('MBO Report 1'!$U34,"-")</f>
        <v>0.000405482229961432</v>
      </c>
      <c r="E97" s="115">
        <f ca="1">IFERROR('MBO Report 1'!$AP34,"-")</f>
        <v>0.000195005188406016</v>
      </c>
      <c r="F97" s="115">
        <f ca="1">IFERROR('MBO Report 1'!$BK34,"-")</f>
        <v>0.000114811204201472</v>
      </c>
      <c r="G97" s="115">
        <f ca="1">IFERROR('MBO Report 1'!$CF34,"-")</f>
        <v>0.000492776315668521</v>
      </c>
      <c r="H97" s="115">
        <f ca="1">IFERROR('MBO Report 1'!$DA34,"-")</f>
        <v>0.000127208673060634</v>
      </c>
      <c r="I97" s="115">
        <f ca="1">IFERROR('MBO Report 1'!$DV34,"-")</f>
        <v>7.024778896774e-5</v>
      </c>
      <c r="J97" s="115" t="str">
        <f ca="1">IFERROR('MBO Report 1'!$EQ34,"-")</f>
        <v>-</v>
      </c>
      <c r="K97" s="115" t="str">
        <f ca="1">IFERROR('MBO Report 1'!$FL34,"-")</f>
        <v>-</v>
      </c>
      <c r="L97" s="115" t="str">
        <f ca="1">IFERROR('MBO Report 1'!$GG34,"-")</f>
        <v>-</v>
      </c>
      <c r="M97" s="115" t="str">
        <f ca="1">IFERROR('MBO Report 1'!$HB34,"-")</f>
        <v>-</v>
      </c>
      <c r="N97" s="115" t="str">
        <f ca="1">IFERROR('MBO Report 1'!$HW34,"-")</f>
        <v>-</v>
      </c>
      <c r="O97" s="115" t="str">
        <f ca="1">IFERROR('MBO Report 1'!$IR34,"-")</f>
        <v>-</v>
      </c>
      <c r="Q97" s="84"/>
      <c r="R97" s="84"/>
    </row>
    <row r="98" customFormat="1" spans="2:15">
      <c r="B98" s="128"/>
      <c r="C98" s="117" t="s">
        <v>33</v>
      </c>
      <c r="D98" s="118">
        <f ca="1">SUM(D96:D97)</f>
        <v>0.000464315600322385</v>
      </c>
      <c r="E98" s="118">
        <f ca="1" t="shared" ref="E98:O98" si="149">SUM(E96:E97)</f>
        <v>0.000379617999474926</v>
      </c>
      <c r="F98" s="118">
        <f ca="1" t="shared" si="149"/>
        <v>0.000500438120113343</v>
      </c>
      <c r="G98" s="118">
        <f ca="1" t="shared" si="149"/>
        <v>0.00103018566608462</v>
      </c>
      <c r="H98" s="118">
        <f ca="1" t="shared" si="149"/>
        <v>0.000369509818893522</v>
      </c>
      <c r="I98" s="118">
        <f ca="1" t="shared" si="149"/>
        <v>7.024778896774e-5</v>
      </c>
      <c r="J98" s="118">
        <f ca="1" t="shared" si="149"/>
        <v>0</v>
      </c>
      <c r="K98" s="118">
        <f ca="1" t="shared" si="149"/>
        <v>0</v>
      </c>
      <c r="L98" s="118">
        <f ca="1" t="shared" si="149"/>
        <v>0</v>
      </c>
      <c r="M98" s="118">
        <f ca="1" t="shared" si="149"/>
        <v>0</v>
      </c>
      <c r="N98" s="118">
        <f ca="1" t="shared" si="149"/>
        <v>0</v>
      </c>
      <c r="O98" s="118">
        <f ca="1" t="shared" si="149"/>
        <v>0</v>
      </c>
    </row>
    <row r="99" spans="4:15"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</row>
    <row r="100" spans="4:15"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</row>
    <row r="101" spans="4:15"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</row>
    <row r="102" spans="4:15"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</row>
    <row r="103" spans="4:15"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</row>
    <row r="104" spans="4:15"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</row>
    <row r="105" spans="4:15"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</row>
    <row r="106" spans="4:15"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</row>
    <row r="107" spans="4:15"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</row>
    <row r="108" spans="4:15"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</row>
    <row r="109" spans="4:15"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</row>
    <row r="110" spans="4:15"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</row>
    <row r="111" spans="4:15"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</row>
    <row r="112" spans="4:15"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</row>
    <row r="113" spans="4:15"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</row>
    <row r="114" spans="4:15"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</row>
    <row r="115" spans="4:15"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</row>
    <row r="116" spans="4:15"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</row>
    <row r="117" spans="4:15"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</row>
    <row r="118" spans="4:15"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</row>
    <row r="119" spans="4:15"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</row>
    <row r="120" spans="4:15"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</row>
    <row r="121" spans="4:15"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</row>
    <row r="122" spans="4:15"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</row>
    <row r="123" spans="4:15"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</row>
    <row r="124" spans="4:15"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</row>
    <row r="125" spans="4:15"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</row>
    <row r="126" spans="4:15"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</row>
    <row r="127" spans="4:15"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</row>
    <row r="128" spans="4:15"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</row>
    <row r="129" spans="4:15"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</row>
    <row r="130" spans="4:15"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</row>
    <row r="131" spans="4:15"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</row>
    <row r="132" spans="4:15"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</row>
    <row r="133" spans="4:15"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</row>
    <row r="134" spans="4:15"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</row>
    <row r="135" spans="4:15"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</row>
    <row r="136" spans="4:15"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</row>
    <row r="137" spans="4:15"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</row>
    <row r="138" spans="4:15"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</row>
    <row r="139" spans="4:15"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</row>
    <row r="140" spans="4:15"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</row>
    <row r="141" spans="4:15"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</row>
    <row r="142" spans="4:15"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</row>
    <row r="143" spans="4:15"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</row>
    <row r="144" spans="4:15"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</row>
    <row r="145" spans="4:15"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</row>
    <row r="146" spans="4:15"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</row>
    <row r="147" spans="4:15"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</row>
    <row r="148" spans="4:15"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</row>
    <row r="149" spans="4:15"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</row>
    <row r="150" spans="4:15"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</row>
    <row r="151" spans="4:15"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</row>
    <row r="152" spans="4:15"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</row>
    <row r="153" spans="4:15"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</row>
    <row r="154" spans="4:15"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</row>
    <row r="155" spans="4:15"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</row>
    <row r="156" spans="4:15"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</row>
    <row r="157" spans="4:15"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</row>
    <row r="158" spans="4:15"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</row>
    <row r="159" spans="4:15"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</row>
    <row r="160" spans="4:15"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</row>
    <row r="161" spans="4:15"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</row>
    <row r="162" spans="4:15"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</row>
    <row r="163" spans="4:15"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</row>
    <row r="164" spans="4:15"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</row>
    <row r="165" spans="4:15"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</row>
    <row r="166" spans="4:15"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</row>
    <row r="167" spans="4:15"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</row>
    <row r="168" spans="4:15"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</row>
    <row r="169" spans="4:15"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</row>
    <row r="170" spans="4:15"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</row>
    <row r="171" spans="4:15"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</row>
    <row r="172" spans="4:15"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</row>
    <row r="173" spans="4:15"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</row>
    <row r="174" spans="4:15"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</row>
    <row r="175" spans="4:15"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</row>
    <row r="176" spans="4:15"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</row>
    <row r="177" spans="4:15"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</row>
    <row r="178" spans="4:15"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</row>
    <row r="179" spans="4:15"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</row>
    <row r="180" spans="4:15"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</row>
    <row r="181" spans="4:15"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</row>
    <row r="182" spans="4:15"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</row>
    <row r="183" spans="4:15"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</row>
    <row r="184" spans="4:15"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</row>
    <row r="185" spans="4:15"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</row>
    <row r="186" spans="4:15"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</row>
    <row r="187" spans="4:15"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</row>
    <row r="188" spans="4:15"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</row>
    <row r="189" spans="4:15"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</row>
    <row r="190" spans="4:15"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</row>
    <row r="191" spans="4:15"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</row>
    <row r="192" spans="4:15"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</row>
    <row r="193" spans="4:15"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</row>
    <row r="194" spans="4:15"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</row>
    <row r="195" spans="4:15"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</row>
    <row r="196" spans="4:15"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</row>
    <row r="197" spans="4:15"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</row>
    <row r="198" spans="4:15"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</row>
    <row r="199" spans="4:15"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</row>
    <row r="200" spans="4:15"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</row>
    <row r="201" spans="4:15"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</row>
    <row r="202" spans="4:15"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</row>
    <row r="203" spans="4:15"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</row>
    <row r="204" spans="4:15"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</row>
    <row r="205" spans="4:15"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</row>
    <row r="206" spans="4:15"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</row>
    <row r="207" spans="4:15"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</row>
    <row r="208" spans="4:15"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</row>
    <row r="209" spans="4:15"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</row>
    <row r="210" spans="4:15"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</row>
    <row r="211" spans="4:15"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</row>
  </sheetData>
  <mergeCells count="58">
    <mergeCell ref="B3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2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C3:C4"/>
    <mergeCell ref="C52:C53"/>
    <mergeCell ref="D3:D4"/>
    <mergeCell ref="D52:D53"/>
    <mergeCell ref="E3:E4"/>
    <mergeCell ref="E52:E53"/>
    <mergeCell ref="F3:F4"/>
    <mergeCell ref="F52:F53"/>
    <mergeCell ref="G3:G4"/>
    <mergeCell ref="G52:G53"/>
    <mergeCell ref="H3:H4"/>
    <mergeCell ref="H52:H53"/>
    <mergeCell ref="I3:I4"/>
    <mergeCell ref="I52:I53"/>
    <mergeCell ref="J3:J4"/>
    <mergeCell ref="J52:J53"/>
    <mergeCell ref="K3:K4"/>
    <mergeCell ref="K52:K53"/>
    <mergeCell ref="L3:L4"/>
    <mergeCell ref="L52:L53"/>
    <mergeCell ref="M3:M4"/>
    <mergeCell ref="M52:M53"/>
    <mergeCell ref="N3:N4"/>
    <mergeCell ref="N52:N53"/>
    <mergeCell ref="O3:O4"/>
    <mergeCell ref="O52:O53"/>
  </mergeCells>
  <printOptions horizontalCentered="1"/>
  <pageMargins left="0.196527777777778" right="0.196527777777778" top="0.393055555555556" bottom="0.196527777777778" header="0.196527777777778" footer="0.196527777777778"/>
  <pageSetup paperSize="9" scale="55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799981688894314"/>
    <pageSetUpPr fitToPage="1"/>
  </sheetPr>
  <dimension ref="A1:R34"/>
  <sheetViews>
    <sheetView showGridLines="0" zoomScale="90" zoomScaleNormal="90" topLeftCell="A16" workbookViewId="0">
      <pane xSplit="4" topLeftCell="E1" activePane="topRight" state="frozen"/>
      <selection/>
      <selection pane="topRight" activeCell="L38" sqref="L38"/>
    </sheetView>
  </sheetViews>
  <sheetFormatPr defaultColWidth="8.71296296296296" defaultRowHeight="15.95" customHeight="1"/>
  <cols>
    <col min="1" max="2" width="8.71296296296296" style="6" customWidth="1"/>
    <col min="3" max="3" width="19.1388888888889" style="6" customWidth="1"/>
    <col min="4" max="4" width="10.287037037037" style="7" hidden="1" customWidth="1"/>
    <col min="5" max="5" width="10.712962962963" style="8" customWidth="1"/>
    <col min="6" max="16" width="10.712962962963" style="9" customWidth="1"/>
    <col min="17" max="17" width="8.71296296296296" style="6"/>
    <col min="18" max="18" width="28.712962962963" style="10" customWidth="1"/>
    <col min="19" max="16384" width="8.71296296296296" style="6"/>
  </cols>
  <sheetData>
    <row r="1" customHeight="1" spans="1:6">
      <c r="A1" s="580" t="s">
        <v>1872</v>
      </c>
      <c r="F1" s="581" t="s">
        <v>1873</v>
      </c>
    </row>
    <row r="2" customHeight="1" spans="1:5">
      <c r="A2" s="13"/>
      <c r="E2" s="582" t="s">
        <v>1874</v>
      </c>
    </row>
    <row r="3" customHeight="1" spans="4:16">
      <c r="D3" s="15" t="s">
        <v>1875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="4" customFormat="1" customHeight="1" spans="1:18">
      <c r="A4" s="583" t="s">
        <v>1876</v>
      </c>
      <c r="B4" s="18"/>
      <c r="C4" s="19"/>
      <c r="D4" s="20"/>
      <c r="E4" s="21">
        <v>42461</v>
      </c>
      <c r="F4" s="21">
        <v>42491</v>
      </c>
      <c r="G4" s="21">
        <v>42522</v>
      </c>
      <c r="H4" s="21">
        <v>42552</v>
      </c>
      <c r="I4" s="21">
        <v>42583</v>
      </c>
      <c r="J4" s="21">
        <v>42614</v>
      </c>
      <c r="K4" s="21">
        <v>42644</v>
      </c>
      <c r="L4" s="21">
        <v>42675</v>
      </c>
      <c r="M4" s="21">
        <v>42705</v>
      </c>
      <c r="N4" s="21">
        <v>42736</v>
      </c>
      <c r="O4" s="21">
        <v>42767</v>
      </c>
      <c r="P4" s="21">
        <v>42795</v>
      </c>
      <c r="R4" s="10"/>
    </row>
    <row r="5" customHeight="1" spans="1:18">
      <c r="A5" s="22" t="s">
        <v>1877</v>
      </c>
      <c r="B5" s="23"/>
      <c r="C5" s="24"/>
      <c r="D5" s="25"/>
      <c r="E5" s="26">
        <f>Table!E51</f>
        <v>0</v>
      </c>
      <c r="F5" s="26">
        <f>Table!F51</f>
        <v>0</v>
      </c>
      <c r="G5" s="26">
        <f>Table!G51</f>
        <v>0</v>
      </c>
      <c r="H5" s="26">
        <f>Table!H51</f>
        <v>0</v>
      </c>
      <c r="I5" s="26">
        <f>Table!I51</f>
        <v>0</v>
      </c>
      <c r="J5" s="26">
        <f>Table!J51</f>
        <v>0</v>
      </c>
      <c r="K5" s="26">
        <f>Table!K51</f>
        <v>0</v>
      </c>
      <c r="L5" s="26">
        <f>Table!L51</f>
        <v>0</v>
      </c>
      <c r="M5" s="26">
        <f>Table!M51</f>
        <v>0</v>
      </c>
      <c r="N5" s="26">
        <f>Table!N51</f>
        <v>0</v>
      </c>
      <c r="O5" s="26">
        <f>Table!O51</f>
        <v>0</v>
      </c>
      <c r="P5" s="26">
        <f>Table!P51</f>
        <v>0</v>
      </c>
      <c r="R5" s="10" t="s">
        <v>1878</v>
      </c>
    </row>
    <row r="6" customHeight="1" spans="1:18">
      <c r="A6" s="27" t="s">
        <v>1879</v>
      </c>
      <c r="B6" s="23"/>
      <c r="C6" s="24"/>
      <c r="D6" s="28"/>
      <c r="E6" s="29">
        <f>1-E8</f>
        <v>0.00379399985948148</v>
      </c>
      <c r="F6" s="29">
        <f t="shared" ref="F6:P6" si="0">1-F8</f>
        <v>0.00651508241579257</v>
      </c>
      <c r="G6" s="29" t="e">
        <f t="shared" si="0"/>
        <v>#VALUE!</v>
      </c>
      <c r="H6" s="29" t="e">
        <f t="shared" si="0"/>
        <v>#VALUE!</v>
      </c>
      <c r="I6" s="29" t="e">
        <f t="shared" si="0"/>
        <v>#VALUE!</v>
      </c>
      <c r="J6" s="29" t="e">
        <f t="shared" si="0"/>
        <v>#VALUE!</v>
      </c>
      <c r="K6" s="29" t="e">
        <f t="shared" si="0"/>
        <v>#VALUE!</v>
      </c>
      <c r="L6" s="29" t="e">
        <f t="shared" si="0"/>
        <v>#VALUE!</v>
      </c>
      <c r="M6" s="29" t="e">
        <f t="shared" si="0"/>
        <v>#VALUE!</v>
      </c>
      <c r="N6" s="29" t="e">
        <f t="shared" si="0"/>
        <v>#VALUE!</v>
      </c>
      <c r="O6" s="29" t="e">
        <f t="shared" si="0"/>
        <v>#VALUE!</v>
      </c>
      <c r="P6" s="29" t="e">
        <f t="shared" si="0"/>
        <v>#VALUE!</v>
      </c>
      <c r="R6" s="10" t="s">
        <v>1880</v>
      </c>
    </row>
    <row r="7" customHeight="1" spans="1:18">
      <c r="A7" s="27" t="s">
        <v>1881</v>
      </c>
      <c r="B7" s="23"/>
      <c r="C7" s="24"/>
      <c r="D7" s="28"/>
      <c r="E7" s="29">
        <f>Table!E131</f>
        <v>1</v>
      </c>
      <c r="F7" s="29">
        <f>Table!F131</f>
        <v>1</v>
      </c>
      <c r="G7" s="29">
        <f>Table!G131</f>
        <v>1</v>
      </c>
      <c r="H7" s="29">
        <f>Table!H131</f>
        <v>1</v>
      </c>
      <c r="I7" s="29">
        <f>Table!I131</f>
        <v>1</v>
      </c>
      <c r="J7" s="29">
        <f>Table!J131</f>
        <v>1</v>
      </c>
      <c r="K7" s="29" t="e">
        <f>Table!K131</f>
        <v>#DIV/0!</v>
      </c>
      <c r="L7" s="29" t="e">
        <f>Table!L131</f>
        <v>#DIV/0!</v>
      </c>
      <c r="M7" s="29" t="e">
        <f>Table!M131</f>
        <v>#DIV/0!</v>
      </c>
      <c r="N7" s="29" t="e">
        <f>Table!N131</f>
        <v>#DIV/0!</v>
      </c>
      <c r="O7" s="29" t="e">
        <f>Table!O131</f>
        <v>#DIV/0!</v>
      </c>
      <c r="P7" s="29" t="e">
        <f>Table!P131</f>
        <v>#DIV/0!</v>
      </c>
      <c r="R7" s="10" t="s">
        <v>1882</v>
      </c>
    </row>
    <row r="8" customHeight="1" spans="1:18">
      <c r="A8" s="27" t="s">
        <v>1883</v>
      </c>
      <c r="B8" s="23"/>
      <c r="C8" s="30"/>
      <c r="D8" s="28"/>
      <c r="E8" s="31">
        <f>Table!E162</f>
        <v>0.996206000140519</v>
      </c>
      <c r="F8" s="31">
        <f>Table!F162</f>
        <v>0.993484917584207</v>
      </c>
      <c r="G8" s="31" t="str">
        <f>Table!G162</f>
        <v>-</v>
      </c>
      <c r="H8" s="31" t="str">
        <f>Table!H162</f>
        <v>-</v>
      </c>
      <c r="I8" s="31" t="str">
        <f>Table!I162</f>
        <v>-</v>
      </c>
      <c r="J8" s="31" t="str">
        <f>Table!J162</f>
        <v>-</v>
      </c>
      <c r="K8" s="31" t="str">
        <f>Table!K162</f>
        <v>-</v>
      </c>
      <c r="L8" s="31" t="str">
        <f>Table!L162</f>
        <v>-</v>
      </c>
      <c r="M8" s="31" t="str">
        <f>Table!M162</f>
        <v>-</v>
      </c>
      <c r="N8" s="31" t="str">
        <f>Table!N162</f>
        <v>-</v>
      </c>
      <c r="O8" s="31" t="str">
        <f>Table!O162</f>
        <v>-</v>
      </c>
      <c r="P8" s="31" t="str">
        <f>Table!P162</f>
        <v>-</v>
      </c>
      <c r="R8" s="10" t="s">
        <v>1884</v>
      </c>
    </row>
    <row r="9" customHeight="1" spans="1:16">
      <c r="A9" s="32"/>
      <c r="B9" s="33"/>
      <c r="C9" s="5"/>
      <c r="D9" s="34"/>
      <c r="E9" s="35"/>
      <c r="F9" s="35"/>
      <c r="G9" s="36"/>
      <c r="H9" s="36"/>
      <c r="I9" s="36"/>
      <c r="J9" s="16"/>
      <c r="K9" s="16"/>
      <c r="L9" s="16"/>
      <c r="M9" s="35"/>
      <c r="N9" s="35"/>
      <c r="O9" s="16"/>
      <c r="P9" s="78"/>
    </row>
    <row r="10" customHeight="1" spans="1:16">
      <c r="A10" s="584" t="s">
        <v>1885</v>
      </c>
      <c r="B10" s="37"/>
      <c r="C10" s="24"/>
      <c r="D10" s="20"/>
      <c r="E10" s="21">
        <f t="shared" ref="E10:P10" si="1">E4</f>
        <v>42461</v>
      </c>
      <c r="F10" s="21">
        <f t="shared" si="1"/>
        <v>42491</v>
      </c>
      <c r="G10" s="21">
        <f t="shared" si="1"/>
        <v>42522</v>
      </c>
      <c r="H10" s="21">
        <f t="shared" si="1"/>
        <v>42552</v>
      </c>
      <c r="I10" s="21">
        <f t="shared" si="1"/>
        <v>42583</v>
      </c>
      <c r="J10" s="21">
        <f t="shared" si="1"/>
        <v>42614</v>
      </c>
      <c r="K10" s="21">
        <f t="shared" si="1"/>
        <v>42644</v>
      </c>
      <c r="L10" s="21">
        <f t="shared" si="1"/>
        <v>42675</v>
      </c>
      <c r="M10" s="21">
        <f t="shared" si="1"/>
        <v>42705</v>
      </c>
      <c r="N10" s="21">
        <f t="shared" si="1"/>
        <v>42736</v>
      </c>
      <c r="O10" s="21">
        <f t="shared" si="1"/>
        <v>42767</v>
      </c>
      <c r="P10" s="21">
        <f t="shared" si="1"/>
        <v>42795</v>
      </c>
    </row>
    <row r="11" customHeight="1" spans="1:16">
      <c r="A11" s="38" t="s">
        <v>1886</v>
      </c>
      <c r="B11" s="39"/>
      <c r="C11" s="24"/>
      <c r="D11" s="25"/>
      <c r="E11" s="26">
        <f>Table!E45</f>
        <v>0</v>
      </c>
      <c r="F11" s="26">
        <f>Table!F45</f>
        <v>0</v>
      </c>
      <c r="G11" s="26">
        <f>Table!G45</f>
        <v>0</v>
      </c>
      <c r="H11" s="26">
        <f>Table!H45</f>
        <v>0</v>
      </c>
      <c r="I11" s="26">
        <f>Table!I45</f>
        <v>0</v>
      </c>
      <c r="J11" s="26">
        <f>Table!J45</f>
        <v>0</v>
      </c>
      <c r="K11" s="26">
        <f>Table!K45</f>
        <v>0</v>
      </c>
      <c r="L11" s="26">
        <f>Table!L45</f>
        <v>0</v>
      </c>
      <c r="M11" s="26">
        <f>Table!M45</f>
        <v>0</v>
      </c>
      <c r="N11" s="26">
        <f>Table!N45</f>
        <v>0</v>
      </c>
      <c r="O11" s="26">
        <f>Table!O45</f>
        <v>0</v>
      </c>
      <c r="P11" s="26">
        <f>Table!P45</f>
        <v>0</v>
      </c>
    </row>
    <row r="12" customHeight="1" spans="1:18">
      <c r="A12" s="27" t="s">
        <v>1887</v>
      </c>
      <c r="B12" s="39"/>
      <c r="C12" s="24"/>
      <c r="D12" s="28"/>
      <c r="E12" s="40">
        <f>Table!E165</f>
        <v>1</v>
      </c>
      <c r="F12" s="40">
        <f>Table!F165</f>
        <v>1</v>
      </c>
      <c r="G12" s="40" t="str">
        <f>Table!G165</f>
        <v>-</v>
      </c>
      <c r="H12" s="40" t="str">
        <f>Table!H165</f>
        <v>-</v>
      </c>
      <c r="I12" s="40" t="str">
        <f>Table!I165</f>
        <v>-</v>
      </c>
      <c r="J12" s="40" t="str">
        <f>Table!J165</f>
        <v>-</v>
      </c>
      <c r="K12" s="40" t="str">
        <f>Table!K165</f>
        <v>-</v>
      </c>
      <c r="L12" s="40" t="str">
        <f>Table!L165</f>
        <v>-</v>
      </c>
      <c r="M12" s="40" t="str">
        <f>Table!M165</f>
        <v>-</v>
      </c>
      <c r="N12" s="40" t="str">
        <f>Table!N165</f>
        <v>-</v>
      </c>
      <c r="O12" s="40" t="str">
        <f>Table!O165</f>
        <v>-</v>
      </c>
      <c r="P12" s="40" t="str">
        <f>Table!P165</f>
        <v>-</v>
      </c>
      <c r="R12" s="10" t="s">
        <v>1829</v>
      </c>
    </row>
    <row r="13" customHeight="1" spans="1:18">
      <c r="A13" s="38" t="s">
        <v>1888</v>
      </c>
      <c r="B13" s="37"/>
      <c r="C13" s="24"/>
      <c r="D13" s="28"/>
      <c r="E13" s="41">
        <f>Table!E168</f>
        <v>1</v>
      </c>
      <c r="F13" s="41">
        <f>Table!F168</f>
        <v>1</v>
      </c>
      <c r="G13" s="41" t="str">
        <f>Table!G168</f>
        <v>-</v>
      </c>
      <c r="H13" s="41" t="str">
        <f>Table!H168</f>
        <v>-</v>
      </c>
      <c r="I13" s="41" t="str">
        <f>Table!I168</f>
        <v>-</v>
      </c>
      <c r="J13" s="41" t="str">
        <f>Table!J168</f>
        <v>-</v>
      </c>
      <c r="K13" s="41" t="str">
        <f>Table!K168</f>
        <v>-</v>
      </c>
      <c r="L13" s="41" t="str">
        <f>Table!L168</f>
        <v>-</v>
      </c>
      <c r="M13" s="41" t="str">
        <f>Table!M168</f>
        <v>-</v>
      </c>
      <c r="N13" s="41" t="str">
        <f>Table!N168</f>
        <v>-</v>
      </c>
      <c r="O13" s="41" t="str">
        <f>Table!O168</f>
        <v>-</v>
      </c>
      <c r="P13" s="41" t="str">
        <f>Table!P168</f>
        <v>-</v>
      </c>
      <c r="R13" s="10" t="s">
        <v>1829</v>
      </c>
    </row>
    <row r="14" customHeight="1" spans="1:16">
      <c r="A14" s="42"/>
      <c r="B14" s="43"/>
      <c r="D14" s="34"/>
      <c r="E14" s="44"/>
      <c r="F14" s="35"/>
      <c r="G14" s="35"/>
      <c r="H14" s="35"/>
      <c r="I14" s="79"/>
      <c r="J14" s="35"/>
      <c r="K14" s="35"/>
      <c r="L14" s="35"/>
      <c r="M14" s="35"/>
      <c r="N14" s="35"/>
      <c r="O14" s="16"/>
      <c r="P14" s="78"/>
    </row>
    <row r="15" customHeight="1" spans="1:16">
      <c r="A15" s="585" t="s">
        <v>1889</v>
      </c>
      <c r="B15" s="30"/>
      <c r="C15" s="24"/>
      <c r="D15" s="20"/>
      <c r="E15" s="21">
        <f t="shared" ref="E15:P15" si="2">E4</f>
        <v>42461</v>
      </c>
      <c r="F15" s="21">
        <f t="shared" si="2"/>
        <v>42491</v>
      </c>
      <c r="G15" s="21">
        <f t="shared" si="2"/>
        <v>42522</v>
      </c>
      <c r="H15" s="21">
        <f t="shared" si="2"/>
        <v>42552</v>
      </c>
      <c r="I15" s="21">
        <f t="shared" si="2"/>
        <v>42583</v>
      </c>
      <c r="J15" s="21">
        <f t="shared" si="2"/>
        <v>42614</v>
      </c>
      <c r="K15" s="21">
        <f t="shared" si="2"/>
        <v>42644</v>
      </c>
      <c r="L15" s="21">
        <f t="shared" si="2"/>
        <v>42675</v>
      </c>
      <c r="M15" s="21">
        <f t="shared" si="2"/>
        <v>42705</v>
      </c>
      <c r="N15" s="21">
        <f t="shared" si="2"/>
        <v>42736</v>
      </c>
      <c r="O15" s="21">
        <f t="shared" si="2"/>
        <v>42767</v>
      </c>
      <c r="P15" s="21">
        <f t="shared" si="2"/>
        <v>42795</v>
      </c>
    </row>
    <row r="16" customHeight="1" spans="1:18">
      <c r="A16" s="46" t="s">
        <v>1890</v>
      </c>
      <c r="B16" s="47"/>
      <c r="C16" s="24"/>
      <c r="D16" s="48"/>
      <c r="E16" s="49"/>
      <c r="F16" s="49"/>
      <c r="G16" s="49"/>
      <c r="H16" s="49"/>
      <c r="I16" s="49"/>
      <c r="J16" s="49"/>
      <c r="K16" s="80"/>
      <c r="L16" s="80"/>
      <c r="M16" s="80"/>
      <c r="N16" s="80"/>
      <c r="O16" s="80"/>
      <c r="P16" s="80"/>
      <c r="R16" s="10" t="s">
        <v>1891</v>
      </c>
    </row>
    <row r="17" customHeight="1" spans="1:16">
      <c r="A17" s="42"/>
      <c r="B17" s="43"/>
      <c r="D17" s="34"/>
      <c r="E17" s="44"/>
      <c r="F17" s="35"/>
      <c r="G17" s="35"/>
      <c r="H17" s="35"/>
      <c r="I17" s="79"/>
      <c r="J17" s="35"/>
      <c r="K17" s="35"/>
      <c r="L17" s="35"/>
      <c r="M17" s="35"/>
      <c r="N17" s="35"/>
      <c r="O17" s="16"/>
      <c r="P17" s="78"/>
    </row>
    <row r="18" customHeight="1" spans="1:16">
      <c r="A18" s="45" t="s">
        <v>1892</v>
      </c>
      <c r="B18" s="30"/>
      <c r="C18" s="24"/>
      <c r="D18" s="20"/>
      <c r="E18" s="21">
        <f t="shared" ref="E18:P18" si="3">E4</f>
        <v>42461</v>
      </c>
      <c r="F18" s="21">
        <f t="shared" si="3"/>
        <v>42491</v>
      </c>
      <c r="G18" s="21">
        <f t="shared" si="3"/>
        <v>42522</v>
      </c>
      <c r="H18" s="21">
        <f t="shared" si="3"/>
        <v>42552</v>
      </c>
      <c r="I18" s="21">
        <f t="shared" si="3"/>
        <v>42583</v>
      </c>
      <c r="J18" s="21">
        <f t="shared" si="3"/>
        <v>42614</v>
      </c>
      <c r="K18" s="21">
        <f t="shared" si="3"/>
        <v>42644</v>
      </c>
      <c r="L18" s="21">
        <f t="shared" si="3"/>
        <v>42675</v>
      </c>
      <c r="M18" s="21">
        <f t="shared" si="3"/>
        <v>42705</v>
      </c>
      <c r="N18" s="21">
        <f t="shared" si="3"/>
        <v>42736</v>
      </c>
      <c r="O18" s="21">
        <f t="shared" si="3"/>
        <v>42767</v>
      </c>
      <c r="P18" s="21">
        <f t="shared" si="3"/>
        <v>42795</v>
      </c>
    </row>
    <row r="19" customHeight="1" spans="1:16">
      <c r="A19" s="50" t="s">
        <v>1893</v>
      </c>
      <c r="B19" s="51"/>
      <c r="C19" s="24"/>
      <c r="D19" s="52"/>
      <c r="E19" s="53">
        <v>6.265</v>
      </c>
      <c r="F19" s="54">
        <v>5.009</v>
      </c>
      <c r="G19" s="54">
        <v>16.416</v>
      </c>
      <c r="H19" s="54">
        <v>3.1</v>
      </c>
      <c r="I19" s="81">
        <v>7.909</v>
      </c>
      <c r="J19" s="54">
        <v>4.197</v>
      </c>
      <c r="K19" s="54">
        <v>4.417</v>
      </c>
      <c r="L19" s="54">
        <v>8.922</v>
      </c>
      <c r="M19" s="54">
        <v>3.101</v>
      </c>
      <c r="N19" s="54">
        <v>2.808</v>
      </c>
      <c r="O19" s="54">
        <v>2.573</v>
      </c>
      <c r="P19" s="54">
        <v>3.448</v>
      </c>
    </row>
    <row r="20" customHeight="1" spans="1:16">
      <c r="A20" s="42"/>
      <c r="B20" s="43"/>
      <c r="D20" s="34"/>
      <c r="E20" s="55"/>
      <c r="F20" s="35"/>
      <c r="G20" s="35"/>
      <c r="H20" s="35"/>
      <c r="I20" s="79"/>
      <c r="J20" s="35"/>
      <c r="K20" s="35"/>
      <c r="L20" s="35"/>
      <c r="M20" s="35"/>
      <c r="N20" s="35"/>
      <c r="O20" s="16"/>
      <c r="P20" s="78"/>
    </row>
    <row r="21" s="5" customFormat="1" customHeight="1" spans="4:18">
      <c r="D21" s="34"/>
      <c r="E21" s="56"/>
      <c r="F21" s="57"/>
      <c r="G21" s="57"/>
      <c r="H21" s="57"/>
      <c r="I21" s="57"/>
      <c r="J21" s="57"/>
      <c r="K21" s="16"/>
      <c r="L21" s="16"/>
      <c r="M21" s="16"/>
      <c r="N21" s="16"/>
      <c r="O21" s="16"/>
      <c r="P21" s="78"/>
      <c r="R21" s="82"/>
    </row>
    <row r="22" customHeight="1" spans="1:16">
      <c r="A22" s="586" t="s">
        <v>1894</v>
      </c>
      <c r="B22" s="59"/>
      <c r="C22" s="60"/>
      <c r="D22" s="20"/>
      <c r="E22" s="21">
        <f t="shared" ref="E22:P22" si="4">E4</f>
        <v>42461</v>
      </c>
      <c r="F22" s="21">
        <f t="shared" si="4"/>
        <v>42491</v>
      </c>
      <c r="G22" s="21">
        <f t="shared" si="4"/>
        <v>42522</v>
      </c>
      <c r="H22" s="21">
        <f t="shared" si="4"/>
        <v>42552</v>
      </c>
      <c r="I22" s="21">
        <f t="shared" si="4"/>
        <v>42583</v>
      </c>
      <c r="J22" s="21">
        <f t="shared" si="4"/>
        <v>42614</v>
      </c>
      <c r="K22" s="21">
        <f t="shared" si="4"/>
        <v>42644</v>
      </c>
      <c r="L22" s="21">
        <f t="shared" si="4"/>
        <v>42675</v>
      </c>
      <c r="M22" s="21">
        <f t="shared" si="4"/>
        <v>42705</v>
      </c>
      <c r="N22" s="21">
        <f t="shared" si="4"/>
        <v>42736</v>
      </c>
      <c r="O22" s="21">
        <f t="shared" si="4"/>
        <v>42767</v>
      </c>
      <c r="P22" s="21">
        <f t="shared" si="4"/>
        <v>42795</v>
      </c>
    </row>
    <row r="23" customHeight="1" spans="1:16">
      <c r="A23" s="61" t="s">
        <v>1895</v>
      </c>
      <c r="B23" s="30"/>
      <c r="C23" s="24"/>
      <c r="D23" s="62"/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</row>
    <row r="24" customHeight="1" spans="1:16">
      <c r="A24" s="61" t="s">
        <v>1896</v>
      </c>
      <c r="B24" s="30"/>
      <c r="C24" s="24"/>
      <c r="D24" s="62"/>
      <c r="E24" s="63">
        <v>1.882</v>
      </c>
      <c r="F24" s="63">
        <v>1.607</v>
      </c>
      <c r="G24" s="63">
        <v>1.251</v>
      </c>
      <c r="H24" s="63">
        <v>1.294</v>
      </c>
      <c r="I24" s="63">
        <v>1.326</v>
      </c>
      <c r="J24" s="63">
        <v>1.775</v>
      </c>
      <c r="K24" s="63">
        <v>1.438</v>
      </c>
      <c r="L24" s="63">
        <v>1.421</v>
      </c>
      <c r="M24" s="63">
        <v>1.296</v>
      </c>
      <c r="N24" s="63">
        <v>0.827</v>
      </c>
      <c r="O24" s="63">
        <v>0.716</v>
      </c>
      <c r="P24" s="63">
        <v>1.346</v>
      </c>
    </row>
    <row r="25" customHeight="1" spans="1:16">
      <c r="A25" s="61" t="s">
        <v>1897</v>
      </c>
      <c r="B25" s="30"/>
      <c r="C25" s="24"/>
      <c r="D25" s="62"/>
      <c r="E25" s="64">
        <v>4.383</v>
      </c>
      <c r="F25" s="64">
        <v>3.402</v>
      </c>
      <c r="G25" s="63">
        <v>15.165</v>
      </c>
      <c r="H25" s="63">
        <v>1.806</v>
      </c>
      <c r="I25" s="63">
        <v>6.583</v>
      </c>
      <c r="J25" s="63">
        <v>2.422</v>
      </c>
      <c r="K25" s="63">
        <v>2.979</v>
      </c>
      <c r="L25" s="63">
        <v>7.501</v>
      </c>
      <c r="M25" s="63">
        <v>1.805</v>
      </c>
      <c r="N25" s="63">
        <v>1.981</v>
      </c>
      <c r="O25" s="63">
        <v>1.857</v>
      </c>
      <c r="P25" s="63">
        <v>2.102</v>
      </c>
    </row>
    <row r="26" customHeight="1" spans="1:16">
      <c r="A26" s="61" t="s">
        <v>1898</v>
      </c>
      <c r="B26" s="30"/>
      <c r="C26" s="24"/>
      <c r="D26" s="62"/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</row>
    <row r="27" customHeight="1" spans="1:16">
      <c r="A27" s="61" t="s">
        <v>1899</v>
      </c>
      <c r="B27" s="30"/>
      <c r="C27" s="24"/>
      <c r="D27" s="62"/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</row>
    <row r="28" customHeight="1" spans="1:16">
      <c r="A28" s="65" t="s">
        <v>33</v>
      </c>
      <c r="B28" s="30"/>
      <c r="C28" s="24"/>
      <c r="D28" s="62"/>
      <c r="E28" s="53">
        <v>6.265</v>
      </c>
      <c r="F28" s="54">
        <v>5.009</v>
      </c>
      <c r="G28" s="54">
        <v>16.416</v>
      </c>
      <c r="H28" s="54">
        <v>3.1</v>
      </c>
      <c r="I28" s="81">
        <v>7.909</v>
      </c>
      <c r="J28" s="54">
        <v>4.197</v>
      </c>
      <c r="K28" s="54">
        <v>4.417</v>
      </c>
      <c r="L28" s="54">
        <v>8.922</v>
      </c>
      <c r="M28" s="54">
        <v>3.101</v>
      </c>
      <c r="N28" s="54">
        <v>2.808</v>
      </c>
      <c r="O28" s="54">
        <v>2.573</v>
      </c>
      <c r="P28" s="54">
        <v>3.448</v>
      </c>
    </row>
    <row r="29" customHeight="1" spans="1:16">
      <c r="A29" s="66" t="s">
        <v>1900</v>
      </c>
      <c r="B29" s="30"/>
      <c r="C29" s="24"/>
      <c r="D29" s="67"/>
      <c r="E29" s="68">
        <v>0.0011</v>
      </c>
      <c r="F29" s="68">
        <v>0.0009</v>
      </c>
      <c r="G29" s="68">
        <v>0.0027</v>
      </c>
      <c r="H29" s="68">
        <v>0.0005</v>
      </c>
      <c r="I29" s="68">
        <v>0.0014</v>
      </c>
      <c r="J29" s="68">
        <v>0.0007</v>
      </c>
      <c r="K29" s="68">
        <v>0.0008</v>
      </c>
      <c r="L29" s="68">
        <v>0.0016</v>
      </c>
      <c r="M29" s="68">
        <v>0.0006</v>
      </c>
      <c r="N29" s="68">
        <v>0.0006</v>
      </c>
      <c r="O29" s="68">
        <v>0.0005</v>
      </c>
      <c r="P29" s="68">
        <v>0.0006</v>
      </c>
    </row>
    <row r="30" customHeight="1" spans="1:16">
      <c r="A30" s="33"/>
      <c r="B30" s="69"/>
      <c r="C30" s="70"/>
      <c r="D30" s="34"/>
      <c r="E30" s="55"/>
      <c r="F30" s="35"/>
      <c r="G30" s="35"/>
      <c r="H30" s="35"/>
      <c r="I30" s="35"/>
      <c r="J30" s="35"/>
      <c r="K30" s="16"/>
      <c r="L30" s="16"/>
      <c r="M30" s="16"/>
      <c r="N30" s="16"/>
      <c r="O30" s="16"/>
      <c r="P30" s="78"/>
    </row>
    <row r="31" customHeight="1" spans="1:16">
      <c r="A31" s="71" t="s">
        <v>1901</v>
      </c>
      <c r="B31" s="30"/>
      <c r="C31" s="24"/>
      <c r="D31" s="20"/>
      <c r="E31" s="21">
        <f t="shared" ref="E31:P31" si="5">E4</f>
        <v>42461</v>
      </c>
      <c r="F31" s="21">
        <f t="shared" si="5"/>
        <v>42491</v>
      </c>
      <c r="G31" s="21">
        <f t="shared" si="5"/>
        <v>42522</v>
      </c>
      <c r="H31" s="21">
        <f t="shared" si="5"/>
        <v>42552</v>
      </c>
      <c r="I31" s="21">
        <f t="shared" si="5"/>
        <v>42583</v>
      </c>
      <c r="J31" s="21">
        <f t="shared" si="5"/>
        <v>42614</v>
      </c>
      <c r="K31" s="21">
        <f t="shared" si="5"/>
        <v>42644</v>
      </c>
      <c r="L31" s="21">
        <f t="shared" si="5"/>
        <v>42675</v>
      </c>
      <c r="M31" s="21">
        <f t="shared" si="5"/>
        <v>42705</v>
      </c>
      <c r="N31" s="21">
        <f t="shared" si="5"/>
        <v>42736</v>
      </c>
      <c r="O31" s="21">
        <f t="shared" si="5"/>
        <v>42767</v>
      </c>
      <c r="P31" s="21">
        <f t="shared" si="5"/>
        <v>42795</v>
      </c>
    </row>
    <row r="32" customHeight="1" spans="1:16">
      <c r="A32" s="587" t="s">
        <v>1902</v>
      </c>
      <c r="B32" s="30"/>
      <c r="C32" s="24"/>
      <c r="D32" s="73"/>
      <c r="E32" s="74">
        <v>0</v>
      </c>
      <c r="F32" s="74">
        <v>0</v>
      </c>
      <c r="G32" s="74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</row>
    <row r="33" customHeight="1" spans="1:16">
      <c r="A33" s="588" t="s">
        <v>1903</v>
      </c>
      <c r="B33" s="30"/>
      <c r="C33" s="24"/>
      <c r="D33" s="73"/>
      <c r="E33" s="74">
        <v>0.000880655936835712</v>
      </c>
      <c r="F33" s="74">
        <v>0.000673854447439353</v>
      </c>
      <c r="G33" s="74">
        <v>0.000732984293193717</v>
      </c>
      <c r="H33" s="74">
        <v>3.78071833648393e-5</v>
      </c>
      <c r="I33" s="74">
        <v>3.78071833648393e-5</v>
      </c>
      <c r="J33" s="74">
        <v>3.78071833648393e-5</v>
      </c>
      <c r="K33" s="74">
        <v>3.78071833648393e-5</v>
      </c>
      <c r="L33" s="74">
        <v>3.78071833648393e-5</v>
      </c>
      <c r="M33" s="74">
        <v>3.78071833648393e-5</v>
      </c>
      <c r="N33" s="74">
        <v>3.78071833648393e-5</v>
      </c>
      <c r="O33" s="74">
        <v>3.78071833648393e-5</v>
      </c>
      <c r="P33" s="74">
        <v>3.78071833648393e-5</v>
      </c>
    </row>
    <row r="34" customHeight="1" spans="1:16">
      <c r="A34" s="76" t="s">
        <v>1904</v>
      </c>
      <c r="B34" s="30"/>
      <c r="C34" s="24"/>
      <c r="D34" s="73"/>
      <c r="E34" s="74">
        <v>0.00247405501300792</v>
      </c>
      <c r="F34" s="77">
        <v>0.0025067076473478</v>
      </c>
      <c r="G34" s="77">
        <v>0.00270675411632791</v>
      </c>
      <c r="H34" s="77">
        <v>0.00194833211983928</v>
      </c>
      <c r="I34" s="77">
        <v>0.00222151340600784</v>
      </c>
      <c r="J34" s="77">
        <v>0.00233659034827728</v>
      </c>
      <c r="K34" s="74">
        <v>0.00349690007070665</v>
      </c>
      <c r="L34" s="74">
        <v>0.0173059490061661</v>
      </c>
      <c r="M34" s="74">
        <v>0</v>
      </c>
      <c r="N34" s="74">
        <v>0.0026298132637873</v>
      </c>
      <c r="O34" s="74">
        <v>0</v>
      </c>
      <c r="P34" s="74">
        <v>3.10337235998053e-5</v>
      </c>
    </row>
  </sheetData>
  <printOptions horizontalCentered="1"/>
  <pageMargins left="0.393055555555556" right="0.393055555555556" top="0.786805555555556" bottom="0.393055555555556" header="0.393055555555556" footer="0.393055555555556"/>
  <pageSetup paperSize="9" scale="80" orientation="landscape"/>
  <headerFooter>
    <oddFooter>&amp;L&amp;12&amp;Z&amp;F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1688894314"/>
  </sheetPr>
  <dimension ref="A3:X19"/>
  <sheetViews>
    <sheetView showGridLines="0" workbookViewId="0">
      <selection activeCell="H19" sqref="H19"/>
    </sheetView>
  </sheetViews>
  <sheetFormatPr defaultColWidth="9" defaultRowHeight="14.4"/>
  <cols>
    <col min="2" max="2" width="7.42592592592593" customWidth="1"/>
    <col min="3" max="3" width="11.712962962963" customWidth="1"/>
    <col min="4" max="4" width="7.57407407407407" customWidth="1"/>
    <col min="5" max="5" width="8.28703703703704" customWidth="1"/>
    <col min="6" max="6" width="9.28703703703704" customWidth="1"/>
    <col min="8" max="8" width="11.712962962963" customWidth="1"/>
    <col min="9" max="11" width="9.42592592592593" customWidth="1"/>
  </cols>
  <sheetData>
    <row r="3" spans="2:11">
      <c r="B3" s="1" t="s">
        <v>15</v>
      </c>
      <c r="C3" s="1" t="s">
        <v>1682</v>
      </c>
      <c r="D3" s="1" t="s">
        <v>13</v>
      </c>
      <c r="E3" s="1" t="s">
        <v>16</v>
      </c>
      <c r="F3" s="1" t="s">
        <v>1905</v>
      </c>
      <c r="H3" s="2" t="s">
        <v>1682</v>
      </c>
      <c r="I3" s="2" t="s">
        <v>1906</v>
      </c>
      <c r="J3" s="2" t="s">
        <v>1907</v>
      </c>
      <c r="K3" s="2" t="s">
        <v>1908</v>
      </c>
    </row>
    <row r="4" spans="1:24">
      <c r="A4" t="s">
        <v>1693</v>
      </c>
      <c r="B4" t="s">
        <v>326</v>
      </c>
      <c r="C4" t="s">
        <v>147</v>
      </c>
      <c r="E4" t="s">
        <v>327</v>
      </c>
      <c r="F4" t="s">
        <v>1909</v>
      </c>
      <c r="H4" s="3" t="s">
        <v>147</v>
      </c>
      <c r="I4" s="3" t="s">
        <v>324</v>
      </c>
      <c r="J4" s="3" t="s">
        <v>324</v>
      </c>
      <c r="K4" s="3" t="s">
        <v>324</v>
      </c>
      <c r="M4" t="str">
        <f t="shared" ref="M4" si="0">B4</f>
        <v>2017'04</v>
      </c>
      <c r="N4" t="str">
        <f>B5</f>
        <v>2017'05</v>
      </c>
      <c r="O4" t="str">
        <f>B6</f>
        <v>2017'06</v>
      </c>
      <c r="P4" t="str">
        <f>B7</f>
        <v>2017'07</v>
      </c>
      <c r="Q4" t="str">
        <f>B8</f>
        <v>2017'08</v>
      </c>
      <c r="R4" t="str">
        <f>B9</f>
        <v>2017'09</v>
      </c>
      <c r="S4" t="str">
        <f>B10</f>
        <v>2017'10</v>
      </c>
      <c r="T4" t="str">
        <f>B11</f>
        <v>2017'11</v>
      </c>
      <c r="U4" t="str">
        <f>B12</f>
        <v>2017'12</v>
      </c>
      <c r="V4" t="str">
        <f>B13</f>
        <v>2018'01</v>
      </c>
      <c r="W4" t="str">
        <f>B14</f>
        <v>2018'02</v>
      </c>
      <c r="X4" t="str">
        <f>B15</f>
        <v>2018'03</v>
      </c>
    </row>
    <row r="5" spans="1:11">
      <c r="A5" t="s">
        <v>1693</v>
      </c>
      <c r="B5" t="s">
        <v>474</v>
      </c>
      <c r="C5" t="s">
        <v>42</v>
      </c>
      <c r="E5" t="s">
        <v>49</v>
      </c>
      <c r="H5" s="3" t="s">
        <v>42</v>
      </c>
      <c r="I5" s="3" t="s">
        <v>324</v>
      </c>
      <c r="J5" s="3" t="s">
        <v>324</v>
      </c>
      <c r="K5" s="3" t="s">
        <v>324</v>
      </c>
    </row>
    <row r="6" spans="1:11">
      <c r="A6" t="s">
        <v>1693</v>
      </c>
      <c r="B6" t="s">
        <v>742</v>
      </c>
      <c r="C6" t="s">
        <v>46</v>
      </c>
      <c r="H6" s="3" t="s">
        <v>46</v>
      </c>
      <c r="I6" s="3" t="s">
        <v>324</v>
      </c>
      <c r="J6" s="3" t="s">
        <v>324</v>
      </c>
      <c r="K6" s="3" t="s">
        <v>324</v>
      </c>
    </row>
    <row r="7" spans="1:11">
      <c r="A7" t="s">
        <v>1693</v>
      </c>
      <c r="B7" t="s">
        <v>1062</v>
      </c>
      <c r="C7" t="s">
        <v>45</v>
      </c>
      <c r="H7" s="3" t="s">
        <v>45</v>
      </c>
      <c r="I7" s="3" t="s">
        <v>324</v>
      </c>
      <c r="J7" s="3" t="s">
        <v>324</v>
      </c>
      <c r="K7" s="3" t="s">
        <v>324</v>
      </c>
    </row>
    <row r="8" spans="1:11">
      <c r="A8" t="s">
        <v>1692</v>
      </c>
      <c r="B8" t="s">
        <v>1289</v>
      </c>
      <c r="C8" t="s">
        <v>512</v>
      </c>
      <c r="H8" s="3" t="s">
        <v>512</v>
      </c>
      <c r="I8" s="3" t="s">
        <v>492</v>
      </c>
      <c r="J8" s="3" t="s">
        <v>44</v>
      </c>
      <c r="K8" s="3" t="s">
        <v>324</v>
      </c>
    </row>
    <row r="9" spans="2:11">
      <c r="B9" t="s">
        <v>1590</v>
      </c>
      <c r="C9" t="s">
        <v>1806</v>
      </c>
      <c r="H9" s="3" t="s">
        <v>1694</v>
      </c>
      <c r="I9" s="3" t="s">
        <v>1910</v>
      </c>
      <c r="J9" s="3" t="s">
        <v>1911</v>
      </c>
      <c r="K9" s="3" t="s">
        <v>324</v>
      </c>
    </row>
    <row r="10" spans="2:11">
      <c r="B10" t="s">
        <v>1731</v>
      </c>
      <c r="C10" t="s">
        <v>1912</v>
      </c>
      <c r="H10" s="3" t="s">
        <v>44</v>
      </c>
      <c r="I10" s="3" t="s">
        <v>1824</v>
      </c>
      <c r="J10" s="3" t="s">
        <v>1823</v>
      </c>
      <c r="K10" s="3" t="s">
        <v>324</v>
      </c>
    </row>
    <row r="11" spans="1:11">
      <c r="A11" t="s">
        <v>1692</v>
      </c>
      <c r="B11" t="s">
        <v>1737</v>
      </c>
      <c r="C11" t="s">
        <v>1694</v>
      </c>
      <c r="H11" s="3" t="s">
        <v>492</v>
      </c>
      <c r="I11" s="3" t="s">
        <v>537</v>
      </c>
      <c r="J11" s="3" t="s">
        <v>493</v>
      </c>
      <c r="K11" s="3" t="s">
        <v>324</v>
      </c>
    </row>
    <row r="12" spans="1:3">
      <c r="A12" t="s">
        <v>1692</v>
      </c>
      <c r="B12" t="s">
        <v>1743</v>
      </c>
      <c r="C12" t="s">
        <v>44</v>
      </c>
    </row>
    <row r="13" spans="2:3">
      <c r="B13" t="s">
        <v>1749</v>
      </c>
      <c r="C13" t="s">
        <v>1913</v>
      </c>
    </row>
    <row r="14" spans="2:3">
      <c r="B14" t="s">
        <v>1755</v>
      </c>
      <c r="C14" t="s">
        <v>1914</v>
      </c>
    </row>
    <row r="15" spans="1:3">
      <c r="A15" t="s">
        <v>1692</v>
      </c>
      <c r="B15" t="s">
        <v>1761</v>
      </c>
      <c r="C15" t="s">
        <v>492</v>
      </c>
    </row>
    <row r="16" spans="3:3">
      <c r="C16" t="s">
        <v>1915</v>
      </c>
    </row>
    <row r="17" spans="3:3">
      <c r="C17" t="s">
        <v>1916</v>
      </c>
    </row>
    <row r="18" spans="3:3">
      <c r="C18" t="s">
        <v>1674</v>
      </c>
    </row>
    <row r="19" spans="3:3">
      <c r="C19" t="s">
        <v>33</v>
      </c>
    </row>
  </sheetData>
  <sortState ref="C4:C11">
    <sortCondition ref="C4"/>
  </sortState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A8038D-4829-49F0-8A46-1928C9D3651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Manager>boonping.tan@sep.epson.com.sg</Manager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Rev</vt:lpstr>
      <vt:lpstr>Combined_Table</vt:lpstr>
      <vt:lpstr>PivotTable</vt:lpstr>
      <vt:lpstr>PivotTable (2)</vt:lpstr>
      <vt:lpstr>Report</vt:lpstr>
      <vt:lpstr>Report (2)</vt:lpstr>
      <vt:lpstr>Sales</vt:lpstr>
      <vt:lpstr>Table</vt:lpstr>
      <vt:lpstr>MBO Report 1</vt:lpstr>
      <vt:lpstr>MBO Report 2</vt:lpstr>
      <vt:lpstr>GM Report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Boon Ping</dc:creator>
  <cp:lastModifiedBy>Administrator</cp:lastModifiedBy>
  <dcterms:created xsi:type="dcterms:W3CDTF">2017-04-06T06:27:00Z</dcterms:created>
  <cp:lastPrinted>2017-10-03T01:47:00Z</cp:lastPrinted>
  <dcterms:modified xsi:type="dcterms:W3CDTF">2017-10-07T05:46:48Z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