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145" windowHeight="10935" activeTab="2"/>
  </bookViews>
  <sheets>
    <sheet name="粗糙度" sheetId="1" r:id="rId1"/>
    <sheet name="膜厚" sheetId="2" r:id="rId2"/>
    <sheet name="需求" sheetId="4" r:id="rId3"/>
    <sheet name="GASKET" sheetId="6" r:id="rId4"/>
  </sheets>
  <definedNames>
    <definedName name="_xlchart.v1.0" hidden="1">粗糙度!$C$33:$N$33</definedName>
    <definedName name="_xlchart.v1.1" hidden="1">粗糙度!$C$34:$N$34</definedName>
    <definedName name="_xlchart.v1.2" localSheetId="2" hidden="1">需求!$C$33</definedName>
    <definedName name="_xlchart.v1.3" localSheetId="2" hidden="1">需求!$D$32:$N$32</definedName>
    <definedName name="_xlchart.v1.4" localSheetId="2" hidden="1">需求!$D$33:$N$33</definedName>
    <definedName name="_xlnm.Print_Area" localSheetId="1">膜厚!$A$1:$N$43</definedName>
    <definedName name="_xlnm.Print_Area" localSheetId="2">需求!$A$1:$R$43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10" i="6" s="1"/>
  <c r="J8" i="6"/>
  <c r="L8" i="6"/>
  <c r="E9" i="6"/>
  <c r="L9" i="6"/>
  <c r="E10" i="6"/>
  <c r="L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J12" i="6"/>
  <c r="K12" i="6"/>
  <c r="L12" i="6"/>
  <c r="M12" i="6"/>
  <c r="D13" i="6"/>
  <c r="E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K14" i="6"/>
  <c r="M14" i="6"/>
  <c r="I9" i="6" l="1"/>
  <c r="L35" i="6"/>
  <c r="G35" i="6"/>
  <c r="E32" i="6"/>
  <c r="M31" i="6"/>
  <c r="T60" i="6" s="1"/>
  <c r="T61" i="6" s="1"/>
  <c r="K31" i="6"/>
  <c r="H31" i="6"/>
  <c r="E31" i="6"/>
  <c r="M30" i="6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5" i="6"/>
  <c r="L25" i="6"/>
  <c r="K25" i="6"/>
  <c r="J25" i="6"/>
  <c r="I25" i="6"/>
  <c r="H25" i="6"/>
  <c r="G25" i="6"/>
  <c r="F25" i="6"/>
  <c r="E25" i="6"/>
  <c r="D25" i="6"/>
  <c r="M24" i="6"/>
  <c r="L24" i="6"/>
  <c r="K24" i="6"/>
  <c r="J24" i="6"/>
  <c r="I24" i="6"/>
  <c r="H24" i="6"/>
  <c r="G24" i="6"/>
  <c r="F24" i="6"/>
  <c r="E24" i="6"/>
  <c r="D24" i="6"/>
  <c r="M23" i="6"/>
  <c r="L23" i="6"/>
  <c r="K23" i="6"/>
  <c r="J23" i="6"/>
  <c r="I23" i="6"/>
  <c r="H23" i="6"/>
  <c r="G23" i="6"/>
  <c r="F23" i="6"/>
  <c r="E23" i="6"/>
  <c r="D23" i="6"/>
  <c r="M22" i="6"/>
  <c r="L22" i="6"/>
  <c r="K22" i="6"/>
  <c r="J22" i="6"/>
  <c r="I22" i="6"/>
  <c r="H22" i="6"/>
  <c r="G22" i="6"/>
  <c r="F22" i="6"/>
  <c r="E22" i="6"/>
  <c r="D22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7" i="6"/>
  <c r="F17" i="6"/>
  <c r="E17" i="6"/>
  <c r="D17" i="6"/>
  <c r="M16" i="6"/>
  <c r="L16" i="6"/>
  <c r="K16" i="6"/>
  <c r="J16" i="6"/>
  <c r="I16" i="6"/>
  <c r="G16" i="6"/>
  <c r="F16" i="6"/>
  <c r="E16" i="6"/>
  <c r="D16" i="6"/>
  <c r="L15" i="6"/>
  <c r="K15" i="6"/>
  <c r="J15" i="6"/>
  <c r="I15" i="6"/>
  <c r="H15" i="6"/>
  <c r="G15" i="6"/>
  <c r="F15" i="6"/>
  <c r="E15" i="6"/>
  <c r="D15" i="6"/>
  <c r="R58" i="6"/>
  <c r="P60" i="6"/>
  <c r="I36" i="6" l="1"/>
  <c r="P59" i="6" s="1"/>
  <c r="V65" i="6"/>
  <c r="P61" i="6"/>
  <c r="P58" i="6"/>
  <c r="P65" i="6" s="1"/>
  <c r="L34" i="6"/>
  <c r="P63" i="6"/>
  <c r="V64" i="6"/>
  <c r="R60" i="6"/>
  <c r="G34" i="6"/>
  <c r="G36" i="6"/>
  <c r="P62" i="6" s="1"/>
  <c r="P64" i="6" s="1"/>
  <c r="R59" i="6"/>
  <c r="H32" i="6"/>
  <c r="H33" i="6" s="1"/>
  <c r="C40" i="4"/>
  <c r="K41" i="4"/>
  <c r="G41" i="4"/>
  <c r="C41" i="4"/>
  <c r="G34" i="4"/>
  <c r="N42" i="4" s="1"/>
  <c r="N41" i="4"/>
  <c r="N40" i="4"/>
  <c r="V66" i="6" l="1"/>
  <c r="R61" i="6"/>
  <c r="T62" i="6" s="1"/>
  <c r="R62" i="6" s="1"/>
  <c r="R63" i="6" s="1"/>
  <c r="Q64" i="6" s="1"/>
  <c r="P68" i="6" s="1"/>
  <c r="P66" i="6"/>
  <c r="M32" i="6"/>
  <c r="C42" i="4"/>
  <c r="G42" i="4"/>
  <c r="K42" i="4"/>
  <c r="G40" i="4"/>
  <c r="E40" i="4"/>
  <c r="I40" i="4"/>
  <c r="M40" i="4"/>
  <c r="E41" i="4"/>
  <c r="I41" i="4"/>
  <c r="M41" i="4"/>
  <c r="E42" i="4"/>
  <c r="I42" i="4"/>
  <c r="M42" i="4"/>
  <c r="K40" i="4"/>
  <c r="D40" i="4"/>
  <c r="H40" i="4"/>
  <c r="L40" i="4"/>
  <c r="D41" i="4"/>
  <c r="H41" i="4"/>
  <c r="L41" i="4"/>
  <c r="D42" i="4"/>
  <c r="H42" i="4"/>
  <c r="L42" i="4"/>
  <c r="I34" i="4"/>
  <c r="F40" i="4"/>
  <c r="J40" i="4"/>
  <c r="F41" i="4"/>
  <c r="J41" i="4"/>
  <c r="F42" i="4"/>
  <c r="J42" i="4"/>
  <c r="G34" i="2"/>
  <c r="L42" i="2" s="1"/>
  <c r="E34" i="2"/>
  <c r="L41" i="2" s="1"/>
  <c r="C34" i="2"/>
  <c r="L40" i="2" s="1"/>
  <c r="G43" i="1"/>
  <c r="C43" i="1"/>
  <c r="C35" i="1"/>
  <c r="E41" i="1" s="1"/>
  <c r="G35" i="1"/>
  <c r="D43" i="1" s="1"/>
  <c r="E35" i="1"/>
  <c r="D42" i="1" s="1"/>
  <c r="N41" i="1" l="1"/>
  <c r="G41" i="1"/>
  <c r="J43" i="1"/>
  <c r="F41" i="1"/>
  <c r="C41" i="1"/>
  <c r="G42" i="1"/>
  <c r="Q65" i="6"/>
  <c r="Q66" i="6" s="1"/>
  <c r="R64" i="6"/>
  <c r="K41" i="1"/>
  <c r="C42" i="1"/>
  <c r="N43" i="1"/>
  <c r="F43" i="1"/>
  <c r="J41" i="1"/>
  <c r="K42" i="1"/>
  <c r="K43" i="1"/>
  <c r="V68" i="6"/>
  <c r="L68" i="6"/>
  <c r="Q68" i="6"/>
  <c r="P69" i="6"/>
  <c r="K32" i="6"/>
  <c r="K33" i="6" s="1"/>
  <c r="N43" i="4"/>
  <c r="J43" i="4"/>
  <c r="F43" i="4"/>
  <c r="L43" i="4"/>
  <c r="H43" i="4"/>
  <c r="D43" i="4"/>
  <c r="K43" i="4"/>
  <c r="C43" i="4"/>
  <c r="M43" i="4"/>
  <c r="I43" i="4"/>
  <c r="E43" i="4"/>
  <c r="G43" i="4"/>
  <c r="N40" i="2"/>
  <c r="F40" i="2"/>
  <c r="G41" i="2"/>
  <c r="I40" i="2"/>
  <c r="C41" i="2"/>
  <c r="I41" i="2"/>
  <c r="N41" i="2"/>
  <c r="I34" i="2"/>
  <c r="K43" i="2" s="1"/>
  <c r="J40" i="2"/>
  <c r="E41" i="2"/>
  <c r="J41" i="2"/>
  <c r="M41" i="2"/>
  <c r="E40" i="2"/>
  <c r="M40" i="2"/>
  <c r="F41" i="2"/>
  <c r="K41" i="2"/>
  <c r="E42" i="2"/>
  <c r="I42" i="2"/>
  <c r="M42" i="2"/>
  <c r="F42" i="2"/>
  <c r="J42" i="2"/>
  <c r="N42" i="2"/>
  <c r="C40" i="2"/>
  <c r="G40" i="2"/>
  <c r="K40" i="2"/>
  <c r="C42" i="2"/>
  <c r="G42" i="2"/>
  <c r="K42" i="2"/>
  <c r="D40" i="2"/>
  <c r="H40" i="2"/>
  <c r="D41" i="2"/>
  <c r="H41" i="2"/>
  <c r="D42" i="2"/>
  <c r="H42" i="2"/>
  <c r="N42" i="1"/>
  <c r="F42" i="1"/>
  <c r="M41" i="1"/>
  <c r="I41" i="1"/>
  <c r="M42" i="1"/>
  <c r="I42" i="1"/>
  <c r="E42" i="1"/>
  <c r="M43" i="1"/>
  <c r="I43" i="1"/>
  <c r="E43" i="1"/>
  <c r="J42" i="1"/>
  <c r="I35" i="1"/>
  <c r="L41" i="1"/>
  <c r="H41" i="1"/>
  <c r="D41" i="1"/>
  <c r="L42" i="1"/>
  <c r="H42" i="1"/>
  <c r="L43" i="1"/>
  <c r="H43" i="1"/>
  <c r="N68" i="6" l="1"/>
  <c r="M68" i="6" s="1"/>
  <c r="Q69" i="6"/>
  <c r="V69" i="6"/>
  <c r="L67" i="6"/>
  <c r="L69" i="6" s="1"/>
  <c r="Z68" i="6"/>
  <c r="W68" i="6"/>
  <c r="X68" i="6" s="1"/>
  <c r="AA68" i="6"/>
  <c r="U68" i="6"/>
  <c r="P70" i="6"/>
  <c r="N43" i="2"/>
  <c r="G43" i="2"/>
  <c r="D43" i="2"/>
  <c r="C43" i="2"/>
  <c r="J43" i="2"/>
  <c r="H43" i="2"/>
  <c r="L43" i="2"/>
  <c r="I43" i="2"/>
  <c r="E43" i="2"/>
  <c r="M43" i="2"/>
  <c r="F43" i="2"/>
  <c r="D44" i="1"/>
  <c r="H44" i="1"/>
  <c r="L44" i="1"/>
  <c r="E44" i="1"/>
  <c r="I44" i="1"/>
  <c r="M44" i="1"/>
  <c r="F44" i="1"/>
  <c r="J44" i="1"/>
  <c r="N44" i="1"/>
  <c r="G44" i="1"/>
  <c r="K44" i="1"/>
  <c r="C44" i="1"/>
  <c r="L70" i="6" l="1"/>
  <c r="N69" i="6"/>
  <c r="M69" i="6" s="1"/>
  <c r="AA69" i="6"/>
  <c r="W69" i="6"/>
  <c r="X69" i="6" s="1"/>
  <c r="Y68" i="6" s="1"/>
  <c r="Z69" i="6"/>
  <c r="U69" i="6"/>
  <c r="Q70" i="6"/>
  <c r="V70" i="6"/>
  <c r="P71" i="6"/>
  <c r="Z67" i="6"/>
  <c r="AA67" i="6"/>
  <c r="AB68" i="6" l="1"/>
  <c r="L71" i="6"/>
  <c r="N71" i="6" s="1"/>
  <c r="N70" i="6"/>
  <c r="M70" i="6" s="1"/>
  <c r="V71" i="6"/>
  <c r="Q71" i="6"/>
  <c r="P72" i="6"/>
  <c r="Z70" i="6"/>
  <c r="U70" i="6"/>
  <c r="W70" i="6"/>
  <c r="X70" i="6" s="1"/>
  <c r="Y69" i="6" s="1"/>
  <c r="AA70" i="6"/>
  <c r="AB69" i="6" l="1"/>
  <c r="V72" i="6"/>
  <c r="Q72" i="6"/>
  <c r="P73" i="6"/>
  <c r="L72" i="6"/>
  <c r="M71" i="6"/>
  <c r="U71" i="6"/>
  <c r="AA71" i="6"/>
  <c r="Z71" i="6"/>
  <c r="W71" i="6"/>
  <c r="X71" i="6" s="1"/>
  <c r="Y70" i="6" s="1"/>
  <c r="AB70" i="6" l="1"/>
  <c r="N72" i="6"/>
  <c r="M72" i="6" s="1"/>
  <c r="L73" i="6"/>
  <c r="Q73" i="6"/>
  <c r="V73" i="6"/>
  <c r="P74" i="6"/>
  <c r="Z72" i="6"/>
  <c r="W72" i="6"/>
  <c r="X72" i="6" s="1"/>
  <c r="Y71" i="6" s="1"/>
  <c r="T68" i="6" s="1"/>
  <c r="T69" i="6" s="1"/>
  <c r="T70" i="6" s="1"/>
  <c r="T71" i="6" s="1"/>
  <c r="AA72" i="6"/>
  <c r="U72" i="6"/>
  <c r="L74" i="6" l="1"/>
  <c r="N73" i="6"/>
  <c r="M73" i="6" s="1"/>
  <c r="Q74" i="6"/>
  <c r="V74" i="6"/>
  <c r="P75" i="6"/>
  <c r="AA73" i="6"/>
  <c r="W73" i="6"/>
  <c r="X73" i="6" s="1"/>
  <c r="Y72" i="6" s="1"/>
  <c r="Z73" i="6"/>
  <c r="U73" i="6"/>
  <c r="AB71" i="6"/>
  <c r="AB72" i="6" l="1"/>
  <c r="Q75" i="6"/>
  <c r="V75" i="6"/>
  <c r="P76" i="6"/>
  <c r="W74" i="6"/>
  <c r="X74" i="6" s="1"/>
  <c r="Y73" i="6" s="1"/>
  <c r="AA74" i="6"/>
  <c r="Z74" i="6"/>
  <c r="U74" i="6"/>
  <c r="L75" i="6"/>
  <c r="N74" i="6"/>
  <c r="M74" i="6" s="1"/>
  <c r="AB73" i="6" l="1"/>
  <c r="V76" i="6"/>
  <c r="Q76" i="6"/>
  <c r="P77" i="6"/>
  <c r="L76" i="6"/>
  <c r="N75" i="6"/>
  <c r="M75" i="6" s="1"/>
  <c r="U75" i="6"/>
  <c r="Z75" i="6"/>
  <c r="W75" i="6"/>
  <c r="X75" i="6" s="1"/>
  <c r="Y74" i="6" s="1"/>
  <c r="AA75" i="6"/>
  <c r="Z76" i="6" l="1"/>
  <c r="AA76" i="6"/>
  <c r="U76" i="6"/>
  <c r="W76" i="6"/>
  <c r="X76" i="6" s="1"/>
  <c r="Y75" i="6" s="1"/>
  <c r="T72" i="6" s="1"/>
  <c r="T73" i="6" s="1"/>
  <c r="T74" i="6" s="1"/>
  <c r="T75" i="6" s="1"/>
  <c r="N76" i="6"/>
  <c r="M76" i="6" s="1"/>
  <c r="L77" i="6"/>
  <c r="V77" i="6"/>
  <c r="Q77" i="6"/>
  <c r="P78" i="6"/>
  <c r="AB74" i="6"/>
  <c r="AB75" i="6" l="1"/>
  <c r="AA77" i="6"/>
  <c r="W77" i="6"/>
  <c r="X77" i="6" s="1"/>
  <c r="Y76" i="6" s="1"/>
  <c r="Z77" i="6"/>
  <c r="U77" i="6"/>
  <c r="Q78" i="6"/>
  <c r="V78" i="6"/>
  <c r="P79" i="6"/>
  <c r="N77" i="6"/>
  <c r="M77" i="6" s="1"/>
  <c r="L78" i="6"/>
  <c r="AB76" i="6" l="1"/>
  <c r="L79" i="6"/>
  <c r="N78" i="6"/>
  <c r="M78" i="6" s="1"/>
  <c r="Q79" i="6"/>
  <c r="V79" i="6"/>
  <c r="P80" i="6"/>
  <c r="W78" i="6"/>
  <c r="X78" i="6" s="1"/>
  <c r="Y77" i="6" s="1"/>
  <c r="AA78" i="6"/>
  <c r="Z78" i="6"/>
  <c r="U78" i="6"/>
  <c r="V80" i="6" l="1"/>
  <c r="Q80" i="6"/>
  <c r="P81" i="6"/>
  <c r="L80" i="6"/>
  <c r="N79" i="6"/>
  <c r="M79" i="6" s="1"/>
  <c r="AB77" i="6"/>
  <c r="U79" i="6"/>
  <c r="W79" i="6"/>
  <c r="X79" i="6" s="1"/>
  <c r="Y78" i="6" s="1"/>
  <c r="AA79" i="6"/>
  <c r="Z79" i="6"/>
  <c r="AB78" i="6" l="1"/>
  <c r="Z80" i="6"/>
  <c r="W80" i="6"/>
  <c r="X80" i="6" s="1"/>
  <c r="Y79" i="6" s="1"/>
  <c r="T76" i="6" s="1"/>
  <c r="T77" i="6" s="1"/>
  <c r="T78" i="6" s="1"/>
  <c r="T79" i="6" s="1"/>
  <c r="AA80" i="6"/>
  <c r="U80" i="6"/>
  <c r="L81" i="6"/>
  <c r="N80" i="6"/>
  <c r="M80" i="6" s="1"/>
  <c r="Q81" i="6"/>
  <c r="V81" i="6"/>
  <c r="P82" i="6"/>
  <c r="N81" i="6" l="1"/>
  <c r="M81" i="6" s="1"/>
  <c r="L82" i="6"/>
  <c r="AA81" i="6"/>
  <c r="W81" i="6"/>
  <c r="X81" i="6" s="1"/>
  <c r="Y80" i="6" s="1"/>
  <c r="Z81" i="6"/>
  <c r="U81" i="6"/>
  <c r="V82" i="6"/>
  <c r="Q82" i="6"/>
  <c r="P83" i="6"/>
  <c r="AB79" i="6"/>
  <c r="AB80" i="6" l="1"/>
  <c r="AA82" i="6"/>
  <c r="Z82" i="6"/>
  <c r="U82" i="6"/>
  <c r="W82" i="6"/>
  <c r="X82" i="6" s="1"/>
  <c r="Y81" i="6" s="1"/>
  <c r="L83" i="6"/>
  <c r="N82" i="6"/>
  <c r="M82" i="6" s="1"/>
  <c r="Q83" i="6"/>
  <c r="V83" i="6"/>
  <c r="P84" i="6"/>
  <c r="AB81" i="6" l="1"/>
  <c r="V84" i="6"/>
  <c r="Q84" i="6"/>
  <c r="P85" i="6"/>
  <c r="L84" i="6"/>
  <c r="N83" i="6"/>
  <c r="M83" i="6" s="1"/>
  <c r="U83" i="6"/>
  <c r="W83" i="6"/>
  <c r="X83" i="6" s="1"/>
  <c r="Y82" i="6" s="1"/>
  <c r="AA83" i="6"/>
  <c r="Z83" i="6"/>
  <c r="AB82" i="6" l="1"/>
  <c r="L85" i="6"/>
  <c r="N84" i="6"/>
  <c r="M84" i="6" s="1"/>
  <c r="Q85" i="6"/>
  <c r="V85" i="6"/>
  <c r="P86" i="6"/>
  <c r="Z84" i="6"/>
  <c r="W84" i="6"/>
  <c r="X84" i="6" s="1"/>
  <c r="Y83" i="6" s="1"/>
  <c r="T80" i="6" s="1"/>
  <c r="T81" i="6" s="1"/>
  <c r="T82" i="6" s="1"/>
  <c r="T83" i="6" s="1"/>
  <c r="AA84" i="6"/>
  <c r="U84" i="6"/>
  <c r="AB83" i="6" l="1"/>
  <c r="Q86" i="6"/>
  <c r="V86" i="6"/>
  <c r="P87" i="6"/>
  <c r="AA85" i="6"/>
  <c r="W85" i="6"/>
  <c r="X85" i="6" s="1"/>
  <c r="Y84" i="6" s="1"/>
  <c r="Z85" i="6"/>
  <c r="U85" i="6"/>
  <c r="L86" i="6"/>
  <c r="N85" i="6"/>
  <c r="M85" i="6" s="1"/>
  <c r="AB84" i="6" l="1"/>
  <c r="V87" i="6"/>
  <c r="Q87" i="6"/>
  <c r="P88" i="6"/>
  <c r="L87" i="6"/>
  <c r="N86" i="6"/>
  <c r="M86" i="6" s="1"/>
  <c r="Z86" i="6"/>
  <c r="U86" i="6"/>
  <c r="W86" i="6"/>
  <c r="X86" i="6" s="1"/>
  <c r="Y85" i="6" s="1"/>
  <c r="AA86" i="6"/>
  <c r="AB85" i="6" l="1"/>
  <c r="L88" i="6"/>
  <c r="N87" i="6"/>
  <c r="M87" i="6" s="1"/>
  <c r="V88" i="6"/>
  <c r="Q88" i="6"/>
  <c r="P89" i="6"/>
  <c r="U87" i="6"/>
  <c r="AA87" i="6"/>
  <c r="Z87" i="6"/>
  <c r="W87" i="6"/>
  <c r="X87" i="6" s="1"/>
  <c r="Y86" i="6" s="1"/>
  <c r="AB86" i="6" l="1"/>
  <c r="Z88" i="6"/>
  <c r="W88" i="6"/>
  <c r="X88" i="6" s="1"/>
  <c r="Y87" i="6" s="1"/>
  <c r="T84" i="6" s="1"/>
  <c r="T85" i="6" s="1"/>
  <c r="T86" i="6" s="1"/>
  <c r="T87" i="6" s="1"/>
  <c r="AA88" i="6"/>
  <c r="U88" i="6"/>
  <c r="Q89" i="6"/>
  <c r="V89" i="6"/>
  <c r="P90" i="6"/>
  <c r="N88" i="6"/>
  <c r="M88" i="6" s="1"/>
  <c r="L89" i="6"/>
  <c r="AB87" i="6" l="1"/>
  <c r="Q90" i="6"/>
  <c r="V90" i="6"/>
  <c r="P91" i="6"/>
  <c r="AA89" i="6"/>
  <c r="W89" i="6"/>
  <c r="X89" i="6" s="1"/>
  <c r="Y88" i="6" s="1"/>
  <c r="Z89" i="6"/>
  <c r="U89" i="6"/>
  <c r="L90" i="6"/>
  <c r="N89" i="6"/>
  <c r="M89" i="6" s="1"/>
  <c r="AB88" i="6" l="1"/>
  <c r="Q91" i="6"/>
  <c r="V91" i="6"/>
  <c r="P92" i="6"/>
  <c r="L91" i="6"/>
  <c r="N90" i="6"/>
  <c r="M90" i="6" s="1"/>
  <c r="W90" i="6"/>
  <c r="X90" i="6" s="1"/>
  <c r="Y89" i="6" s="1"/>
  <c r="AA90" i="6"/>
  <c r="Z90" i="6"/>
  <c r="U90" i="6"/>
  <c r="AB89" i="6" l="1"/>
  <c r="L92" i="6"/>
  <c r="N91" i="6"/>
  <c r="M91" i="6" s="1"/>
  <c r="V92" i="6"/>
  <c r="Q92" i="6"/>
  <c r="P93" i="6"/>
  <c r="U91" i="6"/>
  <c r="Z91" i="6"/>
  <c r="W91" i="6"/>
  <c r="X91" i="6" s="1"/>
  <c r="Y90" i="6" s="1"/>
  <c r="AA91" i="6"/>
  <c r="AB90" i="6" l="1"/>
  <c r="V93" i="6"/>
  <c r="Q93" i="6"/>
  <c r="P94" i="6"/>
  <c r="Z92" i="6"/>
  <c r="AA92" i="6"/>
  <c r="U92" i="6"/>
  <c r="W92" i="6"/>
  <c r="X92" i="6" s="1"/>
  <c r="Y91" i="6" s="1"/>
  <c r="T88" i="6" s="1"/>
  <c r="T89" i="6" s="1"/>
  <c r="T90" i="6" s="1"/>
  <c r="T91" i="6" s="1"/>
  <c r="N92" i="6"/>
  <c r="M92" i="6" s="1"/>
  <c r="L93" i="6"/>
  <c r="Q94" i="6" l="1"/>
  <c r="V94" i="6"/>
  <c r="P95" i="6"/>
  <c r="AA93" i="6"/>
  <c r="W93" i="6"/>
  <c r="X93" i="6" s="1"/>
  <c r="Y92" i="6" s="1"/>
  <c r="Z93" i="6"/>
  <c r="U93" i="6"/>
  <c r="N93" i="6"/>
  <c r="M93" i="6" s="1"/>
  <c r="L94" i="6"/>
  <c r="AB91" i="6"/>
  <c r="V95" i="6" l="1"/>
  <c r="Q95" i="6"/>
  <c r="P96" i="6"/>
  <c r="L95" i="6"/>
  <c r="N94" i="6"/>
  <c r="M94" i="6" s="1"/>
  <c r="W94" i="6"/>
  <c r="X94" i="6" s="1"/>
  <c r="Y93" i="6" s="1"/>
  <c r="AA94" i="6"/>
  <c r="Z94" i="6"/>
  <c r="U94" i="6"/>
  <c r="AB92" i="6"/>
  <c r="AA95" i="6" l="1"/>
  <c r="W95" i="6"/>
  <c r="X95" i="6" s="1"/>
  <c r="Y94" i="6" s="1"/>
  <c r="U95" i="6"/>
  <c r="Z95" i="6"/>
  <c r="AB94" i="6" s="1"/>
  <c r="Q96" i="6"/>
  <c r="V96" i="6"/>
  <c r="P97" i="6"/>
  <c r="L96" i="6"/>
  <c r="N95" i="6"/>
  <c r="M95" i="6" s="1"/>
  <c r="AB93" i="6"/>
  <c r="Q97" i="6" l="1"/>
  <c r="V97" i="6"/>
  <c r="P98" i="6"/>
  <c r="L97" i="6"/>
  <c r="N96" i="6"/>
  <c r="M96" i="6" s="1"/>
  <c r="AA96" i="6"/>
  <c r="U96" i="6"/>
  <c r="Z96" i="6"/>
  <c r="W96" i="6"/>
  <c r="X96" i="6" s="1"/>
  <c r="Y95" i="6" s="1"/>
  <c r="T92" i="6" s="1"/>
  <c r="T93" i="6" s="1"/>
  <c r="T94" i="6" s="1"/>
  <c r="T95" i="6" s="1"/>
  <c r="V98" i="6" l="1"/>
  <c r="Q98" i="6"/>
  <c r="P99" i="6"/>
  <c r="U97" i="6"/>
  <c r="Z97" i="6"/>
  <c r="AB96" i="6" s="1"/>
  <c r="AA97" i="6"/>
  <c r="W97" i="6"/>
  <c r="X97" i="6" s="1"/>
  <c r="Y96" i="6" s="1"/>
  <c r="L98" i="6"/>
  <c r="N97" i="6"/>
  <c r="M97" i="6" s="1"/>
  <c r="AB95" i="6"/>
  <c r="L99" i="6" l="1"/>
  <c r="N98" i="6"/>
  <c r="M98" i="6" s="1"/>
  <c r="V99" i="6"/>
  <c r="Q99" i="6"/>
  <c r="P100" i="6"/>
  <c r="Z98" i="6"/>
  <c r="AA98" i="6"/>
  <c r="U98" i="6"/>
  <c r="W98" i="6"/>
  <c r="X98" i="6" s="1"/>
  <c r="Y97" i="6" s="1"/>
  <c r="AB97" i="6" l="1"/>
  <c r="V100" i="6"/>
  <c r="Q100" i="6"/>
  <c r="P101" i="6"/>
  <c r="N99" i="6"/>
  <c r="M99" i="6" s="1"/>
  <c r="L100" i="6"/>
  <c r="AA99" i="6"/>
  <c r="W99" i="6"/>
  <c r="X99" i="6" s="1"/>
  <c r="Y98" i="6" s="1"/>
  <c r="U99" i="6"/>
  <c r="Z99" i="6"/>
  <c r="AB98" i="6" l="1"/>
  <c r="V101" i="6"/>
  <c r="Q101" i="6"/>
  <c r="P102" i="6"/>
  <c r="L101" i="6"/>
  <c r="N100" i="6"/>
  <c r="M100" i="6" s="1"/>
  <c r="W100" i="6"/>
  <c r="X100" i="6" s="1"/>
  <c r="Y99" i="6" s="1"/>
  <c r="T96" i="6" s="1"/>
  <c r="T97" i="6" s="1"/>
  <c r="T98" i="6" s="1"/>
  <c r="T99" i="6" s="1"/>
  <c r="AA100" i="6"/>
  <c r="U100" i="6"/>
  <c r="Z100" i="6"/>
  <c r="V102" i="6" l="1"/>
  <c r="Q102" i="6"/>
  <c r="P103" i="6"/>
  <c r="L102" i="6"/>
  <c r="N101" i="6"/>
  <c r="M101" i="6" s="1"/>
  <c r="U101" i="6"/>
  <c r="W101" i="6"/>
  <c r="X101" i="6" s="1"/>
  <c r="Y100" i="6" s="1"/>
  <c r="AA101" i="6"/>
  <c r="Z101" i="6"/>
  <c r="AB99" i="6"/>
  <c r="V103" i="6" l="1"/>
  <c r="Q103" i="6"/>
  <c r="P104" i="6"/>
  <c r="L103" i="6"/>
  <c r="N102" i="6"/>
  <c r="M102" i="6" s="1"/>
  <c r="Z102" i="6"/>
  <c r="W102" i="6"/>
  <c r="X102" i="6" s="1"/>
  <c r="Y101" i="6" s="1"/>
  <c r="U102" i="6"/>
  <c r="AA102" i="6"/>
  <c r="AB100" i="6"/>
  <c r="AB101" i="6" l="1"/>
  <c r="L104" i="6"/>
  <c r="N103" i="6"/>
  <c r="M103" i="6" s="1"/>
  <c r="V104" i="6"/>
  <c r="Q104" i="6"/>
  <c r="P105" i="6"/>
  <c r="AA103" i="6"/>
  <c r="W103" i="6"/>
  <c r="X103" i="6" s="1"/>
  <c r="Y102" i="6" s="1"/>
  <c r="Z103" i="6"/>
  <c r="U103" i="6"/>
  <c r="AB102" i="6" l="1"/>
  <c r="AA104" i="6"/>
  <c r="Z104" i="6"/>
  <c r="U104" i="6"/>
  <c r="W104" i="6"/>
  <c r="X104" i="6" s="1"/>
  <c r="Y103" i="6" s="1"/>
  <c r="T100" i="6" s="1"/>
  <c r="T101" i="6" s="1"/>
  <c r="T102" i="6" s="1"/>
  <c r="T103" i="6" s="1"/>
  <c r="V105" i="6"/>
  <c r="Q105" i="6"/>
  <c r="P106" i="6"/>
  <c r="L105" i="6"/>
  <c r="N104" i="6"/>
  <c r="M104" i="6" s="1"/>
  <c r="AB103" i="6" l="1"/>
  <c r="U105" i="6"/>
  <c r="W105" i="6"/>
  <c r="X105" i="6" s="1"/>
  <c r="Y104" i="6" s="1"/>
  <c r="AA105" i="6"/>
  <c r="Z105" i="6"/>
  <c r="L106" i="6"/>
  <c r="N105" i="6"/>
  <c r="M105" i="6" s="1"/>
  <c r="V106" i="6"/>
  <c r="Q106" i="6"/>
  <c r="P107" i="6"/>
  <c r="AB104" i="6" l="1"/>
  <c r="Q107" i="6"/>
  <c r="V107" i="6"/>
  <c r="P108" i="6"/>
  <c r="L107" i="6"/>
  <c r="N106" i="6"/>
  <c r="M106" i="6" s="1"/>
  <c r="Z106" i="6"/>
  <c r="W106" i="6"/>
  <c r="X106" i="6" s="1"/>
  <c r="Y105" i="6" s="1"/>
  <c r="U106" i="6"/>
  <c r="AA106" i="6"/>
  <c r="AB105" i="6" l="1"/>
  <c r="L108" i="6"/>
  <c r="N107" i="6"/>
  <c r="M107" i="6" s="1"/>
  <c r="AA107" i="6"/>
  <c r="W107" i="6"/>
  <c r="X107" i="6" s="1"/>
  <c r="Y106" i="6" s="1"/>
  <c r="Z107" i="6"/>
  <c r="U107" i="6"/>
  <c r="V108" i="6"/>
  <c r="Q108" i="6"/>
  <c r="P109" i="6"/>
  <c r="AB106" i="6" l="1"/>
  <c r="Z108" i="6"/>
  <c r="U108" i="6"/>
  <c r="W108" i="6"/>
  <c r="X108" i="6" s="1"/>
  <c r="Y107" i="6" s="1"/>
  <c r="T104" i="6" s="1"/>
  <c r="T105" i="6" s="1"/>
  <c r="T106" i="6" s="1"/>
  <c r="T107" i="6" s="1"/>
  <c r="AA108" i="6"/>
  <c r="L109" i="6"/>
  <c r="N108" i="6"/>
  <c r="M108" i="6" s="1"/>
  <c r="V109" i="6"/>
  <c r="Q109" i="6"/>
  <c r="P110" i="6"/>
  <c r="U109" i="6" l="1"/>
  <c r="AA109" i="6"/>
  <c r="Z109" i="6"/>
  <c r="W109" i="6"/>
  <c r="X109" i="6" s="1"/>
  <c r="Y108" i="6" s="1"/>
  <c r="V110" i="6"/>
  <c r="Q110" i="6"/>
  <c r="P111" i="6"/>
  <c r="L110" i="6"/>
  <c r="N109" i="6"/>
  <c r="M109" i="6" s="1"/>
  <c r="AB107" i="6"/>
  <c r="AB108" i="6" l="1"/>
  <c r="V111" i="6"/>
  <c r="Q111" i="6"/>
  <c r="P112" i="6"/>
  <c r="Z110" i="6"/>
  <c r="W110" i="6"/>
  <c r="X110" i="6" s="1"/>
  <c r="Y109" i="6" s="1"/>
  <c r="AA110" i="6"/>
  <c r="U110" i="6"/>
  <c r="N110" i="6"/>
  <c r="M110" i="6" s="1"/>
  <c r="L111" i="6"/>
  <c r="AA111" i="6" l="1"/>
  <c r="W111" i="6"/>
  <c r="X111" i="6" s="1"/>
  <c r="Y110" i="6" s="1"/>
  <c r="U111" i="6"/>
  <c r="Z111" i="6"/>
  <c r="AB109" i="6"/>
  <c r="L112" i="6"/>
  <c r="N111" i="6"/>
  <c r="M111" i="6" s="1"/>
  <c r="Q112" i="6"/>
  <c r="V112" i="6"/>
  <c r="P113" i="6"/>
  <c r="AB110" i="6" l="1"/>
  <c r="W112" i="6"/>
  <c r="X112" i="6" s="1"/>
  <c r="Y111" i="6" s="1"/>
  <c r="T108" i="6" s="1"/>
  <c r="T109" i="6" s="1"/>
  <c r="T110" i="6" s="1"/>
  <c r="T111" i="6" s="1"/>
  <c r="AA112" i="6"/>
  <c r="Z112" i="6"/>
  <c r="U112" i="6"/>
  <c r="V113" i="6"/>
  <c r="Q113" i="6"/>
  <c r="P114" i="6"/>
  <c r="L113" i="6"/>
  <c r="N112" i="6"/>
  <c r="M112" i="6" s="1"/>
  <c r="AB111" i="6" l="1"/>
  <c r="U113" i="6"/>
  <c r="Z113" i="6"/>
  <c r="W113" i="6"/>
  <c r="X113" i="6" s="1"/>
  <c r="Y112" i="6" s="1"/>
  <c r="AA113" i="6"/>
  <c r="L114" i="6"/>
  <c r="N113" i="6"/>
  <c r="M113" i="6" s="1"/>
  <c r="V114" i="6"/>
  <c r="Q114" i="6"/>
  <c r="P115" i="6"/>
  <c r="AB112" i="6" l="1"/>
  <c r="V115" i="6"/>
  <c r="Q115" i="6"/>
  <c r="P116" i="6"/>
  <c r="L115" i="6"/>
  <c r="N114" i="6"/>
  <c r="M114" i="6" s="1"/>
  <c r="Z114" i="6"/>
  <c r="AA114" i="6"/>
  <c r="U114" i="6"/>
  <c r="W114" i="6"/>
  <c r="X114" i="6" s="1"/>
  <c r="Y113" i="6" s="1"/>
  <c r="AB113" i="6" l="1"/>
  <c r="AA115" i="6"/>
  <c r="W115" i="6"/>
  <c r="X115" i="6" s="1"/>
  <c r="Y114" i="6" s="1"/>
  <c r="Z115" i="6"/>
  <c r="U115" i="6"/>
  <c r="N115" i="6"/>
  <c r="M115" i="6" s="1"/>
  <c r="L116" i="6"/>
  <c r="V116" i="6"/>
  <c r="Q116" i="6"/>
  <c r="AB114" i="6" l="1"/>
  <c r="L117" i="6"/>
  <c r="N116" i="6"/>
  <c r="M116" i="6" s="1"/>
  <c r="R117" i="6"/>
  <c r="S117" i="6" s="1"/>
  <c r="W116" i="6"/>
  <c r="X116" i="6" s="1"/>
  <c r="AA116" i="6"/>
  <c r="U116" i="6"/>
  <c r="Z116" i="6"/>
  <c r="AB116" i="6" l="1"/>
  <c r="S116" i="6"/>
  <c r="S68" i="6"/>
  <c r="S69" i="6"/>
  <c r="S71" i="6"/>
  <c r="S70" i="6"/>
  <c r="S72" i="6"/>
  <c r="S73" i="6"/>
  <c r="S74" i="6"/>
  <c r="S75" i="6"/>
  <c r="S76" i="6"/>
  <c r="S77" i="6"/>
  <c r="S78" i="6"/>
  <c r="S79" i="6"/>
  <c r="S81" i="6"/>
  <c r="S80" i="6"/>
  <c r="S82" i="6"/>
  <c r="S83" i="6"/>
  <c r="S84" i="6"/>
  <c r="S85" i="6"/>
  <c r="S86" i="6"/>
  <c r="S88" i="6"/>
  <c r="S87" i="6"/>
  <c r="S89" i="6"/>
  <c r="S90" i="6"/>
  <c r="S91" i="6"/>
  <c r="S92" i="6"/>
  <c r="S93" i="6"/>
  <c r="S94" i="6"/>
  <c r="S95" i="6"/>
  <c r="S96" i="6"/>
  <c r="S97" i="6"/>
  <c r="S98" i="6"/>
  <c r="S99" i="6"/>
  <c r="S100" i="6"/>
  <c r="S102" i="6"/>
  <c r="S101" i="6"/>
  <c r="S103" i="6"/>
  <c r="S104" i="6"/>
  <c r="S105" i="6"/>
  <c r="S107" i="6"/>
  <c r="S106" i="6"/>
  <c r="S108" i="6"/>
  <c r="S109" i="6"/>
  <c r="S110" i="6"/>
  <c r="S111" i="6"/>
  <c r="S112" i="6"/>
  <c r="S113" i="6"/>
  <c r="S114" i="6"/>
  <c r="S115" i="6"/>
  <c r="AB115" i="6"/>
  <c r="X117" i="6"/>
  <c r="Y116" i="6" s="1"/>
  <c r="T116" i="6" s="1"/>
  <c r="Y115" i="6"/>
  <c r="T112" i="6" s="1"/>
  <c r="T113" i="6" s="1"/>
  <c r="T114" i="6" s="1"/>
  <c r="T115" i="6" s="1"/>
  <c r="N117" i="6"/>
  <c r="M117" i="6" s="1"/>
  <c r="L118" i="6"/>
  <c r="L119" i="6" l="1"/>
  <c r="N118" i="6"/>
  <c r="M118" i="6" s="1"/>
  <c r="L120" i="6" l="1"/>
  <c r="N119" i="6"/>
  <c r="M119" i="6" s="1"/>
  <c r="L121" i="6" l="1"/>
  <c r="N120" i="6"/>
  <c r="M120" i="6" s="1"/>
  <c r="L122" i="6" l="1"/>
  <c r="N121" i="6"/>
  <c r="M121" i="6" s="1"/>
  <c r="L123" i="6" l="1"/>
  <c r="N122" i="6"/>
  <c r="M122" i="6" s="1"/>
  <c r="L124" i="6" l="1"/>
  <c r="N123" i="6"/>
  <c r="M123" i="6" s="1"/>
  <c r="L125" i="6" l="1"/>
  <c r="N124" i="6"/>
  <c r="M124" i="6" s="1"/>
  <c r="L126" i="6" l="1"/>
  <c r="N125" i="6"/>
  <c r="M125" i="6" s="1"/>
  <c r="L127" i="6" l="1"/>
  <c r="N126" i="6"/>
  <c r="M126" i="6" s="1"/>
  <c r="L128" i="6" l="1"/>
  <c r="N127" i="6"/>
  <c r="M127" i="6" s="1"/>
  <c r="L129" i="6" l="1"/>
  <c r="N128" i="6"/>
  <c r="M128" i="6" s="1"/>
  <c r="L130" i="6" l="1"/>
  <c r="N129" i="6"/>
  <c r="M129" i="6" s="1"/>
  <c r="L131" i="6" l="1"/>
  <c r="N130" i="6"/>
  <c r="M130" i="6" s="1"/>
  <c r="L132" i="6" l="1"/>
  <c r="N131" i="6"/>
  <c r="M131" i="6" s="1"/>
  <c r="L133" i="6" l="1"/>
  <c r="N132" i="6"/>
  <c r="M132" i="6" s="1"/>
  <c r="L134" i="6" l="1"/>
  <c r="N133" i="6"/>
  <c r="M133" i="6" s="1"/>
  <c r="L135" i="6" l="1"/>
  <c r="N134" i="6"/>
  <c r="M134" i="6" s="1"/>
  <c r="L136" i="6" l="1"/>
  <c r="N135" i="6"/>
  <c r="M135" i="6" s="1"/>
  <c r="L137" i="6" l="1"/>
  <c r="N136" i="6"/>
  <c r="M136" i="6" s="1"/>
  <c r="L138" i="6" l="1"/>
  <c r="N137" i="6"/>
  <c r="M137" i="6" s="1"/>
  <c r="L139" i="6" l="1"/>
  <c r="N138" i="6"/>
  <c r="M138" i="6" s="1"/>
  <c r="L140" i="6" l="1"/>
  <c r="N139" i="6"/>
  <c r="M139" i="6" s="1"/>
  <c r="L141" i="6" l="1"/>
  <c r="N140" i="6"/>
  <c r="M140" i="6" s="1"/>
  <c r="L142" i="6" l="1"/>
  <c r="N141" i="6"/>
  <c r="M141" i="6" s="1"/>
  <c r="L143" i="6" l="1"/>
  <c r="N142" i="6"/>
  <c r="M142" i="6" s="1"/>
  <c r="L144" i="6" l="1"/>
  <c r="N143" i="6"/>
  <c r="M143" i="6" s="1"/>
  <c r="L145" i="6" l="1"/>
  <c r="N144" i="6"/>
  <c r="M144" i="6" s="1"/>
  <c r="L146" i="6" l="1"/>
  <c r="N145" i="6"/>
  <c r="M145" i="6" s="1"/>
  <c r="L147" i="6" l="1"/>
  <c r="N146" i="6"/>
  <c r="M146" i="6" s="1"/>
  <c r="L148" i="6" l="1"/>
  <c r="N147" i="6"/>
  <c r="M147" i="6" s="1"/>
  <c r="L149" i="6" l="1"/>
  <c r="N148" i="6"/>
  <c r="M148" i="6" s="1"/>
  <c r="L150" i="6" l="1"/>
  <c r="N149" i="6"/>
  <c r="M149" i="6" s="1"/>
  <c r="L151" i="6" l="1"/>
  <c r="N150" i="6"/>
  <c r="M150" i="6" s="1"/>
  <c r="L152" i="6" l="1"/>
  <c r="N151" i="6"/>
  <c r="M151" i="6" s="1"/>
  <c r="L153" i="6" l="1"/>
  <c r="N152" i="6"/>
  <c r="M152" i="6" s="1"/>
  <c r="L154" i="6" l="1"/>
  <c r="N153" i="6"/>
  <c r="M153" i="6" s="1"/>
  <c r="L155" i="6" l="1"/>
  <c r="N154" i="6"/>
  <c r="M154" i="6" s="1"/>
  <c r="L156" i="6" l="1"/>
  <c r="N155" i="6"/>
  <c r="M155" i="6" s="1"/>
  <c r="L157" i="6" l="1"/>
  <c r="N156" i="6"/>
  <c r="M156" i="6" s="1"/>
  <c r="L158" i="6" l="1"/>
  <c r="N157" i="6"/>
  <c r="M157" i="6" s="1"/>
  <c r="L159" i="6" l="1"/>
  <c r="N158" i="6"/>
  <c r="M158" i="6" s="1"/>
  <c r="L160" i="6" l="1"/>
  <c r="N159" i="6"/>
  <c r="M159" i="6" s="1"/>
  <c r="L161" i="6" l="1"/>
  <c r="N160" i="6"/>
  <c r="M160" i="6" s="1"/>
  <c r="L162" i="6" l="1"/>
  <c r="N161" i="6"/>
  <c r="M161" i="6" s="1"/>
  <c r="L163" i="6" l="1"/>
  <c r="N162" i="6"/>
  <c r="M162" i="6" s="1"/>
  <c r="L164" i="6" l="1"/>
  <c r="N163" i="6"/>
  <c r="M163" i="6" s="1"/>
  <c r="L165" i="6" l="1"/>
  <c r="N164" i="6"/>
  <c r="M164" i="6" s="1"/>
  <c r="L166" i="6" l="1"/>
  <c r="N165" i="6"/>
  <c r="M165" i="6" s="1"/>
  <c r="L167" i="6" l="1"/>
  <c r="N166" i="6"/>
  <c r="M166" i="6" s="1"/>
  <c r="L168" i="6" l="1"/>
  <c r="N167" i="6"/>
  <c r="M167" i="6" s="1"/>
  <c r="L169" i="6" l="1"/>
  <c r="N168" i="6"/>
  <c r="M168" i="6" s="1"/>
  <c r="L170" i="6" l="1"/>
  <c r="N169" i="6"/>
  <c r="M169" i="6" s="1"/>
  <c r="L171" i="6" l="1"/>
  <c r="N170" i="6"/>
  <c r="M170" i="6" s="1"/>
  <c r="L172" i="6" l="1"/>
  <c r="N171" i="6"/>
  <c r="M171" i="6" s="1"/>
  <c r="L173" i="6" l="1"/>
  <c r="N172" i="6"/>
  <c r="M172" i="6" s="1"/>
  <c r="L174" i="6" l="1"/>
  <c r="N173" i="6"/>
  <c r="M173" i="6" s="1"/>
  <c r="L175" i="6" l="1"/>
  <c r="N174" i="6"/>
  <c r="M174" i="6" s="1"/>
  <c r="L176" i="6" l="1"/>
  <c r="N175" i="6"/>
  <c r="M175" i="6" s="1"/>
  <c r="L177" i="6" l="1"/>
  <c r="N176" i="6"/>
  <c r="M176" i="6" s="1"/>
  <c r="L178" i="6" l="1"/>
  <c r="N177" i="6"/>
  <c r="M177" i="6" s="1"/>
  <c r="L179" i="6" l="1"/>
  <c r="N178" i="6"/>
  <c r="M178" i="6" s="1"/>
  <c r="L180" i="6" l="1"/>
  <c r="N179" i="6"/>
  <c r="M179" i="6" s="1"/>
  <c r="L181" i="6" l="1"/>
  <c r="N180" i="6"/>
  <c r="M180" i="6" s="1"/>
  <c r="L182" i="6" l="1"/>
  <c r="N181" i="6"/>
  <c r="M181" i="6" s="1"/>
  <c r="L183" i="6" l="1"/>
  <c r="N182" i="6"/>
  <c r="M182" i="6" s="1"/>
  <c r="L184" i="6" l="1"/>
  <c r="N183" i="6"/>
  <c r="M183" i="6" s="1"/>
  <c r="L185" i="6" l="1"/>
  <c r="N184" i="6"/>
  <c r="M184" i="6" s="1"/>
  <c r="L186" i="6" l="1"/>
  <c r="N185" i="6"/>
  <c r="M185" i="6" s="1"/>
  <c r="L187" i="6" l="1"/>
  <c r="N186" i="6"/>
  <c r="M186" i="6" s="1"/>
  <c r="L188" i="6" l="1"/>
  <c r="N187" i="6"/>
  <c r="M187" i="6" s="1"/>
  <c r="L189" i="6" l="1"/>
  <c r="N188" i="6"/>
  <c r="M188" i="6" s="1"/>
  <c r="L190" i="6" l="1"/>
  <c r="N189" i="6"/>
  <c r="M189" i="6" s="1"/>
  <c r="L191" i="6" l="1"/>
  <c r="N190" i="6"/>
  <c r="M190" i="6" s="1"/>
  <c r="L192" i="6" l="1"/>
  <c r="N191" i="6"/>
  <c r="M191" i="6" s="1"/>
  <c r="L193" i="6" l="1"/>
  <c r="N192" i="6"/>
  <c r="M192" i="6" s="1"/>
  <c r="L194" i="6" l="1"/>
  <c r="N193" i="6"/>
  <c r="M193" i="6" s="1"/>
  <c r="L195" i="6" l="1"/>
  <c r="N194" i="6"/>
  <c r="M194" i="6" s="1"/>
  <c r="L196" i="6" l="1"/>
  <c r="N195" i="6"/>
  <c r="M195" i="6" s="1"/>
  <c r="L197" i="6" l="1"/>
  <c r="N196" i="6"/>
  <c r="M196" i="6" s="1"/>
  <c r="L198" i="6" l="1"/>
  <c r="N197" i="6"/>
  <c r="M197" i="6" s="1"/>
  <c r="L199" i="6" l="1"/>
  <c r="N198" i="6"/>
  <c r="M198" i="6" s="1"/>
  <c r="L200" i="6" l="1"/>
  <c r="N199" i="6"/>
  <c r="M199" i="6" s="1"/>
  <c r="L201" i="6" l="1"/>
  <c r="N200" i="6"/>
  <c r="M200" i="6" s="1"/>
  <c r="L202" i="6" l="1"/>
  <c r="N201" i="6"/>
  <c r="M201" i="6" s="1"/>
  <c r="L203" i="6" l="1"/>
  <c r="N202" i="6"/>
  <c r="M202" i="6" s="1"/>
  <c r="L204" i="6" l="1"/>
  <c r="N203" i="6"/>
  <c r="M203" i="6" s="1"/>
  <c r="L205" i="6" l="1"/>
  <c r="N204" i="6"/>
  <c r="M204" i="6" s="1"/>
  <c r="L206" i="6" l="1"/>
  <c r="N205" i="6"/>
  <c r="M205" i="6" s="1"/>
  <c r="L207" i="6" l="1"/>
  <c r="N206" i="6"/>
  <c r="M206" i="6" s="1"/>
  <c r="L208" i="6" l="1"/>
  <c r="N207" i="6"/>
  <c r="M207" i="6" s="1"/>
  <c r="L209" i="6" l="1"/>
  <c r="N208" i="6"/>
  <c r="M208" i="6" s="1"/>
  <c r="L210" i="6" l="1"/>
  <c r="N209" i="6"/>
  <c r="M209" i="6" s="1"/>
  <c r="L211" i="6" l="1"/>
  <c r="N210" i="6"/>
  <c r="M210" i="6" s="1"/>
  <c r="L212" i="6" l="1"/>
  <c r="N211" i="6"/>
  <c r="M211" i="6" s="1"/>
  <c r="L213" i="6" l="1"/>
  <c r="N212" i="6"/>
  <c r="M212" i="6" s="1"/>
  <c r="L214" i="6" l="1"/>
  <c r="N213" i="6"/>
  <c r="M213" i="6" s="1"/>
  <c r="L215" i="6" l="1"/>
  <c r="N214" i="6"/>
  <c r="M214" i="6" s="1"/>
  <c r="L216" i="6" l="1"/>
  <c r="N215" i="6"/>
  <c r="M215" i="6" s="1"/>
  <c r="L217" i="6" l="1"/>
  <c r="N216" i="6"/>
  <c r="M216" i="6" s="1"/>
  <c r="L218" i="6" l="1"/>
  <c r="N217" i="6"/>
  <c r="M217" i="6" s="1"/>
  <c r="L219" i="6" l="1"/>
  <c r="N218" i="6"/>
  <c r="M218" i="6" s="1"/>
  <c r="L220" i="6" l="1"/>
  <c r="N219" i="6"/>
  <c r="M219" i="6" s="1"/>
  <c r="L221" i="6" l="1"/>
  <c r="N220" i="6"/>
  <c r="M220" i="6" s="1"/>
  <c r="L222" i="6" l="1"/>
  <c r="N221" i="6"/>
  <c r="M221" i="6" s="1"/>
  <c r="L223" i="6" l="1"/>
  <c r="N222" i="6"/>
  <c r="M222" i="6" s="1"/>
  <c r="L224" i="6" l="1"/>
  <c r="N223" i="6"/>
  <c r="M223" i="6" s="1"/>
  <c r="L225" i="6" l="1"/>
  <c r="N224" i="6"/>
  <c r="M224" i="6" s="1"/>
  <c r="L226" i="6" l="1"/>
  <c r="N225" i="6"/>
  <c r="M225" i="6" s="1"/>
  <c r="L227" i="6" l="1"/>
  <c r="N226" i="6"/>
  <c r="M226" i="6" s="1"/>
  <c r="L228" i="6" l="1"/>
  <c r="N227" i="6"/>
  <c r="M227" i="6" s="1"/>
  <c r="L229" i="6" l="1"/>
  <c r="N228" i="6"/>
  <c r="M228" i="6" s="1"/>
  <c r="L230" i="6" l="1"/>
  <c r="N229" i="6"/>
  <c r="M229" i="6" s="1"/>
  <c r="L231" i="6" l="1"/>
  <c r="N230" i="6"/>
  <c r="M230" i="6" s="1"/>
  <c r="L232" i="6" l="1"/>
  <c r="N231" i="6"/>
  <c r="M231" i="6" s="1"/>
  <c r="L233" i="6" l="1"/>
  <c r="N232" i="6"/>
  <c r="M232" i="6" s="1"/>
  <c r="L234" i="6" l="1"/>
  <c r="N233" i="6"/>
  <c r="M233" i="6" s="1"/>
  <c r="L235" i="6" l="1"/>
  <c r="N234" i="6"/>
  <c r="M234" i="6" s="1"/>
  <c r="L236" i="6" l="1"/>
  <c r="N235" i="6"/>
  <c r="M235" i="6" s="1"/>
  <c r="L237" i="6" l="1"/>
  <c r="N236" i="6"/>
  <c r="M236" i="6" s="1"/>
  <c r="L238" i="6" l="1"/>
  <c r="N237" i="6"/>
  <c r="M237" i="6" s="1"/>
  <c r="L239" i="6" l="1"/>
  <c r="N238" i="6"/>
  <c r="M238" i="6" s="1"/>
  <c r="L240" i="6" l="1"/>
  <c r="N239" i="6"/>
  <c r="M239" i="6" s="1"/>
  <c r="L241" i="6" l="1"/>
  <c r="N240" i="6"/>
  <c r="M240" i="6" s="1"/>
  <c r="L242" i="6" l="1"/>
  <c r="N241" i="6"/>
  <c r="M241" i="6" s="1"/>
  <c r="L243" i="6" l="1"/>
  <c r="N242" i="6"/>
  <c r="M242" i="6" s="1"/>
  <c r="L244" i="6" l="1"/>
  <c r="N243" i="6"/>
  <c r="M243" i="6" s="1"/>
  <c r="L245" i="6" l="1"/>
  <c r="N244" i="6"/>
  <c r="M244" i="6" s="1"/>
  <c r="L246" i="6" l="1"/>
  <c r="N245" i="6"/>
  <c r="M245" i="6" s="1"/>
  <c r="L247" i="6" l="1"/>
  <c r="N246" i="6"/>
  <c r="M246" i="6" s="1"/>
  <c r="L248" i="6" l="1"/>
  <c r="N247" i="6"/>
  <c r="M247" i="6" s="1"/>
  <c r="L249" i="6" l="1"/>
  <c r="N248" i="6"/>
  <c r="M248" i="6" s="1"/>
  <c r="L250" i="6" l="1"/>
  <c r="N249" i="6"/>
  <c r="M249" i="6" s="1"/>
  <c r="L251" i="6" l="1"/>
  <c r="N250" i="6"/>
  <c r="M250" i="6" s="1"/>
  <c r="L252" i="6" l="1"/>
  <c r="N251" i="6"/>
  <c r="M251" i="6" s="1"/>
  <c r="L253" i="6" l="1"/>
  <c r="N252" i="6"/>
  <c r="M252" i="6" s="1"/>
  <c r="L254" i="6" l="1"/>
  <c r="N253" i="6"/>
  <c r="M253" i="6" s="1"/>
  <c r="L255" i="6" l="1"/>
  <c r="N254" i="6"/>
  <c r="M254" i="6" s="1"/>
  <c r="L256" i="6" l="1"/>
  <c r="N255" i="6"/>
  <c r="M255" i="6" s="1"/>
  <c r="L257" i="6" l="1"/>
  <c r="N256" i="6"/>
  <c r="M256" i="6" s="1"/>
  <c r="L258" i="6" l="1"/>
  <c r="N257" i="6"/>
  <c r="M257" i="6" s="1"/>
  <c r="L259" i="6" l="1"/>
  <c r="N258" i="6"/>
  <c r="M258" i="6" s="1"/>
  <c r="L260" i="6" l="1"/>
  <c r="N260" i="6" s="1"/>
  <c r="M260" i="6" s="1"/>
  <c r="N259" i="6"/>
  <c r="M259" i="6" s="1"/>
</calcChain>
</file>

<file path=xl/comments1.xml><?xml version="1.0" encoding="utf-8"?>
<comments xmlns="http://schemas.openxmlformats.org/spreadsheetml/2006/main">
  <authors>
    <author>作者</author>
  </authors>
  <commentList>
    <comment ref="P64" authorId="0" shapeId="0">
      <text>
        <r>
          <rPr>
            <sz val="9"/>
            <color indexed="81"/>
            <rFont val="굴림"/>
            <family val="2"/>
          </rPr>
          <t>수식을 변환하지 못했습니다.</t>
        </r>
      </text>
    </comment>
    <comment ref="P65" authorId="0" shapeId="0">
      <text>
        <r>
          <rPr>
            <sz val="9"/>
            <color indexed="81"/>
            <rFont val="굴림"/>
            <family val="2"/>
          </rPr>
          <t>수식을 변환하지 못했습니다.</t>
        </r>
      </text>
    </comment>
  </commentList>
</comments>
</file>

<file path=xl/sharedStrings.xml><?xml version="1.0" encoding="utf-8"?>
<sst xmlns="http://schemas.openxmlformats.org/spreadsheetml/2006/main" count="126" uniqueCount="67">
  <si>
    <t>粗糙度</t>
    <phoneticPr fontId="1" type="noConversion"/>
  </si>
  <si>
    <t>标准范围：0.4~1.7</t>
    <phoneticPr fontId="1" type="noConversion"/>
  </si>
  <si>
    <t>测量时间</t>
    <phoneticPr fontId="1" type="noConversion"/>
  </si>
  <si>
    <t>测量值</t>
    <phoneticPr fontId="1" type="noConversion"/>
  </si>
  <si>
    <t>测量人</t>
    <phoneticPr fontId="1" type="noConversion"/>
  </si>
  <si>
    <t>测量日期</t>
    <phoneticPr fontId="1" type="noConversion"/>
  </si>
  <si>
    <t>TH</t>
    <phoneticPr fontId="1" type="noConversion"/>
  </si>
  <si>
    <t>YX</t>
    <phoneticPr fontId="1" type="noConversion"/>
  </si>
  <si>
    <t>MAX</t>
    <phoneticPr fontId="1" type="noConversion"/>
  </si>
  <si>
    <t>MIN</t>
    <phoneticPr fontId="1" type="noConversion"/>
  </si>
  <si>
    <t>X-BAR</t>
    <phoneticPr fontId="1" type="noConversion"/>
  </si>
  <si>
    <t>R</t>
    <phoneticPr fontId="1" type="noConversion"/>
  </si>
  <si>
    <t>图表生成时间：2018-09-04 22:12</t>
    <phoneticPr fontId="1" type="noConversion"/>
  </si>
  <si>
    <t>MAX</t>
    <phoneticPr fontId="1" type="noConversion"/>
  </si>
  <si>
    <t>MIN</t>
    <phoneticPr fontId="1" type="noConversion"/>
  </si>
  <si>
    <t>X-BAR</t>
    <phoneticPr fontId="1" type="noConversion"/>
  </si>
  <si>
    <t>R</t>
    <phoneticPr fontId="1" type="noConversion"/>
  </si>
  <si>
    <t>粗糙度</t>
    <phoneticPr fontId="1" type="noConversion"/>
  </si>
  <si>
    <t>膜厚</t>
    <phoneticPr fontId="1" type="noConversion"/>
  </si>
  <si>
    <t>标准范围：3.5~18</t>
    <phoneticPr fontId="1" type="noConversion"/>
  </si>
  <si>
    <t>图表生成时间：2018-09-04 22:12</t>
    <phoneticPr fontId="1" type="noConversion"/>
  </si>
  <si>
    <t>粗糙度(单位）</t>
    <phoneticPr fontId="1" type="noConversion"/>
  </si>
  <si>
    <t>标准范围：7.0±0.2</t>
    <phoneticPr fontId="1" type="noConversion"/>
  </si>
  <si>
    <t>孔长 （6.8~7.2mm）</t>
    <phoneticPr fontId="1" type="noConversion"/>
  </si>
  <si>
    <t>变更为班组</t>
    <phoneticPr fontId="1" type="noConversion"/>
  </si>
  <si>
    <t>LSL :</t>
  </si>
  <si>
    <t>TOL :</t>
  </si>
  <si>
    <t>MIN UNIT :</t>
  </si>
  <si>
    <t>MEAN :</t>
  </si>
  <si>
    <t>USL</t>
  </si>
  <si>
    <t>LSL</t>
  </si>
  <si>
    <t>UNIT</t>
  </si>
  <si>
    <t>AVG =</t>
  </si>
  <si>
    <t>MIN =</t>
  </si>
  <si>
    <t>MAX =</t>
  </si>
  <si>
    <t>N =</t>
  </si>
  <si>
    <r>
      <t xml:space="preserve">     </t>
    </r>
    <r>
      <rPr>
        <sz val="12"/>
        <color indexed="8"/>
        <rFont val="宋体"/>
        <family val="3"/>
        <charset val="134"/>
      </rPr>
      <t>σ</t>
    </r>
    <r>
      <rPr>
        <sz val="12"/>
        <color indexed="8"/>
        <rFont val="바탕체"/>
        <family val="3"/>
      </rPr>
      <t xml:space="preserve"> = </t>
    </r>
  </si>
  <si>
    <t xml:space="preserve">    Cp =</t>
  </si>
  <si>
    <t xml:space="preserve">   Cpk =</t>
  </si>
  <si>
    <t xml:space="preserve">     k =</t>
  </si>
  <si>
    <t xml:space="preserve">   PC% =</t>
  </si>
  <si>
    <t xml:space="preserve">  PCk% =</t>
  </si>
  <si>
    <t xml:space="preserve">    OUT OF UPPER SPEC =</t>
  </si>
  <si>
    <t xml:space="preserve">  OUT OF LOWER SPEC   =</t>
  </si>
  <si>
    <t xml:space="preserve">             KURTOSIS =</t>
  </si>
  <si>
    <t xml:space="preserve">             SKEWNESS =</t>
  </si>
  <si>
    <r>
      <t xml:space="preserve">   SPREAD RANGE(6</t>
    </r>
    <r>
      <rPr>
        <sz val="12"/>
        <color indexed="8"/>
        <rFont val="宋体"/>
        <family val="3"/>
        <charset val="134"/>
      </rPr>
      <t>σ</t>
    </r>
    <r>
      <rPr>
        <sz val="12"/>
        <color indexed="8"/>
        <rFont val="바탕체"/>
        <family val="3"/>
      </rPr>
      <t>)  =</t>
    </r>
  </si>
  <si>
    <t>~</t>
  </si>
  <si>
    <t>DISTRIBUTION CURVE</t>
  </si>
  <si>
    <t>MAX+SL/2</t>
    <phoneticPr fontId="5" type="noConversion"/>
  </si>
  <si>
    <t>X+3s</t>
  </si>
  <si>
    <t>Max</t>
  </si>
  <si>
    <t>US</t>
  </si>
  <si>
    <t>Min</t>
  </si>
  <si>
    <t>MIN-SL/2</t>
    <phoneticPr fontId="5" type="noConversion"/>
  </si>
  <si>
    <t>KIND Q'TYT</t>
    <phoneticPr fontId="5" type="noConversion"/>
  </si>
  <si>
    <t>CLASS Q'TY</t>
    <phoneticPr fontId="5" type="noConversion"/>
  </si>
  <si>
    <t>X-3s</t>
  </si>
  <si>
    <t>GRADE KIND</t>
    <phoneticPr fontId="5" type="noConversion"/>
  </si>
  <si>
    <t>GRADE KIND r</t>
    <phoneticPr fontId="5" type="noConversion"/>
  </si>
  <si>
    <t>LS</t>
  </si>
  <si>
    <t>a</t>
  </si>
  <si>
    <t>b</t>
  </si>
  <si>
    <t>h</t>
  </si>
  <si>
    <t>200끝</t>
  </si>
  <si>
    <t>MIN.UNIT</t>
    <phoneticPr fontId="5" type="noConversion"/>
  </si>
  <si>
    <t>grade width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</si>
</sst>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h:mm;@"/>
    <numFmt numFmtId="178" formatCode="m/d;@"/>
    <numFmt numFmtId="179" formatCode="0.0000"/>
    <numFmt numFmtId="180" formatCode="0.000"/>
    <numFmt numFmtId="181" formatCode="yyyy&quot;년&quot;\ m&quot;월&quot;\ d&quot;일&quot;"/>
    <numFmt numFmtId="182" formatCode="0.0%"/>
    <numFmt numFmtId="183" formatCode="0.00000000"/>
    <numFmt numFmtId="184" formatCode="_ &quot;\&quot;* #,##0_ ;_ &quot;\&quot;* \-#,##0_ ;_ &quot;\&quot;* &quot;-&quot;_ ;_ @_ "/>
    <numFmt numFmtId="185" formatCode="_ &quot;\&quot;* #,##0.00_ ;_ &quot;\&quot;* \-#,##0.00_ ;_ &quot;\&quot;* &quot;-&quot;??_ ;_ @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2"/>
      <name val="바탕체"/>
      <family val="3"/>
    </font>
    <font>
      <sz val="8"/>
      <name val="바탕"/>
      <family val="1"/>
    </font>
    <font>
      <sz val="12"/>
      <color indexed="12"/>
      <name val="바탕체"/>
      <family val="3"/>
    </font>
    <font>
      <sz val="12"/>
      <color indexed="8"/>
      <name val="바탕체"/>
      <family val="3"/>
    </font>
    <font>
      <sz val="9"/>
      <color indexed="12"/>
      <name val="바탕체"/>
      <family val="3"/>
    </font>
    <font>
      <sz val="12"/>
      <color indexed="8"/>
      <name val="宋体"/>
      <family val="3"/>
      <charset val="134"/>
    </font>
    <font>
      <sz val="12"/>
      <name val="新細明體"/>
      <family val="1"/>
      <charset val="136"/>
    </font>
    <font>
      <b/>
      <u/>
      <sz val="16"/>
      <name val="바탕체"/>
      <family val="3"/>
    </font>
    <font>
      <sz val="9"/>
      <name val="바탕체"/>
      <family val="3"/>
    </font>
    <font>
      <sz val="8"/>
      <name val="바탕체"/>
      <family val="3"/>
    </font>
    <font>
      <sz val="9"/>
      <color indexed="81"/>
      <name val="굴림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lightGray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0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176" fontId="0" fillId="0" borderId="0" xfId="0" applyNumberFormat="1"/>
    <xf numFmtId="0" fontId="0" fillId="0" borderId="1" xfId="0" applyBorder="1"/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6" fontId="0" fillId="0" borderId="1" xfId="0" applyNumberFormat="1" applyBorder="1"/>
    <xf numFmtId="176" fontId="0" fillId="2" borderId="1" xfId="0" applyNumberFormat="1" applyFill="1" applyBorder="1"/>
    <xf numFmtId="0" fontId="0" fillId="0" borderId="1" xfId="0" applyFill="1" applyBorder="1"/>
    <xf numFmtId="176" fontId="0" fillId="0" borderId="0" xfId="0" applyNumberFormat="1" applyBorder="1"/>
    <xf numFmtId="0" fontId="0" fillId="0" borderId="0" xfId="0" applyBorder="1"/>
    <xf numFmtId="177" fontId="0" fillId="0" borderId="1" xfId="0" applyNumberFormat="1" applyFill="1" applyBorder="1"/>
    <xf numFmtId="176" fontId="0" fillId="0" borderId="1" xfId="0" applyNumberFormat="1" applyFill="1" applyBorder="1"/>
    <xf numFmtId="176" fontId="0" fillId="3" borderId="1" xfId="0" applyNumberFormat="1" applyFill="1" applyBorder="1"/>
    <xf numFmtId="0" fontId="4" fillId="0" borderId="0" xfId="1"/>
    <xf numFmtId="0" fontId="4" fillId="0" borderId="0" xfId="1" quotePrefix="1" applyAlignment="1">
      <alignment horizontal="left"/>
    </xf>
    <xf numFmtId="0" fontId="6" fillId="0" borderId="0" xfId="1" applyFont="1" applyAlignment="1" applyProtection="1">
      <alignment horizontal="left"/>
      <protection locked="0"/>
    </xf>
    <xf numFmtId="0" fontId="4" fillId="0" borderId="0" xfId="1" applyAlignment="1" applyProtection="1">
      <alignment horizontal="left"/>
    </xf>
    <xf numFmtId="0" fontId="4" fillId="0" borderId="0" xfId="1" applyProtection="1"/>
    <xf numFmtId="0" fontId="6" fillId="0" borderId="0" xfId="1" applyFont="1" applyProtection="1">
      <protection locked="0"/>
    </xf>
    <xf numFmtId="0" fontId="6" fillId="4" borderId="0" xfId="1" applyFont="1" applyFill="1" applyAlignment="1" applyProtection="1">
      <alignment horizontal="right"/>
    </xf>
    <xf numFmtId="0" fontId="4" fillId="0" borderId="0" xfId="1" applyAlignment="1">
      <alignment horizontal="left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 applyProtection="1">
      <alignment vertical="center"/>
      <protection locked="0"/>
    </xf>
    <xf numFmtId="0" fontId="4" fillId="0" borderId="0" xfId="1" applyBorder="1" applyAlignment="1" applyProtection="1">
      <alignment horizontal="left" vertical="center"/>
    </xf>
    <xf numFmtId="0" fontId="7" fillId="0" borderId="0" xfId="1" quotePrefix="1" applyFont="1" applyBorder="1" applyAlignment="1" applyProtection="1">
      <alignment horizontal="right" vertical="center"/>
    </xf>
    <xf numFmtId="14" fontId="6" fillId="0" borderId="0" xfId="1" applyNumberFormat="1" applyFont="1" applyBorder="1" applyAlignment="1">
      <alignment vertical="center"/>
    </xf>
    <xf numFmtId="0" fontId="6" fillId="0" borderId="0" xfId="1" applyFont="1" applyBorder="1" applyAlignment="1" applyProtection="1">
      <alignment vertical="center"/>
    </xf>
    <xf numFmtId="0" fontId="4" fillId="0" borderId="0" xfId="1" applyBorder="1" applyAlignment="1">
      <alignment vertical="center"/>
    </xf>
    <xf numFmtId="0" fontId="7" fillId="0" borderId="0" xfId="1" quotePrefix="1" applyFont="1" applyBorder="1" applyAlignment="1" applyProtection="1">
      <alignment horizontal="right" vertical="center"/>
      <protection locked="0"/>
    </xf>
    <xf numFmtId="0" fontId="8" fillId="4" borderId="0" xfId="1" applyFont="1" applyFill="1" applyAlignment="1">
      <alignment horizontal="right"/>
    </xf>
    <xf numFmtId="180" fontId="4" fillId="0" borderId="0" xfId="1" applyNumberFormat="1"/>
    <xf numFmtId="0" fontId="4" fillId="0" borderId="0" xfId="1" applyAlignment="1" applyProtection="1">
      <alignment horizontal="center"/>
    </xf>
    <xf numFmtId="179" fontId="4" fillId="0" borderId="0" xfId="1" applyNumberFormat="1" applyBorder="1" applyAlignment="1" applyProtection="1">
      <alignment horizontal="center"/>
    </xf>
    <xf numFmtId="181" fontId="6" fillId="0" borderId="0" xfId="1" quotePrefix="1" applyNumberFormat="1" applyFont="1" applyBorder="1" applyAlignment="1">
      <alignment vertical="center"/>
    </xf>
    <xf numFmtId="0" fontId="4" fillId="0" borderId="0" xfId="1" applyBorder="1" applyAlignment="1" applyProtection="1">
      <alignment horizontal="center"/>
    </xf>
    <xf numFmtId="0" fontId="7" fillId="0" borderId="0" xfId="1" applyFont="1" applyBorder="1" applyAlignment="1" applyProtection="1">
      <alignment horizontal="center"/>
    </xf>
    <xf numFmtId="0" fontId="6" fillId="4" borderId="0" xfId="1" applyFont="1" applyFill="1" applyAlignment="1" applyProtection="1">
      <alignment horizontal="right"/>
      <protection locked="0"/>
    </xf>
    <xf numFmtId="0" fontId="6" fillId="4" borderId="0" xfId="1" applyFont="1" applyFill="1" applyAlignment="1">
      <alignment horizontal="center"/>
    </xf>
    <xf numFmtId="179" fontId="6" fillId="0" borderId="0" xfId="1" applyNumberFormat="1" applyFont="1" applyBorder="1" applyProtection="1"/>
    <xf numFmtId="0" fontId="4" fillId="0" borderId="0" xfId="1" applyBorder="1"/>
    <xf numFmtId="0" fontId="7" fillId="0" borderId="0" xfId="1" applyFont="1" applyBorder="1" applyAlignment="1" applyProtection="1">
      <alignment horizontal="right"/>
    </xf>
    <xf numFmtId="2" fontId="6" fillId="0" borderId="0" xfId="1" applyNumberFormat="1" applyFont="1" applyBorder="1" applyProtection="1"/>
    <xf numFmtId="2" fontId="4" fillId="0" borderId="0" xfId="1" applyNumberFormat="1" applyBorder="1" applyProtection="1"/>
    <xf numFmtId="2" fontId="7" fillId="0" borderId="0" xfId="1" applyNumberFormat="1" applyFont="1" applyBorder="1" applyAlignment="1" applyProtection="1">
      <alignment horizontal="right"/>
    </xf>
    <xf numFmtId="182" fontId="6" fillId="5" borderId="0" xfId="1" applyNumberFormat="1" applyFont="1" applyFill="1" applyBorder="1" applyProtection="1"/>
    <xf numFmtId="182" fontId="4" fillId="0" borderId="0" xfId="1" applyNumberFormat="1" applyBorder="1" applyProtection="1"/>
    <xf numFmtId="182" fontId="7" fillId="0" borderId="0" xfId="1" applyNumberFormat="1" applyFont="1" applyBorder="1" applyAlignment="1" applyProtection="1">
      <alignment horizontal="right"/>
    </xf>
    <xf numFmtId="10" fontId="6" fillId="0" borderId="0" xfId="2" applyNumberFormat="1" applyFont="1" applyBorder="1" applyAlignment="1">
      <alignment horizontal="left"/>
    </xf>
    <xf numFmtId="0" fontId="7" fillId="0" borderId="0" xfId="1" quotePrefix="1" applyFont="1" applyBorder="1" applyAlignment="1">
      <alignment horizontal="left"/>
    </xf>
    <xf numFmtId="2" fontId="6" fillId="0" borderId="0" xfId="1" applyNumberFormat="1" applyFont="1" applyBorder="1" applyAlignment="1" applyProtection="1">
      <alignment horizontal="left"/>
    </xf>
    <xf numFmtId="0" fontId="7" fillId="0" borderId="0" xfId="1" quotePrefix="1" applyFont="1" applyBorder="1" applyAlignment="1" applyProtection="1">
      <alignment horizontal="left"/>
    </xf>
    <xf numFmtId="0" fontId="11" fillId="0" borderId="0" xfId="1" quotePrefix="1" applyFont="1" applyAlignment="1">
      <alignment horizontal="left"/>
    </xf>
    <xf numFmtId="179" fontId="4" fillId="0" borderId="0" xfId="1" applyNumberFormat="1" applyProtection="1"/>
    <xf numFmtId="10" fontId="4" fillId="0" borderId="0" xfId="1" applyNumberFormat="1" applyProtection="1"/>
    <xf numFmtId="0" fontId="4" fillId="0" borderId="0" xfId="1" applyAlignment="1" applyProtection="1">
      <alignment horizontal="right"/>
    </xf>
    <xf numFmtId="180" fontId="4" fillId="0" borderId="0" xfId="1" applyNumberFormat="1" applyProtection="1"/>
    <xf numFmtId="0" fontId="12" fillId="0" borderId="0" xfId="1" applyFont="1" applyAlignment="1" applyProtection="1">
      <alignment horizontal="right"/>
    </xf>
    <xf numFmtId="0" fontId="13" fillId="0" borderId="0" xfId="1" applyFont="1" applyAlignment="1" applyProtection="1">
      <alignment horizontal="left"/>
    </xf>
    <xf numFmtId="0" fontId="12" fillId="0" borderId="0" xfId="1" applyFont="1" applyAlignment="1" applyProtection="1">
      <alignment horizontal="left"/>
    </xf>
    <xf numFmtId="0" fontId="4" fillId="0" borderId="0" xfId="1" quotePrefix="1" applyAlignment="1" applyProtection="1">
      <alignment horizontal="right"/>
    </xf>
    <xf numFmtId="179" fontId="4" fillId="0" borderId="0" xfId="1" applyNumberFormat="1"/>
    <xf numFmtId="183" fontId="4" fillId="0" borderId="0" xfId="1" applyNumberFormat="1" applyProtection="1"/>
    <xf numFmtId="179" fontId="4" fillId="0" borderId="0" xfId="1" applyNumberFormat="1" applyAlignment="1" applyProtection="1">
      <alignment horizontal="left"/>
    </xf>
    <xf numFmtId="2" fontId="4" fillId="0" borderId="0" xfId="1" applyNumberFormat="1" applyProtection="1"/>
    <xf numFmtId="0" fontId="6" fillId="4" borderId="0" xfId="1" quotePrefix="1" applyFont="1" applyFill="1" applyAlignment="1">
      <alignment horizontal="center"/>
    </xf>
    <xf numFmtId="0" fontId="6" fillId="0" borderId="0" xfId="1" applyFont="1" applyBorder="1" applyAlignment="1" applyProtection="1">
      <alignment horizontal="left" vertical="center"/>
      <protection locked="0"/>
    </xf>
    <xf numFmtId="179" fontId="7" fillId="0" borderId="0" xfId="1" applyNumberFormat="1" applyFont="1" applyBorder="1" applyAlignment="1" applyProtection="1">
      <alignment horizontal="center"/>
    </xf>
    <xf numFmtId="0" fontId="7" fillId="0" borderId="0" xfId="1" quotePrefix="1" applyFont="1" applyBorder="1" applyAlignment="1" applyProtection="1">
      <alignment horizontal="right"/>
    </xf>
    <xf numFmtId="0" fontId="6" fillId="0" borderId="0" xfId="1" applyFont="1" applyBorder="1" applyProtection="1"/>
    <xf numFmtId="0" fontId="6" fillId="0" borderId="0" xfId="1" applyFont="1" applyBorder="1" applyAlignment="1" applyProtection="1">
      <alignment horizontal="center"/>
    </xf>
    <xf numFmtId="2" fontId="6" fillId="0" borderId="0" xfId="1" applyNumberFormat="1" applyFont="1" applyBorder="1" applyAlignment="1" applyProtection="1">
      <alignment horizontal="center"/>
    </xf>
    <xf numFmtId="0" fontId="7" fillId="0" borderId="0" xfId="1" applyFont="1" applyBorder="1"/>
    <xf numFmtId="180" fontId="6" fillId="0" borderId="0" xfId="1" applyNumberFormat="1" applyFont="1" applyBorder="1" applyProtection="1"/>
    <xf numFmtId="180" fontId="4" fillId="0" borderId="0" xfId="1" applyNumberFormat="1" applyBorder="1" applyAlignment="1" applyProtection="1">
      <alignment horizontal="center"/>
    </xf>
    <xf numFmtId="180" fontId="6" fillId="0" borderId="0" xfId="1" applyNumberFormat="1" applyFont="1" applyBorder="1" applyAlignment="1" applyProtection="1">
      <alignment horizontal="left"/>
    </xf>
    <xf numFmtId="0" fontId="6" fillId="4" borderId="0" xfId="1" quotePrefix="1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8">
    <cellStyle name="百分比 2" xfId="2"/>
    <cellStyle name="常规" xfId="0" builtinId="0"/>
    <cellStyle name="一般_CPK" xfId="1"/>
    <cellStyle name="콤마 [0]_laroux" xfId="3"/>
    <cellStyle name="콤마_laroux" xfId="4"/>
    <cellStyle name="통화 [0]_laroux" xfId="5"/>
    <cellStyle name="통화_laroux" xfId="6"/>
    <cellStyle name="표준_AP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31888497290858E-2"/>
          <c:y val="8.6616695871646568E-2"/>
          <c:w val="0.93109793218648051"/>
          <c:h val="0.769498475285163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粗糙度!$C$33:$N$33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粗糙度!$C$34:$N$34</c:f>
              <c:numCache>
                <c:formatCode>0.0_ </c:formatCode>
                <c:ptCount val="12"/>
                <c:pt idx="0">
                  <c:v>0.5</c:v>
                </c:pt>
                <c:pt idx="1">
                  <c:v>0.9</c:v>
                </c:pt>
                <c:pt idx="2">
                  <c:v>0.8</c:v>
                </c:pt>
                <c:pt idx="3">
                  <c:v>1.6</c:v>
                </c:pt>
                <c:pt idx="4">
                  <c:v>0.3</c:v>
                </c:pt>
                <c:pt idx="5">
                  <c:v>1</c:v>
                </c:pt>
                <c:pt idx="6">
                  <c:v>0.5</c:v>
                </c:pt>
                <c:pt idx="7">
                  <c:v>0.9</c:v>
                </c:pt>
                <c:pt idx="8">
                  <c:v>0.8</c:v>
                </c:pt>
                <c:pt idx="9">
                  <c:v>1.8</c:v>
                </c:pt>
                <c:pt idx="10">
                  <c:v>0.3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D-4E22-BB3D-133BF577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6752"/>
        <c:axId val="551927536"/>
      </c:lineChart>
      <c:catAx>
        <c:axId val="551926752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7536"/>
        <c:crosses val="autoZero"/>
        <c:auto val="1"/>
        <c:lblAlgn val="ctr"/>
        <c:lblOffset val="100"/>
        <c:noMultiLvlLbl val="0"/>
      </c:catAx>
      <c:valAx>
        <c:axId val="5519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15838504727659E-2"/>
          <c:y val="0.132911597779244"/>
          <c:w val="0.88552688471865026"/>
          <c:h val="0.63924149408112585"/>
        </c:manualLayout>
      </c:layout>
      <c:barChart>
        <c:barDir val="col"/>
        <c:grouping val="clustered"/>
        <c:varyColors val="0"/>
        <c:ser>
          <c:idx val="1"/>
          <c:order val="1"/>
          <c:spPr>
            <a:pattFill prst="pct25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0000" mc:Ignorable="a14" a14:legacySpreadsheetColorIndex="1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GASKET!$S$68:$S$116</c:f>
              <c:strCache>
                <c:ptCount val="49"/>
                <c:pt idx="0">
                  <c:v>0.701500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0.720500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0.739500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0.758500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0.777500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0.796500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0.815500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0.834500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0.853500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0.872500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0.891500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0.910500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0.929500</c:v>
                </c:pt>
              </c:strCache>
            </c:strRef>
          </c:cat>
          <c:val>
            <c:numRef>
              <c:f>GASKET!$T$68:$T$116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8-428A-8CF8-3040674E51FB}"/>
            </c:ext>
          </c:extLst>
        </c:ser>
        <c:ser>
          <c:idx val="0"/>
          <c:order val="0"/>
          <c:spPr>
            <a:pattFill prst="pct25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0000" mc:Ignorable="a14" a14:legacySpreadsheetColorIndex="1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GASKET!$S$68:$S$116</c:f>
              <c:strCache>
                <c:ptCount val="49"/>
                <c:pt idx="0">
                  <c:v>0.701500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0.720500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0.739500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0.758500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0.777500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0.796500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0.815500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0.834500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0.853500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0.872500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0.891500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0.910500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0.929500</c:v>
                </c:pt>
              </c:strCache>
            </c:strRef>
          </c:cat>
          <c:val>
            <c:numRef>
              <c:f>GASKET!$T$68:$T$116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8-428A-8CF8-3040674E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6118000"/>
        <c:axId val="546114080"/>
      </c:barChart>
      <c:catAx>
        <c:axId val="546118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바탕체"/>
                <a:ea typeface="바탕체"/>
                <a:cs typeface="바탕체"/>
              </a:defRPr>
            </a:pPr>
            <a:endParaRPr lang="zh-CN"/>
          </a:p>
        </c:txPr>
        <c:crossAx val="546114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461140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바탕체"/>
                <a:ea typeface="바탕체"/>
                <a:cs typeface="바탕체"/>
              </a:defRPr>
            </a:pPr>
            <a:endParaRPr lang="zh-CN"/>
          </a:p>
        </c:txPr>
        <c:crossAx val="54611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zh-CN"/>
    </a:p>
  </c:txPr>
  <c:printSettings>
    <c:headerFooter alignWithMargins="0">
      <c:oddHeader>&amp;A</c:oddHeader>
      <c:oddFooter>&amp;P 쪽</c:oddFooter>
    </c:headerFooter>
    <c:pageMargins b="1" l="0.75" r="0.75" t="1" header="0.5" footer="0.5"/>
    <c:pageSetup paperSize="8" orientation="landscape" horizontalDpi="36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21096590445485E-2"/>
          <c:y val="9.8101417408489613E-2"/>
          <c:w val="0.90131636854721453"/>
          <c:h val="0.6772162363037670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GASKET!$L$68:$L$260</c:f>
              <c:numCache>
                <c:formatCode>0.0000</c:formatCode>
                <c:ptCount val="193"/>
                <c:pt idx="0">
                  <c:v>0.70150000000000001</c:v>
                </c:pt>
                <c:pt idx="1">
                  <c:v>0.70268750000000002</c:v>
                </c:pt>
                <c:pt idx="2">
                  <c:v>0.70387500000000003</c:v>
                </c:pt>
                <c:pt idx="3">
                  <c:v>0.70506250000000004</c:v>
                </c:pt>
                <c:pt idx="4">
                  <c:v>0.70625000000000004</c:v>
                </c:pt>
                <c:pt idx="5">
                  <c:v>0.70743750000000005</c:v>
                </c:pt>
                <c:pt idx="6">
                  <c:v>0.70862500000000006</c:v>
                </c:pt>
                <c:pt idx="7">
                  <c:v>0.70981250000000007</c:v>
                </c:pt>
                <c:pt idx="8">
                  <c:v>0.71100000000000008</c:v>
                </c:pt>
                <c:pt idx="9">
                  <c:v>0.71218750000000008</c:v>
                </c:pt>
                <c:pt idx="10">
                  <c:v>0.71337500000000009</c:v>
                </c:pt>
                <c:pt idx="11">
                  <c:v>0.7145625000000001</c:v>
                </c:pt>
                <c:pt idx="12">
                  <c:v>0.71575000000000011</c:v>
                </c:pt>
                <c:pt idx="13">
                  <c:v>0.71693750000000012</c:v>
                </c:pt>
                <c:pt idx="14">
                  <c:v>0.71812500000000012</c:v>
                </c:pt>
                <c:pt idx="15">
                  <c:v>0.71931250000000013</c:v>
                </c:pt>
                <c:pt idx="16">
                  <c:v>0.72050000000000014</c:v>
                </c:pt>
                <c:pt idx="17">
                  <c:v>0.72168750000000015</c:v>
                </c:pt>
                <c:pt idx="18">
                  <c:v>0.72287500000000016</c:v>
                </c:pt>
                <c:pt idx="19">
                  <c:v>0.72406250000000016</c:v>
                </c:pt>
                <c:pt idx="20">
                  <c:v>0.72525000000000017</c:v>
                </c:pt>
                <c:pt idx="21">
                  <c:v>0.72643750000000018</c:v>
                </c:pt>
                <c:pt idx="22">
                  <c:v>0.72762500000000019</c:v>
                </c:pt>
                <c:pt idx="23">
                  <c:v>0.7288125000000002</c:v>
                </c:pt>
                <c:pt idx="24">
                  <c:v>0.7300000000000002</c:v>
                </c:pt>
                <c:pt idx="25">
                  <c:v>0.73118750000000021</c:v>
                </c:pt>
                <c:pt idx="26">
                  <c:v>0.73237500000000022</c:v>
                </c:pt>
                <c:pt idx="27">
                  <c:v>0.73356250000000023</c:v>
                </c:pt>
                <c:pt idx="28">
                  <c:v>0.73475000000000024</c:v>
                </c:pt>
                <c:pt idx="29">
                  <c:v>0.73593750000000024</c:v>
                </c:pt>
                <c:pt idx="30">
                  <c:v>0.73712500000000025</c:v>
                </c:pt>
                <c:pt idx="31">
                  <c:v>0.73831250000000026</c:v>
                </c:pt>
                <c:pt idx="32">
                  <c:v>0.73950000000000027</c:v>
                </c:pt>
                <c:pt idx="33">
                  <c:v>0.74068750000000028</c:v>
                </c:pt>
                <c:pt idx="34">
                  <c:v>0.74187500000000028</c:v>
                </c:pt>
                <c:pt idx="35">
                  <c:v>0.74306250000000029</c:v>
                </c:pt>
                <c:pt idx="36">
                  <c:v>0.7442500000000003</c:v>
                </c:pt>
                <c:pt idx="37">
                  <c:v>0.74543750000000031</c:v>
                </c:pt>
                <c:pt idx="38">
                  <c:v>0.74662500000000032</c:v>
                </c:pt>
                <c:pt idx="39">
                  <c:v>0.74781250000000032</c:v>
                </c:pt>
                <c:pt idx="40">
                  <c:v>0.74900000000000033</c:v>
                </c:pt>
                <c:pt idx="41">
                  <c:v>0.75018750000000034</c:v>
                </c:pt>
                <c:pt idx="42">
                  <c:v>0.75137500000000035</c:v>
                </c:pt>
                <c:pt idx="43">
                  <c:v>0.75256250000000036</c:v>
                </c:pt>
                <c:pt idx="44">
                  <c:v>0.75375000000000036</c:v>
                </c:pt>
                <c:pt idx="45">
                  <c:v>0.75493750000000037</c:v>
                </c:pt>
                <c:pt idx="46">
                  <c:v>0.75612500000000038</c:v>
                </c:pt>
                <c:pt idx="47">
                  <c:v>0.75731250000000039</c:v>
                </c:pt>
                <c:pt idx="48">
                  <c:v>0.7585000000000004</c:v>
                </c:pt>
                <c:pt idx="49">
                  <c:v>0.7596875000000004</c:v>
                </c:pt>
                <c:pt idx="50">
                  <c:v>0.76087500000000041</c:v>
                </c:pt>
                <c:pt idx="51">
                  <c:v>0.76206250000000042</c:v>
                </c:pt>
                <c:pt idx="52">
                  <c:v>0.76325000000000043</c:v>
                </c:pt>
                <c:pt idx="53">
                  <c:v>0.76443750000000044</c:v>
                </c:pt>
                <c:pt idx="54">
                  <c:v>0.76562500000000044</c:v>
                </c:pt>
                <c:pt idx="55">
                  <c:v>0.76681250000000045</c:v>
                </c:pt>
                <c:pt idx="56">
                  <c:v>0.76800000000000046</c:v>
                </c:pt>
                <c:pt idx="57">
                  <c:v>0.76918750000000047</c:v>
                </c:pt>
                <c:pt idx="58">
                  <c:v>0.77037500000000048</c:v>
                </c:pt>
                <c:pt idx="59">
                  <c:v>0.77156250000000048</c:v>
                </c:pt>
                <c:pt idx="60">
                  <c:v>0.77275000000000049</c:v>
                </c:pt>
                <c:pt idx="61">
                  <c:v>0.7739375000000005</c:v>
                </c:pt>
                <c:pt idx="62">
                  <c:v>0.77512500000000051</c:v>
                </c:pt>
                <c:pt idx="63">
                  <c:v>0.77631250000000052</c:v>
                </c:pt>
                <c:pt idx="64">
                  <c:v>0.77750000000000052</c:v>
                </c:pt>
                <c:pt idx="65">
                  <c:v>0.77868750000000053</c:v>
                </c:pt>
                <c:pt idx="66">
                  <c:v>0.77987500000000054</c:v>
                </c:pt>
                <c:pt idx="67">
                  <c:v>0.78106250000000055</c:v>
                </c:pt>
                <c:pt idx="68">
                  <c:v>0.78225000000000056</c:v>
                </c:pt>
                <c:pt idx="69">
                  <c:v>0.78343750000000056</c:v>
                </c:pt>
                <c:pt idx="70">
                  <c:v>0.78462500000000057</c:v>
                </c:pt>
                <c:pt idx="71">
                  <c:v>0.78581250000000058</c:v>
                </c:pt>
                <c:pt idx="72">
                  <c:v>0.78700000000000059</c:v>
                </c:pt>
                <c:pt idx="73">
                  <c:v>0.7881875000000006</c:v>
                </c:pt>
                <c:pt idx="74">
                  <c:v>0.7893750000000006</c:v>
                </c:pt>
                <c:pt idx="75">
                  <c:v>0.79056250000000061</c:v>
                </c:pt>
                <c:pt idx="76">
                  <c:v>0.79175000000000062</c:v>
                </c:pt>
                <c:pt idx="77">
                  <c:v>0.79293750000000063</c:v>
                </c:pt>
                <c:pt idx="78">
                  <c:v>0.79412500000000064</c:v>
                </c:pt>
                <c:pt idx="79">
                  <c:v>0.79531250000000064</c:v>
                </c:pt>
                <c:pt idx="80">
                  <c:v>0.79650000000000065</c:v>
                </c:pt>
                <c:pt idx="81">
                  <c:v>0.79768750000000066</c:v>
                </c:pt>
                <c:pt idx="82">
                  <c:v>0.79887500000000067</c:v>
                </c:pt>
                <c:pt idx="83">
                  <c:v>0.80006250000000068</c:v>
                </c:pt>
                <c:pt idx="84">
                  <c:v>0.80125000000000068</c:v>
                </c:pt>
                <c:pt idx="85">
                  <c:v>0.80243750000000069</c:v>
                </c:pt>
                <c:pt idx="86">
                  <c:v>0.8036250000000007</c:v>
                </c:pt>
                <c:pt idx="87">
                  <c:v>0.80481250000000071</c:v>
                </c:pt>
                <c:pt idx="88">
                  <c:v>0.80600000000000072</c:v>
                </c:pt>
                <c:pt idx="89">
                  <c:v>0.80718750000000072</c:v>
                </c:pt>
                <c:pt idx="90">
                  <c:v>0.80837500000000073</c:v>
                </c:pt>
                <c:pt idx="91">
                  <c:v>0.80956250000000074</c:v>
                </c:pt>
                <c:pt idx="92">
                  <c:v>0.81075000000000075</c:v>
                </c:pt>
                <c:pt idx="93">
                  <c:v>0.81193750000000076</c:v>
                </c:pt>
                <c:pt idx="94">
                  <c:v>0.81312500000000076</c:v>
                </c:pt>
                <c:pt idx="95">
                  <c:v>0.81431250000000077</c:v>
                </c:pt>
                <c:pt idx="96">
                  <c:v>0.81550000000000078</c:v>
                </c:pt>
                <c:pt idx="97">
                  <c:v>0.81668750000000079</c:v>
                </c:pt>
                <c:pt idx="98">
                  <c:v>0.8178750000000008</c:v>
                </c:pt>
                <c:pt idx="99">
                  <c:v>0.8190625000000008</c:v>
                </c:pt>
                <c:pt idx="100">
                  <c:v>0.82025000000000081</c:v>
                </c:pt>
                <c:pt idx="101">
                  <c:v>0.82143750000000082</c:v>
                </c:pt>
                <c:pt idx="102">
                  <c:v>0.82262500000000083</c:v>
                </c:pt>
                <c:pt idx="103">
                  <c:v>0.82381250000000084</c:v>
                </c:pt>
                <c:pt idx="104">
                  <c:v>0.82500000000000084</c:v>
                </c:pt>
                <c:pt idx="105">
                  <c:v>0.82618750000000085</c:v>
                </c:pt>
                <c:pt idx="106">
                  <c:v>0.82737500000000086</c:v>
                </c:pt>
                <c:pt idx="107">
                  <c:v>0.82856250000000087</c:v>
                </c:pt>
                <c:pt idx="108">
                  <c:v>0.82975000000000088</c:v>
                </c:pt>
                <c:pt idx="109">
                  <c:v>0.83093750000000088</c:v>
                </c:pt>
                <c:pt idx="110">
                  <c:v>0.83212500000000089</c:v>
                </c:pt>
                <c:pt idx="111">
                  <c:v>0.8333125000000009</c:v>
                </c:pt>
                <c:pt idx="112">
                  <c:v>0.83450000000000091</c:v>
                </c:pt>
                <c:pt idx="113">
                  <c:v>0.83568750000000092</c:v>
                </c:pt>
                <c:pt idx="114">
                  <c:v>0.83687500000000092</c:v>
                </c:pt>
                <c:pt idx="115">
                  <c:v>0.83806250000000093</c:v>
                </c:pt>
                <c:pt idx="116">
                  <c:v>0.83925000000000094</c:v>
                </c:pt>
                <c:pt idx="117">
                  <c:v>0.84043750000000095</c:v>
                </c:pt>
                <c:pt idx="118">
                  <c:v>0.84162500000000096</c:v>
                </c:pt>
                <c:pt idx="119">
                  <c:v>0.84281250000000096</c:v>
                </c:pt>
                <c:pt idx="120">
                  <c:v>0.84400000000000097</c:v>
                </c:pt>
                <c:pt idx="121">
                  <c:v>0.84518750000000098</c:v>
                </c:pt>
                <c:pt idx="122">
                  <c:v>0.84637500000000099</c:v>
                </c:pt>
                <c:pt idx="123">
                  <c:v>0.847562500000001</c:v>
                </c:pt>
                <c:pt idx="124">
                  <c:v>0.848750000000001</c:v>
                </c:pt>
                <c:pt idx="125">
                  <c:v>0.84993750000000101</c:v>
                </c:pt>
                <c:pt idx="126">
                  <c:v>0.85112500000000102</c:v>
                </c:pt>
                <c:pt idx="127">
                  <c:v>0.85231250000000103</c:v>
                </c:pt>
                <c:pt idx="128">
                  <c:v>0.85350000000000104</c:v>
                </c:pt>
                <c:pt idx="129">
                  <c:v>0.85468750000000104</c:v>
                </c:pt>
                <c:pt idx="130">
                  <c:v>0.85587500000000105</c:v>
                </c:pt>
                <c:pt idx="131">
                  <c:v>0.85706250000000106</c:v>
                </c:pt>
                <c:pt idx="132">
                  <c:v>0.85825000000000107</c:v>
                </c:pt>
                <c:pt idx="133">
                  <c:v>0.85943750000000108</c:v>
                </c:pt>
                <c:pt idx="134">
                  <c:v>0.86062500000000108</c:v>
                </c:pt>
                <c:pt idx="135">
                  <c:v>0.86181250000000109</c:v>
                </c:pt>
                <c:pt idx="136">
                  <c:v>0.8630000000000011</c:v>
                </c:pt>
                <c:pt idx="137">
                  <c:v>0.86418750000000111</c:v>
                </c:pt>
                <c:pt idx="138">
                  <c:v>0.86537500000000112</c:v>
                </c:pt>
                <c:pt idx="139">
                  <c:v>0.86656250000000112</c:v>
                </c:pt>
                <c:pt idx="140">
                  <c:v>0.86775000000000113</c:v>
                </c:pt>
                <c:pt idx="141">
                  <c:v>0.86893750000000114</c:v>
                </c:pt>
                <c:pt idx="142">
                  <c:v>0.87012500000000115</c:v>
                </c:pt>
                <c:pt idx="143">
                  <c:v>0.87131250000000116</c:v>
                </c:pt>
                <c:pt idx="144">
                  <c:v>0.87250000000000116</c:v>
                </c:pt>
                <c:pt idx="145">
                  <c:v>0.87368750000000117</c:v>
                </c:pt>
                <c:pt idx="146">
                  <c:v>0.87487500000000118</c:v>
                </c:pt>
                <c:pt idx="147">
                  <c:v>0.87606250000000119</c:v>
                </c:pt>
                <c:pt idx="148">
                  <c:v>0.8772500000000012</c:v>
                </c:pt>
                <c:pt idx="149">
                  <c:v>0.8784375000000012</c:v>
                </c:pt>
                <c:pt idx="150">
                  <c:v>0.87962500000000121</c:v>
                </c:pt>
                <c:pt idx="151">
                  <c:v>0.88081250000000122</c:v>
                </c:pt>
                <c:pt idx="152">
                  <c:v>0.88200000000000123</c:v>
                </c:pt>
                <c:pt idx="153">
                  <c:v>0.88318750000000124</c:v>
                </c:pt>
                <c:pt idx="154">
                  <c:v>0.88437500000000124</c:v>
                </c:pt>
                <c:pt idx="155">
                  <c:v>0.88556250000000125</c:v>
                </c:pt>
                <c:pt idx="156">
                  <c:v>0.88675000000000126</c:v>
                </c:pt>
                <c:pt idx="157">
                  <c:v>0.88793750000000127</c:v>
                </c:pt>
                <c:pt idx="158">
                  <c:v>0.88912500000000128</c:v>
                </c:pt>
                <c:pt idx="159">
                  <c:v>0.89031250000000128</c:v>
                </c:pt>
                <c:pt idx="160">
                  <c:v>0.89150000000000129</c:v>
                </c:pt>
                <c:pt idx="161">
                  <c:v>0.8926875000000013</c:v>
                </c:pt>
                <c:pt idx="162">
                  <c:v>0.89387500000000131</c:v>
                </c:pt>
                <c:pt idx="163">
                  <c:v>0.89506250000000132</c:v>
                </c:pt>
                <c:pt idx="164">
                  <c:v>0.89625000000000132</c:v>
                </c:pt>
                <c:pt idx="165">
                  <c:v>0.89743750000000133</c:v>
                </c:pt>
                <c:pt idx="166">
                  <c:v>0.89862500000000134</c:v>
                </c:pt>
                <c:pt idx="167">
                  <c:v>0.89981250000000135</c:v>
                </c:pt>
                <c:pt idx="168">
                  <c:v>0.90100000000000136</c:v>
                </c:pt>
                <c:pt idx="169">
                  <c:v>0.90218750000000136</c:v>
                </c:pt>
                <c:pt idx="170">
                  <c:v>0.90337500000000137</c:v>
                </c:pt>
                <c:pt idx="171">
                  <c:v>0.90456250000000138</c:v>
                </c:pt>
                <c:pt idx="172">
                  <c:v>0.90575000000000139</c:v>
                </c:pt>
                <c:pt idx="173">
                  <c:v>0.9069375000000014</c:v>
                </c:pt>
                <c:pt idx="174">
                  <c:v>0.9081250000000014</c:v>
                </c:pt>
                <c:pt idx="175">
                  <c:v>0.90931250000000141</c:v>
                </c:pt>
                <c:pt idx="176">
                  <c:v>0.91050000000000142</c:v>
                </c:pt>
                <c:pt idx="177">
                  <c:v>0.91168750000000143</c:v>
                </c:pt>
                <c:pt idx="178">
                  <c:v>0.91287500000000144</c:v>
                </c:pt>
                <c:pt idx="179">
                  <c:v>0.91406250000000144</c:v>
                </c:pt>
                <c:pt idx="180">
                  <c:v>0.91525000000000145</c:v>
                </c:pt>
                <c:pt idx="181">
                  <c:v>0.91643750000000146</c:v>
                </c:pt>
                <c:pt idx="182">
                  <c:v>0.91762500000000147</c:v>
                </c:pt>
                <c:pt idx="183">
                  <c:v>0.91881250000000148</c:v>
                </c:pt>
                <c:pt idx="184">
                  <c:v>0.92000000000000148</c:v>
                </c:pt>
                <c:pt idx="185">
                  <c:v>0.92118750000000149</c:v>
                </c:pt>
                <c:pt idx="186">
                  <c:v>0.9223750000000015</c:v>
                </c:pt>
                <c:pt idx="187">
                  <c:v>0.92356250000000151</c:v>
                </c:pt>
                <c:pt idx="188">
                  <c:v>0.92475000000000152</c:v>
                </c:pt>
                <c:pt idx="189">
                  <c:v>0.92593750000000152</c:v>
                </c:pt>
                <c:pt idx="190">
                  <c:v>0.92712500000000153</c:v>
                </c:pt>
                <c:pt idx="191">
                  <c:v>0.92831250000000154</c:v>
                </c:pt>
                <c:pt idx="192">
                  <c:v>0.92950000000000155</c:v>
                </c:pt>
              </c:numCache>
            </c:numRef>
          </c:cat>
          <c:val>
            <c:numRef>
              <c:f>GASKET!$M$68:$M$260</c:f>
              <c:numCache>
                <c:formatCode>General</c:formatCode>
                <c:ptCount val="193"/>
                <c:pt idx="0">
                  <c:v>8.1443254586443438E-5</c:v>
                </c:pt>
                <c:pt idx="1">
                  <c:v>1.0946332794971298E-4</c:v>
                </c:pt>
                <c:pt idx="2">
                  <c:v>1.4658216850745232E-4</c:v>
                </c:pt>
                <c:pt idx="3">
                  <c:v>1.955641059314959E-4</c:v>
                </c:pt>
                <c:pt idx="4">
                  <c:v>2.5994955982079697E-4</c:v>
                </c:pt>
                <c:pt idx="5">
                  <c:v>3.4425262711456213E-4</c:v>
                </c:pt>
                <c:pt idx="6">
                  <c:v>4.542028462825987E-4</c:v>
                </c:pt>
                <c:pt idx="7">
                  <c:v>5.9703926095172393E-4</c:v>
                </c:pt>
                <c:pt idx="8">
                  <c:v>7.8186591679425593E-4</c:v>
                </c:pt>
                <c:pt idx="9">
                  <c:v>1.0200789282649076E-3</c:v>
                </c:pt>
                <c:pt idx="10">
                  <c:v>1.3258761987038838E-3</c:v>
                </c:pt>
                <c:pt idx="11">
                  <c:v>1.7168617070707766E-3</c:v>
                </c:pt>
                <c:pt idx="12">
                  <c:v>2.2147569102177415E-3</c:v>
                </c:pt>
                <c:pt idx="13">
                  <c:v>2.8462321573676243E-3</c:v>
                </c:pt>
                <c:pt idx="14">
                  <c:v>3.6438709618969987E-3</c:v>
                </c:pt>
                <c:pt idx="15">
                  <c:v>4.6472793955110673E-3</c:v>
                </c:pt>
                <c:pt idx="16">
                  <c:v>5.90435161559101E-3</c:v>
                </c:pt>
                <c:pt idx="17">
                  <c:v>7.4727004475852281E-3</c:v>
                </c:pt>
                <c:pt idx="18">
                  <c:v>9.4212588498645451E-3</c:v>
                </c:pt>
                <c:pt idx="19">
                  <c:v>1.1832053812603131E-2</c:v>
                </c:pt>
                <c:pt idx="20">
                  <c:v>1.4802148612012457E-2</c:v>
                </c:pt>
                <c:pt idx="21">
                  <c:v>1.844574219673099E-2</c:v>
                </c:pt>
                <c:pt idx="22">
                  <c:v>2.2896405690085862E-2</c:v>
                </c:pt>
                <c:pt idx="23">
                  <c:v>2.8309425456713236E-2</c:v>
                </c:pt>
                <c:pt idx="24">
                  <c:v>3.4864209869056521E-2</c:v>
                </c:pt>
                <c:pt idx="25">
                  <c:v>4.2766702860183532E-2</c:v>
                </c:pt>
                <c:pt idx="26">
                  <c:v>5.2251731703532638E-2</c:v>
                </c:pt>
                <c:pt idx="27">
                  <c:v>6.3585199475708801E-2</c:v>
                </c:pt>
                <c:pt idx="28">
                  <c:v>7.7066014732380533E-2</c:v>
                </c:pt>
                <c:pt idx="29">
                  <c:v>9.302763261392194E-2</c:v>
                </c:pt>
                <c:pt idx="30">
                  <c:v>0.11183906362236751</c:v>
                </c:pt>
                <c:pt idx="31">
                  <c:v>0.1339051895801516</c:v>
                </c:pt>
                <c:pt idx="32">
                  <c:v>0.15966621188018459</c:v>
                </c:pt>
                <c:pt idx="33">
                  <c:v>0.18959604632333604</c:v>
                </c:pt>
                <c:pt idx="34">
                  <c:v>0.22419947301999307</c:v>
                </c:pt>
                <c:pt idx="35">
                  <c:v>0.26400785052712267</c:v>
                </c:pt>
                <c:pt idx="36">
                  <c:v>0.30957321218324063</c:v>
                </c:pt>
                <c:pt idx="37">
                  <c:v>0.36146058106677981</c:v>
                </c:pt>
                <c:pt idx="38">
                  <c:v>0.42023836962347982</c:v>
                </c:pt>
                <c:pt idx="39">
                  <c:v>0.48646677207922334</c:v>
                </c:pt>
                <c:pt idx="40">
                  <c:v>0.56068411326439016</c:v>
                </c:pt>
                <c:pt idx="41">
                  <c:v>0.64339118698338738</c:v>
                </c:pt>
                <c:pt idx="42">
                  <c:v>0.7350337005695553</c:v>
                </c:pt>
                <c:pt idx="43">
                  <c:v>0.83598303908732474</c:v>
                </c:pt>
                <c:pt idx="44">
                  <c:v>0.9465156712941093</c:v>
                </c:pt>
                <c:pt idx="45">
                  <c:v>1.0667916375669928</c:v>
                </c:pt>
                <c:pt idx="46">
                  <c:v>1.196832684176302</c:v>
                </c:pt>
                <c:pt idx="47">
                  <c:v>1.336500734191256</c:v>
                </c:pt>
                <c:pt idx="48">
                  <c:v>1.4854775075914091</c:v>
                </c:pt>
                <c:pt idx="49">
                  <c:v>1.643246215586309</c:v>
                </c:pt>
                <c:pt idx="50">
                  <c:v>1.8090763497080713</c:v>
                </c:pt>
                <c:pt idx="51">
                  <c:v>1.9820126573830492</c:v>
                </c:pt>
                <c:pt idx="52">
                  <c:v>2.1608694345944426</c:v>
                </c:pt>
                <c:pt idx="53">
                  <c:v>2.3442312651955675</c:v>
                </c:pt>
                <c:pt idx="54">
                  <c:v>2.5304612882128557</c:v>
                </c:pt>
                <c:pt idx="55">
                  <c:v>2.7177179728526295</c:v>
                </c:pt>
                <c:pt idx="56">
                  <c:v>2.9039812211311853</c:v>
                </c:pt>
                <c:pt idx="57">
                  <c:v>3.0870883972901111</c:v>
                </c:pt>
                <c:pt idx="58">
                  <c:v>3.2647806010961045</c:v>
                </c:pt>
                <c:pt idx="59">
                  <c:v>3.4347591612925203</c:v>
                </c:pt>
                <c:pt idx="60">
                  <c:v>3.5947519316219321</c:v>
                </c:pt>
                <c:pt idx="61">
                  <c:v>3.7425885341645762</c:v>
                </c:pt>
                <c:pt idx="62">
                  <c:v>3.8762832259294884</c:v>
                </c:pt>
                <c:pt idx="63">
                  <c:v>3.9941235807752027</c:v>
                </c:pt>
                <c:pt idx="64">
                  <c:v>4.0947626989825867</c:v>
                </c:pt>
                <c:pt idx="65">
                  <c:v>4.1773122028601186</c:v>
                </c:pt>
                <c:pt idx="66">
                  <c:v>4.2414328721488026</c:v>
                </c:pt>
                <c:pt idx="67">
                  <c:v>4.2874194420989324</c:v>
                </c:pt>
                <c:pt idx="68">
                  <c:v>4.3162758540630417</c:v>
                </c:pt>
                <c:pt idx="69">
                  <c:v>4.3297771359529129</c:v>
                </c:pt>
                <c:pt idx="70">
                  <c:v>4.3305141177979731</c:v>
                </c:pt>
                <c:pt idx="71">
                  <c:v>4.3219173716255996</c:v>
                </c:pt>
                <c:pt idx="72">
                  <c:v>4.3082571152429212</c:v>
                </c:pt>
                <c:pt idx="73">
                  <c:v>4.2946163399537678</c:v>
                </c:pt>
                <c:pt idx="74">
                  <c:v>4.2868351090315553</c:v>
                </c:pt>
                <c:pt idx="75">
                  <c:v>4.2914248150239578</c:v>
                </c:pt>
                <c:pt idx="76">
                  <c:v>4.3154521594616062</c:v>
                </c:pt>
                <c:pt idx="77">
                  <c:v>4.3663936998480839</c:v>
                </c:pt>
                <c:pt idx="78">
                  <c:v>4.4519629598873678</c:v>
                </c:pt>
                <c:pt idx="79">
                  <c:v>4.5799132771809195</c:v>
                </c:pt>
                <c:pt idx="80">
                  <c:v>4.757820720481571</c:v>
                </c:pt>
                <c:pt idx="81">
                  <c:v>4.9928524952606939</c:v>
                </c:pt>
                <c:pt idx="82">
                  <c:v>5.2915272201379722</c:v>
                </c:pt>
                <c:pt idx="83">
                  <c:v>5.6594742474682489</c:v>
                </c:pt>
                <c:pt idx="84">
                  <c:v>6.1011997729813787</c:v>
                </c:pt>
                <c:pt idx="85">
                  <c:v>6.6198677923410187</c:v>
                </c:pt>
                <c:pt idx="86">
                  <c:v>7.217103986312984</c:v>
                </c:pt>
                <c:pt idx="87">
                  <c:v>7.8928303314349204</c:v>
                </c:pt>
                <c:pt idx="88">
                  <c:v>8.6451376328340057</c:v>
                </c:pt>
                <c:pt idx="89">
                  <c:v>9.4702022670491264</c:v>
                </c:pt>
                <c:pt idx="90">
                  <c:v>10.36225222642226</c:v>
                </c:pt>
                <c:pt idx="91">
                  <c:v>11.313586107739802</c:v>
                </c:pt>
                <c:pt idx="92">
                  <c:v>12.31464703409558</c:v>
                </c:pt>
                <c:pt idx="93">
                  <c:v>13.35415169933915</c:v>
                </c:pt>
                <c:pt idx="94">
                  <c:v>14.419272846701482</c:v>
                </c:pt>
                <c:pt idx="95">
                  <c:v>15.495871610922981</c:v>
                </c:pt>
                <c:pt idx="96">
                  <c:v>16.56877434276171</c:v>
                </c:pt>
                <c:pt idx="97">
                  <c:v>17.622086871572449</c:v>
                </c:pt>
                <c:pt idx="98">
                  <c:v>18.639537716712617</c:v>
                </c:pt>
                <c:pt idx="99">
                  <c:v>19.604840594947259</c:v>
                </c:pt>
                <c:pt idx="100">
                  <c:v>20.502065740881466</c:v>
                </c:pt>
                <c:pt idx="101">
                  <c:v>21.316009099199395</c:v>
                </c:pt>
                <c:pt idx="102">
                  <c:v>22.032548383973939</c:v>
                </c:pt>
                <c:pt idx="103">
                  <c:v>22.63897533753266</c:v>
                </c:pt>
                <c:pt idx="104">
                  <c:v>23.124294248092308</c:v>
                </c:pt>
                <c:pt idx="105">
                  <c:v>23.47947787360172</c:v>
                </c:pt>
                <c:pt idx="106">
                  <c:v>23.697673325474529</c:v>
                </c:pt>
                <c:pt idx="107">
                  <c:v>23.774352133233876</c:v>
                </c:pt>
                <c:pt idx="108">
                  <c:v>23.707400571896727</c:v>
                </c:pt>
                <c:pt idx="109">
                  <c:v>23.497148313047429</c:v>
                </c:pt>
                <c:pt idx="110">
                  <c:v>23.146335478874217</c:v>
                </c:pt>
                <c:pt idx="111">
                  <c:v>22.660020156562283</c:v>
                </c:pt>
                <c:pt idx="112">
                  <c:v>22.045430292288152</c:v>
                </c:pt>
                <c:pt idx="113">
                  <c:v>21.311765560298177</c:v>
                </c:pt>
                <c:pt idx="114">
                  <c:v>20.469956233530397</c:v>
                </c:pt>
                <c:pt idx="115">
                  <c:v>19.532387220415409</c:v>
                </c:pt>
                <c:pt idx="116">
                  <c:v>18.512596244189581</c:v>
                </c:pt>
                <c:pt idx="117">
                  <c:v>17.424955607477155</c:v>
                </c:pt>
                <c:pt idx="118">
                  <c:v>16.284347102389859</c:v>
                </c:pt>
                <c:pt idx="119">
                  <c:v>15.105839405960563</c:v>
                </c:pt>
                <c:pt idx="120">
                  <c:v>13.904376766875005</c:v>
                </c:pt>
                <c:pt idx="121">
                  <c:v>12.694486978439622</c:v>
                </c:pt>
                <c:pt idx="122">
                  <c:v>11.490015590281425</c:v>
                </c:pt>
                <c:pt idx="123">
                  <c:v>10.303892090125691</c:v>
                </c:pt>
                <c:pt idx="124">
                  <c:v>9.1479324440481502</c:v>
                </c:pt>
                <c:pt idx="125">
                  <c:v>8.0326809771771011</c:v>
                </c:pt>
                <c:pt idx="126">
                  <c:v>6.9672931640047784</c:v>
                </c:pt>
                <c:pt idx="127">
                  <c:v>5.9594595316450096</c:v>
                </c:pt>
                <c:pt idx="128">
                  <c:v>5.015369608160043</c:v>
                </c:pt>
                <c:pt idx="129">
                  <c:v>4.1397137116496721</c:v>
                </c:pt>
                <c:pt idx="130">
                  <c:v>3.3357194057003645</c:v>
                </c:pt>
                <c:pt idx="131">
                  <c:v>2.6052186652717051</c:v>
                </c:pt>
                <c:pt idx="132">
                  <c:v>1.9487412168889511</c:v>
                </c:pt>
                <c:pt idx="133">
                  <c:v>1.3656291416173048</c:v>
                </c:pt>
                <c:pt idx="134">
                  <c:v>0.85416765366338021</c:v>
                </c:pt>
                <c:pt idx="135">
                  <c:v>0.41172697898846011</c:v>
                </c:pt>
                <c:pt idx="136">
                  <c:v>3.4910438162117891E-2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7-479D-8AD0-C6AF21B0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14472"/>
        <c:axId val="546114864"/>
      </c:lineChart>
      <c:catAx>
        <c:axId val="546114472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546114864"/>
        <c:crosses val="autoZero"/>
        <c:auto val="0"/>
        <c:lblAlgn val="ctr"/>
        <c:lblOffset val="100"/>
        <c:noMultiLvlLbl val="0"/>
      </c:catAx>
      <c:valAx>
        <c:axId val="546114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6114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zh-CN"/>
    </a:p>
  </c:txPr>
  <c:printSettings>
    <c:headerFooter alignWithMargins="0">
      <c:oddHeader>&amp;A</c:oddHeader>
      <c:oddFooter>&amp;P 쪽</c:oddFooter>
    </c:headerFooter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6354676163317E-2"/>
          <c:y val="0.11746068161173615"/>
          <c:w val="0.90131636854721453"/>
          <c:h val="0.6730179595050828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9999FF"/>
            </a:solidFill>
            <a:ln w="25400">
              <a:solidFill>
                <a:srgbClr val="000080"/>
              </a:solidFill>
              <a:prstDash val="solid"/>
            </a:ln>
          </c:spPr>
          <c:invertIfNegative val="0"/>
          <c:cat>
            <c:numRef>
              <c:f>GASKET!$V$68:$V$116</c:f>
              <c:numCache>
                <c:formatCode>0.0000</c:formatCode>
                <c:ptCount val="49"/>
                <c:pt idx="0">
                  <c:v>0.70150000000000001</c:v>
                </c:pt>
                <c:pt idx="1">
                  <c:v>0.70625000000000004</c:v>
                </c:pt>
                <c:pt idx="2">
                  <c:v>0.71099999999999997</c:v>
                </c:pt>
                <c:pt idx="3">
                  <c:v>0.71575</c:v>
                </c:pt>
                <c:pt idx="4">
                  <c:v>0.72050000000000003</c:v>
                </c:pt>
                <c:pt idx="5">
                  <c:v>0.72524999999999995</c:v>
                </c:pt>
                <c:pt idx="6">
                  <c:v>0.73</c:v>
                </c:pt>
                <c:pt idx="7">
                  <c:v>0.73475000000000001</c:v>
                </c:pt>
                <c:pt idx="8">
                  <c:v>0.73950000000000005</c:v>
                </c:pt>
                <c:pt idx="9">
                  <c:v>0.74424999999999997</c:v>
                </c:pt>
                <c:pt idx="10">
                  <c:v>0.749</c:v>
                </c:pt>
                <c:pt idx="11">
                  <c:v>0.75375000000000003</c:v>
                </c:pt>
                <c:pt idx="12">
                  <c:v>0.75849999999999995</c:v>
                </c:pt>
                <c:pt idx="13">
                  <c:v>0.76324999999999998</c:v>
                </c:pt>
                <c:pt idx="14">
                  <c:v>0.76800000000000002</c:v>
                </c:pt>
                <c:pt idx="15">
                  <c:v>0.77275000000000005</c:v>
                </c:pt>
                <c:pt idx="16">
                  <c:v>0.77749999999999997</c:v>
                </c:pt>
                <c:pt idx="17">
                  <c:v>0.78225</c:v>
                </c:pt>
                <c:pt idx="18">
                  <c:v>0.78700000000000003</c:v>
                </c:pt>
                <c:pt idx="19">
                  <c:v>0.79174999999999995</c:v>
                </c:pt>
                <c:pt idx="20">
                  <c:v>0.79649999999999999</c:v>
                </c:pt>
                <c:pt idx="21">
                  <c:v>0.80125000000000002</c:v>
                </c:pt>
                <c:pt idx="22">
                  <c:v>0.80600000000000005</c:v>
                </c:pt>
                <c:pt idx="23">
                  <c:v>0.81074999999999997</c:v>
                </c:pt>
                <c:pt idx="24">
                  <c:v>0.8155</c:v>
                </c:pt>
                <c:pt idx="25">
                  <c:v>0.82025000000000003</c:v>
                </c:pt>
                <c:pt idx="26">
                  <c:v>0.82499999999999996</c:v>
                </c:pt>
                <c:pt idx="27">
                  <c:v>0.82974999999999999</c:v>
                </c:pt>
                <c:pt idx="28">
                  <c:v>0.83450000000000002</c:v>
                </c:pt>
                <c:pt idx="29">
                  <c:v>0.83925000000000005</c:v>
                </c:pt>
                <c:pt idx="30">
                  <c:v>0.84399999999999997</c:v>
                </c:pt>
                <c:pt idx="31">
                  <c:v>0.84875</c:v>
                </c:pt>
                <c:pt idx="32">
                  <c:v>0.85350000000000004</c:v>
                </c:pt>
                <c:pt idx="33">
                  <c:v>0.85824999999999996</c:v>
                </c:pt>
                <c:pt idx="34">
                  <c:v>0.86299999999999999</c:v>
                </c:pt>
                <c:pt idx="35">
                  <c:v>0.86775000000000002</c:v>
                </c:pt>
                <c:pt idx="36">
                  <c:v>0.87250000000000005</c:v>
                </c:pt>
                <c:pt idx="37">
                  <c:v>0.87724999999999997</c:v>
                </c:pt>
                <c:pt idx="38">
                  <c:v>0.88200000000000001</c:v>
                </c:pt>
                <c:pt idx="39">
                  <c:v>0.88675000000000004</c:v>
                </c:pt>
                <c:pt idx="40">
                  <c:v>0.89149999999999996</c:v>
                </c:pt>
                <c:pt idx="41">
                  <c:v>0.89624999999999999</c:v>
                </c:pt>
                <c:pt idx="42">
                  <c:v>0.90100000000000002</c:v>
                </c:pt>
                <c:pt idx="43">
                  <c:v>0.90575000000000006</c:v>
                </c:pt>
                <c:pt idx="44">
                  <c:v>0.91049999999999998</c:v>
                </c:pt>
                <c:pt idx="45">
                  <c:v>0.91525000000000001</c:v>
                </c:pt>
                <c:pt idx="46">
                  <c:v>0.92</c:v>
                </c:pt>
                <c:pt idx="47">
                  <c:v>0.92474999999999996</c:v>
                </c:pt>
                <c:pt idx="48">
                  <c:v>0.92949999999999999</c:v>
                </c:pt>
              </c:numCache>
            </c:numRef>
          </c:cat>
          <c:val>
            <c:numRef>
              <c:f>GASKET!$AB$68:$AB$116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E-4EC1-9DEA-9A58E1E8F11A}"/>
            </c:ext>
          </c:extLst>
        </c:ser>
        <c:ser>
          <c:idx val="0"/>
          <c:order val="0"/>
          <c:spPr>
            <a:solidFill>
              <a:srgbClr val="9999FF"/>
            </a:solidFill>
            <a:ln w="25400">
              <a:solidFill>
                <a:srgbClr val="000080"/>
              </a:solidFill>
              <a:prstDash val="solid"/>
            </a:ln>
          </c:spPr>
          <c:invertIfNegative val="0"/>
          <c:cat>
            <c:numRef>
              <c:f>GASKET!$V$68:$V$116</c:f>
              <c:numCache>
                <c:formatCode>0.0000</c:formatCode>
                <c:ptCount val="49"/>
                <c:pt idx="0">
                  <c:v>0.70150000000000001</c:v>
                </c:pt>
                <c:pt idx="1">
                  <c:v>0.70625000000000004</c:v>
                </c:pt>
                <c:pt idx="2">
                  <c:v>0.71099999999999997</c:v>
                </c:pt>
                <c:pt idx="3">
                  <c:v>0.71575</c:v>
                </c:pt>
                <c:pt idx="4">
                  <c:v>0.72050000000000003</c:v>
                </c:pt>
                <c:pt idx="5">
                  <c:v>0.72524999999999995</c:v>
                </c:pt>
                <c:pt idx="6">
                  <c:v>0.73</c:v>
                </c:pt>
                <c:pt idx="7">
                  <c:v>0.73475000000000001</c:v>
                </c:pt>
                <c:pt idx="8">
                  <c:v>0.73950000000000005</c:v>
                </c:pt>
                <c:pt idx="9">
                  <c:v>0.74424999999999997</c:v>
                </c:pt>
                <c:pt idx="10">
                  <c:v>0.749</c:v>
                </c:pt>
                <c:pt idx="11">
                  <c:v>0.75375000000000003</c:v>
                </c:pt>
                <c:pt idx="12">
                  <c:v>0.75849999999999995</c:v>
                </c:pt>
                <c:pt idx="13">
                  <c:v>0.76324999999999998</c:v>
                </c:pt>
                <c:pt idx="14">
                  <c:v>0.76800000000000002</c:v>
                </c:pt>
                <c:pt idx="15">
                  <c:v>0.77275000000000005</c:v>
                </c:pt>
                <c:pt idx="16">
                  <c:v>0.77749999999999997</c:v>
                </c:pt>
                <c:pt idx="17">
                  <c:v>0.78225</c:v>
                </c:pt>
                <c:pt idx="18">
                  <c:v>0.78700000000000003</c:v>
                </c:pt>
                <c:pt idx="19">
                  <c:v>0.79174999999999995</c:v>
                </c:pt>
                <c:pt idx="20">
                  <c:v>0.79649999999999999</c:v>
                </c:pt>
                <c:pt idx="21">
                  <c:v>0.80125000000000002</c:v>
                </c:pt>
                <c:pt idx="22">
                  <c:v>0.80600000000000005</c:v>
                </c:pt>
                <c:pt idx="23">
                  <c:v>0.81074999999999997</c:v>
                </c:pt>
                <c:pt idx="24">
                  <c:v>0.8155</c:v>
                </c:pt>
                <c:pt idx="25">
                  <c:v>0.82025000000000003</c:v>
                </c:pt>
                <c:pt idx="26">
                  <c:v>0.82499999999999996</c:v>
                </c:pt>
                <c:pt idx="27">
                  <c:v>0.82974999999999999</c:v>
                </c:pt>
                <c:pt idx="28">
                  <c:v>0.83450000000000002</c:v>
                </c:pt>
                <c:pt idx="29">
                  <c:v>0.83925000000000005</c:v>
                </c:pt>
                <c:pt idx="30">
                  <c:v>0.84399999999999997</c:v>
                </c:pt>
                <c:pt idx="31">
                  <c:v>0.84875</c:v>
                </c:pt>
                <c:pt idx="32">
                  <c:v>0.85350000000000004</c:v>
                </c:pt>
                <c:pt idx="33">
                  <c:v>0.85824999999999996</c:v>
                </c:pt>
                <c:pt idx="34">
                  <c:v>0.86299999999999999</c:v>
                </c:pt>
                <c:pt idx="35">
                  <c:v>0.86775000000000002</c:v>
                </c:pt>
                <c:pt idx="36">
                  <c:v>0.87250000000000005</c:v>
                </c:pt>
                <c:pt idx="37">
                  <c:v>0.87724999999999997</c:v>
                </c:pt>
                <c:pt idx="38">
                  <c:v>0.88200000000000001</c:v>
                </c:pt>
                <c:pt idx="39">
                  <c:v>0.88675000000000004</c:v>
                </c:pt>
                <c:pt idx="40">
                  <c:v>0.89149999999999996</c:v>
                </c:pt>
                <c:pt idx="41">
                  <c:v>0.89624999999999999</c:v>
                </c:pt>
                <c:pt idx="42">
                  <c:v>0.90100000000000002</c:v>
                </c:pt>
                <c:pt idx="43">
                  <c:v>0.90575000000000006</c:v>
                </c:pt>
                <c:pt idx="44">
                  <c:v>0.91049999999999998</c:v>
                </c:pt>
                <c:pt idx="45">
                  <c:v>0.91525000000000001</c:v>
                </c:pt>
                <c:pt idx="46">
                  <c:v>0.92</c:v>
                </c:pt>
                <c:pt idx="47">
                  <c:v>0.92474999999999996</c:v>
                </c:pt>
                <c:pt idx="48">
                  <c:v>0.92949999999999999</c:v>
                </c:pt>
              </c:numCache>
            </c:numRef>
          </c:cat>
          <c:val>
            <c:numRef>
              <c:f>GASKET!$AB$68:$AB$116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E-4EC1-9DEA-9A58E1E8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46115648"/>
        <c:axId val="546116040"/>
      </c:barChart>
      <c:catAx>
        <c:axId val="54611564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546116040"/>
        <c:crosses val="autoZero"/>
        <c:auto val="0"/>
        <c:lblAlgn val="ctr"/>
        <c:lblOffset val="100"/>
        <c:noMultiLvlLbl val="0"/>
      </c:catAx>
      <c:valAx>
        <c:axId val="546116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46115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zh-CN"/>
    </a:p>
  </c:txPr>
  <c:printSettings>
    <c:headerFooter alignWithMargins="0">
      <c:oddHeader>&amp;A</c:oddHeader>
      <c:oddFooter>&amp;P 쪽</c:oddFooter>
    </c:headerFooter>
    <c:pageMargins b="1" l="0.75" r="0.75" t="1" header="0.5" footer="0.5"/>
    <c:pageSetup paperSize="8" orientation="landscape" horizontalDpi="36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粗糙度!$C$34</c:f>
              <c:strCache>
                <c:ptCount val="1"/>
                <c:pt idx="0">
                  <c:v>0.5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粗糙度!$D$34:$N$34</c:f>
              <c:numCache>
                <c:formatCode>0.0_ </c:formatCode>
                <c:ptCount val="11"/>
                <c:pt idx="0">
                  <c:v>0.9</c:v>
                </c:pt>
                <c:pt idx="1">
                  <c:v>0.8</c:v>
                </c:pt>
                <c:pt idx="2">
                  <c:v>1.6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0.9</c:v>
                </c:pt>
                <c:pt idx="7">
                  <c:v>0.8</c:v>
                </c:pt>
                <c:pt idx="8">
                  <c:v>1.8</c:v>
                </c:pt>
                <c:pt idx="9">
                  <c:v>0.3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3-44CD-A398-35FD2B9746BA}"/>
            </c:ext>
          </c:extLst>
        </c:ser>
        <c:ser>
          <c:idx val="1"/>
          <c:order val="1"/>
          <c:tx>
            <c:strRef>
              <c:f>粗糙度!$C$41</c:f>
              <c:strCache>
                <c:ptCount val="1"/>
                <c:pt idx="0">
                  <c:v>1.8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粗糙度!$D$41:$N$41</c:f>
              <c:numCache>
                <c:formatCode>0.0_ </c:formatCode>
                <c:ptCount val="11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3-44CD-A398-35FD2B9746BA}"/>
            </c:ext>
          </c:extLst>
        </c:ser>
        <c:ser>
          <c:idx val="2"/>
          <c:order val="2"/>
          <c:tx>
            <c:strRef>
              <c:f>粗糙度!$C$42</c:f>
              <c:strCache>
                <c:ptCount val="1"/>
                <c:pt idx="0">
                  <c:v>0.3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粗糙度!$D$42:$N$42</c:f>
              <c:numCache>
                <c:formatCode>0.0_ 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3-44CD-A398-35FD2B9746BA}"/>
            </c:ext>
          </c:extLst>
        </c:ser>
        <c:ser>
          <c:idx val="3"/>
          <c:order val="3"/>
          <c:tx>
            <c:strRef>
              <c:f>粗糙度!$C$43</c:f>
              <c:strCache>
                <c:ptCount val="1"/>
                <c:pt idx="0">
                  <c:v>0.9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粗糙度!$D$43:$N$43</c:f>
              <c:numCache>
                <c:formatCode>0.0_ </c:formatCode>
                <c:ptCount val="11"/>
                <c:pt idx="0">
                  <c:v>0.86666666666666681</c:v>
                </c:pt>
                <c:pt idx="1">
                  <c:v>0.86666666666666681</c:v>
                </c:pt>
                <c:pt idx="2">
                  <c:v>0.86666666666666681</c:v>
                </c:pt>
                <c:pt idx="3">
                  <c:v>0.86666666666666681</c:v>
                </c:pt>
                <c:pt idx="4">
                  <c:v>0.86666666666666681</c:v>
                </c:pt>
                <c:pt idx="5">
                  <c:v>0.86666666666666681</c:v>
                </c:pt>
                <c:pt idx="6">
                  <c:v>0.86666666666666681</c:v>
                </c:pt>
                <c:pt idx="7">
                  <c:v>0.86666666666666681</c:v>
                </c:pt>
                <c:pt idx="8">
                  <c:v>0.86666666666666681</c:v>
                </c:pt>
                <c:pt idx="9">
                  <c:v>0.86666666666666681</c:v>
                </c:pt>
                <c:pt idx="10">
                  <c:v>0.86666666666666681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3-44CD-A398-35FD2B9746BA}"/>
            </c:ext>
          </c:extLst>
        </c:ser>
        <c:ser>
          <c:idx val="4"/>
          <c:order val="4"/>
          <c:tx>
            <c:strRef>
              <c:f>粗糙度!$C$44</c:f>
              <c:strCache>
                <c:ptCount val="1"/>
                <c:pt idx="0">
                  <c:v>1.5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粗糙度!$D$33:$N$33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粗糙度!$D$44:$N$44</c:f>
              <c:numCache>
                <c:formatCode>0.0_ 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3-44CD-A398-35FD2B9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12184"/>
        <c:axId val="486913752"/>
      </c:lineChart>
      <c:catAx>
        <c:axId val="48691218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3752"/>
        <c:crosses val="autoZero"/>
        <c:auto val="1"/>
        <c:lblAlgn val="ctr"/>
        <c:lblOffset val="100"/>
        <c:noMultiLvlLbl val="0"/>
      </c:catAx>
      <c:valAx>
        <c:axId val="4869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31888497290858E-2"/>
          <c:y val="8.6616695871646568E-2"/>
          <c:w val="0.93109793218648051"/>
          <c:h val="0.76949847528516369"/>
        </c:manualLayout>
      </c:layout>
      <c:lineChart>
        <c:grouping val="standard"/>
        <c:varyColors val="0"/>
        <c:ser>
          <c:idx val="0"/>
          <c:order val="0"/>
          <c:tx>
            <c:strRef>
              <c:f>膜厚!$C$33</c:f>
              <c:strCache>
                <c:ptCount val="1"/>
                <c:pt idx="0">
                  <c:v>5.0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膜厚!$D$32:$N$32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膜厚!$D$33:$N$33</c:f>
              <c:numCache>
                <c:formatCode>0.0_ 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2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8-4C14-B0D2-7662BBAA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14536"/>
        <c:axId val="486916496"/>
      </c:lineChart>
      <c:catAx>
        <c:axId val="48691453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6496"/>
        <c:crosses val="autoZero"/>
        <c:auto val="1"/>
        <c:lblAlgn val="ctr"/>
        <c:lblOffset val="100"/>
        <c:noMultiLvlLbl val="0"/>
      </c:catAx>
      <c:valAx>
        <c:axId val="4869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膜厚!$B$43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膜厚!$C$33:$N$33</c:f>
              <c:numCache>
                <c:formatCode>0.0_ 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3-42F5-8FFC-0F7B3F58F1C5}"/>
            </c:ext>
          </c:extLst>
        </c:ser>
        <c:ser>
          <c:idx val="1"/>
          <c:order val="1"/>
          <c:tx>
            <c:strRef>
              <c:f>膜厚!$B$40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膜厚!$C$40:$N$40</c:f>
              <c:numCache>
                <c:formatCode>0.0_ 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3-42F5-8FFC-0F7B3F58F1C5}"/>
            </c:ext>
          </c:extLst>
        </c:ser>
        <c:ser>
          <c:idx val="2"/>
          <c:order val="2"/>
          <c:tx>
            <c:strRef>
              <c:f>膜厚!$B$41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膜厚!$C$41:$N$41</c:f>
              <c:numCache>
                <c:formatCode>0.0_ 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3-42F5-8FFC-0F7B3F58F1C5}"/>
            </c:ext>
          </c:extLst>
        </c:ser>
        <c:ser>
          <c:idx val="3"/>
          <c:order val="3"/>
          <c:tx>
            <c:strRef>
              <c:f>膜厚!$B$42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膜厚!$C$42:$N$42</c:f>
              <c:numCache>
                <c:formatCode>0.0_ 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3-42F5-8FFC-0F7B3F58F1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膜厚!$C$32:$N$32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膜厚!$C$43:$N$43</c:f>
              <c:numCache>
                <c:formatCode>0.0_ 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3-42F5-8FFC-0F7B3F58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13360"/>
        <c:axId val="486915712"/>
      </c:lineChart>
      <c:catAx>
        <c:axId val="486913360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5712"/>
        <c:crosses val="autoZero"/>
        <c:auto val="1"/>
        <c:lblAlgn val="ctr"/>
        <c:lblOffset val="100"/>
        <c:noMultiLvlLbl val="0"/>
      </c:catAx>
      <c:valAx>
        <c:axId val="4869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31888497290858E-2"/>
          <c:y val="8.6616695871646568E-2"/>
          <c:w val="0.93109793218648051"/>
          <c:h val="0.76949847528516369"/>
        </c:manualLayout>
      </c:layout>
      <c:lineChart>
        <c:grouping val="standard"/>
        <c:varyColors val="0"/>
        <c:ser>
          <c:idx val="0"/>
          <c:order val="0"/>
          <c:tx>
            <c:strRef>
              <c:f>需求!$C$33</c:f>
              <c:strCache>
                <c:ptCount val="1"/>
                <c:pt idx="0">
                  <c:v>6.8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需求!$D$32:$N$32</c:f>
              <c:numCache>
                <c:formatCode>h:mm;@</c:formatCode>
                <c:ptCount val="11"/>
                <c:pt idx="0">
                  <c:v>8.0833333333333339</c:v>
                </c:pt>
                <c:pt idx="1">
                  <c:v>0.17500000000000002</c:v>
                </c:pt>
                <c:pt idx="2">
                  <c:v>0.25833333333333336</c:v>
                </c:pt>
                <c:pt idx="3">
                  <c:v>0.34166666666666662</c:v>
                </c:pt>
                <c:pt idx="4">
                  <c:v>0.42499999999999999</c:v>
                </c:pt>
                <c:pt idx="5">
                  <c:v>0.5083333333333333</c:v>
                </c:pt>
                <c:pt idx="6">
                  <c:v>0.59166666666666667</c:v>
                </c:pt>
                <c:pt idx="7">
                  <c:v>0.67499999999999993</c:v>
                </c:pt>
                <c:pt idx="8">
                  <c:v>0.7583333333333333</c:v>
                </c:pt>
                <c:pt idx="9">
                  <c:v>0.84166666666666667</c:v>
                </c:pt>
                <c:pt idx="10">
                  <c:v>0.92499999999999993</c:v>
                </c:pt>
              </c:numCache>
            </c:numRef>
          </c:cat>
          <c:val>
            <c:numRef>
              <c:f>需求!$D$33:$N$33</c:f>
              <c:numCache>
                <c:formatCode>0.0_ </c:formatCode>
                <c:ptCount val="11"/>
                <c:pt idx="0">
                  <c:v>6.89</c:v>
                </c:pt>
                <c:pt idx="1">
                  <c:v>7.05</c:v>
                </c:pt>
                <c:pt idx="2">
                  <c:v>6.7</c:v>
                </c:pt>
                <c:pt idx="3">
                  <c:v>6.6</c:v>
                </c:pt>
                <c:pt idx="4">
                  <c:v>6.8</c:v>
                </c:pt>
                <c:pt idx="5">
                  <c:v>7.45</c:v>
                </c:pt>
                <c:pt idx="6">
                  <c:v>6.9</c:v>
                </c:pt>
                <c:pt idx="7">
                  <c:v>6.75</c:v>
                </c:pt>
                <c:pt idx="8">
                  <c:v>6.7</c:v>
                </c:pt>
                <c:pt idx="9">
                  <c:v>6.9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8-4C14-B0D2-7662BBAA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14144"/>
        <c:axId val="486916104"/>
      </c:lineChart>
      <c:catAx>
        <c:axId val="48691414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6104"/>
        <c:crosses val="autoZero"/>
        <c:auto val="1"/>
        <c:lblAlgn val="ctr"/>
        <c:lblOffset val="100"/>
        <c:noMultiLvlLbl val="0"/>
      </c:catAx>
      <c:valAx>
        <c:axId val="4869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41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需求!$B$43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需求!$C$32:$N$32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需求!$C$33:$N$33</c:f>
              <c:numCache>
                <c:formatCode>0.0_ </c:formatCode>
                <c:ptCount val="12"/>
                <c:pt idx="0">
                  <c:v>6.8</c:v>
                </c:pt>
                <c:pt idx="1">
                  <c:v>6.89</c:v>
                </c:pt>
                <c:pt idx="2">
                  <c:v>7.05</c:v>
                </c:pt>
                <c:pt idx="3">
                  <c:v>6.7</c:v>
                </c:pt>
                <c:pt idx="4">
                  <c:v>6.6</c:v>
                </c:pt>
                <c:pt idx="5">
                  <c:v>6.8</c:v>
                </c:pt>
                <c:pt idx="6">
                  <c:v>7.45</c:v>
                </c:pt>
                <c:pt idx="7">
                  <c:v>6.9</c:v>
                </c:pt>
                <c:pt idx="8">
                  <c:v>6.75</c:v>
                </c:pt>
                <c:pt idx="9">
                  <c:v>6.7</c:v>
                </c:pt>
                <c:pt idx="10">
                  <c:v>6.9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3-42F5-8FFC-0F7B3F58F1C5}"/>
            </c:ext>
          </c:extLst>
        </c:ser>
        <c:ser>
          <c:idx val="1"/>
          <c:order val="1"/>
          <c:tx>
            <c:strRef>
              <c:f>需求!$B$40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需求!$C$32:$N$32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需求!$C$40:$N$40</c:f>
              <c:numCache>
                <c:formatCode>0.0_ </c:formatCode>
                <c:ptCount val="12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3-42F5-8FFC-0F7B3F58F1C5}"/>
            </c:ext>
          </c:extLst>
        </c:ser>
        <c:ser>
          <c:idx val="2"/>
          <c:order val="2"/>
          <c:tx>
            <c:strRef>
              <c:f>需求!$B$41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需求!$C$32:$N$32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需求!$C$41:$N$41</c:f>
              <c:numCache>
                <c:formatCode>0.0_ </c:formatCode>
                <c:ptCount val="12"/>
                <c:pt idx="0">
                  <c:v>6.8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3-42F5-8FFC-0F7B3F58F1C5}"/>
            </c:ext>
          </c:extLst>
        </c:ser>
        <c:ser>
          <c:idx val="3"/>
          <c:order val="3"/>
          <c:tx>
            <c:strRef>
              <c:f>需求!$B$42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需求!$C$32:$N$32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需求!$C$42:$N$42</c:f>
              <c:numCache>
                <c:formatCode>0.0_ </c:formatCode>
                <c:ptCount val="12"/>
                <c:pt idx="0">
                  <c:v>6.8783333333333339</c:v>
                </c:pt>
                <c:pt idx="1">
                  <c:v>6.8783333333333339</c:v>
                </c:pt>
                <c:pt idx="2">
                  <c:v>6.8783333333333339</c:v>
                </c:pt>
                <c:pt idx="3">
                  <c:v>6.8783333333333339</c:v>
                </c:pt>
                <c:pt idx="4">
                  <c:v>6.8783333333333339</c:v>
                </c:pt>
                <c:pt idx="5">
                  <c:v>6.8783333333333339</c:v>
                </c:pt>
                <c:pt idx="6">
                  <c:v>6.8783333333333339</c:v>
                </c:pt>
                <c:pt idx="7">
                  <c:v>6.8783333333333339</c:v>
                </c:pt>
                <c:pt idx="8">
                  <c:v>6.8783333333333339</c:v>
                </c:pt>
                <c:pt idx="9">
                  <c:v>6.8783333333333339</c:v>
                </c:pt>
                <c:pt idx="10">
                  <c:v>6.8783333333333339</c:v>
                </c:pt>
                <c:pt idx="11">
                  <c:v>6.8783333333333339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3-42F5-8FFC-0F7B3F58F1C5}"/>
            </c:ext>
          </c:extLst>
        </c:ser>
        <c:ser>
          <c:idx val="4"/>
          <c:order val="4"/>
          <c:tx>
            <c:strRef>
              <c:f>需求!$B$33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需求!$C$32:$N$32</c:f>
              <c:numCache>
                <c:formatCode>h:mm;@</c:formatCode>
                <c:ptCount val="12"/>
                <c:pt idx="0">
                  <c:v>0</c:v>
                </c:pt>
                <c:pt idx="1">
                  <c:v>8.0833333333333339</c:v>
                </c:pt>
                <c:pt idx="2">
                  <c:v>0.17500000000000002</c:v>
                </c:pt>
                <c:pt idx="3">
                  <c:v>0.25833333333333336</c:v>
                </c:pt>
                <c:pt idx="4">
                  <c:v>0.34166666666666662</c:v>
                </c:pt>
                <c:pt idx="5">
                  <c:v>0.42499999999999999</c:v>
                </c:pt>
                <c:pt idx="6">
                  <c:v>0.5083333333333333</c:v>
                </c:pt>
                <c:pt idx="7">
                  <c:v>0.59166666666666667</c:v>
                </c:pt>
                <c:pt idx="8">
                  <c:v>0.67499999999999993</c:v>
                </c:pt>
                <c:pt idx="9">
                  <c:v>0.7583333333333333</c:v>
                </c:pt>
                <c:pt idx="10">
                  <c:v>0.84166666666666667</c:v>
                </c:pt>
                <c:pt idx="11">
                  <c:v>0.92499999999999993</c:v>
                </c:pt>
              </c:numCache>
            </c:numRef>
          </c:cat>
          <c:val>
            <c:numRef>
              <c:f>需求!$C$43:$N$43</c:f>
              <c:numCache>
                <c:formatCode>0.0_ </c:formatCode>
                <c:ptCount val="12"/>
                <c:pt idx="0">
                  <c:v>0.40000000000000036</c:v>
                </c:pt>
                <c:pt idx="1">
                  <c:v>0.40000000000000036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0.40000000000000036</c:v>
                </c:pt>
                <c:pt idx="7">
                  <c:v>0.40000000000000036</c:v>
                </c:pt>
                <c:pt idx="8">
                  <c:v>0.40000000000000036</c:v>
                </c:pt>
                <c:pt idx="9">
                  <c:v>0.40000000000000036</c:v>
                </c:pt>
                <c:pt idx="10">
                  <c:v>0.40000000000000036</c:v>
                </c:pt>
                <c:pt idx="11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3-42F5-8FFC-0F7B3F58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12576"/>
        <c:axId val="486914928"/>
      </c:lineChart>
      <c:catAx>
        <c:axId val="486912576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4928"/>
        <c:crosses val="autoZero"/>
        <c:auto val="1"/>
        <c:lblAlgn val="ctr"/>
        <c:lblOffset val="100"/>
        <c:noMultiLvlLbl val="0"/>
      </c:catAx>
      <c:valAx>
        <c:axId val="486914928"/>
        <c:scaling>
          <c:orientation val="minMax"/>
          <c:max val="7.5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6354676163317E-2"/>
          <c:y val="0.11746068161173615"/>
          <c:w val="0.90131636854721453"/>
          <c:h val="0.67301795950508281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9999FF"/>
            </a:solidFill>
            <a:ln w="25400">
              <a:solidFill>
                <a:srgbClr val="000080"/>
              </a:solidFill>
              <a:prstDash val="solid"/>
            </a:ln>
          </c:spPr>
          <c:invertIfNegative val="0"/>
          <c:cat>
            <c:numRef>
              <c:f>GASKET!$V$68:$V$116</c:f>
              <c:numCache>
                <c:formatCode>0.0000</c:formatCode>
                <c:ptCount val="49"/>
                <c:pt idx="0">
                  <c:v>0.70150000000000001</c:v>
                </c:pt>
                <c:pt idx="1">
                  <c:v>0.70625000000000004</c:v>
                </c:pt>
                <c:pt idx="2">
                  <c:v>0.71099999999999997</c:v>
                </c:pt>
                <c:pt idx="3">
                  <c:v>0.71575</c:v>
                </c:pt>
                <c:pt idx="4">
                  <c:v>0.72050000000000003</c:v>
                </c:pt>
                <c:pt idx="5">
                  <c:v>0.72524999999999995</c:v>
                </c:pt>
                <c:pt idx="6">
                  <c:v>0.73</c:v>
                </c:pt>
                <c:pt idx="7">
                  <c:v>0.73475000000000001</c:v>
                </c:pt>
                <c:pt idx="8">
                  <c:v>0.73950000000000005</c:v>
                </c:pt>
                <c:pt idx="9">
                  <c:v>0.74424999999999997</c:v>
                </c:pt>
                <c:pt idx="10">
                  <c:v>0.749</c:v>
                </c:pt>
                <c:pt idx="11">
                  <c:v>0.75375000000000003</c:v>
                </c:pt>
                <c:pt idx="12">
                  <c:v>0.75849999999999995</c:v>
                </c:pt>
                <c:pt idx="13">
                  <c:v>0.76324999999999998</c:v>
                </c:pt>
                <c:pt idx="14">
                  <c:v>0.76800000000000002</c:v>
                </c:pt>
                <c:pt idx="15">
                  <c:v>0.77275000000000005</c:v>
                </c:pt>
                <c:pt idx="16">
                  <c:v>0.77749999999999997</c:v>
                </c:pt>
                <c:pt idx="17">
                  <c:v>0.78225</c:v>
                </c:pt>
                <c:pt idx="18">
                  <c:v>0.78700000000000003</c:v>
                </c:pt>
                <c:pt idx="19">
                  <c:v>0.79174999999999995</c:v>
                </c:pt>
                <c:pt idx="20">
                  <c:v>0.79649999999999999</c:v>
                </c:pt>
                <c:pt idx="21">
                  <c:v>0.80125000000000002</c:v>
                </c:pt>
                <c:pt idx="22">
                  <c:v>0.80600000000000005</c:v>
                </c:pt>
                <c:pt idx="23">
                  <c:v>0.81074999999999997</c:v>
                </c:pt>
                <c:pt idx="24">
                  <c:v>0.8155</c:v>
                </c:pt>
                <c:pt idx="25">
                  <c:v>0.82025000000000003</c:v>
                </c:pt>
                <c:pt idx="26">
                  <c:v>0.82499999999999996</c:v>
                </c:pt>
                <c:pt idx="27">
                  <c:v>0.82974999999999999</c:v>
                </c:pt>
                <c:pt idx="28">
                  <c:v>0.83450000000000002</c:v>
                </c:pt>
                <c:pt idx="29">
                  <c:v>0.83925000000000005</c:v>
                </c:pt>
                <c:pt idx="30">
                  <c:v>0.84399999999999997</c:v>
                </c:pt>
                <c:pt idx="31">
                  <c:v>0.84875</c:v>
                </c:pt>
                <c:pt idx="32">
                  <c:v>0.85350000000000004</c:v>
                </c:pt>
                <c:pt idx="33">
                  <c:v>0.85824999999999996</c:v>
                </c:pt>
                <c:pt idx="34">
                  <c:v>0.86299999999999999</c:v>
                </c:pt>
                <c:pt idx="35">
                  <c:v>0.86775000000000002</c:v>
                </c:pt>
                <c:pt idx="36">
                  <c:v>0.87250000000000005</c:v>
                </c:pt>
                <c:pt idx="37">
                  <c:v>0.87724999999999997</c:v>
                </c:pt>
                <c:pt idx="38">
                  <c:v>0.88200000000000001</c:v>
                </c:pt>
                <c:pt idx="39">
                  <c:v>0.88675000000000004</c:v>
                </c:pt>
                <c:pt idx="40">
                  <c:v>0.89149999999999996</c:v>
                </c:pt>
                <c:pt idx="41">
                  <c:v>0.89624999999999999</c:v>
                </c:pt>
                <c:pt idx="42">
                  <c:v>0.90100000000000002</c:v>
                </c:pt>
                <c:pt idx="43">
                  <c:v>0.90575000000000006</c:v>
                </c:pt>
                <c:pt idx="44">
                  <c:v>0.91049999999999998</c:v>
                </c:pt>
                <c:pt idx="45">
                  <c:v>0.91525000000000001</c:v>
                </c:pt>
                <c:pt idx="46">
                  <c:v>0.92</c:v>
                </c:pt>
                <c:pt idx="47">
                  <c:v>0.92474999999999996</c:v>
                </c:pt>
                <c:pt idx="48">
                  <c:v>0.92949999999999999</c:v>
                </c:pt>
              </c:numCache>
            </c:numRef>
          </c:cat>
          <c:val>
            <c:numRef>
              <c:f>GASKET!$AB$68:$AB$116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EBC-ACB0-9E2CACE53F08}"/>
            </c:ext>
          </c:extLst>
        </c:ser>
        <c:ser>
          <c:idx val="0"/>
          <c:order val="0"/>
          <c:spPr>
            <a:solidFill>
              <a:srgbClr val="9999FF"/>
            </a:solidFill>
            <a:ln w="25400">
              <a:solidFill>
                <a:srgbClr val="000080"/>
              </a:solidFill>
              <a:prstDash val="solid"/>
            </a:ln>
          </c:spPr>
          <c:invertIfNegative val="0"/>
          <c:cat>
            <c:numRef>
              <c:f>GASKET!$V$68:$V$116</c:f>
              <c:numCache>
                <c:formatCode>0.0000</c:formatCode>
                <c:ptCount val="49"/>
                <c:pt idx="0">
                  <c:v>0.70150000000000001</c:v>
                </c:pt>
                <c:pt idx="1">
                  <c:v>0.70625000000000004</c:v>
                </c:pt>
                <c:pt idx="2">
                  <c:v>0.71099999999999997</c:v>
                </c:pt>
                <c:pt idx="3">
                  <c:v>0.71575</c:v>
                </c:pt>
                <c:pt idx="4">
                  <c:v>0.72050000000000003</c:v>
                </c:pt>
                <c:pt idx="5">
                  <c:v>0.72524999999999995</c:v>
                </c:pt>
                <c:pt idx="6">
                  <c:v>0.73</c:v>
                </c:pt>
                <c:pt idx="7">
                  <c:v>0.73475000000000001</c:v>
                </c:pt>
                <c:pt idx="8">
                  <c:v>0.73950000000000005</c:v>
                </c:pt>
                <c:pt idx="9">
                  <c:v>0.74424999999999997</c:v>
                </c:pt>
                <c:pt idx="10">
                  <c:v>0.749</c:v>
                </c:pt>
                <c:pt idx="11">
                  <c:v>0.75375000000000003</c:v>
                </c:pt>
                <c:pt idx="12">
                  <c:v>0.75849999999999995</c:v>
                </c:pt>
                <c:pt idx="13">
                  <c:v>0.76324999999999998</c:v>
                </c:pt>
                <c:pt idx="14">
                  <c:v>0.76800000000000002</c:v>
                </c:pt>
                <c:pt idx="15">
                  <c:v>0.77275000000000005</c:v>
                </c:pt>
                <c:pt idx="16">
                  <c:v>0.77749999999999997</c:v>
                </c:pt>
                <c:pt idx="17">
                  <c:v>0.78225</c:v>
                </c:pt>
                <c:pt idx="18">
                  <c:v>0.78700000000000003</c:v>
                </c:pt>
                <c:pt idx="19">
                  <c:v>0.79174999999999995</c:v>
                </c:pt>
                <c:pt idx="20">
                  <c:v>0.79649999999999999</c:v>
                </c:pt>
                <c:pt idx="21">
                  <c:v>0.80125000000000002</c:v>
                </c:pt>
                <c:pt idx="22">
                  <c:v>0.80600000000000005</c:v>
                </c:pt>
                <c:pt idx="23">
                  <c:v>0.81074999999999997</c:v>
                </c:pt>
                <c:pt idx="24">
                  <c:v>0.8155</c:v>
                </c:pt>
                <c:pt idx="25">
                  <c:v>0.82025000000000003</c:v>
                </c:pt>
                <c:pt idx="26">
                  <c:v>0.82499999999999996</c:v>
                </c:pt>
                <c:pt idx="27">
                  <c:v>0.82974999999999999</c:v>
                </c:pt>
                <c:pt idx="28">
                  <c:v>0.83450000000000002</c:v>
                </c:pt>
                <c:pt idx="29">
                  <c:v>0.83925000000000005</c:v>
                </c:pt>
                <c:pt idx="30">
                  <c:v>0.84399999999999997</c:v>
                </c:pt>
                <c:pt idx="31">
                  <c:v>0.84875</c:v>
                </c:pt>
                <c:pt idx="32">
                  <c:v>0.85350000000000004</c:v>
                </c:pt>
                <c:pt idx="33">
                  <c:v>0.85824999999999996</c:v>
                </c:pt>
                <c:pt idx="34">
                  <c:v>0.86299999999999999</c:v>
                </c:pt>
                <c:pt idx="35">
                  <c:v>0.86775000000000002</c:v>
                </c:pt>
                <c:pt idx="36">
                  <c:v>0.87250000000000005</c:v>
                </c:pt>
                <c:pt idx="37">
                  <c:v>0.87724999999999997</c:v>
                </c:pt>
                <c:pt idx="38">
                  <c:v>0.88200000000000001</c:v>
                </c:pt>
                <c:pt idx="39">
                  <c:v>0.88675000000000004</c:v>
                </c:pt>
                <c:pt idx="40">
                  <c:v>0.89149999999999996</c:v>
                </c:pt>
                <c:pt idx="41">
                  <c:v>0.89624999999999999</c:v>
                </c:pt>
                <c:pt idx="42">
                  <c:v>0.90100000000000002</c:v>
                </c:pt>
                <c:pt idx="43">
                  <c:v>0.90575000000000006</c:v>
                </c:pt>
                <c:pt idx="44">
                  <c:v>0.91049999999999998</c:v>
                </c:pt>
                <c:pt idx="45">
                  <c:v>0.91525000000000001</c:v>
                </c:pt>
                <c:pt idx="46">
                  <c:v>0.92</c:v>
                </c:pt>
                <c:pt idx="47">
                  <c:v>0.92474999999999996</c:v>
                </c:pt>
                <c:pt idx="48">
                  <c:v>0.92949999999999999</c:v>
                </c:pt>
              </c:numCache>
            </c:numRef>
          </c:cat>
          <c:val>
            <c:numRef>
              <c:f>GASKET!$AB$68:$AB$116</c:f>
              <c:numCache>
                <c:formatCode>General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D-4EBC-ACB0-9E2CACE5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912968"/>
        <c:axId val="486918064"/>
      </c:barChart>
      <c:catAx>
        <c:axId val="48691296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486918064"/>
        <c:crosses val="autoZero"/>
        <c:auto val="0"/>
        <c:lblAlgn val="ctr"/>
        <c:lblOffset val="100"/>
        <c:noMultiLvlLbl val="0"/>
      </c:catAx>
      <c:valAx>
        <c:axId val="48691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6912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zh-CN"/>
    </a:p>
  </c:txPr>
  <c:printSettings>
    <c:headerFooter alignWithMargins="0">
      <c:oddHeader>&amp;A</c:oddHeader>
      <c:oddFooter>&amp;P 쪽</c:oddFooter>
    </c:headerFooter>
    <c:pageMargins b="1" l="0.75" r="0.75" t="1" header="0.5" footer="0.5"/>
    <c:pageSetup paperSize="8" orientation="landscape" horizontalDpi="36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21096590445485E-2"/>
          <c:y val="9.8101417408489613E-2"/>
          <c:w val="0.90131636854721453"/>
          <c:h val="0.6772162363037670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GASKET!$L$68:$L$260</c:f>
              <c:numCache>
                <c:formatCode>0.0000</c:formatCode>
                <c:ptCount val="193"/>
                <c:pt idx="0">
                  <c:v>0.70150000000000001</c:v>
                </c:pt>
                <c:pt idx="1">
                  <c:v>0.70268750000000002</c:v>
                </c:pt>
                <c:pt idx="2">
                  <c:v>0.70387500000000003</c:v>
                </c:pt>
                <c:pt idx="3">
                  <c:v>0.70506250000000004</c:v>
                </c:pt>
                <c:pt idx="4">
                  <c:v>0.70625000000000004</c:v>
                </c:pt>
                <c:pt idx="5">
                  <c:v>0.70743750000000005</c:v>
                </c:pt>
                <c:pt idx="6">
                  <c:v>0.70862500000000006</c:v>
                </c:pt>
                <c:pt idx="7">
                  <c:v>0.70981250000000007</c:v>
                </c:pt>
                <c:pt idx="8">
                  <c:v>0.71100000000000008</c:v>
                </c:pt>
                <c:pt idx="9">
                  <c:v>0.71218750000000008</c:v>
                </c:pt>
                <c:pt idx="10">
                  <c:v>0.71337500000000009</c:v>
                </c:pt>
                <c:pt idx="11">
                  <c:v>0.7145625000000001</c:v>
                </c:pt>
                <c:pt idx="12">
                  <c:v>0.71575000000000011</c:v>
                </c:pt>
                <c:pt idx="13">
                  <c:v>0.71693750000000012</c:v>
                </c:pt>
                <c:pt idx="14">
                  <c:v>0.71812500000000012</c:v>
                </c:pt>
                <c:pt idx="15">
                  <c:v>0.71931250000000013</c:v>
                </c:pt>
                <c:pt idx="16">
                  <c:v>0.72050000000000014</c:v>
                </c:pt>
                <c:pt idx="17">
                  <c:v>0.72168750000000015</c:v>
                </c:pt>
                <c:pt idx="18">
                  <c:v>0.72287500000000016</c:v>
                </c:pt>
                <c:pt idx="19">
                  <c:v>0.72406250000000016</c:v>
                </c:pt>
                <c:pt idx="20">
                  <c:v>0.72525000000000017</c:v>
                </c:pt>
                <c:pt idx="21">
                  <c:v>0.72643750000000018</c:v>
                </c:pt>
                <c:pt idx="22">
                  <c:v>0.72762500000000019</c:v>
                </c:pt>
                <c:pt idx="23">
                  <c:v>0.7288125000000002</c:v>
                </c:pt>
                <c:pt idx="24">
                  <c:v>0.7300000000000002</c:v>
                </c:pt>
                <c:pt idx="25">
                  <c:v>0.73118750000000021</c:v>
                </c:pt>
                <c:pt idx="26">
                  <c:v>0.73237500000000022</c:v>
                </c:pt>
                <c:pt idx="27">
                  <c:v>0.73356250000000023</c:v>
                </c:pt>
                <c:pt idx="28">
                  <c:v>0.73475000000000024</c:v>
                </c:pt>
                <c:pt idx="29">
                  <c:v>0.73593750000000024</c:v>
                </c:pt>
                <c:pt idx="30">
                  <c:v>0.73712500000000025</c:v>
                </c:pt>
                <c:pt idx="31">
                  <c:v>0.73831250000000026</c:v>
                </c:pt>
                <c:pt idx="32">
                  <c:v>0.73950000000000027</c:v>
                </c:pt>
                <c:pt idx="33">
                  <c:v>0.74068750000000028</c:v>
                </c:pt>
                <c:pt idx="34">
                  <c:v>0.74187500000000028</c:v>
                </c:pt>
                <c:pt idx="35">
                  <c:v>0.74306250000000029</c:v>
                </c:pt>
                <c:pt idx="36">
                  <c:v>0.7442500000000003</c:v>
                </c:pt>
                <c:pt idx="37">
                  <c:v>0.74543750000000031</c:v>
                </c:pt>
                <c:pt idx="38">
                  <c:v>0.74662500000000032</c:v>
                </c:pt>
                <c:pt idx="39">
                  <c:v>0.74781250000000032</c:v>
                </c:pt>
                <c:pt idx="40">
                  <c:v>0.74900000000000033</c:v>
                </c:pt>
                <c:pt idx="41">
                  <c:v>0.75018750000000034</c:v>
                </c:pt>
                <c:pt idx="42">
                  <c:v>0.75137500000000035</c:v>
                </c:pt>
                <c:pt idx="43">
                  <c:v>0.75256250000000036</c:v>
                </c:pt>
                <c:pt idx="44">
                  <c:v>0.75375000000000036</c:v>
                </c:pt>
                <c:pt idx="45">
                  <c:v>0.75493750000000037</c:v>
                </c:pt>
                <c:pt idx="46">
                  <c:v>0.75612500000000038</c:v>
                </c:pt>
                <c:pt idx="47">
                  <c:v>0.75731250000000039</c:v>
                </c:pt>
                <c:pt idx="48">
                  <c:v>0.7585000000000004</c:v>
                </c:pt>
                <c:pt idx="49">
                  <c:v>0.7596875000000004</c:v>
                </c:pt>
                <c:pt idx="50">
                  <c:v>0.76087500000000041</c:v>
                </c:pt>
                <c:pt idx="51">
                  <c:v>0.76206250000000042</c:v>
                </c:pt>
                <c:pt idx="52">
                  <c:v>0.76325000000000043</c:v>
                </c:pt>
                <c:pt idx="53">
                  <c:v>0.76443750000000044</c:v>
                </c:pt>
                <c:pt idx="54">
                  <c:v>0.76562500000000044</c:v>
                </c:pt>
                <c:pt idx="55">
                  <c:v>0.76681250000000045</c:v>
                </c:pt>
                <c:pt idx="56">
                  <c:v>0.76800000000000046</c:v>
                </c:pt>
                <c:pt idx="57">
                  <c:v>0.76918750000000047</c:v>
                </c:pt>
                <c:pt idx="58">
                  <c:v>0.77037500000000048</c:v>
                </c:pt>
                <c:pt idx="59">
                  <c:v>0.77156250000000048</c:v>
                </c:pt>
                <c:pt idx="60">
                  <c:v>0.77275000000000049</c:v>
                </c:pt>
                <c:pt idx="61">
                  <c:v>0.7739375000000005</c:v>
                </c:pt>
                <c:pt idx="62">
                  <c:v>0.77512500000000051</c:v>
                </c:pt>
                <c:pt idx="63">
                  <c:v>0.77631250000000052</c:v>
                </c:pt>
                <c:pt idx="64">
                  <c:v>0.77750000000000052</c:v>
                </c:pt>
                <c:pt idx="65">
                  <c:v>0.77868750000000053</c:v>
                </c:pt>
                <c:pt idx="66">
                  <c:v>0.77987500000000054</c:v>
                </c:pt>
                <c:pt idx="67">
                  <c:v>0.78106250000000055</c:v>
                </c:pt>
                <c:pt idx="68">
                  <c:v>0.78225000000000056</c:v>
                </c:pt>
                <c:pt idx="69">
                  <c:v>0.78343750000000056</c:v>
                </c:pt>
                <c:pt idx="70">
                  <c:v>0.78462500000000057</c:v>
                </c:pt>
                <c:pt idx="71">
                  <c:v>0.78581250000000058</c:v>
                </c:pt>
                <c:pt idx="72">
                  <c:v>0.78700000000000059</c:v>
                </c:pt>
                <c:pt idx="73">
                  <c:v>0.7881875000000006</c:v>
                </c:pt>
                <c:pt idx="74">
                  <c:v>0.7893750000000006</c:v>
                </c:pt>
                <c:pt idx="75">
                  <c:v>0.79056250000000061</c:v>
                </c:pt>
                <c:pt idx="76">
                  <c:v>0.79175000000000062</c:v>
                </c:pt>
                <c:pt idx="77">
                  <c:v>0.79293750000000063</c:v>
                </c:pt>
                <c:pt idx="78">
                  <c:v>0.79412500000000064</c:v>
                </c:pt>
                <c:pt idx="79">
                  <c:v>0.79531250000000064</c:v>
                </c:pt>
                <c:pt idx="80">
                  <c:v>0.79650000000000065</c:v>
                </c:pt>
                <c:pt idx="81">
                  <c:v>0.79768750000000066</c:v>
                </c:pt>
                <c:pt idx="82">
                  <c:v>0.79887500000000067</c:v>
                </c:pt>
                <c:pt idx="83">
                  <c:v>0.80006250000000068</c:v>
                </c:pt>
                <c:pt idx="84">
                  <c:v>0.80125000000000068</c:v>
                </c:pt>
                <c:pt idx="85">
                  <c:v>0.80243750000000069</c:v>
                </c:pt>
                <c:pt idx="86">
                  <c:v>0.8036250000000007</c:v>
                </c:pt>
                <c:pt idx="87">
                  <c:v>0.80481250000000071</c:v>
                </c:pt>
                <c:pt idx="88">
                  <c:v>0.80600000000000072</c:v>
                </c:pt>
                <c:pt idx="89">
                  <c:v>0.80718750000000072</c:v>
                </c:pt>
                <c:pt idx="90">
                  <c:v>0.80837500000000073</c:v>
                </c:pt>
                <c:pt idx="91">
                  <c:v>0.80956250000000074</c:v>
                </c:pt>
                <c:pt idx="92">
                  <c:v>0.81075000000000075</c:v>
                </c:pt>
                <c:pt idx="93">
                  <c:v>0.81193750000000076</c:v>
                </c:pt>
                <c:pt idx="94">
                  <c:v>0.81312500000000076</c:v>
                </c:pt>
                <c:pt idx="95">
                  <c:v>0.81431250000000077</c:v>
                </c:pt>
                <c:pt idx="96">
                  <c:v>0.81550000000000078</c:v>
                </c:pt>
                <c:pt idx="97">
                  <c:v>0.81668750000000079</c:v>
                </c:pt>
                <c:pt idx="98">
                  <c:v>0.8178750000000008</c:v>
                </c:pt>
                <c:pt idx="99">
                  <c:v>0.8190625000000008</c:v>
                </c:pt>
                <c:pt idx="100">
                  <c:v>0.82025000000000081</c:v>
                </c:pt>
                <c:pt idx="101">
                  <c:v>0.82143750000000082</c:v>
                </c:pt>
                <c:pt idx="102">
                  <c:v>0.82262500000000083</c:v>
                </c:pt>
                <c:pt idx="103">
                  <c:v>0.82381250000000084</c:v>
                </c:pt>
                <c:pt idx="104">
                  <c:v>0.82500000000000084</c:v>
                </c:pt>
                <c:pt idx="105">
                  <c:v>0.82618750000000085</c:v>
                </c:pt>
                <c:pt idx="106">
                  <c:v>0.82737500000000086</c:v>
                </c:pt>
                <c:pt idx="107">
                  <c:v>0.82856250000000087</c:v>
                </c:pt>
                <c:pt idx="108">
                  <c:v>0.82975000000000088</c:v>
                </c:pt>
                <c:pt idx="109">
                  <c:v>0.83093750000000088</c:v>
                </c:pt>
                <c:pt idx="110">
                  <c:v>0.83212500000000089</c:v>
                </c:pt>
                <c:pt idx="111">
                  <c:v>0.8333125000000009</c:v>
                </c:pt>
                <c:pt idx="112">
                  <c:v>0.83450000000000091</c:v>
                </c:pt>
                <c:pt idx="113">
                  <c:v>0.83568750000000092</c:v>
                </c:pt>
                <c:pt idx="114">
                  <c:v>0.83687500000000092</c:v>
                </c:pt>
                <c:pt idx="115">
                  <c:v>0.83806250000000093</c:v>
                </c:pt>
                <c:pt idx="116">
                  <c:v>0.83925000000000094</c:v>
                </c:pt>
                <c:pt idx="117">
                  <c:v>0.84043750000000095</c:v>
                </c:pt>
                <c:pt idx="118">
                  <c:v>0.84162500000000096</c:v>
                </c:pt>
                <c:pt idx="119">
                  <c:v>0.84281250000000096</c:v>
                </c:pt>
                <c:pt idx="120">
                  <c:v>0.84400000000000097</c:v>
                </c:pt>
                <c:pt idx="121">
                  <c:v>0.84518750000000098</c:v>
                </c:pt>
                <c:pt idx="122">
                  <c:v>0.84637500000000099</c:v>
                </c:pt>
                <c:pt idx="123">
                  <c:v>0.847562500000001</c:v>
                </c:pt>
                <c:pt idx="124">
                  <c:v>0.848750000000001</c:v>
                </c:pt>
                <c:pt idx="125">
                  <c:v>0.84993750000000101</c:v>
                </c:pt>
                <c:pt idx="126">
                  <c:v>0.85112500000000102</c:v>
                </c:pt>
                <c:pt idx="127">
                  <c:v>0.85231250000000103</c:v>
                </c:pt>
                <c:pt idx="128">
                  <c:v>0.85350000000000104</c:v>
                </c:pt>
                <c:pt idx="129">
                  <c:v>0.85468750000000104</c:v>
                </c:pt>
                <c:pt idx="130">
                  <c:v>0.85587500000000105</c:v>
                </c:pt>
                <c:pt idx="131">
                  <c:v>0.85706250000000106</c:v>
                </c:pt>
                <c:pt idx="132">
                  <c:v>0.85825000000000107</c:v>
                </c:pt>
                <c:pt idx="133">
                  <c:v>0.85943750000000108</c:v>
                </c:pt>
                <c:pt idx="134">
                  <c:v>0.86062500000000108</c:v>
                </c:pt>
                <c:pt idx="135">
                  <c:v>0.86181250000000109</c:v>
                </c:pt>
                <c:pt idx="136">
                  <c:v>0.8630000000000011</c:v>
                </c:pt>
                <c:pt idx="137">
                  <c:v>0.86418750000000111</c:v>
                </c:pt>
                <c:pt idx="138">
                  <c:v>0.86537500000000112</c:v>
                </c:pt>
                <c:pt idx="139">
                  <c:v>0.86656250000000112</c:v>
                </c:pt>
                <c:pt idx="140">
                  <c:v>0.86775000000000113</c:v>
                </c:pt>
                <c:pt idx="141">
                  <c:v>0.86893750000000114</c:v>
                </c:pt>
                <c:pt idx="142">
                  <c:v>0.87012500000000115</c:v>
                </c:pt>
                <c:pt idx="143">
                  <c:v>0.87131250000000116</c:v>
                </c:pt>
                <c:pt idx="144">
                  <c:v>0.87250000000000116</c:v>
                </c:pt>
                <c:pt idx="145">
                  <c:v>0.87368750000000117</c:v>
                </c:pt>
                <c:pt idx="146">
                  <c:v>0.87487500000000118</c:v>
                </c:pt>
                <c:pt idx="147">
                  <c:v>0.87606250000000119</c:v>
                </c:pt>
                <c:pt idx="148">
                  <c:v>0.8772500000000012</c:v>
                </c:pt>
                <c:pt idx="149">
                  <c:v>0.8784375000000012</c:v>
                </c:pt>
                <c:pt idx="150">
                  <c:v>0.87962500000000121</c:v>
                </c:pt>
                <c:pt idx="151">
                  <c:v>0.88081250000000122</c:v>
                </c:pt>
                <c:pt idx="152">
                  <c:v>0.88200000000000123</c:v>
                </c:pt>
                <c:pt idx="153">
                  <c:v>0.88318750000000124</c:v>
                </c:pt>
                <c:pt idx="154">
                  <c:v>0.88437500000000124</c:v>
                </c:pt>
                <c:pt idx="155">
                  <c:v>0.88556250000000125</c:v>
                </c:pt>
                <c:pt idx="156">
                  <c:v>0.88675000000000126</c:v>
                </c:pt>
                <c:pt idx="157">
                  <c:v>0.88793750000000127</c:v>
                </c:pt>
                <c:pt idx="158">
                  <c:v>0.88912500000000128</c:v>
                </c:pt>
                <c:pt idx="159">
                  <c:v>0.89031250000000128</c:v>
                </c:pt>
                <c:pt idx="160">
                  <c:v>0.89150000000000129</c:v>
                </c:pt>
                <c:pt idx="161">
                  <c:v>0.8926875000000013</c:v>
                </c:pt>
                <c:pt idx="162">
                  <c:v>0.89387500000000131</c:v>
                </c:pt>
                <c:pt idx="163">
                  <c:v>0.89506250000000132</c:v>
                </c:pt>
                <c:pt idx="164">
                  <c:v>0.89625000000000132</c:v>
                </c:pt>
                <c:pt idx="165">
                  <c:v>0.89743750000000133</c:v>
                </c:pt>
                <c:pt idx="166">
                  <c:v>0.89862500000000134</c:v>
                </c:pt>
                <c:pt idx="167">
                  <c:v>0.89981250000000135</c:v>
                </c:pt>
                <c:pt idx="168">
                  <c:v>0.90100000000000136</c:v>
                </c:pt>
                <c:pt idx="169">
                  <c:v>0.90218750000000136</c:v>
                </c:pt>
                <c:pt idx="170">
                  <c:v>0.90337500000000137</c:v>
                </c:pt>
                <c:pt idx="171">
                  <c:v>0.90456250000000138</c:v>
                </c:pt>
                <c:pt idx="172">
                  <c:v>0.90575000000000139</c:v>
                </c:pt>
                <c:pt idx="173">
                  <c:v>0.9069375000000014</c:v>
                </c:pt>
                <c:pt idx="174">
                  <c:v>0.9081250000000014</c:v>
                </c:pt>
                <c:pt idx="175">
                  <c:v>0.90931250000000141</c:v>
                </c:pt>
                <c:pt idx="176">
                  <c:v>0.91050000000000142</c:v>
                </c:pt>
                <c:pt idx="177">
                  <c:v>0.91168750000000143</c:v>
                </c:pt>
                <c:pt idx="178">
                  <c:v>0.91287500000000144</c:v>
                </c:pt>
                <c:pt idx="179">
                  <c:v>0.91406250000000144</c:v>
                </c:pt>
                <c:pt idx="180">
                  <c:v>0.91525000000000145</c:v>
                </c:pt>
                <c:pt idx="181">
                  <c:v>0.91643750000000146</c:v>
                </c:pt>
                <c:pt idx="182">
                  <c:v>0.91762500000000147</c:v>
                </c:pt>
                <c:pt idx="183">
                  <c:v>0.91881250000000148</c:v>
                </c:pt>
                <c:pt idx="184">
                  <c:v>0.92000000000000148</c:v>
                </c:pt>
                <c:pt idx="185">
                  <c:v>0.92118750000000149</c:v>
                </c:pt>
                <c:pt idx="186">
                  <c:v>0.9223750000000015</c:v>
                </c:pt>
                <c:pt idx="187">
                  <c:v>0.92356250000000151</c:v>
                </c:pt>
                <c:pt idx="188">
                  <c:v>0.92475000000000152</c:v>
                </c:pt>
                <c:pt idx="189">
                  <c:v>0.92593750000000152</c:v>
                </c:pt>
                <c:pt idx="190">
                  <c:v>0.92712500000000153</c:v>
                </c:pt>
                <c:pt idx="191">
                  <c:v>0.92831250000000154</c:v>
                </c:pt>
                <c:pt idx="192">
                  <c:v>0.92950000000000155</c:v>
                </c:pt>
              </c:numCache>
            </c:numRef>
          </c:cat>
          <c:val>
            <c:numRef>
              <c:f>GASKET!$M$68:$M$260</c:f>
              <c:numCache>
                <c:formatCode>General</c:formatCode>
                <c:ptCount val="193"/>
                <c:pt idx="0">
                  <c:v>8.1443254586443438E-5</c:v>
                </c:pt>
                <c:pt idx="1">
                  <c:v>1.0946332794971298E-4</c:v>
                </c:pt>
                <c:pt idx="2">
                  <c:v>1.4658216850745232E-4</c:v>
                </c:pt>
                <c:pt idx="3">
                  <c:v>1.955641059314959E-4</c:v>
                </c:pt>
                <c:pt idx="4">
                  <c:v>2.5994955982079697E-4</c:v>
                </c:pt>
                <c:pt idx="5">
                  <c:v>3.4425262711456213E-4</c:v>
                </c:pt>
                <c:pt idx="6">
                  <c:v>4.542028462825987E-4</c:v>
                </c:pt>
                <c:pt idx="7">
                  <c:v>5.9703926095172393E-4</c:v>
                </c:pt>
                <c:pt idx="8">
                  <c:v>7.8186591679425593E-4</c:v>
                </c:pt>
                <c:pt idx="9">
                  <c:v>1.0200789282649076E-3</c:v>
                </c:pt>
                <c:pt idx="10">
                  <c:v>1.3258761987038838E-3</c:v>
                </c:pt>
                <c:pt idx="11">
                  <c:v>1.7168617070707766E-3</c:v>
                </c:pt>
                <c:pt idx="12">
                  <c:v>2.2147569102177415E-3</c:v>
                </c:pt>
                <c:pt idx="13">
                  <c:v>2.8462321573676243E-3</c:v>
                </c:pt>
                <c:pt idx="14">
                  <c:v>3.6438709618969987E-3</c:v>
                </c:pt>
                <c:pt idx="15">
                  <c:v>4.6472793955110673E-3</c:v>
                </c:pt>
                <c:pt idx="16">
                  <c:v>5.90435161559101E-3</c:v>
                </c:pt>
                <c:pt idx="17">
                  <c:v>7.4727004475852281E-3</c:v>
                </c:pt>
                <c:pt idx="18">
                  <c:v>9.4212588498645451E-3</c:v>
                </c:pt>
                <c:pt idx="19">
                  <c:v>1.1832053812603131E-2</c:v>
                </c:pt>
                <c:pt idx="20">
                  <c:v>1.4802148612012457E-2</c:v>
                </c:pt>
                <c:pt idx="21">
                  <c:v>1.844574219673099E-2</c:v>
                </c:pt>
                <c:pt idx="22">
                  <c:v>2.2896405690085862E-2</c:v>
                </c:pt>
                <c:pt idx="23">
                  <c:v>2.8309425456713236E-2</c:v>
                </c:pt>
                <c:pt idx="24">
                  <c:v>3.4864209869056521E-2</c:v>
                </c:pt>
                <c:pt idx="25">
                  <c:v>4.2766702860183532E-2</c:v>
                </c:pt>
                <c:pt idx="26">
                  <c:v>5.2251731703532638E-2</c:v>
                </c:pt>
                <c:pt idx="27">
                  <c:v>6.3585199475708801E-2</c:v>
                </c:pt>
                <c:pt idx="28">
                  <c:v>7.7066014732380533E-2</c:v>
                </c:pt>
                <c:pt idx="29">
                  <c:v>9.302763261392194E-2</c:v>
                </c:pt>
                <c:pt idx="30">
                  <c:v>0.11183906362236751</c:v>
                </c:pt>
                <c:pt idx="31">
                  <c:v>0.1339051895801516</c:v>
                </c:pt>
                <c:pt idx="32">
                  <c:v>0.15966621188018459</c:v>
                </c:pt>
                <c:pt idx="33">
                  <c:v>0.18959604632333604</c:v>
                </c:pt>
                <c:pt idx="34">
                  <c:v>0.22419947301999307</c:v>
                </c:pt>
                <c:pt idx="35">
                  <c:v>0.26400785052712267</c:v>
                </c:pt>
                <c:pt idx="36">
                  <c:v>0.30957321218324063</c:v>
                </c:pt>
                <c:pt idx="37">
                  <c:v>0.36146058106677981</c:v>
                </c:pt>
                <c:pt idx="38">
                  <c:v>0.42023836962347982</c:v>
                </c:pt>
                <c:pt idx="39">
                  <c:v>0.48646677207922334</c:v>
                </c:pt>
                <c:pt idx="40">
                  <c:v>0.56068411326439016</c:v>
                </c:pt>
                <c:pt idx="41">
                  <c:v>0.64339118698338738</c:v>
                </c:pt>
                <c:pt idx="42">
                  <c:v>0.7350337005695553</c:v>
                </c:pt>
                <c:pt idx="43">
                  <c:v>0.83598303908732474</c:v>
                </c:pt>
                <c:pt idx="44">
                  <c:v>0.9465156712941093</c:v>
                </c:pt>
                <c:pt idx="45">
                  <c:v>1.0667916375669928</c:v>
                </c:pt>
                <c:pt idx="46">
                  <c:v>1.196832684176302</c:v>
                </c:pt>
                <c:pt idx="47">
                  <c:v>1.336500734191256</c:v>
                </c:pt>
                <c:pt idx="48">
                  <c:v>1.4854775075914091</c:v>
                </c:pt>
                <c:pt idx="49">
                  <c:v>1.643246215586309</c:v>
                </c:pt>
                <c:pt idx="50">
                  <c:v>1.8090763497080713</c:v>
                </c:pt>
                <c:pt idx="51">
                  <c:v>1.9820126573830492</c:v>
                </c:pt>
                <c:pt idx="52">
                  <c:v>2.1608694345944426</c:v>
                </c:pt>
                <c:pt idx="53">
                  <c:v>2.3442312651955675</c:v>
                </c:pt>
                <c:pt idx="54">
                  <c:v>2.5304612882128557</c:v>
                </c:pt>
                <c:pt idx="55">
                  <c:v>2.7177179728526295</c:v>
                </c:pt>
                <c:pt idx="56">
                  <c:v>2.9039812211311853</c:v>
                </c:pt>
                <c:pt idx="57">
                  <c:v>3.0870883972901111</c:v>
                </c:pt>
                <c:pt idx="58">
                  <c:v>3.2647806010961045</c:v>
                </c:pt>
                <c:pt idx="59">
                  <c:v>3.4347591612925203</c:v>
                </c:pt>
                <c:pt idx="60">
                  <c:v>3.5947519316219321</c:v>
                </c:pt>
                <c:pt idx="61">
                  <c:v>3.7425885341645762</c:v>
                </c:pt>
                <c:pt idx="62">
                  <c:v>3.8762832259294884</c:v>
                </c:pt>
                <c:pt idx="63">
                  <c:v>3.9941235807752027</c:v>
                </c:pt>
                <c:pt idx="64">
                  <c:v>4.0947626989825867</c:v>
                </c:pt>
                <c:pt idx="65">
                  <c:v>4.1773122028601186</c:v>
                </c:pt>
                <c:pt idx="66">
                  <c:v>4.2414328721488026</c:v>
                </c:pt>
                <c:pt idx="67">
                  <c:v>4.2874194420989324</c:v>
                </c:pt>
                <c:pt idx="68">
                  <c:v>4.3162758540630417</c:v>
                </c:pt>
                <c:pt idx="69">
                  <c:v>4.3297771359529129</c:v>
                </c:pt>
                <c:pt idx="70">
                  <c:v>4.3305141177979731</c:v>
                </c:pt>
                <c:pt idx="71">
                  <c:v>4.3219173716255996</c:v>
                </c:pt>
                <c:pt idx="72">
                  <c:v>4.3082571152429212</c:v>
                </c:pt>
                <c:pt idx="73">
                  <c:v>4.2946163399537678</c:v>
                </c:pt>
                <c:pt idx="74">
                  <c:v>4.2868351090315553</c:v>
                </c:pt>
                <c:pt idx="75">
                  <c:v>4.2914248150239578</c:v>
                </c:pt>
                <c:pt idx="76">
                  <c:v>4.3154521594616062</c:v>
                </c:pt>
                <c:pt idx="77">
                  <c:v>4.3663936998480839</c:v>
                </c:pt>
                <c:pt idx="78">
                  <c:v>4.4519629598873678</c:v>
                </c:pt>
                <c:pt idx="79">
                  <c:v>4.5799132771809195</c:v>
                </c:pt>
                <c:pt idx="80">
                  <c:v>4.757820720481571</c:v>
                </c:pt>
                <c:pt idx="81">
                  <c:v>4.9928524952606939</c:v>
                </c:pt>
                <c:pt idx="82">
                  <c:v>5.2915272201379722</c:v>
                </c:pt>
                <c:pt idx="83">
                  <c:v>5.6594742474682489</c:v>
                </c:pt>
                <c:pt idx="84">
                  <c:v>6.1011997729813787</c:v>
                </c:pt>
                <c:pt idx="85">
                  <c:v>6.6198677923410187</c:v>
                </c:pt>
                <c:pt idx="86">
                  <c:v>7.217103986312984</c:v>
                </c:pt>
                <c:pt idx="87">
                  <c:v>7.8928303314349204</c:v>
                </c:pt>
                <c:pt idx="88">
                  <c:v>8.6451376328340057</c:v>
                </c:pt>
                <c:pt idx="89">
                  <c:v>9.4702022670491264</c:v>
                </c:pt>
                <c:pt idx="90">
                  <c:v>10.36225222642226</c:v>
                </c:pt>
                <c:pt idx="91">
                  <c:v>11.313586107739802</c:v>
                </c:pt>
                <c:pt idx="92">
                  <c:v>12.31464703409558</c:v>
                </c:pt>
                <c:pt idx="93">
                  <c:v>13.35415169933915</c:v>
                </c:pt>
                <c:pt idx="94">
                  <c:v>14.419272846701482</c:v>
                </c:pt>
                <c:pt idx="95">
                  <c:v>15.495871610922981</c:v>
                </c:pt>
                <c:pt idx="96">
                  <c:v>16.56877434276171</c:v>
                </c:pt>
                <c:pt idx="97">
                  <c:v>17.622086871572449</c:v>
                </c:pt>
                <c:pt idx="98">
                  <c:v>18.639537716712617</c:v>
                </c:pt>
                <c:pt idx="99">
                  <c:v>19.604840594947259</c:v>
                </c:pt>
                <c:pt idx="100">
                  <c:v>20.502065740881466</c:v>
                </c:pt>
                <c:pt idx="101">
                  <c:v>21.316009099199395</c:v>
                </c:pt>
                <c:pt idx="102">
                  <c:v>22.032548383973939</c:v>
                </c:pt>
                <c:pt idx="103">
                  <c:v>22.63897533753266</c:v>
                </c:pt>
                <c:pt idx="104">
                  <c:v>23.124294248092308</c:v>
                </c:pt>
                <c:pt idx="105">
                  <c:v>23.47947787360172</c:v>
                </c:pt>
                <c:pt idx="106">
                  <c:v>23.697673325474529</c:v>
                </c:pt>
                <c:pt idx="107">
                  <c:v>23.774352133233876</c:v>
                </c:pt>
                <c:pt idx="108">
                  <c:v>23.707400571896727</c:v>
                </c:pt>
                <c:pt idx="109">
                  <c:v>23.497148313047429</c:v>
                </c:pt>
                <c:pt idx="110">
                  <c:v>23.146335478874217</c:v>
                </c:pt>
                <c:pt idx="111">
                  <c:v>22.660020156562283</c:v>
                </c:pt>
                <c:pt idx="112">
                  <c:v>22.045430292288152</c:v>
                </c:pt>
                <c:pt idx="113">
                  <c:v>21.311765560298177</c:v>
                </c:pt>
                <c:pt idx="114">
                  <c:v>20.469956233530397</c:v>
                </c:pt>
                <c:pt idx="115">
                  <c:v>19.532387220415409</c:v>
                </c:pt>
                <c:pt idx="116">
                  <c:v>18.512596244189581</c:v>
                </c:pt>
                <c:pt idx="117">
                  <c:v>17.424955607477155</c:v>
                </c:pt>
                <c:pt idx="118">
                  <c:v>16.284347102389859</c:v>
                </c:pt>
                <c:pt idx="119">
                  <c:v>15.105839405960563</c:v>
                </c:pt>
                <c:pt idx="120">
                  <c:v>13.904376766875005</c:v>
                </c:pt>
                <c:pt idx="121">
                  <c:v>12.694486978439622</c:v>
                </c:pt>
                <c:pt idx="122">
                  <c:v>11.490015590281425</c:v>
                </c:pt>
                <c:pt idx="123">
                  <c:v>10.303892090125691</c:v>
                </c:pt>
                <c:pt idx="124">
                  <c:v>9.1479324440481502</c:v>
                </c:pt>
                <c:pt idx="125">
                  <c:v>8.0326809771771011</c:v>
                </c:pt>
                <c:pt idx="126">
                  <c:v>6.9672931640047784</c:v>
                </c:pt>
                <c:pt idx="127">
                  <c:v>5.9594595316450096</c:v>
                </c:pt>
                <c:pt idx="128">
                  <c:v>5.015369608160043</c:v>
                </c:pt>
                <c:pt idx="129">
                  <c:v>4.1397137116496721</c:v>
                </c:pt>
                <c:pt idx="130">
                  <c:v>3.3357194057003645</c:v>
                </c:pt>
                <c:pt idx="131">
                  <c:v>2.6052186652717051</c:v>
                </c:pt>
                <c:pt idx="132">
                  <c:v>1.9487412168889511</c:v>
                </c:pt>
                <c:pt idx="133">
                  <c:v>1.3656291416173048</c:v>
                </c:pt>
                <c:pt idx="134">
                  <c:v>0.85416765366338021</c:v>
                </c:pt>
                <c:pt idx="135">
                  <c:v>0.41172697898846011</c:v>
                </c:pt>
                <c:pt idx="136">
                  <c:v>3.4910438162117891E-2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F-4ACC-A0CA-2149A10A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18848"/>
        <c:axId val="546117216"/>
      </c:lineChart>
      <c:catAx>
        <c:axId val="48691884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546117216"/>
        <c:crosses val="autoZero"/>
        <c:auto val="0"/>
        <c:lblAlgn val="ctr"/>
        <c:lblOffset val="100"/>
        <c:noMultiLvlLbl val="0"/>
      </c:catAx>
      <c:valAx>
        <c:axId val="54611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6918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zh-CN"/>
    </a:p>
  </c:txPr>
  <c:printSettings>
    <c:headerFooter alignWithMargins="0">
      <c:oddHeader>&amp;A</c:oddHeader>
      <c:oddFooter>&amp;P 쪽</c:oddFooter>
    </c:headerFooter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15838504727659E-2"/>
          <c:y val="0.132911597779244"/>
          <c:w val="0.88552688471865026"/>
          <c:h val="0.63924149408112585"/>
        </c:manualLayout>
      </c:layout>
      <c:barChart>
        <c:barDir val="col"/>
        <c:grouping val="clustered"/>
        <c:varyColors val="0"/>
        <c:ser>
          <c:idx val="1"/>
          <c:order val="1"/>
          <c:spPr>
            <a:pattFill prst="pct25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0000" mc:Ignorable="a14" a14:legacySpreadsheetColorIndex="1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GASKET!$S$68:$S$116</c:f>
              <c:strCache>
                <c:ptCount val="49"/>
                <c:pt idx="0">
                  <c:v>0.701500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0.720500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0.739500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0.758500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0.777500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0.796500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0.815500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0.834500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0.853500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0.872500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0.891500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0.910500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0.929500</c:v>
                </c:pt>
              </c:strCache>
            </c:strRef>
          </c:cat>
          <c:val>
            <c:numRef>
              <c:f>GASKET!$T$68:$T$116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9-488B-8FBD-E68EBDD72BBD}"/>
            </c:ext>
          </c:extLst>
        </c:ser>
        <c:ser>
          <c:idx val="0"/>
          <c:order val="0"/>
          <c:spPr>
            <a:pattFill prst="pct25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0000" mc:Ignorable="a14" a14:legacySpreadsheetColorIndex="10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GASKET!$S$68:$S$116</c:f>
              <c:strCache>
                <c:ptCount val="49"/>
                <c:pt idx="0">
                  <c:v>0.701500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0.720500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0.739500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0.758500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0.777500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0.796500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0.815500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0.834500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0.853500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0.872500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0.891500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0.910500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0.929500</c:v>
                </c:pt>
              </c:strCache>
            </c:strRef>
          </c:cat>
          <c:val>
            <c:numRef>
              <c:f>GASKET!$T$68:$T$116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9-488B-8FBD-E68EBDD72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6112904"/>
        <c:axId val="546117608"/>
      </c:barChart>
      <c:catAx>
        <c:axId val="546112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바탕체"/>
                <a:ea typeface="바탕체"/>
                <a:cs typeface="바탕체"/>
              </a:defRPr>
            </a:pPr>
            <a:endParaRPr lang="zh-CN"/>
          </a:p>
        </c:txPr>
        <c:crossAx val="5461176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461176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바탕체"/>
                <a:ea typeface="바탕체"/>
                <a:cs typeface="바탕체"/>
              </a:defRPr>
            </a:pPr>
            <a:endParaRPr lang="zh-CN"/>
          </a:p>
        </c:txPr>
        <c:crossAx val="546112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zh-CN"/>
    </a:p>
  </c:txPr>
  <c:printSettings>
    <c:headerFooter alignWithMargins="0">
      <c:oddHeader>&amp;A</c:oddHeader>
      <c:oddFooter>&amp;P 쪽</c:oddFooter>
    </c:headerFooter>
    <c:pageMargins b="1" l="0.75" r="0.75" t="1" header="0.5" footer="0.5"/>
    <c:pageSetup paperSize="8" orientation="landscape" horizontalDpi="360" verticalDpi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plotArea>
      <cx:plotAreaRegion>
        <cx:series layoutId="clusteredColumn" uniqueId="{7CAD007B-9C10-44DE-8C93-4F73A5812357}" formatIdx="0">
          <cx:dataId val="0"/>
          <cx:layoutPr>
            <cx:binning intervalClosed="r" underflow="0.40000000000000002" overflow="1.7000000000000002">
              <cx:binCount val="3"/>
            </cx:binning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14286</xdr:rowOff>
    </xdr:from>
    <xdr:to>
      <xdr:col>7</xdr:col>
      <xdr:colOff>638736</xdr:colOff>
      <xdr:row>13</xdr:row>
      <xdr:rowOff>89647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638735</xdr:colOff>
      <xdr:row>2</xdr:row>
      <xdr:rowOff>0</xdr:rowOff>
    </xdr:from>
    <xdr:to>
      <xdr:col>14</xdr:col>
      <xdr:colOff>11205</xdr:colOff>
      <xdr:row>13</xdr:row>
      <xdr:rowOff>100853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13</xdr:row>
      <xdr:rowOff>90767</xdr:rowOff>
    </xdr:from>
    <xdr:to>
      <xdr:col>13</xdr:col>
      <xdr:colOff>1098176</xdr:colOff>
      <xdr:row>29</xdr:row>
      <xdr:rowOff>156882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14286</xdr:rowOff>
    </xdr:from>
    <xdr:to>
      <xdr:col>7</xdr:col>
      <xdr:colOff>638736</xdr:colOff>
      <xdr:row>12</xdr:row>
      <xdr:rowOff>89647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638736</xdr:colOff>
      <xdr:row>1</xdr:row>
      <xdr:rowOff>0</xdr:rowOff>
    </xdr:from>
    <xdr:to>
      <xdr:col>14</xdr:col>
      <xdr:colOff>1</xdr:colOff>
      <xdr:row>12</xdr:row>
      <xdr:rowOff>100853</xdr:rowOff>
    </xdr:to>
    <xdr:sp macro="" textlink="">
      <xdr:nvSpPr>
        <xdr:cNvPr id="3" name="矩形 2"/>
        <xdr:cNvSpPr>
          <a:spLocks noTextEdit="1"/>
        </xdr:cNvSpPr>
      </xdr:nvSpPr>
      <xdr:spPr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 b="1"/>
            <a:t>此图表在您的 Excel 版本中不可用。
编辑此形状或将此工作簿转换为其他文件格式将永久破坏图表。</a:t>
          </a:r>
        </a:p>
      </xdr:txBody>
    </xdr:sp>
    <xdr:clientData/>
  </xdr:twoCellAnchor>
  <xdr:twoCellAnchor>
    <xdr:from>
      <xdr:col>1</xdr:col>
      <xdr:colOff>0</xdr:colOff>
      <xdr:row>12</xdr:row>
      <xdr:rowOff>90767</xdr:rowOff>
    </xdr:from>
    <xdr:to>
      <xdr:col>13</xdr:col>
      <xdr:colOff>1098176</xdr:colOff>
      <xdr:row>28</xdr:row>
      <xdr:rowOff>156882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662608</xdr:colOff>
      <xdr:row>0</xdr:row>
      <xdr:rowOff>99391</xdr:rowOff>
    </xdr:from>
    <xdr:to>
      <xdr:col>2</xdr:col>
      <xdr:colOff>405848</xdr:colOff>
      <xdr:row>1</xdr:row>
      <xdr:rowOff>49696</xdr:rowOff>
    </xdr:to>
    <xdr:sp macro="" textlink="">
      <xdr:nvSpPr>
        <xdr:cNvPr id="5" name="文本框 4"/>
        <xdr:cNvSpPr txBox="1"/>
      </xdr:nvSpPr>
      <xdr:spPr>
        <a:xfrm>
          <a:off x="1350065" y="99391"/>
          <a:ext cx="844826" cy="2484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/>
              </a:solidFill>
            </a:rPr>
            <a:t>追加单位</a:t>
          </a:r>
        </a:p>
      </xdr:txBody>
    </xdr:sp>
    <xdr:clientData/>
  </xdr:twoCellAnchor>
  <xdr:twoCellAnchor>
    <xdr:from>
      <xdr:col>7</xdr:col>
      <xdr:colOff>555763</xdr:colOff>
      <xdr:row>0</xdr:row>
      <xdr:rowOff>65431</xdr:rowOff>
    </xdr:from>
    <xdr:to>
      <xdr:col>11</xdr:col>
      <xdr:colOff>963706</xdr:colOff>
      <xdr:row>1</xdr:row>
      <xdr:rowOff>33617</xdr:rowOff>
    </xdr:to>
    <xdr:sp macro="" textlink="">
      <xdr:nvSpPr>
        <xdr:cNvPr id="6" name="文本框 5"/>
        <xdr:cNvSpPr txBox="1"/>
      </xdr:nvSpPr>
      <xdr:spPr>
        <a:xfrm>
          <a:off x="7895616" y="65431"/>
          <a:ext cx="4845472" cy="25953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/>
              </a:solidFill>
            </a:rPr>
            <a:t>追加单位，此图图表在原来的样子上稍微修正如下，追加波浪图</a:t>
          </a:r>
        </a:p>
      </xdr:txBody>
    </xdr:sp>
    <xdr:clientData/>
  </xdr:twoCellAnchor>
  <xdr:twoCellAnchor>
    <xdr:from>
      <xdr:col>3</xdr:col>
      <xdr:colOff>167308</xdr:colOff>
      <xdr:row>28</xdr:row>
      <xdr:rowOff>175592</xdr:rowOff>
    </xdr:from>
    <xdr:to>
      <xdr:col>3</xdr:col>
      <xdr:colOff>1012134</xdr:colOff>
      <xdr:row>29</xdr:row>
      <xdr:rowOff>157370</xdr:rowOff>
    </xdr:to>
    <xdr:sp macro="" textlink="">
      <xdr:nvSpPr>
        <xdr:cNvPr id="8" name="文本框 7"/>
        <xdr:cNvSpPr txBox="1"/>
      </xdr:nvSpPr>
      <xdr:spPr>
        <a:xfrm>
          <a:off x="3057938" y="5393635"/>
          <a:ext cx="844826" cy="163996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1100" b="1">
              <a:solidFill>
                <a:schemeClr val="bg1"/>
              </a:solidFill>
            </a:rPr>
            <a:t>公差追加</a:t>
          </a:r>
        </a:p>
      </xdr:txBody>
    </xdr:sp>
    <xdr:clientData/>
  </xdr:twoCellAnchor>
  <xdr:twoCellAnchor>
    <xdr:from>
      <xdr:col>1</xdr:col>
      <xdr:colOff>9937</xdr:colOff>
      <xdr:row>35</xdr:row>
      <xdr:rowOff>9939</xdr:rowOff>
    </xdr:from>
    <xdr:to>
      <xdr:col>1</xdr:col>
      <xdr:colOff>1051890</xdr:colOff>
      <xdr:row>36</xdr:row>
      <xdr:rowOff>76200</xdr:rowOff>
    </xdr:to>
    <xdr:sp macro="" textlink="">
      <xdr:nvSpPr>
        <xdr:cNvPr id="10" name="文本框 9"/>
        <xdr:cNvSpPr txBox="1"/>
      </xdr:nvSpPr>
      <xdr:spPr>
        <a:xfrm>
          <a:off x="697394" y="6503504"/>
          <a:ext cx="1041953" cy="2484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/>
              </a:solidFill>
            </a:rPr>
            <a:t>变更为班组</a:t>
          </a:r>
        </a:p>
      </xdr:txBody>
    </xdr:sp>
    <xdr:clientData/>
  </xdr:twoCellAnchor>
  <xdr:twoCellAnchor>
    <xdr:from>
      <xdr:col>1</xdr:col>
      <xdr:colOff>940902</xdr:colOff>
      <xdr:row>30</xdr:row>
      <xdr:rowOff>170620</xdr:rowOff>
    </xdr:from>
    <xdr:to>
      <xdr:col>3</xdr:col>
      <xdr:colOff>579782</xdr:colOff>
      <xdr:row>32</xdr:row>
      <xdr:rowOff>0</xdr:rowOff>
    </xdr:to>
    <xdr:sp macro="" textlink="">
      <xdr:nvSpPr>
        <xdr:cNvPr id="11" name="文本框 10"/>
        <xdr:cNvSpPr txBox="1"/>
      </xdr:nvSpPr>
      <xdr:spPr>
        <a:xfrm>
          <a:off x="1628359" y="5753098"/>
          <a:ext cx="1842053" cy="19381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1100" b="1">
              <a:solidFill>
                <a:schemeClr val="bg1"/>
              </a:solidFill>
            </a:rPr>
            <a:t>测量时间，约</a:t>
          </a:r>
          <a:r>
            <a:rPr lang="en-US" altLang="zh-CN" sz="1100" b="1">
              <a:solidFill>
                <a:schemeClr val="bg1"/>
              </a:solidFill>
            </a:rPr>
            <a:t>20</a:t>
          </a:r>
          <a:r>
            <a:rPr lang="zh-CN" altLang="en-US" sz="1100" b="1">
              <a:solidFill>
                <a:schemeClr val="bg1"/>
              </a:solidFill>
            </a:rPr>
            <a:t>分钟每次</a:t>
          </a:r>
        </a:p>
      </xdr:txBody>
    </xdr:sp>
    <xdr:clientData/>
  </xdr:twoCellAnchor>
  <xdr:twoCellAnchor editAs="oneCell">
    <xdr:from>
      <xdr:col>1</xdr:col>
      <xdr:colOff>44823</xdr:colOff>
      <xdr:row>12</xdr:row>
      <xdr:rowOff>135036</xdr:rowOff>
    </xdr:from>
    <xdr:to>
      <xdr:col>13</xdr:col>
      <xdr:colOff>560294</xdr:colOff>
      <xdr:row>26</xdr:row>
      <xdr:rowOff>145676</xdr:rowOff>
    </xdr:to>
    <xdr:pic>
      <xdr:nvPicPr>
        <xdr:cNvPr id="21" name="图片 20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555"/>
        <a:stretch/>
      </xdr:blipFill>
      <xdr:spPr>
        <a:xfrm>
          <a:off x="728382" y="2398624"/>
          <a:ext cx="13828059" cy="2520758"/>
        </a:xfrm>
        <a:prstGeom prst="rect">
          <a:avLst/>
        </a:prstGeom>
      </xdr:spPr>
    </xdr:pic>
    <xdr:clientData/>
  </xdr:twoCellAnchor>
  <xdr:twoCellAnchor>
    <xdr:from>
      <xdr:col>7</xdr:col>
      <xdr:colOff>248475</xdr:colOff>
      <xdr:row>35</xdr:row>
      <xdr:rowOff>57977</xdr:rowOff>
    </xdr:from>
    <xdr:to>
      <xdr:col>10</xdr:col>
      <xdr:colOff>389283</xdr:colOff>
      <xdr:row>36</xdr:row>
      <xdr:rowOff>132521</xdr:rowOff>
    </xdr:to>
    <xdr:sp macro="" textlink="">
      <xdr:nvSpPr>
        <xdr:cNvPr id="19" name="文本框 18"/>
        <xdr:cNvSpPr txBox="1"/>
      </xdr:nvSpPr>
      <xdr:spPr>
        <a:xfrm>
          <a:off x="7545453" y="6551542"/>
          <a:ext cx="3445569" cy="256762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1100" b="1">
              <a:solidFill>
                <a:schemeClr val="bg1"/>
              </a:solidFill>
            </a:rPr>
            <a:t>表内尽可能的可以放入一整个班次的数据</a:t>
          </a:r>
          <a:endParaRPr lang="en-US" altLang="zh-C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77854</xdr:colOff>
      <xdr:row>13</xdr:row>
      <xdr:rowOff>36442</xdr:rowOff>
    </xdr:from>
    <xdr:to>
      <xdr:col>12</xdr:col>
      <xdr:colOff>438978</xdr:colOff>
      <xdr:row>14</xdr:row>
      <xdr:rowOff>99390</xdr:rowOff>
    </xdr:to>
    <xdr:sp macro="" textlink="">
      <xdr:nvSpPr>
        <xdr:cNvPr id="20" name="文本框 19"/>
        <xdr:cNvSpPr txBox="1"/>
      </xdr:nvSpPr>
      <xdr:spPr>
        <a:xfrm>
          <a:off x="9578006" y="2521225"/>
          <a:ext cx="3665885" cy="24516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个系列类数据表明清楚覆盖</a:t>
          </a:r>
          <a:r>
            <a:rPr lang="en-US" altLang="zh-CN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SPC</a:t>
          </a:r>
          <a:r>
            <a:rPr lang="zh-CN" alt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应有的数据</a:t>
          </a:r>
          <a:endParaRPr lang="en-US" altLang="zh-CN" sz="11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798978</xdr:colOff>
      <xdr:row>1</xdr:row>
      <xdr:rowOff>82922</xdr:rowOff>
    </xdr:from>
    <xdr:to>
      <xdr:col>13</xdr:col>
      <xdr:colOff>918882</xdr:colOff>
      <xdr:row>12</xdr:row>
      <xdr:rowOff>121022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280"/>
        <a:stretch/>
      </xdr:blipFill>
      <xdr:spPr>
        <a:xfrm>
          <a:off x="8138831" y="374275"/>
          <a:ext cx="6776198" cy="2010335"/>
        </a:xfrm>
        <a:prstGeom prst="rect">
          <a:avLst/>
        </a:prstGeom>
      </xdr:spPr>
    </xdr:pic>
    <xdr:clientData/>
  </xdr:twoCellAnchor>
  <xdr:twoCellAnchor>
    <xdr:from>
      <xdr:col>1</xdr:col>
      <xdr:colOff>496956</xdr:colOff>
      <xdr:row>12</xdr:row>
      <xdr:rowOff>97735</xdr:rowOff>
    </xdr:from>
    <xdr:to>
      <xdr:col>2</xdr:col>
      <xdr:colOff>149088</xdr:colOff>
      <xdr:row>13</xdr:row>
      <xdr:rowOff>163996</xdr:rowOff>
    </xdr:to>
    <xdr:sp macro="" textlink="">
      <xdr:nvSpPr>
        <xdr:cNvPr id="7" name="文本框 6"/>
        <xdr:cNvSpPr txBox="1"/>
      </xdr:nvSpPr>
      <xdr:spPr>
        <a:xfrm>
          <a:off x="1184413" y="2400300"/>
          <a:ext cx="753718" cy="2484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>
              <a:solidFill>
                <a:schemeClr val="bg1"/>
              </a:solidFill>
            </a:rPr>
            <a:t>追加单位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14286</xdr:rowOff>
    </xdr:from>
    <xdr:to>
      <xdr:col>7</xdr:col>
      <xdr:colOff>638736</xdr:colOff>
      <xdr:row>12</xdr:row>
      <xdr:rowOff>89647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90767</xdr:rowOff>
    </xdr:from>
    <xdr:to>
      <xdr:col>13</xdr:col>
      <xdr:colOff>1098176</xdr:colOff>
      <xdr:row>28</xdr:row>
      <xdr:rowOff>156882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4</xdr:row>
      <xdr:rowOff>100853</xdr:rowOff>
    </xdr:from>
    <xdr:to>
      <xdr:col>17</xdr:col>
      <xdr:colOff>268941</xdr:colOff>
      <xdr:row>12</xdr:row>
      <xdr:rowOff>0</xdr:rowOff>
    </xdr:to>
    <xdr:sp macro="" textlink="">
      <xdr:nvSpPr>
        <xdr:cNvPr id="15" name="文本框 14"/>
        <xdr:cNvSpPr txBox="1"/>
      </xdr:nvSpPr>
      <xdr:spPr>
        <a:xfrm>
          <a:off x="15296029" y="930088"/>
          <a:ext cx="2129118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0"/>
            <a:t>OK</a:t>
          </a:r>
          <a:endParaRPr lang="zh-CN" altLang="en-US" sz="8000"/>
        </a:p>
      </xdr:txBody>
    </xdr:sp>
    <xdr:clientData/>
  </xdr:twoCellAnchor>
  <xdr:twoCellAnchor>
    <xdr:from>
      <xdr:col>14</xdr:col>
      <xdr:colOff>253253</xdr:colOff>
      <xdr:row>17</xdr:row>
      <xdr:rowOff>118782</xdr:rowOff>
    </xdr:from>
    <xdr:to>
      <xdr:col>17</xdr:col>
      <xdr:colOff>331694</xdr:colOff>
      <xdr:row>25</xdr:row>
      <xdr:rowOff>17929</xdr:rowOff>
    </xdr:to>
    <xdr:sp macro="" textlink="">
      <xdr:nvSpPr>
        <xdr:cNvPr id="16" name="文本框 15"/>
        <xdr:cNvSpPr txBox="1"/>
      </xdr:nvSpPr>
      <xdr:spPr>
        <a:xfrm>
          <a:off x="15358782" y="3278841"/>
          <a:ext cx="2129118" cy="13335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8000"/>
            <a:t>NG</a:t>
          </a:r>
          <a:endParaRPr lang="zh-CN" altLang="en-US" sz="8000"/>
        </a:p>
      </xdr:txBody>
    </xdr:sp>
    <xdr:clientData/>
  </xdr:twoCellAnchor>
  <xdr:twoCellAnchor>
    <xdr:from>
      <xdr:col>1</xdr:col>
      <xdr:colOff>100853</xdr:colOff>
      <xdr:row>12</xdr:row>
      <xdr:rowOff>156883</xdr:rowOff>
    </xdr:from>
    <xdr:to>
      <xdr:col>13</xdr:col>
      <xdr:colOff>952500</xdr:colOff>
      <xdr:row>27</xdr:row>
      <xdr:rowOff>11206</xdr:rowOff>
    </xdr:to>
    <xdr:sp macro="" textlink="">
      <xdr:nvSpPr>
        <xdr:cNvPr id="17" name="文本框 16"/>
        <xdr:cNvSpPr txBox="1"/>
      </xdr:nvSpPr>
      <xdr:spPr>
        <a:xfrm>
          <a:off x="784412" y="2420471"/>
          <a:ext cx="14164235" cy="2543735"/>
        </a:xfrm>
        <a:prstGeom prst="rect">
          <a:avLst/>
        </a:prstGeom>
        <a:solidFill>
          <a:srgbClr val="FFFF00">
            <a:alpha val="47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zh-CN" altLang="en-US" sz="2800"/>
            <a:t>实际测量值状况</a:t>
          </a:r>
          <a:endParaRPr lang="en-US" altLang="zh-CN" sz="2800"/>
        </a:p>
      </xdr:txBody>
    </xdr:sp>
    <xdr:clientData/>
  </xdr:twoCellAnchor>
  <xdr:twoCellAnchor>
    <xdr:from>
      <xdr:col>1</xdr:col>
      <xdr:colOff>17930</xdr:colOff>
      <xdr:row>0</xdr:row>
      <xdr:rowOff>17931</xdr:rowOff>
    </xdr:from>
    <xdr:to>
      <xdr:col>7</xdr:col>
      <xdr:colOff>638735</xdr:colOff>
      <xdr:row>11</xdr:row>
      <xdr:rowOff>156883</xdr:rowOff>
    </xdr:to>
    <xdr:sp macro="" textlink="">
      <xdr:nvSpPr>
        <xdr:cNvPr id="18" name="文本框 17"/>
        <xdr:cNvSpPr txBox="1"/>
      </xdr:nvSpPr>
      <xdr:spPr>
        <a:xfrm>
          <a:off x="701489" y="17931"/>
          <a:ext cx="7277099" cy="2223246"/>
        </a:xfrm>
        <a:prstGeom prst="rect">
          <a:avLst/>
        </a:prstGeom>
        <a:solidFill>
          <a:srgbClr val="FFFF00">
            <a:alpha val="47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趋势图</a:t>
          </a:r>
          <a:endParaRPr lang="en-US" altLang="zh-CN" sz="2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840441</xdr:colOff>
      <xdr:row>0</xdr:row>
      <xdr:rowOff>0</xdr:rowOff>
    </xdr:from>
    <xdr:to>
      <xdr:col>13</xdr:col>
      <xdr:colOff>896471</xdr:colOff>
      <xdr:row>11</xdr:row>
      <xdr:rowOff>123265</xdr:rowOff>
    </xdr:to>
    <xdr:grpSp>
      <xdr:nvGrpSpPr>
        <xdr:cNvPr id="13" name="组合 12"/>
        <xdr:cNvGrpSpPr/>
      </xdr:nvGrpSpPr>
      <xdr:grpSpPr>
        <a:xfrm>
          <a:off x="8180294" y="0"/>
          <a:ext cx="6712324" cy="2207559"/>
          <a:chOff x="11531600" y="5118100"/>
          <a:chExt cx="7292975" cy="2994025"/>
        </a:xfrm>
      </xdr:grpSpPr>
      <xdr:graphicFrame macro="">
        <xdr:nvGraphicFramePr>
          <xdr:cNvPr id="19" name="图表 18"/>
          <xdr:cNvGraphicFramePr>
            <a:graphicFrameLocks/>
          </xdr:cNvGraphicFramePr>
        </xdr:nvGraphicFramePr>
        <xdr:xfrm>
          <a:off x="11544300" y="5146675"/>
          <a:ext cx="7267575" cy="2959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2" name="Chart 11"/>
          <xdr:cNvGraphicFramePr>
            <a:graphicFrameLocks/>
          </xdr:cNvGraphicFramePr>
        </xdr:nvGraphicFramePr>
        <xdr:xfrm>
          <a:off x="11531600" y="5118100"/>
          <a:ext cx="7267575" cy="2968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3" name="图表 22"/>
          <xdr:cNvGraphicFramePr>
            <a:graphicFrameLocks/>
          </xdr:cNvGraphicFramePr>
        </xdr:nvGraphicFramePr>
        <xdr:xfrm>
          <a:off x="11557000" y="5143500"/>
          <a:ext cx="7267575" cy="2968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28574</xdr:rowOff>
    </xdr:from>
    <xdr:to>
      <xdr:col>12</xdr:col>
      <xdr:colOff>688975</xdr:colOff>
      <xdr:row>54</xdr:row>
      <xdr:rowOff>114300</xdr:rowOff>
    </xdr:to>
    <xdr:grpSp>
      <xdr:nvGrpSpPr>
        <xdr:cNvPr id="9" name="组合 8"/>
        <xdr:cNvGrpSpPr/>
      </xdr:nvGrpSpPr>
      <xdr:grpSpPr>
        <a:xfrm>
          <a:off x="2389909" y="9189892"/>
          <a:ext cx="7235248" cy="3358863"/>
          <a:chOff x="2387600" y="9324975"/>
          <a:chExt cx="7318375" cy="2968626"/>
        </a:xfrm>
      </xdr:grpSpPr>
      <xdr:graphicFrame macro="">
        <xdr:nvGraphicFramePr>
          <xdr:cNvPr id="2" name="图表 1"/>
          <xdr:cNvGraphicFramePr>
            <a:graphicFrameLocks/>
          </xdr:cNvGraphicFramePr>
        </xdr:nvGraphicFramePr>
        <xdr:xfrm>
          <a:off x="2425700" y="9324975"/>
          <a:ext cx="7267575" cy="2968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1"/>
          <xdr:cNvGraphicFramePr>
            <a:graphicFrameLocks/>
          </xdr:cNvGraphicFramePr>
        </xdr:nvGraphicFramePr>
        <xdr:xfrm>
          <a:off x="2387600" y="9324975"/>
          <a:ext cx="7267575" cy="2968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图表 7"/>
          <xdr:cNvGraphicFramePr>
            <a:graphicFrameLocks/>
          </xdr:cNvGraphicFramePr>
        </xdr:nvGraphicFramePr>
        <xdr:xfrm>
          <a:off x="2438400" y="9334501"/>
          <a:ext cx="7267575" cy="2959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showGridLines="0" zoomScale="115" zoomScaleNormal="115" workbookViewId="0">
      <selection activeCell="U47" sqref="U47"/>
    </sheetView>
  </sheetViews>
  <sheetFormatPr defaultRowHeight="14.25"/>
  <cols>
    <col min="2" max="14" width="14.5" customWidth="1"/>
  </cols>
  <sheetData>
    <row r="2" spans="2:14" ht="23.25">
      <c r="B2" s="78" t="s">
        <v>17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1" spans="2:14">
      <c r="B31" s="2" t="s">
        <v>0</v>
      </c>
      <c r="C31" s="76" t="s">
        <v>1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2:14">
      <c r="B32" s="2" t="s">
        <v>5</v>
      </c>
      <c r="C32" s="3">
        <v>43347</v>
      </c>
      <c r="D32" s="3">
        <v>43347</v>
      </c>
      <c r="E32" s="3">
        <v>43347</v>
      </c>
      <c r="F32" s="3">
        <v>43347</v>
      </c>
      <c r="G32" s="3">
        <v>43347</v>
      </c>
      <c r="H32" s="3">
        <v>43347</v>
      </c>
      <c r="I32" s="3">
        <v>43347</v>
      </c>
      <c r="J32" s="3">
        <v>43347</v>
      </c>
      <c r="K32" s="3">
        <v>43347</v>
      </c>
      <c r="L32" s="3">
        <v>43347</v>
      </c>
      <c r="M32" s="3">
        <v>43347</v>
      </c>
      <c r="N32" s="3">
        <v>43347</v>
      </c>
    </row>
    <row r="33" spans="2:14">
      <c r="B33" s="2" t="s">
        <v>2</v>
      </c>
      <c r="C33" s="4">
        <v>0</v>
      </c>
      <c r="D33" s="4">
        <v>8.0833333333333339</v>
      </c>
      <c r="E33" s="4">
        <v>0.17500000000000002</v>
      </c>
      <c r="F33" s="4">
        <v>0.25833333333333336</v>
      </c>
      <c r="G33" s="4">
        <v>0.34166666666666662</v>
      </c>
      <c r="H33" s="4">
        <v>0.42499999999999999</v>
      </c>
      <c r="I33" s="4">
        <v>0.5083333333333333</v>
      </c>
      <c r="J33" s="4">
        <v>0.59166666666666667</v>
      </c>
      <c r="K33" s="4">
        <v>0.67499999999999993</v>
      </c>
      <c r="L33" s="4">
        <v>0.7583333333333333</v>
      </c>
      <c r="M33" s="4">
        <v>0.84166666666666667</v>
      </c>
      <c r="N33" s="4">
        <v>0.92499999999999993</v>
      </c>
    </row>
    <row r="34" spans="2:14" s="1" customFormat="1">
      <c r="B34" s="5" t="s">
        <v>3</v>
      </c>
      <c r="C34" s="5">
        <v>0.5</v>
      </c>
      <c r="D34" s="5">
        <v>0.9</v>
      </c>
      <c r="E34" s="5">
        <v>0.8</v>
      </c>
      <c r="F34" s="5">
        <v>1.6</v>
      </c>
      <c r="G34" s="6">
        <v>0.3</v>
      </c>
      <c r="H34" s="5">
        <v>1</v>
      </c>
      <c r="I34" s="5">
        <v>0.5</v>
      </c>
      <c r="J34" s="5">
        <v>0.9</v>
      </c>
      <c r="K34" s="5">
        <v>0.8</v>
      </c>
      <c r="L34" s="6">
        <v>1.8</v>
      </c>
      <c r="M34" s="6">
        <v>0.3</v>
      </c>
      <c r="N34" s="5">
        <v>1</v>
      </c>
    </row>
    <row r="35" spans="2:14">
      <c r="B35" s="7" t="s">
        <v>8</v>
      </c>
      <c r="C35" s="5">
        <f>MAX(C34:N34)</f>
        <v>1.8</v>
      </c>
      <c r="D35" s="2" t="s">
        <v>9</v>
      </c>
      <c r="E35" s="5">
        <f>MIN(C34:N34)</f>
        <v>0.3</v>
      </c>
      <c r="F35" s="2" t="s">
        <v>10</v>
      </c>
      <c r="G35" s="5">
        <f>AVERAGE(C34:N34)</f>
        <v>0.86666666666666681</v>
      </c>
      <c r="H35" s="2" t="s">
        <v>11</v>
      </c>
      <c r="I35" s="5">
        <f>C35-E35</f>
        <v>1.5</v>
      </c>
      <c r="J35" s="77" t="s">
        <v>12</v>
      </c>
      <c r="K35" s="77"/>
      <c r="L35" s="77"/>
      <c r="M35" s="77"/>
      <c r="N35" s="77"/>
    </row>
    <row r="36" spans="2:14">
      <c r="B36" s="2" t="s">
        <v>4</v>
      </c>
      <c r="C36" s="2" t="s">
        <v>6</v>
      </c>
      <c r="D36" s="2" t="s">
        <v>6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7</v>
      </c>
      <c r="J36" s="2" t="s">
        <v>7</v>
      </c>
      <c r="K36" s="2" t="s">
        <v>7</v>
      </c>
      <c r="L36" s="2" t="s">
        <v>7</v>
      </c>
      <c r="M36" s="2" t="s">
        <v>7</v>
      </c>
      <c r="N36" s="2" t="s">
        <v>7</v>
      </c>
    </row>
    <row r="37" spans="2:14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s="1" customFormat="1">
      <c r="B41" s="8" t="s">
        <v>13</v>
      </c>
      <c r="C41" s="8">
        <f t="shared" ref="C41:N41" si="0">$C35</f>
        <v>1.8</v>
      </c>
      <c r="D41" s="8">
        <f t="shared" si="0"/>
        <v>1.8</v>
      </c>
      <c r="E41" s="8">
        <f t="shared" si="0"/>
        <v>1.8</v>
      </c>
      <c r="F41" s="8">
        <f t="shared" si="0"/>
        <v>1.8</v>
      </c>
      <c r="G41" s="8">
        <f t="shared" si="0"/>
        <v>1.8</v>
      </c>
      <c r="H41" s="8">
        <f t="shared" si="0"/>
        <v>1.8</v>
      </c>
      <c r="I41" s="8">
        <f t="shared" si="0"/>
        <v>1.8</v>
      </c>
      <c r="J41" s="8">
        <f t="shared" si="0"/>
        <v>1.8</v>
      </c>
      <c r="K41" s="8">
        <f t="shared" si="0"/>
        <v>1.8</v>
      </c>
      <c r="L41" s="8">
        <f t="shared" si="0"/>
        <v>1.8</v>
      </c>
      <c r="M41" s="8">
        <f t="shared" si="0"/>
        <v>1.8</v>
      </c>
      <c r="N41" s="8">
        <f t="shared" si="0"/>
        <v>1.8</v>
      </c>
    </row>
    <row r="42" spans="2:14" s="1" customFormat="1">
      <c r="B42" s="8" t="s">
        <v>14</v>
      </c>
      <c r="C42" s="8">
        <f t="shared" ref="C42:N42" si="1">$E35</f>
        <v>0.3</v>
      </c>
      <c r="D42" s="8">
        <f t="shared" si="1"/>
        <v>0.3</v>
      </c>
      <c r="E42" s="8">
        <f t="shared" si="1"/>
        <v>0.3</v>
      </c>
      <c r="F42" s="8">
        <f t="shared" si="1"/>
        <v>0.3</v>
      </c>
      <c r="G42" s="8">
        <f t="shared" si="1"/>
        <v>0.3</v>
      </c>
      <c r="H42" s="8">
        <f t="shared" si="1"/>
        <v>0.3</v>
      </c>
      <c r="I42" s="8">
        <f t="shared" si="1"/>
        <v>0.3</v>
      </c>
      <c r="J42" s="8">
        <f t="shared" si="1"/>
        <v>0.3</v>
      </c>
      <c r="K42" s="8">
        <f t="shared" si="1"/>
        <v>0.3</v>
      </c>
      <c r="L42" s="8">
        <f t="shared" si="1"/>
        <v>0.3</v>
      </c>
      <c r="M42" s="8">
        <f t="shared" si="1"/>
        <v>0.3</v>
      </c>
      <c r="N42" s="8">
        <f t="shared" si="1"/>
        <v>0.3</v>
      </c>
    </row>
    <row r="43" spans="2:14" s="1" customFormat="1">
      <c r="B43" s="8" t="s">
        <v>15</v>
      </c>
      <c r="C43" s="8">
        <f t="shared" ref="C43:N43" si="2">$G35</f>
        <v>0.86666666666666681</v>
      </c>
      <c r="D43" s="8">
        <f t="shared" si="2"/>
        <v>0.86666666666666681</v>
      </c>
      <c r="E43" s="8">
        <f t="shared" si="2"/>
        <v>0.86666666666666681</v>
      </c>
      <c r="F43" s="8">
        <f t="shared" si="2"/>
        <v>0.86666666666666681</v>
      </c>
      <c r="G43" s="8">
        <f t="shared" si="2"/>
        <v>0.86666666666666681</v>
      </c>
      <c r="H43" s="8">
        <f t="shared" si="2"/>
        <v>0.86666666666666681</v>
      </c>
      <c r="I43" s="8">
        <f t="shared" si="2"/>
        <v>0.86666666666666681</v>
      </c>
      <c r="J43" s="8">
        <f t="shared" si="2"/>
        <v>0.86666666666666681</v>
      </c>
      <c r="K43" s="8">
        <f t="shared" si="2"/>
        <v>0.86666666666666681</v>
      </c>
      <c r="L43" s="8">
        <f t="shared" si="2"/>
        <v>0.86666666666666681</v>
      </c>
      <c r="M43" s="8">
        <f t="shared" si="2"/>
        <v>0.86666666666666681</v>
      </c>
      <c r="N43" s="8">
        <f t="shared" si="2"/>
        <v>0.86666666666666681</v>
      </c>
    </row>
    <row r="44" spans="2:14" s="1" customFormat="1">
      <c r="B44" s="8" t="s">
        <v>16</v>
      </c>
      <c r="C44" s="8">
        <f t="shared" ref="C44:N44" si="3">$I35</f>
        <v>1.5</v>
      </c>
      <c r="D44" s="8">
        <f t="shared" si="3"/>
        <v>1.5</v>
      </c>
      <c r="E44" s="8">
        <f t="shared" si="3"/>
        <v>1.5</v>
      </c>
      <c r="F44" s="8">
        <f t="shared" si="3"/>
        <v>1.5</v>
      </c>
      <c r="G44" s="8">
        <f t="shared" si="3"/>
        <v>1.5</v>
      </c>
      <c r="H44" s="8">
        <f t="shared" si="3"/>
        <v>1.5</v>
      </c>
      <c r="I44" s="8">
        <f t="shared" si="3"/>
        <v>1.5</v>
      </c>
      <c r="J44" s="8">
        <f t="shared" si="3"/>
        <v>1.5</v>
      </c>
      <c r="K44" s="8">
        <f t="shared" si="3"/>
        <v>1.5</v>
      </c>
      <c r="L44" s="8">
        <f t="shared" si="3"/>
        <v>1.5</v>
      </c>
      <c r="M44" s="8">
        <f t="shared" si="3"/>
        <v>1.5</v>
      </c>
      <c r="N44" s="8">
        <f t="shared" si="3"/>
        <v>1.5</v>
      </c>
    </row>
  </sheetData>
  <mergeCells count="3">
    <mergeCell ref="C31:N31"/>
    <mergeCell ref="J35:N35"/>
    <mergeCell ref="B2:N2"/>
  </mergeCells>
  <phoneticPr fontId="1" type="noConversion"/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view="pageBreakPreview" zoomScale="85" zoomScaleNormal="85" zoomScaleSheetLayoutView="85" workbookViewId="0">
      <selection activeCell="S20" sqref="S20"/>
    </sheetView>
  </sheetViews>
  <sheetFormatPr defaultRowHeight="14.25"/>
  <cols>
    <col min="2" max="14" width="14.5" customWidth="1"/>
  </cols>
  <sheetData>
    <row r="1" spans="2:14" ht="23.25">
      <c r="B1" s="78" t="s">
        <v>18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30" spans="2:14">
      <c r="B30" s="2" t="s">
        <v>21</v>
      </c>
      <c r="C30" s="76" t="s">
        <v>19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</row>
    <row r="31" spans="2:14">
      <c r="B31" s="2" t="s">
        <v>5</v>
      </c>
      <c r="C31" s="3">
        <v>43347</v>
      </c>
      <c r="D31" s="3">
        <v>43347</v>
      </c>
      <c r="E31" s="3">
        <v>43347</v>
      </c>
      <c r="F31" s="3">
        <v>43347</v>
      </c>
      <c r="G31" s="3">
        <v>43347</v>
      </c>
      <c r="H31" s="3">
        <v>43347</v>
      </c>
      <c r="I31" s="3">
        <v>43347</v>
      </c>
      <c r="J31" s="3">
        <v>43347</v>
      </c>
      <c r="K31" s="3">
        <v>43347</v>
      </c>
      <c r="L31" s="3">
        <v>43347</v>
      </c>
      <c r="M31" s="3">
        <v>43347</v>
      </c>
      <c r="N31" s="3">
        <v>43347</v>
      </c>
    </row>
    <row r="32" spans="2:14">
      <c r="B32" s="2" t="s">
        <v>2</v>
      </c>
      <c r="C32" s="10">
        <v>0</v>
      </c>
      <c r="D32" s="10">
        <v>8.0833333333333339</v>
      </c>
      <c r="E32" s="10">
        <v>0.17500000000000002</v>
      </c>
      <c r="F32" s="10">
        <v>0.25833333333333336</v>
      </c>
      <c r="G32" s="10">
        <v>0.34166666666666662</v>
      </c>
      <c r="H32" s="10">
        <v>0.42499999999999999</v>
      </c>
      <c r="I32" s="10">
        <v>0.5083333333333333</v>
      </c>
      <c r="J32" s="10">
        <v>0.59166666666666667</v>
      </c>
      <c r="K32" s="10">
        <v>0.67499999999999993</v>
      </c>
      <c r="L32" s="10">
        <v>0.7583333333333333</v>
      </c>
      <c r="M32" s="10">
        <v>0.84166666666666667</v>
      </c>
      <c r="N32" s="10">
        <v>0.92499999999999993</v>
      </c>
    </row>
    <row r="33" spans="2:14" s="1" customFormat="1">
      <c r="B33" s="5" t="s">
        <v>3</v>
      </c>
      <c r="C33" s="11">
        <v>5</v>
      </c>
      <c r="D33" s="11">
        <v>6</v>
      </c>
      <c r="E33" s="6">
        <v>3</v>
      </c>
      <c r="F33" s="11">
        <v>8</v>
      </c>
      <c r="G33" s="11">
        <v>9</v>
      </c>
      <c r="H33" s="11">
        <v>10</v>
      </c>
      <c r="I33" s="11">
        <v>12</v>
      </c>
      <c r="J33" s="11">
        <v>9</v>
      </c>
      <c r="K33" s="11">
        <v>5</v>
      </c>
      <c r="L33" s="11">
        <v>8</v>
      </c>
      <c r="M33" s="11">
        <v>2</v>
      </c>
      <c r="N33" s="11">
        <v>19</v>
      </c>
    </row>
    <row r="34" spans="2:14">
      <c r="B34" s="7" t="s">
        <v>8</v>
      </c>
      <c r="C34" s="5">
        <f>MAX(C33:N33)</f>
        <v>19</v>
      </c>
      <c r="D34" s="2" t="s">
        <v>9</v>
      </c>
      <c r="E34" s="5">
        <f>MIN(C33:N33)</f>
        <v>2</v>
      </c>
      <c r="F34" s="2" t="s">
        <v>10</v>
      </c>
      <c r="G34" s="5">
        <f>AVERAGE(C33:N33)</f>
        <v>8</v>
      </c>
      <c r="H34" s="2" t="s">
        <v>11</v>
      </c>
      <c r="I34" s="5">
        <f>C34-E34</f>
        <v>17</v>
      </c>
      <c r="J34" s="77" t="s">
        <v>20</v>
      </c>
      <c r="K34" s="77"/>
      <c r="L34" s="77"/>
      <c r="M34" s="77"/>
      <c r="N34" s="77"/>
    </row>
    <row r="35" spans="2:14">
      <c r="B35" s="2" t="s">
        <v>4</v>
      </c>
      <c r="C35" s="2" t="s">
        <v>6</v>
      </c>
      <c r="D35" s="2" t="s">
        <v>6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7</v>
      </c>
      <c r="J35" s="2" t="s">
        <v>7</v>
      </c>
      <c r="K35" s="2" t="s">
        <v>7</v>
      </c>
      <c r="L35" s="2" t="s">
        <v>7</v>
      </c>
      <c r="M35" s="2" t="s">
        <v>7</v>
      </c>
      <c r="N35" s="2" t="s">
        <v>7</v>
      </c>
    </row>
    <row r="36" spans="2:14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s="1" customFormat="1">
      <c r="B40" s="8" t="s">
        <v>13</v>
      </c>
      <c r="C40" s="8">
        <f t="shared" ref="C40:N40" si="0">$C34</f>
        <v>19</v>
      </c>
      <c r="D40" s="8">
        <f t="shared" si="0"/>
        <v>19</v>
      </c>
      <c r="E40" s="8">
        <f t="shared" si="0"/>
        <v>19</v>
      </c>
      <c r="F40" s="8">
        <f t="shared" si="0"/>
        <v>19</v>
      </c>
      <c r="G40" s="8">
        <f t="shared" si="0"/>
        <v>19</v>
      </c>
      <c r="H40" s="8">
        <f t="shared" si="0"/>
        <v>19</v>
      </c>
      <c r="I40" s="8">
        <f t="shared" si="0"/>
        <v>19</v>
      </c>
      <c r="J40" s="8">
        <f t="shared" si="0"/>
        <v>19</v>
      </c>
      <c r="K40" s="8">
        <f t="shared" si="0"/>
        <v>19</v>
      </c>
      <c r="L40" s="8">
        <f t="shared" si="0"/>
        <v>19</v>
      </c>
      <c r="M40" s="8">
        <f t="shared" si="0"/>
        <v>19</v>
      </c>
      <c r="N40" s="8">
        <f t="shared" si="0"/>
        <v>19</v>
      </c>
    </row>
    <row r="41" spans="2:14" s="1" customFormat="1">
      <c r="B41" s="8" t="s">
        <v>14</v>
      </c>
      <c r="C41" s="8">
        <f t="shared" ref="C41:N41" si="1">$E34</f>
        <v>2</v>
      </c>
      <c r="D41" s="8">
        <f t="shared" si="1"/>
        <v>2</v>
      </c>
      <c r="E41" s="8">
        <f t="shared" si="1"/>
        <v>2</v>
      </c>
      <c r="F41" s="8">
        <f t="shared" si="1"/>
        <v>2</v>
      </c>
      <c r="G41" s="8">
        <f t="shared" si="1"/>
        <v>2</v>
      </c>
      <c r="H41" s="8">
        <f t="shared" si="1"/>
        <v>2</v>
      </c>
      <c r="I41" s="8">
        <f t="shared" si="1"/>
        <v>2</v>
      </c>
      <c r="J41" s="8">
        <f t="shared" si="1"/>
        <v>2</v>
      </c>
      <c r="K41" s="8">
        <f t="shared" si="1"/>
        <v>2</v>
      </c>
      <c r="L41" s="8">
        <f t="shared" si="1"/>
        <v>2</v>
      </c>
      <c r="M41" s="8">
        <f t="shared" si="1"/>
        <v>2</v>
      </c>
      <c r="N41" s="8">
        <f t="shared" si="1"/>
        <v>2</v>
      </c>
    </row>
    <row r="42" spans="2:14" s="1" customFormat="1">
      <c r="B42" s="8" t="s">
        <v>15</v>
      </c>
      <c r="C42" s="8">
        <f t="shared" ref="C42:N42" si="2">$G34</f>
        <v>8</v>
      </c>
      <c r="D42" s="8">
        <f t="shared" si="2"/>
        <v>8</v>
      </c>
      <c r="E42" s="8">
        <f t="shared" si="2"/>
        <v>8</v>
      </c>
      <c r="F42" s="8">
        <f t="shared" si="2"/>
        <v>8</v>
      </c>
      <c r="G42" s="8">
        <f t="shared" si="2"/>
        <v>8</v>
      </c>
      <c r="H42" s="8">
        <f t="shared" si="2"/>
        <v>8</v>
      </c>
      <c r="I42" s="8">
        <f t="shared" si="2"/>
        <v>8</v>
      </c>
      <c r="J42" s="8">
        <f t="shared" si="2"/>
        <v>8</v>
      </c>
      <c r="K42" s="8">
        <f t="shared" si="2"/>
        <v>8</v>
      </c>
      <c r="L42" s="8">
        <f t="shared" si="2"/>
        <v>8</v>
      </c>
      <c r="M42" s="8">
        <f t="shared" si="2"/>
        <v>8</v>
      </c>
      <c r="N42" s="8">
        <f t="shared" si="2"/>
        <v>8</v>
      </c>
    </row>
    <row r="43" spans="2:14" s="1" customFormat="1">
      <c r="B43" s="8" t="s">
        <v>16</v>
      </c>
      <c r="C43" s="8">
        <f t="shared" ref="C43:N43" si="3">$I34</f>
        <v>17</v>
      </c>
      <c r="D43" s="8">
        <f t="shared" si="3"/>
        <v>17</v>
      </c>
      <c r="E43" s="8">
        <f t="shared" si="3"/>
        <v>17</v>
      </c>
      <c r="F43" s="8">
        <f t="shared" si="3"/>
        <v>17</v>
      </c>
      <c r="G43" s="8">
        <f t="shared" si="3"/>
        <v>17</v>
      </c>
      <c r="H43" s="8">
        <f t="shared" si="3"/>
        <v>17</v>
      </c>
      <c r="I43" s="8">
        <f t="shared" si="3"/>
        <v>17</v>
      </c>
      <c r="J43" s="8">
        <f t="shared" si="3"/>
        <v>17</v>
      </c>
      <c r="K43" s="8">
        <f t="shared" si="3"/>
        <v>17</v>
      </c>
      <c r="L43" s="8">
        <f t="shared" si="3"/>
        <v>17</v>
      </c>
      <c r="M43" s="8">
        <f t="shared" si="3"/>
        <v>17</v>
      </c>
      <c r="N43" s="8">
        <f t="shared" si="3"/>
        <v>17</v>
      </c>
    </row>
  </sheetData>
  <mergeCells count="3">
    <mergeCell ref="B1:N1"/>
    <mergeCell ref="C30:N30"/>
    <mergeCell ref="J34:N34"/>
  </mergeCells>
  <phoneticPr fontId="1" type="noConversion"/>
  <pageMargins left="0.7" right="0.7" top="0.75" bottom="0.75" header="0.3" footer="0.3"/>
  <pageSetup paperSize="9" scale="65" orientation="landscape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view="pageBreakPreview" zoomScale="85" zoomScaleNormal="85" zoomScaleSheetLayoutView="85" workbookViewId="0">
      <selection activeCell="U14" sqref="U14"/>
    </sheetView>
  </sheetViews>
  <sheetFormatPr defaultRowHeight="14.25"/>
  <cols>
    <col min="2" max="14" width="14.5" customWidth="1"/>
  </cols>
  <sheetData>
    <row r="1" spans="2:14" ht="23.25">
      <c r="B1" s="78" t="s">
        <v>23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30" spans="2:14">
      <c r="B30" s="2" t="s">
        <v>21</v>
      </c>
      <c r="C30" s="76" t="s">
        <v>22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</row>
    <row r="31" spans="2:14">
      <c r="B31" s="2" t="s">
        <v>5</v>
      </c>
      <c r="C31" s="3">
        <v>43347</v>
      </c>
      <c r="D31" s="3">
        <v>43347</v>
      </c>
      <c r="E31" s="3">
        <v>43347</v>
      </c>
      <c r="F31" s="3">
        <v>43347</v>
      </c>
      <c r="G31" s="3">
        <v>43347</v>
      </c>
      <c r="H31" s="3">
        <v>43347</v>
      </c>
      <c r="I31" s="3">
        <v>43347</v>
      </c>
      <c r="J31" s="3">
        <v>43347</v>
      </c>
      <c r="K31" s="3">
        <v>43347</v>
      </c>
      <c r="L31" s="3">
        <v>43347</v>
      </c>
      <c r="M31" s="3">
        <v>43347</v>
      </c>
      <c r="N31" s="3">
        <v>43347</v>
      </c>
    </row>
    <row r="32" spans="2:14">
      <c r="B32" s="2" t="s">
        <v>2</v>
      </c>
      <c r="C32" s="10">
        <v>0</v>
      </c>
      <c r="D32" s="10">
        <v>8.0833333333333339</v>
      </c>
      <c r="E32" s="10">
        <v>0.17500000000000002</v>
      </c>
      <c r="F32" s="10">
        <v>0.25833333333333336</v>
      </c>
      <c r="G32" s="10">
        <v>0.34166666666666662</v>
      </c>
      <c r="H32" s="10">
        <v>0.42499999999999999</v>
      </c>
      <c r="I32" s="10">
        <v>0.5083333333333333</v>
      </c>
      <c r="J32" s="10">
        <v>0.59166666666666667</v>
      </c>
      <c r="K32" s="10">
        <v>0.67499999999999993</v>
      </c>
      <c r="L32" s="10">
        <v>0.7583333333333333</v>
      </c>
      <c r="M32" s="10">
        <v>0.84166666666666667</v>
      </c>
      <c r="N32" s="10">
        <v>0.92499999999999993</v>
      </c>
    </row>
    <row r="33" spans="2:14" s="1" customFormat="1">
      <c r="B33" s="5" t="s">
        <v>3</v>
      </c>
      <c r="C33" s="11">
        <v>6.8</v>
      </c>
      <c r="D33" s="11">
        <v>6.89</v>
      </c>
      <c r="E33" s="12">
        <v>7.05</v>
      </c>
      <c r="F33" s="6">
        <v>6.7</v>
      </c>
      <c r="G33" s="6">
        <v>6.6</v>
      </c>
      <c r="H33" s="11">
        <v>6.8</v>
      </c>
      <c r="I33" s="6">
        <v>7.45</v>
      </c>
      <c r="J33" s="11">
        <v>6.9</v>
      </c>
      <c r="K33" s="11">
        <v>6.75</v>
      </c>
      <c r="L33" s="11">
        <v>6.7</v>
      </c>
      <c r="M33" s="11">
        <v>6.9</v>
      </c>
      <c r="N33" s="11">
        <v>7</v>
      </c>
    </row>
    <row r="34" spans="2:14">
      <c r="B34" s="7" t="s">
        <v>8</v>
      </c>
      <c r="C34" s="5">
        <v>7.2</v>
      </c>
      <c r="D34" s="2" t="s">
        <v>9</v>
      </c>
      <c r="E34" s="5">
        <v>6.8</v>
      </c>
      <c r="F34" s="2" t="s">
        <v>10</v>
      </c>
      <c r="G34" s="5">
        <f>AVERAGE(C33:N33)</f>
        <v>6.8783333333333339</v>
      </c>
      <c r="H34" s="2" t="s">
        <v>11</v>
      </c>
      <c r="I34" s="5">
        <f>C34-E34</f>
        <v>0.40000000000000036</v>
      </c>
      <c r="J34" s="77" t="s">
        <v>12</v>
      </c>
      <c r="K34" s="77"/>
      <c r="L34" s="77"/>
      <c r="M34" s="77"/>
      <c r="N34" s="77"/>
    </row>
    <row r="35" spans="2:14">
      <c r="B35" s="2" t="s">
        <v>4</v>
      </c>
      <c r="C35" s="2" t="s">
        <v>24</v>
      </c>
      <c r="D35" s="2" t="s">
        <v>24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24</v>
      </c>
      <c r="L35" s="2" t="s">
        <v>24</v>
      </c>
      <c r="M35" s="2" t="s">
        <v>24</v>
      </c>
      <c r="N35" s="2" t="s">
        <v>24</v>
      </c>
    </row>
    <row r="36" spans="2:14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s="1" customFormat="1">
      <c r="B40" s="8" t="s">
        <v>8</v>
      </c>
      <c r="C40" s="8">
        <f>$C34</f>
        <v>7.2</v>
      </c>
      <c r="D40" s="8">
        <f t="shared" ref="D40:N40" si="0">$C34</f>
        <v>7.2</v>
      </c>
      <c r="E40" s="8">
        <f t="shared" si="0"/>
        <v>7.2</v>
      </c>
      <c r="F40" s="8">
        <f t="shared" si="0"/>
        <v>7.2</v>
      </c>
      <c r="G40" s="8">
        <f t="shared" si="0"/>
        <v>7.2</v>
      </c>
      <c r="H40" s="8">
        <f t="shared" si="0"/>
        <v>7.2</v>
      </c>
      <c r="I40" s="8">
        <f t="shared" si="0"/>
        <v>7.2</v>
      </c>
      <c r="J40" s="8">
        <f t="shared" si="0"/>
        <v>7.2</v>
      </c>
      <c r="K40" s="8">
        <f t="shared" si="0"/>
        <v>7.2</v>
      </c>
      <c r="L40" s="8">
        <f t="shared" si="0"/>
        <v>7.2</v>
      </c>
      <c r="M40" s="8">
        <f t="shared" si="0"/>
        <v>7.2</v>
      </c>
      <c r="N40" s="8">
        <f t="shared" si="0"/>
        <v>7.2</v>
      </c>
    </row>
    <row r="41" spans="2:14" s="1" customFormat="1">
      <c r="B41" s="8" t="s">
        <v>9</v>
      </c>
      <c r="C41" s="8">
        <f t="shared" ref="C41:N41" si="1">$E34</f>
        <v>6.8</v>
      </c>
      <c r="D41" s="8">
        <f t="shared" si="1"/>
        <v>6.8</v>
      </c>
      <c r="E41" s="8">
        <f t="shared" si="1"/>
        <v>6.8</v>
      </c>
      <c r="F41" s="8">
        <f t="shared" si="1"/>
        <v>6.8</v>
      </c>
      <c r="G41" s="8">
        <f t="shared" si="1"/>
        <v>6.8</v>
      </c>
      <c r="H41" s="8">
        <f t="shared" si="1"/>
        <v>6.8</v>
      </c>
      <c r="I41" s="8">
        <f t="shared" si="1"/>
        <v>6.8</v>
      </c>
      <c r="J41" s="8">
        <f t="shared" si="1"/>
        <v>6.8</v>
      </c>
      <c r="K41" s="8">
        <f t="shared" si="1"/>
        <v>6.8</v>
      </c>
      <c r="L41" s="8">
        <f t="shared" si="1"/>
        <v>6.8</v>
      </c>
      <c r="M41" s="8">
        <f t="shared" si="1"/>
        <v>6.8</v>
      </c>
      <c r="N41" s="8">
        <f t="shared" si="1"/>
        <v>6.8</v>
      </c>
    </row>
    <row r="42" spans="2:14" s="1" customFormat="1">
      <c r="B42" s="8" t="s">
        <v>10</v>
      </c>
      <c r="C42" s="8">
        <f t="shared" ref="C42:N42" si="2">$G34</f>
        <v>6.8783333333333339</v>
      </c>
      <c r="D42" s="8">
        <f t="shared" si="2"/>
        <v>6.8783333333333339</v>
      </c>
      <c r="E42" s="8">
        <f t="shared" si="2"/>
        <v>6.8783333333333339</v>
      </c>
      <c r="F42" s="8">
        <f t="shared" si="2"/>
        <v>6.8783333333333339</v>
      </c>
      <c r="G42" s="8">
        <f t="shared" si="2"/>
        <v>6.8783333333333339</v>
      </c>
      <c r="H42" s="8">
        <f t="shared" si="2"/>
        <v>6.8783333333333339</v>
      </c>
      <c r="I42" s="8">
        <f t="shared" si="2"/>
        <v>6.8783333333333339</v>
      </c>
      <c r="J42" s="8">
        <f t="shared" si="2"/>
        <v>6.8783333333333339</v>
      </c>
      <c r="K42" s="8">
        <f t="shared" si="2"/>
        <v>6.8783333333333339</v>
      </c>
      <c r="L42" s="8">
        <f t="shared" si="2"/>
        <v>6.8783333333333339</v>
      </c>
      <c r="M42" s="8">
        <f t="shared" si="2"/>
        <v>6.8783333333333339</v>
      </c>
      <c r="N42" s="8">
        <f t="shared" si="2"/>
        <v>6.8783333333333339</v>
      </c>
    </row>
    <row r="43" spans="2:14" s="1" customFormat="1">
      <c r="B43" s="8" t="s">
        <v>11</v>
      </c>
      <c r="C43" s="8">
        <f t="shared" ref="C43:N43" si="3">$I34</f>
        <v>0.40000000000000036</v>
      </c>
      <c r="D43" s="8">
        <f t="shared" si="3"/>
        <v>0.40000000000000036</v>
      </c>
      <c r="E43" s="8">
        <f t="shared" si="3"/>
        <v>0.40000000000000036</v>
      </c>
      <c r="F43" s="8">
        <f t="shared" si="3"/>
        <v>0.40000000000000036</v>
      </c>
      <c r="G43" s="8">
        <f t="shared" si="3"/>
        <v>0.40000000000000036</v>
      </c>
      <c r="H43" s="8">
        <f t="shared" si="3"/>
        <v>0.40000000000000036</v>
      </c>
      <c r="I43" s="8">
        <f t="shared" si="3"/>
        <v>0.40000000000000036</v>
      </c>
      <c r="J43" s="8">
        <f t="shared" si="3"/>
        <v>0.40000000000000036</v>
      </c>
      <c r="K43" s="8">
        <f t="shared" si="3"/>
        <v>0.40000000000000036</v>
      </c>
      <c r="L43" s="8">
        <f t="shared" si="3"/>
        <v>0.40000000000000036</v>
      </c>
      <c r="M43" s="8">
        <f t="shared" si="3"/>
        <v>0.40000000000000036</v>
      </c>
      <c r="N43" s="8">
        <f t="shared" si="3"/>
        <v>0.40000000000000036</v>
      </c>
    </row>
  </sheetData>
  <mergeCells count="3">
    <mergeCell ref="B1:N1"/>
    <mergeCell ref="C30:N30"/>
    <mergeCell ref="J34:N34"/>
  </mergeCells>
  <phoneticPr fontId="1" type="noConversion"/>
  <pageMargins left="0.7" right="0.7" top="0.75" bottom="0.75" header="0.3" footer="0.3"/>
  <pageSetup paperSize="9" scale="5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 transitionEntry="1">
    <pageSetUpPr fitToPage="1"/>
  </sheetPr>
  <dimension ref="A1:BJ269"/>
  <sheetViews>
    <sheetView showGridLines="0" zoomScale="55" zoomScaleNormal="55" workbookViewId="0">
      <selection activeCell="Q74" sqref="Q74"/>
    </sheetView>
  </sheetViews>
  <sheetFormatPr defaultColWidth="9.625" defaultRowHeight="15.75"/>
  <cols>
    <col min="1" max="1" width="10.625" style="13" customWidth="1"/>
    <col min="2" max="2" width="12" style="13" bestFit="1" customWidth="1"/>
    <col min="3" max="3" width="8.625" style="13" customWidth="1"/>
    <col min="4" max="13" width="9.625" style="13" customWidth="1"/>
    <col min="14" max="14" width="2.875" style="13" customWidth="1"/>
    <col min="15" max="19" width="9.625" style="13"/>
    <col min="20" max="20" width="10" style="13" customWidth="1"/>
    <col min="21" max="40" width="9.625" style="13"/>
    <col min="41" max="41" width="3.625" style="13" customWidth="1"/>
    <col min="42" max="42" width="1.625" style="13" customWidth="1"/>
    <col min="43" max="43" width="3.625" style="13" customWidth="1"/>
    <col min="44" max="44" width="9.625" style="13"/>
    <col min="45" max="58" width="9.625" style="13" customWidth="1"/>
    <col min="59" max="69" width="9.625" style="13"/>
    <col min="70" max="118" width="9.625" style="13" customWidth="1"/>
    <col min="119" max="256" width="9.625" style="13"/>
    <col min="257" max="257" width="10.625" style="13" customWidth="1"/>
    <col min="258" max="258" width="12" style="13" bestFit="1" customWidth="1"/>
    <col min="259" max="259" width="8.625" style="13" customWidth="1"/>
    <col min="260" max="269" width="9.625" style="13" customWidth="1"/>
    <col min="270" max="270" width="2.875" style="13" customWidth="1"/>
    <col min="271" max="275" width="9.625" style="13"/>
    <col min="276" max="276" width="10" style="13" customWidth="1"/>
    <col min="277" max="296" width="9.625" style="13"/>
    <col min="297" max="297" width="3.625" style="13" customWidth="1"/>
    <col min="298" max="298" width="1.625" style="13" customWidth="1"/>
    <col min="299" max="299" width="3.625" style="13" customWidth="1"/>
    <col min="300" max="300" width="9.625" style="13"/>
    <col min="301" max="314" width="9.625" style="13" customWidth="1"/>
    <col min="315" max="325" width="9.625" style="13"/>
    <col min="326" max="374" width="9.625" style="13" customWidth="1"/>
    <col min="375" max="512" width="9.625" style="13"/>
    <col min="513" max="513" width="10.625" style="13" customWidth="1"/>
    <col min="514" max="514" width="12" style="13" bestFit="1" customWidth="1"/>
    <col min="515" max="515" width="8.625" style="13" customWidth="1"/>
    <col min="516" max="525" width="9.625" style="13" customWidth="1"/>
    <col min="526" max="526" width="2.875" style="13" customWidth="1"/>
    <col min="527" max="531" width="9.625" style="13"/>
    <col min="532" max="532" width="10" style="13" customWidth="1"/>
    <col min="533" max="552" width="9.625" style="13"/>
    <col min="553" max="553" width="3.625" style="13" customWidth="1"/>
    <col min="554" max="554" width="1.625" style="13" customWidth="1"/>
    <col min="555" max="555" width="3.625" style="13" customWidth="1"/>
    <col min="556" max="556" width="9.625" style="13"/>
    <col min="557" max="570" width="9.625" style="13" customWidth="1"/>
    <col min="571" max="581" width="9.625" style="13"/>
    <col min="582" max="630" width="9.625" style="13" customWidth="1"/>
    <col min="631" max="768" width="9.625" style="13"/>
    <col min="769" max="769" width="10.625" style="13" customWidth="1"/>
    <col min="770" max="770" width="12" style="13" bestFit="1" customWidth="1"/>
    <col min="771" max="771" width="8.625" style="13" customWidth="1"/>
    <col min="772" max="781" width="9.625" style="13" customWidth="1"/>
    <col min="782" max="782" width="2.875" style="13" customWidth="1"/>
    <col min="783" max="787" width="9.625" style="13"/>
    <col min="788" max="788" width="10" style="13" customWidth="1"/>
    <col min="789" max="808" width="9.625" style="13"/>
    <col min="809" max="809" width="3.625" style="13" customWidth="1"/>
    <col min="810" max="810" width="1.625" style="13" customWidth="1"/>
    <col min="811" max="811" width="3.625" style="13" customWidth="1"/>
    <col min="812" max="812" width="9.625" style="13"/>
    <col min="813" max="826" width="9.625" style="13" customWidth="1"/>
    <col min="827" max="837" width="9.625" style="13"/>
    <col min="838" max="886" width="9.625" style="13" customWidth="1"/>
    <col min="887" max="1024" width="9.625" style="13"/>
    <col min="1025" max="1025" width="10.625" style="13" customWidth="1"/>
    <col min="1026" max="1026" width="12" style="13" bestFit="1" customWidth="1"/>
    <col min="1027" max="1027" width="8.625" style="13" customWidth="1"/>
    <col min="1028" max="1037" width="9.625" style="13" customWidth="1"/>
    <col min="1038" max="1038" width="2.875" style="13" customWidth="1"/>
    <col min="1039" max="1043" width="9.625" style="13"/>
    <col min="1044" max="1044" width="10" style="13" customWidth="1"/>
    <col min="1045" max="1064" width="9.625" style="13"/>
    <col min="1065" max="1065" width="3.625" style="13" customWidth="1"/>
    <col min="1066" max="1066" width="1.625" style="13" customWidth="1"/>
    <col min="1067" max="1067" width="3.625" style="13" customWidth="1"/>
    <col min="1068" max="1068" width="9.625" style="13"/>
    <col min="1069" max="1082" width="9.625" style="13" customWidth="1"/>
    <col min="1083" max="1093" width="9.625" style="13"/>
    <col min="1094" max="1142" width="9.625" style="13" customWidth="1"/>
    <col min="1143" max="1280" width="9.625" style="13"/>
    <col min="1281" max="1281" width="10.625" style="13" customWidth="1"/>
    <col min="1282" max="1282" width="12" style="13" bestFit="1" customWidth="1"/>
    <col min="1283" max="1283" width="8.625" style="13" customWidth="1"/>
    <col min="1284" max="1293" width="9.625" style="13" customWidth="1"/>
    <col min="1294" max="1294" width="2.875" style="13" customWidth="1"/>
    <col min="1295" max="1299" width="9.625" style="13"/>
    <col min="1300" max="1300" width="10" style="13" customWidth="1"/>
    <col min="1301" max="1320" width="9.625" style="13"/>
    <col min="1321" max="1321" width="3.625" style="13" customWidth="1"/>
    <col min="1322" max="1322" width="1.625" style="13" customWidth="1"/>
    <col min="1323" max="1323" width="3.625" style="13" customWidth="1"/>
    <col min="1324" max="1324" width="9.625" style="13"/>
    <col min="1325" max="1338" width="9.625" style="13" customWidth="1"/>
    <col min="1339" max="1349" width="9.625" style="13"/>
    <col min="1350" max="1398" width="9.625" style="13" customWidth="1"/>
    <col min="1399" max="1536" width="9.625" style="13"/>
    <col min="1537" max="1537" width="10.625" style="13" customWidth="1"/>
    <col min="1538" max="1538" width="12" style="13" bestFit="1" customWidth="1"/>
    <col min="1539" max="1539" width="8.625" style="13" customWidth="1"/>
    <col min="1540" max="1549" width="9.625" style="13" customWidth="1"/>
    <col min="1550" max="1550" width="2.875" style="13" customWidth="1"/>
    <col min="1551" max="1555" width="9.625" style="13"/>
    <col min="1556" max="1556" width="10" style="13" customWidth="1"/>
    <col min="1557" max="1576" width="9.625" style="13"/>
    <col min="1577" max="1577" width="3.625" style="13" customWidth="1"/>
    <col min="1578" max="1578" width="1.625" style="13" customWidth="1"/>
    <col min="1579" max="1579" width="3.625" style="13" customWidth="1"/>
    <col min="1580" max="1580" width="9.625" style="13"/>
    <col min="1581" max="1594" width="9.625" style="13" customWidth="1"/>
    <col min="1595" max="1605" width="9.625" style="13"/>
    <col min="1606" max="1654" width="9.625" style="13" customWidth="1"/>
    <col min="1655" max="1792" width="9.625" style="13"/>
    <col min="1793" max="1793" width="10.625" style="13" customWidth="1"/>
    <col min="1794" max="1794" width="12" style="13" bestFit="1" customWidth="1"/>
    <col min="1795" max="1795" width="8.625" style="13" customWidth="1"/>
    <col min="1796" max="1805" width="9.625" style="13" customWidth="1"/>
    <col min="1806" max="1806" width="2.875" style="13" customWidth="1"/>
    <col min="1807" max="1811" width="9.625" style="13"/>
    <col min="1812" max="1812" width="10" style="13" customWidth="1"/>
    <col min="1813" max="1832" width="9.625" style="13"/>
    <col min="1833" max="1833" width="3.625" style="13" customWidth="1"/>
    <col min="1834" max="1834" width="1.625" style="13" customWidth="1"/>
    <col min="1835" max="1835" width="3.625" style="13" customWidth="1"/>
    <col min="1836" max="1836" width="9.625" style="13"/>
    <col min="1837" max="1850" width="9.625" style="13" customWidth="1"/>
    <col min="1851" max="1861" width="9.625" style="13"/>
    <col min="1862" max="1910" width="9.625" style="13" customWidth="1"/>
    <col min="1911" max="2048" width="9.625" style="13"/>
    <col min="2049" max="2049" width="10.625" style="13" customWidth="1"/>
    <col min="2050" max="2050" width="12" style="13" bestFit="1" customWidth="1"/>
    <col min="2051" max="2051" width="8.625" style="13" customWidth="1"/>
    <col min="2052" max="2061" width="9.625" style="13" customWidth="1"/>
    <col min="2062" max="2062" width="2.875" style="13" customWidth="1"/>
    <col min="2063" max="2067" width="9.625" style="13"/>
    <col min="2068" max="2068" width="10" style="13" customWidth="1"/>
    <col min="2069" max="2088" width="9.625" style="13"/>
    <col min="2089" max="2089" width="3.625" style="13" customWidth="1"/>
    <col min="2090" max="2090" width="1.625" style="13" customWidth="1"/>
    <col min="2091" max="2091" width="3.625" style="13" customWidth="1"/>
    <col min="2092" max="2092" width="9.625" style="13"/>
    <col min="2093" max="2106" width="9.625" style="13" customWidth="1"/>
    <col min="2107" max="2117" width="9.625" style="13"/>
    <col min="2118" max="2166" width="9.625" style="13" customWidth="1"/>
    <col min="2167" max="2304" width="9.625" style="13"/>
    <col min="2305" max="2305" width="10.625" style="13" customWidth="1"/>
    <col min="2306" max="2306" width="12" style="13" bestFit="1" customWidth="1"/>
    <col min="2307" max="2307" width="8.625" style="13" customWidth="1"/>
    <col min="2308" max="2317" width="9.625" style="13" customWidth="1"/>
    <col min="2318" max="2318" width="2.875" style="13" customWidth="1"/>
    <col min="2319" max="2323" width="9.625" style="13"/>
    <col min="2324" max="2324" width="10" style="13" customWidth="1"/>
    <col min="2325" max="2344" width="9.625" style="13"/>
    <col min="2345" max="2345" width="3.625" style="13" customWidth="1"/>
    <col min="2346" max="2346" width="1.625" style="13" customWidth="1"/>
    <col min="2347" max="2347" width="3.625" style="13" customWidth="1"/>
    <col min="2348" max="2348" width="9.625" style="13"/>
    <col min="2349" max="2362" width="9.625" style="13" customWidth="1"/>
    <col min="2363" max="2373" width="9.625" style="13"/>
    <col min="2374" max="2422" width="9.625" style="13" customWidth="1"/>
    <col min="2423" max="2560" width="9.625" style="13"/>
    <col min="2561" max="2561" width="10.625" style="13" customWidth="1"/>
    <col min="2562" max="2562" width="12" style="13" bestFit="1" customWidth="1"/>
    <col min="2563" max="2563" width="8.625" style="13" customWidth="1"/>
    <col min="2564" max="2573" width="9.625" style="13" customWidth="1"/>
    <col min="2574" max="2574" width="2.875" style="13" customWidth="1"/>
    <col min="2575" max="2579" width="9.625" style="13"/>
    <col min="2580" max="2580" width="10" style="13" customWidth="1"/>
    <col min="2581" max="2600" width="9.625" style="13"/>
    <col min="2601" max="2601" width="3.625" style="13" customWidth="1"/>
    <col min="2602" max="2602" width="1.625" style="13" customWidth="1"/>
    <col min="2603" max="2603" width="3.625" style="13" customWidth="1"/>
    <col min="2604" max="2604" width="9.625" style="13"/>
    <col min="2605" max="2618" width="9.625" style="13" customWidth="1"/>
    <col min="2619" max="2629" width="9.625" style="13"/>
    <col min="2630" max="2678" width="9.625" style="13" customWidth="1"/>
    <col min="2679" max="2816" width="9.625" style="13"/>
    <col min="2817" max="2817" width="10.625" style="13" customWidth="1"/>
    <col min="2818" max="2818" width="12" style="13" bestFit="1" customWidth="1"/>
    <col min="2819" max="2819" width="8.625" style="13" customWidth="1"/>
    <col min="2820" max="2829" width="9.625" style="13" customWidth="1"/>
    <col min="2830" max="2830" width="2.875" style="13" customWidth="1"/>
    <col min="2831" max="2835" width="9.625" style="13"/>
    <col min="2836" max="2836" width="10" style="13" customWidth="1"/>
    <col min="2837" max="2856" width="9.625" style="13"/>
    <col min="2857" max="2857" width="3.625" style="13" customWidth="1"/>
    <col min="2858" max="2858" width="1.625" style="13" customWidth="1"/>
    <col min="2859" max="2859" width="3.625" style="13" customWidth="1"/>
    <col min="2860" max="2860" width="9.625" style="13"/>
    <col min="2861" max="2874" width="9.625" style="13" customWidth="1"/>
    <col min="2875" max="2885" width="9.625" style="13"/>
    <col min="2886" max="2934" width="9.625" style="13" customWidth="1"/>
    <col min="2935" max="3072" width="9.625" style="13"/>
    <col min="3073" max="3073" width="10.625" style="13" customWidth="1"/>
    <col min="3074" max="3074" width="12" style="13" bestFit="1" customWidth="1"/>
    <col min="3075" max="3075" width="8.625" style="13" customWidth="1"/>
    <col min="3076" max="3085" width="9.625" style="13" customWidth="1"/>
    <col min="3086" max="3086" width="2.875" style="13" customWidth="1"/>
    <col min="3087" max="3091" width="9.625" style="13"/>
    <col min="3092" max="3092" width="10" style="13" customWidth="1"/>
    <col min="3093" max="3112" width="9.625" style="13"/>
    <col min="3113" max="3113" width="3.625" style="13" customWidth="1"/>
    <col min="3114" max="3114" width="1.625" style="13" customWidth="1"/>
    <col min="3115" max="3115" width="3.625" style="13" customWidth="1"/>
    <col min="3116" max="3116" width="9.625" style="13"/>
    <col min="3117" max="3130" width="9.625" style="13" customWidth="1"/>
    <col min="3131" max="3141" width="9.625" style="13"/>
    <col min="3142" max="3190" width="9.625" style="13" customWidth="1"/>
    <col min="3191" max="3328" width="9.625" style="13"/>
    <col min="3329" max="3329" width="10.625" style="13" customWidth="1"/>
    <col min="3330" max="3330" width="12" style="13" bestFit="1" customWidth="1"/>
    <col min="3331" max="3331" width="8.625" style="13" customWidth="1"/>
    <col min="3332" max="3341" width="9.625" style="13" customWidth="1"/>
    <col min="3342" max="3342" width="2.875" style="13" customWidth="1"/>
    <col min="3343" max="3347" width="9.625" style="13"/>
    <col min="3348" max="3348" width="10" style="13" customWidth="1"/>
    <col min="3349" max="3368" width="9.625" style="13"/>
    <col min="3369" max="3369" width="3.625" style="13" customWidth="1"/>
    <col min="3370" max="3370" width="1.625" style="13" customWidth="1"/>
    <col min="3371" max="3371" width="3.625" style="13" customWidth="1"/>
    <col min="3372" max="3372" width="9.625" style="13"/>
    <col min="3373" max="3386" width="9.625" style="13" customWidth="1"/>
    <col min="3387" max="3397" width="9.625" style="13"/>
    <col min="3398" max="3446" width="9.625" style="13" customWidth="1"/>
    <col min="3447" max="3584" width="9.625" style="13"/>
    <col min="3585" max="3585" width="10.625" style="13" customWidth="1"/>
    <col min="3586" max="3586" width="12" style="13" bestFit="1" customWidth="1"/>
    <col min="3587" max="3587" width="8.625" style="13" customWidth="1"/>
    <col min="3588" max="3597" width="9.625" style="13" customWidth="1"/>
    <col min="3598" max="3598" width="2.875" style="13" customWidth="1"/>
    <col min="3599" max="3603" width="9.625" style="13"/>
    <col min="3604" max="3604" width="10" style="13" customWidth="1"/>
    <col min="3605" max="3624" width="9.625" style="13"/>
    <col min="3625" max="3625" width="3.625" style="13" customWidth="1"/>
    <col min="3626" max="3626" width="1.625" style="13" customWidth="1"/>
    <col min="3627" max="3627" width="3.625" style="13" customWidth="1"/>
    <col min="3628" max="3628" width="9.625" style="13"/>
    <col min="3629" max="3642" width="9.625" style="13" customWidth="1"/>
    <col min="3643" max="3653" width="9.625" style="13"/>
    <col min="3654" max="3702" width="9.625" style="13" customWidth="1"/>
    <col min="3703" max="3840" width="9.625" style="13"/>
    <col min="3841" max="3841" width="10.625" style="13" customWidth="1"/>
    <col min="3842" max="3842" width="12" style="13" bestFit="1" customWidth="1"/>
    <col min="3843" max="3843" width="8.625" style="13" customWidth="1"/>
    <col min="3844" max="3853" width="9.625" style="13" customWidth="1"/>
    <col min="3854" max="3854" width="2.875" style="13" customWidth="1"/>
    <col min="3855" max="3859" width="9.625" style="13"/>
    <col min="3860" max="3860" width="10" style="13" customWidth="1"/>
    <col min="3861" max="3880" width="9.625" style="13"/>
    <col min="3881" max="3881" width="3.625" style="13" customWidth="1"/>
    <col min="3882" max="3882" width="1.625" style="13" customWidth="1"/>
    <col min="3883" max="3883" width="3.625" style="13" customWidth="1"/>
    <col min="3884" max="3884" width="9.625" style="13"/>
    <col min="3885" max="3898" width="9.625" style="13" customWidth="1"/>
    <col min="3899" max="3909" width="9.625" style="13"/>
    <col min="3910" max="3958" width="9.625" style="13" customWidth="1"/>
    <col min="3959" max="4096" width="9.625" style="13"/>
    <col min="4097" max="4097" width="10.625" style="13" customWidth="1"/>
    <col min="4098" max="4098" width="12" style="13" bestFit="1" customWidth="1"/>
    <col min="4099" max="4099" width="8.625" style="13" customWidth="1"/>
    <col min="4100" max="4109" width="9.625" style="13" customWidth="1"/>
    <col min="4110" max="4110" width="2.875" style="13" customWidth="1"/>
    <col min="4111" max="4115" width="9.625" style="13"/>
    <col min="4116" max="4116" width="10" style="13" customWidth="1"/>
    <col min="4117" max="4136" width="9.625" style="13"/>
    <col min="4137" max="4137" width="3.625" style="13" customWidth="1"/>
    <col min="4138" max="4138" width="1.625" style="13" customWidth="1"/>
    <col min="4139" max="4139" width="3.625" style="13" customWidth="1"/>
    <col min="4140" max="4140" width="9.625" style="13"/>
    <col min="4141" max="4154" width="9.625" style="13" customWidth="1"/>
    <col min="4155" max="4165" width="9.625" style="13"/>
    <col min="4166" max="4214" width="9.625" style="13" customWidth="1"/>
    <col min="4215" max="4352" width="9.625" style="13"/>
    <col min="4353" max="4353" width="10.625" style="13" customWidth="1"/>
    <col min="4354" max="4354" width="12" style="13" bestFit="1" customWidth="1"/>
    <col min="4355" max="4355" width="8.625" style="13" customWidth="1"/>
    <col min="4356" max="4365" width="9.625" style="13" customWidth="1"/>
    <col min="4366" max="4366" width="2.875" style="13" customWidth="1"/>
    <col min="4367" max="4371" width="9.625" style="13"/>
    <col min="4372" max="4372" width="10" style="13" customWidth="1"/>
    <col min="4373" max="4392" width="9.625" style="13"/>
    <col min="4393" max="4393" width="3.625" style="13" customWidth="1"/>
    <col min="4394" max="4394" width="1.625" style="13" customWidth="1"/>
    <col min="4395" max="4395" width="3.625" style="13" customWidth="1"/>
    <col min="4396" max="4396" width="9.625" style="13"/>
    <col min="4397" max="4410" width="9.625" style="13" customWidth="1"/>
    <col min="4411" max="4421" width="9.625" style="13"/>
    <col min="4422" max="4470" width="9.625" style="13" customWidth="1"/>
    <col min="4471" max="4608" width="9.625" style="13"/>
    <col min="4609" max="4609" width="10.625" style="13" customWidth="1"/>
    <col min="4610" max="4610" width="12" style="13" bestFit="1" customWidth="1"/>
    <col min="4611" max="4611" width="8.625" style="13" customWidth="1"/>
    <col min="4612" max="4621" width="9.625" style="13" customWidth="1"/>
    <col min="4622" max="4622" width="2.875" style="13" customWidth="1"/>
    <col min="4623" max="4627" width="9.625" style="13"/>
    <col min="4628" max="4628" width="10" style="13" customWidth="1"/>
    <col min="4629" max="4648" width="9.625" style="13"/>
    <col min="4649" max="4649" width="3.625" style="13" customWidth="1"/>
    <col min="4650" max="4650" width="1.625" style="13" customWidth="1"/>
    <col min="4651" max="4651" width="3.625" style="13" customWidth="1"/>
    <col min="4652" max="4652" width="9.625" style="13"/>
    <col min="4653" max="4666" width="9.625" style="13" customWidth="1"/>
    <col min="4667" max="4677" width="9.625" style="13"/>
    <col min="4678" max="4726" width="9.625" style="13" customWidth="1"/>
    <col min="4727" max="4864" width="9.625" style="13"/>
    <col min="4865" max="4865" width="10.625" style="13" customWidth="1"/>
    <col min="4866" max="4866" width="12" style="13" bestFit="1" customWidth="1"/>
    <col min="4867" max="4867" width="8.625" style="13" customWidth="1"/>
    <col min="4868" max="4877" width="9.625" style="13" customWidth="1"/>
    <col min="4878" max="4878" width="2.875" style="13" customWidth="1"/>
    <col min="4879" max="4883" width="9.625" style="13"/>
    <col min="4884" max="4884" width="10" style="13" customWidth="1"/>
    <col min="4885" max="4904" width="9.625" style="13"/>
    <col min="4905" max="4905" width="3.625" style="13" customWidth="1"/>
    <col min="4906" max="4906" width="1.625" style="13" customWidth="1"/>
    <col min="4907" max="4907" width="3.625" style="13" customWidth="1"/>
    <col min="4908" max="4908" width="9.625" style="13"/>
    <col min="4909" max="4922" width="9.625" style="13" customWidth="1"/>
    <col min="4923" max="4933" width="9.625" style="13"/>
    <col min="4934" max="4982" width="9.625" style="13" customWidth="1"/>
    <col min="4983" max="5120" width="9.625" style="13"/>
    <col min="5121" max="5121" width="10.625" style="13" customWidth="1"/>
    <col min="5122" max="5122" width="12" style="13" bestFit="1" customWidth="1"/>
    <col min="5123" max="5123" width="8.625" style="13" customWidth="1"/>
    <col min="5124" max="5133" width="9.625" style="13" customWidth="1"/>
    <col min="5134" max="5134" width="2.875" style="13" customWidth="1"/>
    <col min="5135" max="5139" width="9.625" style="13"/>
    <col min="5140" max="5140" width="10" style="13" customWidth="1"/>
    <col min="5141" max="5160" width="9.625" style="13"/>
    <col min="5161" max="5161" width="3.625" style="13" customWidth="1"/>
    <col min="5162" max="5162" width="1.625" style="13" customWidth="1"/>
    <col min="5163" max="5163" width="3.625" style="13" customWidth="1"/>
    <col min="5164" max="5164" width="9.625" style="13"/>
    <col min="5165" max="5178" width="9.625" style="13" customWidth="1"/>
    <col min="5179" max="5189" width="9.625" style="13"/>
    <col min="5190" max="5238" width="9.625" style="13" customWidth="1"/>
    <col min="5239" max="5376" width="9.625" style="13"/>
    <col min="5377" max="5377" width="10.625" style="13" customWidth="1"/>
    <col min="5378" max="5378" width="12" style="13" bestFit="1" customWidth="1"/>
    <col min="5379" max="5379" width="8.625" style="13" customWidth="1"/>
    <col min="5380" max="5389" width="9.625" style="13" customWidth="1"/>
    <col min="5390" max="5390" width="2.875" style="13" customWidth="1"/>
    <col min="5391" max="5395" width="9.625" style="13"/>
    <col min="5396" max="5396" width="10" style="13" customWidth="1"/>
    <col min="5397" max="5416" width="9.625" style="13"/>
    <col min="5417" max="5417" width="3.625" style="13" customWidth="1"/>
    <col min="5418" max="5418" width="1.625" style="13" customWidth="1"/>
    <col min="5419" max="5419" width="3.625" style="13" customWidth="1"/>
    <col min="5420" max="5420" width="9.625" style="13"/>
    <col min="5421" max="5434" width="9.625" style="13" customWidth="1"/>
    <col min="5435" max="5445" width="9.625" style="13"/>
    <col min="5446" max="5494" width="9.625" style="13" customWidth="1"/>
    <col min="5495" max="5632" width="9.625" style="13"/>
    <col min="5633" max="5633" width="10.625" style="13" customWidth="1"/>
    <col min="5634" max="5634" width="12" style="13" bestFit="1" customWidth="1"/>
    <col min="5635" max="5635" width="8.625" style="13" customWidth="1"/>
    <col min="5636" max="5645" width="9.625" style="13" customWidth="1"/>
    <col min="5646" max="5646" width="2.875" style="13" customWidth="1"/>
    <col min="5647" max="5651" width="9.625" style="13"/>
    <col min="5652" max="5652" width="10" style="13" customWidth="1"/>
    <col min="5653" max="5672" width="9.625" style="13"/>
    <col min="5673" max="5673" width="3.625" style="13" customWidth="1"/>
    <col min="5674" max="5674" width="1.625" style="13" customWidth="1"/>
    <col min="5675" max="5675" width="3.625" style="13" customWidth="1"/>
    <col min="5676" max="5676" width="9.625" style="13"/>
    <col min="5677" max="5690" width="9.625" style="13" customWidth="1"/>
    <col min="5691" max="5701" width="9.625" style="13"/>
    <col min="5702" max="5750" width="9.625" style="13" customWidth="1"/>
    <col min="5751" max="5888" width="9.625" style="13"/>
    <col min="5889" max="5889" width="10.625" style="13" customWidth="1"/>
    <col min="5890" max="5890" width="12" style="13" bestFit="1" customWidth="1"/>
    <col min="5891" max="5891" width="8.625" style="13" customWidth="1"/>
    <col min="5892" max="5901" width="9.625" style="13" customWidth="1"/>
    <col min="5902" max="5902" width="2.875" style="13" customWidth="1"/>
    <col min="5903" max="5907" width="9.625" style="13"/>
    <col min="5908" max="5908" width="10" style="13" customWidth="1"/>
    <col min="5909" max="5928" width="9.625" style="13"/>
    <col min="5929" max="5929" width="3.625" style="13" customWidth="1"/>
    <col min="5930" max="5930" width="1.625" style="13" customWidth="1"/>
    <col min="5931" max="5931" width="3.625" style="13" customWidth="1"/>
    <col min="5932" max="5932" width="9.625" style="13"/>
    <col min="5933" max="5946" width="9.625" style="13" customWidth="1"/>
    <col min="5947" max="5957" width="9.625" style="13"/>
    <col min="5958" max="6006" width="9.625" style="13" customWidth="1"/>
    <col min="6007" max="6144" width="9.625" style="13"/>
    <col min="6145" max="6145" width="10.625" style="13" customWidth="1"/>
    <col min="6146" max="6146" width="12" style="13" bestFit="1" customWidth="1"/>
    <col min="6147" max="6147" width="8.625" style="13" customWidth="1"/>
    <col min="6148" max="6157" width="9.625" style="13" customWidth="1"/>
    <col min="6158" max="6158" width="2.875" style="13" customWidth="1"/>
    <col min="6159" max="6163" width="9.625" style="13"/>
    <col min="6164" max="6164" width="10" style="13" customWidth="1"/>
    <col min="6165" max="6184" width="9.625" style="13"/>
    <col min="6185" max="6185" width="3.625" style="13" customWidth="1"/>
    <col min="6186" max="6186" width="1.625" style="13" customWidth="1"/>
    <col min="6187" max="6187" width="3.625" style="13" customWidth="1"/>
    <col min="6188" max="6188" width="9.625" style="13"/>
    <col min="6189" max="6202" width="9.625" style="13" customWidth="1"/>
    <col min="6203" max="6213" width="9.625" style="13"/>
    <col min="6214" max="6262" width="9.625" style="13" customWidth="1"/>
    <col min="6263" max="6400" width="9.625" style="13"/>
    <col min="6401" max="6401" width="10.625" style="13" customWidth="1"/>
    <col min="6402" max="6402" width="12" style="13" bestFit="1" customWidth="1"/>
    <col min="6403" max="6403" width="8.625" style="13" customWidth="1"/>
    <col min="6404" max="6413" width="9.625" style="13" customWidth="1"/>
    <col min="6414" max="6414" width="2.875" style="13" customWidth="1"/>
    <col min="6415" max="6419" width="9.625" style="13"/>
    <col min="6420" max="6420" width="10" style="13" customWidth="1"/>
    <col min="6421" max="6440" width="9.625" style="13"/>
    <col min="6441" max="6441" width="3.625" style="13" customWidth="1"/>
    <col min="6442" max="6442" width="1.625" style="13" customWidth="1"/>
    <col min="6443" max="6443" width="3.625" style="13" customWidth="1"/>
    <col min="6444" max="6444" width="9.625" style="13"/>
    <col min="6445" max="6458" width="9.625" style="13" customWidth="1"/>
    <col min="6459" max="6469" width="9.625" style="13"/>
    <col min="6470" max="6518" width="9.625" style="13" customWidth="1"/>
    <col min="6519" max="6656" width="9.625" style="13"/>
    <col min="6657" max="6657" width="10.625" style="13" customWidth="1"/>
    <col min="6658" max="6658" width="12" style="13" bestFit="1" customWidth="1"/>
    <col min="6659" max="6659" width="8.625" style="13" customWidth="1"/>
    <col min="6660" max="6669" width="9.625" style="13" customWidth="1"/>
    <col min="6670" max="6670" width="2.875" style="13" customWidth="1"/>
    <col min="6671" max="6675" width="9.625" style="13"/>
    <col min="6676" max="6676" width="10" style="13" customWidth="1"/>
    <col min="6677" max="6696" width="9.625" style="13"/>
    <col min="6697" max="6697" width="3.625" style="13" customWidth="1"/>
    <col min="6698" max="6698" width="1.625" style="13" customWidth="1"/>
    <col min="6699" max="6699" width="3.625" style="13" customWidth="1"/>
    <col min="6700" max="6700" width="9.625" style="13"/>
    <col min="6701" max="6714" width="9.625" style="13" customWidth="1"/>
    <col min="6715" max="6725" width="9.625" style="13"/>
    <col min="6726" max="6774" width="9.625" style="13" customWidth="1"/>
    <col min="6775" max="6912" width="9.625" style="13"/>
    <col min="6913" max="6913" width="10.625" style="13" customWidth="1"/>
    <col min="6914" max="6914" width="12" style="13" bestFit="1" customWidth="1"/>
    <col min="6915" max="6915" width="8.625" style="13" customWidth="1"/>
    <col min="6916" max="6925" width="9.625" style="13" customWidth="1"/>
    <col min="6926" max="6926" width="2.875" style="13" customWidth="1"/>
    <col min="6927" max="6931" width="9.625" style="13"/>
    <col min="6932" max="6932" width="10" style="13" customWidth="1"/>
    <col min="6933" max="6952" width="9.625" style="13"/>
    <col min="6953" max="6953" width="3.625" style="13" customWidth="1"/>
    <col min="6954" max="6954" width="1.625" style="13" customWidth="1"/>
    <col min="6955" max="6955" width="3.625" style="13" customWidth="1"/>
    <col min="6956" max="6956" width="9.625" style="13"/>
    <col min="6957" max="6970" width="9.625" style="13" customWidth="1"/>
    <col min="6971" max="6981" width="9.625" style="13"/>
    <col min="6982" max="7030" width="9.625" style="13" customWidth="1"/>
    <col min="7031" max="7168" width="9.625" style="13"/>
    <col min="7169" max="7169" width="10.625" style="13" customWidth="1"/>
    <col min="7170" max="7170" width="12" style="13" bestFit="1" customWidth="1"/>
    <col min="7171" max="7171" width="8.625" style="13" customWidth="1"/>
    <col min="7172" max="7181" width="9.625" style="13" customWidth="1"/>
    <col min="7182" max="7182" width="2.875" style="13" customWidth="1"/>
    <col min="7183" max="7187" width="9.625" style="13"/>
    <col min="7188" max="7188" width="10" style="13" customWidth="1"/>
    <col min="7189" max="7208" width="9.625" style="13"/>
    <col min="7209" max="7209" width="3.625" style="13" customWidth="1"/>
    <col min="7210" max="7210" width="1.625" style="13" customWidth="1"/>
    <col min="7211" max="7211" width="3.625" style="13" customWidth="1"/>
    <col min="7212" max="7212" width="9.625" style="13"/>
    <col min="7213" max="7226" width="9.625" style="13" customWidth="1"/>
    <col min="7227" max="7237" width="9.625" style="13"/>
    <col min="7238" max="7286" width="9.625" style="13" customWidth="1"/>
    <col min="7287" max="7424" width="9.625" style="13"/>
    <col min="7425" max="7425" width="10.625" style="13" customWidth="1"/>
    <col min="7426" max="7426" width="12" style="13" bestFit="1" customWidth="1"/>
    <col min="7427" max="7427" width="8.625" style="13" customWidth="1"/>
    <col min="7428" max="7437" width="9.625" style="13" customWidth="1"/>
    <col min="7438" max="7438" width="2.875" style="13" customWidth="1"/>
    <col min="7439" max="7443" width="9.625" style="13"/>
    <col min="7444" max="7444" width="10" style="13" customWidth="1"/>
    <col min="7445" max="7464" width="9.625" style="13"/>
    <col min="7465" max="7465" width="3.625" style="13" customWidth="1"/>
    <col min="7466" max="7466" width="1.625" style="13" customWidth="1"/>
    <col min="7467" max="7467" width="3.625" style="13" customWidth="1"/>
    <col min="7468" max="7468" width="9.625" style="13"/>
    <col min="7469" max="7482" width="9.625" style="13" customWidth="1"/>
    <col min="7483" max="7493" width="9.625" style="13"/>
    <col min="7494" max="7542" width="9.625" style="13" customWidth="1"/>
    <col min="7543" max="7680" width="9.625" style="13"/>
    <col min="7681" max="7681" width="10.625" style="13" customWidth="1"/>
    <col min="7682" max="7682" width="12" style="13" bestFit="1" customWidth="1"/>
    <col min="7683" max="7683" width="8.625" style="13" customWidth="1"/>
    <col min="7684" max="7693" width="9.625" style="13" customWidth="1"/>
    <col min="7694" max="7694" width="2.875" style="13" customWidth="1"/>
    <col min="7695" max="7699" width="9.625" style="13"/>
    <col min="7700" max="7700" width="10" style="13" customWidth="1"/>
    <col min="7701" max="7720" width="9.625" style="13"/>
    <col min="7721" max="7721" width="3.625" style="13" customWidth="1"/>
    <col min="7722" max="7722" width="1.625" style="13" customWidth="1"/>
    <col min="7723" max="7723" width="3.625" style="13" customWidth="1"/>
    <col min="7724" max="7724" width="9.625" style="13"/>
    <col min="7725" max="7738" width="9.625" style="13" customWidth="1"/>
    <col min="7739" max="7749" width="9.625" style="13"/>
    <col min="7750" max="7798" width="9.625" style="13" customWidth="1"/>
    <col min="7799" max="7936" width="9.625" style="13"/>
    <col min="7937" max="7937" width="10.625" style="13" customWidth="1"/>
    <col min="7938" max="7938" width="12" style="13" bestFit="1" customWidth="1"/>
    <col min="7939" max="7939" width="8.625" style="13" customWidth="1"/>
    <col min="7940" max="7949" width="9.625" style="13" customWidth="1"/>
    <col min="7950" max="7950" width="2.875" style="13" customWidth="1"/>
    <col min="7951" max="7955" width="9.625" style="13"/>
    <col min="7956" max="7956" width="10" style="13" customWidth="1"/>
    <col min="7957" max="7976" width="9.625" style="13"/>
    <col min="7977" max="7977" width="3.625" style="13" customWidth="1"/>
    <col min="7978" max="7978" width="1.625" style="13" customWidth="1"/>
    <col min="7979" max="7979" width="3.625" style="13" customWidth="1"/>
    <col min="7980" max="7980" width="9.625" style="13"/>
    <col min="7981" max="7994" width="9.625" style="13" customWidth="1"/>
    <col min="7995" max="8005" width="9.625" style="13"/>
    <col min="8006" max="8054" width="9.625" style="13" customWidth="1"/>
    <col min="8055" max="8192" width="9.625" style="13"/>
    <col min="8193" max="8193" width="10.625" style="13" customWidth="1"/>
    <col min="8194" max="8194" width="12" style="13" bestFit="1" customWidth="1"/>
    <col min="8195" max="8195" width="8.625" style="13" customWidth="1"/>
    <col min="8196" max="8205" width="9.625" style="13" customWidth="1"/>
    <col min="8206" max="8206" width="2.875" style="13" customWidth="1"/>
    <col min="8207" max="8211" width="9.625" style="13"/>
    <col min="8212" max="8212" width="10" style="13" customWidth="1"/>
    <col min="8213" max="8232" width="9.625" style="13"/>
    <col min="8233" max="8233" width="3.625" style="13" customWidth="1"/>
    <col min="8234" max="8234" width="1.625" style="13" customWidth="1"/>
    <col min="8235" max="8235" width="3.625" style="13" customWidth="1"/>
    <col min="8236" max="8236" width="9.625" style="13"/>
    <col min="8237" max="8250" width="9.625" style="13" customWidth="1"/>
    <col min="8251" max="8261" width="9.625" style="13"/>
    <col min="8262" max="8310" width="9.625" style="13" customWidth="1"/>
    <col min="8311" max="8448" width="9.625" style="13"/>
    <col min="8449" max="8449" width="10.625" style="13" customWidth="1"/>
    <col min="8450" max="8450" width="12" style="13" bestFit="1" customWidth="1"/>
    <col min="8451" max="8451" width="8.625" style="13" customWidth="1"/>
    <col min="8452" max="8461" width="9.625" style="13" customWidth="1"/>
    <col min="8462" max="8462" width="2.875" style="13" customWidth="1"/>
    <col min="8463" max="8467" width="9.625" style="13"/>
    <col min="8468" max="8468" width="10" style="13" customWidth="1"/>
    <col min="8469" max="8488" width="9.625" style="13"/>
    <col min="8489" max="8489" width="3.625" style="13" customWidth="1"/>
    <col min="8490" max="8490" width="1.625" style="13" customWidth="1"/>
    <col min="8491" max="8491" width="3.625" style="13" customWidth="1"/>
    <col min="8492" max="8492" width="9.625" style="13"/>
    <col min="8493" max="8506" width="9.625" style="13" customWidth="1"/>
    <col min="8507" max="8517" width="9.625" style="13"/>
    <col min="8518" max="8566" width="9.625" style="13" customWidth="1"/>
    <col min="8567" max="8704" width="9.625" style="13"/>
    <col min="8705" max="8705" width="10.625" style="13" customWidth="1"/>
    <col min="8706" max="8706" width="12" style="13" bestFit="1" customWidth="1"/>
    <col min="8707" max="8707" width="8.625" style="13" customWidth="1"/>
    <col min="8708" max="8717" width="9.625" style="13" customWidth="1"/>
    <col min="8718" max="8718" width="2.875" style="13" customWidth="1"/>
    <col min="8719" max="8723" width="9.625" style="13"/>
    <col min="8724" max="8724" width="10" style="13" customWidth="1"/>
    <col min="8725" max="8744" width="9.625" style="13"/>
    <col min="8745" max="8745" width="3.625" style="13" customWidth="1"/>
    <col min="8746" max="8746" width="1.625" style="13" customWidth="1"/>
    <col min="8747" max="8747" width="3.625" style="13" customWidth="1"/>
    <col min="8748" max="8748" width="9.625" style="13"/>
    <col min="8749" max="8762" width="9.625" style="13" customWidth="1"/>
    <col min="8763" max="8773" width="9.625" style="13"/>
    <col min="8774" max="8822" width="9.625" style="13" customWidth="1"/>
    <col min="8823" max="8960" width="9.625" style="13"/>
    <col min="8961" max="8961" width="10.625" style="13" customWidth="1"/>
    <col min="8962" max="8962" width="12" style="13" bestFit="1" customWidth="1"/>
    <col min="8963" max="8963" width="8.625" style="13" customWidth="1"/>
    <col min="8964" max="8973" width="9.625" style="13" customWidth="1"/>
    <col min="8974" max="8974" width="2.875" style="13" customWidth="1"/>
    <col min="8975" max="8979" width="9.625" style="13"/>
    <col min="8980" max="8980" width="10" style="13" customWidth="1"/>
    <col min="8981" max="9000" width="9.625" style="13"/>
    <col min="9001" max="9001" width="3.625" style="13" customWidth="1"/>
    <col min="9002" max="9002" width="1.625" style="13" customWidth="1"/>
    <col min="9003" max="9003" width="3.625" style="13" customWidth="1"/>
    <col min="9004" max="9004" width="9.625" style="13"/>
    <col min="9005" max="9018" width="9.625" style="13" customWidth="1"/>
    <col min="9019" max="9029" width="9.625" style="13"/>
    <col min="9030" max="9078" width="9.625" style="13" customWidth="1"/>
    <col min="9079" max="9216" width="9.625" style="13"/>
    <col min="9217" max="9217" width="10.625" style="13" customWidth="1"/>
    <col min="9218" max="9218" width="12" style="13" bestFit="1" customWidth="1"/>
    <col min="9219" max="9219" width="8.625" style="13" customWidth="1"/>
    <col min="9220" max="9229" width="9.625" style="13" customWidth="1"/>
    <col min="9230" max="9230" width="2.875" style="13" customWidth="1"/>
    <col min="9231" max="9235" width="9.625" style="13"/>
    <col min="9236" max="9236" width="10" style="13" customWidth="1"/>
    <col min="9237" max="9256" width="9.625" style="13"/>
    <col min="9257" max="9257" width="3.625" style="13" customWidth="1"/>
    <col min="9258" max="9258" width="1.625" style="13" customWidth="1"/>
    <col min="9259" max="9259" width="3.625" style="13" customWidth="1"/>
    <col min="9260" max="9260" width="9.625" style="13"/>
    <col min="9261" max="9274" width="9.625" style="13" customWidth="1"/>
    <col min="9275" max="9285" width="9.625" style="13"/>
    <col min="9286" max="9334" width="9.625" style="13" customWidth="1"/>
    <col min="9335" max="9472" width="9.625" style="13"/>
    <col min="9473" max="9473" width="10.625" style="13" customWidth="1"/>
    <col min="9474" max="9474" width="12" style="13" bestFit="1" customWidth="1"/>
    <col min="9475" max="9475" width="8.625" style="13" customWidth="1"/>
    <col min="9476" max="9485" width="9.625" style="13" customWidth="1"/>
    <col min="9486" max="9486" width="2.875" style="13" customWidth="1"/>
    <col min="9487" max="9491" width="9.625" style="13"/>
    <col min="9492" max="9492" width="10" style="13" customWidth="1"/>
    <col min="9493" max="9512" width="9.625" style="13"/>
    <col min="9513" max="9513" width="3.625" style="13" customWidth="1"/>
    <col min="9514" max="9514" width="1.625" style="13" customWidth="1"/>
    <col min="9515" max="9515" width="3.625" style="13" customWidth="1"/>
    <col min="9516" max="9516" width="9.625" style="13"/>
    <col min="9517" max="9530" width="9.625" style="13" customWidth="1"/>
    <col min="9531" max="9541" width="9.625" style="13"/>
    <col min="9542" max="9590" width="9.625" style="13" customWidth="1"/>
    <col min="9591" max="9728" width="9.625" style="13"/>
    <col min="9729" max="9729" width="10.625" style="13" customWidth="1"/>
    <col min="9730" max="9730" width="12" style="13" bestFit="1" customWidth="1"/>
    <col min="9731" max="9731" width="8.625" style="13" customWidth="1"/>
    <col min="9732" max="9741" width="9.625" style="13" customWidth="1"/>
    <col min="9742" max="9742" width="2.875" style="13" customWidth="1"/>
    <col min="9743" max="9747" width="9.625" style="13"/>
    <col min="9748" max="9748" width="10" style="13" customWidth="1"/>
    <col min="9749" max="9768" width="9.625" style="13"/>
    <col min="9769" max="9769" width="3.625" style="13" customWidth="1"/>
    <col min="9770" max="9770" width="1.625" style="13" customWidth="1"/>
    <col min="9771" max="9771" width="3.625" style="13" customWidth="1"/>
    <col min="9772" max="9772" width="9.625" style="13"/>
    <col min="9773" max="9786" width="9.625" style="13" customWidth="1"/>
    <col min="9787" max="9797" width="9.625" style="13"/>
    <col min="9798" max="9846" width="9.625" style="13" customWidth="1"/>
    <col min="9847" max="9984" width="9.625" style="13"/>
    <col min="9985" max="9985" width="10.625" style="13" customWidth="1"/>
    <col min="9986" max="9986" width="12" style="13" bestFit="1" customWidth="1"/>
    <col min="9987" max="9987" width="8.625" style="13" customWidth="1"/>
    <col min="9988" max="9997" width="9.625" style="13" customWidth="1"/>
    <col min="9998" max="9998" width="2.875" style="13" customWidth="1"/>
    <col min="9999" max="10003" width="9.625" style="13"/>
    <col min="10004" max="10004" width="10" style="13" customWidth="1"/>
    <col min="10005" max="10024" width="9.625" style="13"/>
    <col min="10025" max="10025" width="3.625" style="13" customWidth="1"/>
    <col min="10026" max="10026" width="1.625" style="13" customWidth="1"/>
    <col min="10027" max="10027" width="3.625" style="13" customWidth="1"/>
    <col min="10028" max="10028" width="9.625" style="13"/>
    <col min="10029" max="10042" width="9.625" style="13" customWidth="1"/>
    <col min="10043" max="10053" width="9.625" style="13"/>
    <col min="10054" max="10102" width="9.625" style="13" customWidth="1"/>
    <col min="10103" max="10240" width="9.625" style="13"/>
    <col min="10241" max="10241" width="10.625" style="13" customWidth="1"/>
    <col min="10242" max="10242" width="12" style="13" bestFit="1" customWidth="1"/>
    <col min="10243" max="10243" width="8.625" style="13" customWidth="1"/>
    <col min="10244" max="10253" width="9.625" style="13" customWidth="1"/>
    <col min="10254" max="10254" width="2.875" style="13" customWidth="1"/>
    <col min="10255" max="10259" width="9.625" style="13"/>
    <col min="10260" max="10260" width="10" style="13" customWidth="1"/>
    <col min="10261" max="10280" width="9.625" style="13"/>
    <col min="10281" max="10281" width="3.625" style="13" customWidth="1"/>
    <col min="10282" max="10282" width="1.625" style="13" customWidth="1"/>
    <col min="10283" max="10283" width="3.625" style="13" customWidth="1"/>
    <col min="10284" max="10284" width="9.625" style="13"/>
    <col min="10285" max="10298" width="9.625" style="13" customWidth="1"/>
    <col min="10299" max="10309" width="9.625" style="13"/>
    <col min="10310" max="10358" width="9.625" style="13" customWidth="1"/>
    <col min="10359" max="10496" width="9.625" style="13"/>
    <col min="10497" max="10497" width="10.625" style="13" customWidth="1"/>
    <col min="10498" max="10498" width="12" style="13" bestFit="1" customWidth="1"/>
    <col min="10499" max="10499" width="8.625" style="13" customWidth="1"/>
    <col min="10500" max="10509" width="9.625" style="13" customWidth="1"/>
    <col min="10510" max="10510" width="2.875" style="13" customWidth="1"/>
    <col min="10511" max="10515" width="9.625" style="13"/>
    <col min="10516" max="10516" width="10" style="13" customWidth="1"/>
    <col min="10517" max="10536" width="9.625" style="13"/>
    <col min="10537" max="10537" width="3.625" style="13" customWidth="1"/>
    <col min="10538" max="10538" width="1.625" style="13" customWidth="1"/>
    <col min="10539" max="10539" width="3.625" style="13" customWidth="1"/>
    <col min="10540" max="10540" width="9.625" style="13"/>
    <col min="10541" max="10554" width="9.625" style="13" customWidth="1"/>
    <col min="10555" max="10565" width="9.625" style="13"/>
    <col min="10566" max="10614" width="9.625" style="13" customWidth="1"/>
    <col min="10615" max="10752" width="9.625" style="13"/>
    <col min="10753" max="10753" width="10.625" style="13" customWidth="1"/>
    <col min="10754" max="10754" width="12" style="13" bestFit="1" customWidth="1"/>
    <col min="10755" max="10755" width="8.625" style="13" customWidth="1"/>
    <col min="10756" max="10765" width="9.625" style="13" customWidth="1"/>
    <col min="10766" max="10766" width="2.875" style="13" customWidth="1"/>
    <col min="10767" max="10771" width="9.625" style="13"/>
    <col min="10772" max="10772" width="10" style="13" customWidth="1"/>
    <col min="10773" max="10792" width="9.625" style="13"/>
    <col min="10793" max="10793" width="3.625" style="13" customWidth="1"/>
    <col min="10794" max="10794" width="1.625" style="13" customWidth="1"/>
    <col min="10795" max="10795" width="3.625" style="13" customWidth="1"/>
    <col min="10796" max="10796" width="9.625" style="13"/>
    <col min="10797" max="10810" width="9.625" style="13" customWidth="1"/>
    <col min="10811" max="10821" width="9.625" style="13"/>
    <col min="10822" max="10870" width="9.625" style="13" customWidth="1"/>
    <col min="10871" max="11008" width="9.625" style="13"/>
    <col min="11009" max="11009" width="10.625" style="13" customWidth="1"/>
    <col min="11010" max="11010" width="12" style="13" bestFit="1" customWidth="1"/>
    <col min="11011" max="11011" width="8.625" style="13" customWidth="1"/>
    <col min="11012" max="11021" width="9.625" style="13" customWidth="1"/>
    <col min="11022" max="11022" width="2.875" style="13" customWidth="1"/>
    <col min="11023" max="11027" width="9.625" style="13"/>
    <col min="11028" max="11028" width="10" style="13" customWidth="1"/>
    <col min="11029" max="11048" width="9.625" style="13"/>
    <col min="11049" max="11049" width="3.625" style="13" customWidth="1"/>
    <col min="11050" max="11050" width="1.625" style="13" customWidth="1"/>
    <col min="11051" max="11051" width="3.625" style="13" customWidth="1"/>
    <col min="11052" max="11052" width="9.625" style="13"/>
    <col min="11053" max="11066" width="9.625" style="13" customWidth="1"/>
    <col min="11067" max="11077" width="9.625" style="13"/>
    <col min="11078" max="11126" width="9.625" style="13" customWidth="1"/>
    <col min="11127" max="11264" width="9.625" style="13"/>
    <col min="11265" max="11265" width="10.625" style="13" customWidth="1"/>
    <col min="11266" max="11266" width="12" style="13" bestFit="1" customWidth="1"/>
    <col min="11267" max="11267" width="8.625" style="13" customWidth="1"/>
    <col min="11268" max="11277" width="9.625" style="13" customWidth="1"/>
    <col min="11278" max="11278" width="2.875" style="13" customWidth="1"/>
    <col min="11279" max="11283" width="9.625" style="13"/>
    <col min="11284" max="11284" width="10" style="13" customWidth="1"/>
    <col min="11285" max="11304" width="9.625" style="13"/>
    <col min="11305" max="11305" width="3.625" style="13" customWidth="1"/>
    <col min="11306" max="11306" width="1.625" style="13" customWidth="1"/>
    <col min="11307" max="11307" width="3.625" style="13" customWidth="1"/>
    <col min="11308" max="11308" width="9.625" style="13"/>
    <col min="11309" max="11322" width="9.625" style="13" customWidth="1"/>
    <col min="11323" max="11333" width="9.625" style="13"/>
    <col min="11334" max="11382" width="9.625" style="13" customWidth="1"/>
    <col min="11383" max="11520" width="9.625" style="13"/>
    <col min="11521" max="11521" width="10.625" style="13" customWidth="1"/>
    <col min="11522" max="11522" width="12" style="13" bestFit="1" customWidth="1"/>
    <col min="11523" max="11523" width="8.625" style="13" customWidth="1"/>
    <col min="11524" max="11533" width="9.625" style="13" customWidth="1"/>
    <col min="11534" max="11534" width="2.875" style="13" customWidth="1"/>
    <col min="11535" max="11539" width="9.625" style="13"/>
    <col min="11540" max="11540" width="10" style="13" customWidth="1"/>
    <col min="11541" max="11560" width="9.625" style="13"/>
    <col min="11561" max="11561" width="3.625" style="13" customWidth="1"/>
    <col min="11562" max="11562" width="1.625" style="13" customWidth="1"/>
    <col min="11563" max="11563" width="3.625" style="13" customWidth="1"/>
    <col min="11564" max="11564" width="9.625" style="13"/>
    <col min="11565" max="11578" width="9.625" style="13" customWidth="1"/>
    <col min="11579" max="11589" width="9.625" style="13"/>
    <col min="11590" max="11638" width="9.625" style="13" customWidth="1"/>
    <col min="11639" max="11776" width="9.625" style="13"/>
    <col min="11777" max="11777" width="10.625" style="13" customWidth="1"/>
    <col min="11778" max="11778" width="12" style="13" bestFit="1" customWidth="1"/>
    <col min="11779" max="11779" width="8.625" style="13" customWidth="1"/>
    <col min="11780" max="11789" width="9.625" style="13" customWidth="1"/>
    <col min="11790" max="11790" width="2.875" style="13" customWidth="1"/>
    <col min="11791" max="11795" width="9.625" style="13"/>
    <col min="11796" max="11796" width="10" style="13" customWidth="1"/>
    <col min="11797" max="11816" width="9.625" style="13"/>
    <col min="11817" max="11817" width="3.625" style="13" customWidth="1"/>
    <col min="11818" max="11818" width="1.625" style="13" customWidth="1"/>
    <col min="11819" max="11819" width="3.625" style="13" customWidth="1"/>
    <col min="11820" max="11820" width="9.625" style="13"/>
    <col min="11821" max="11834" width="9.625" style="13" customWidth="1"/>
    <col min="11835" max="11845" width="9.625" style="13"/>
    <col min="11846" max="11894" width="9.625" style="13" customWidth="1"/>
    <col min="11895" max="12032" width="9.625" style="13"/>
    <col min="12033" max="12033" width="10.625" style="13" customWidth="1"/>
    <col min="12034" max="12034" width="12" style="13" bestFit="1" customWidth="1"/>
    <col min="12035" max="12035" width="8.625" style="13" customWidth="1"/>
    <col min="12036" max="12045" width="9.625" style="13" customWidth="1"/>
    <col min="12046" max="12046" width="2.875" style="13" customWidth="1"/>
    <col min="12047" max="12051" width="9.625" style="13"/>
    <col min="12052" max="12052" width="10" style="13" customWidth="1"/>
    <col min="12053" max="12072" width="9.625" style="13"/>
    <col min="12073" max="12073" width="3.625" style="13" customWidth="1"/>
    <col min="12074" max="12074" width="1.625" style="13" customWidth="1"/>
    <col min="12075" max="12075" width="3.625" style="13" customWidth="1"/>
    <col min="12076" max="12076" width="9.625" style="13"/>
    <col min="12077" max="12090" width="9.625" style="13" customWidth="1"/>
    <col min="12091" max="12101" width="9.625" style="13"/>
    <col min="12102" max="12150" width="9.625" style="13" customWidth="1"/>
    <col min="12151" max="12288" width="9.625" style="13"/>
    <col min="12289" max="12289" width="10.625" style="13" customWidth="1"/>
    <col min="12290" max="12290" width="12" style="13" bestFit="1" customWidth="1"/>
    <col min="12291" max="12291" width="8.625" style="13" customWidth="1"/>
    <col min="12292" max="12301" width="9.625" style="13" customWidth="1"/>
    <col min="12302" max="12302" width="2.875" style="13" customWidth="1"/>
    <col min="12303" max="12307" width="9.625" style="13"/>
    <col min="12308" max="12308" width="10" style="13" customWidth="1"/>
    <col min="12309" max="12328" width="9.625" style="13"/>
    <col min="12329" max="12329" width="3.625" style="13" customWidth="1"/>
    <col min="12330" max="12330" width="1.625" style="13" customWidth="1"/>
    <col min="12331" max="12331" width="3.625" style="13" customWidth="1"/>
    <col min="12332" max="12332" width="9.625" style="13"/>
    <col min="12333" max="12346" width="9.625" style="13" customWidth="1"/>
    <col min="12347" max="12357" width="9.625" style="13"/>
    <col min="12358" max="12406" width="9.625" style="13" customWidth="1"/>
    <col min="12407" max="12544" width="9.625" style="13"/>
    <col min="12545" max="12545" width="10.625" style="13" customWidth="1"/>
    <col min="12546" max="12546" width="12" style="13" bestFit="1" customWidth="1"/>
    <col min="12547" max="12547" width="8.625" style="13" customWidth="1"/>
    <col min="12548" max="12557" width="9.625" style="13" customWidth="1"/>
    <col min="12558" max="12558" width="2.875" style="13" customWidth="1"/>
    <col min="12559" max="12563" width="9.625" style="13"/>
    <col min="12564" max="12564" width="10" style="13" customWidth="1"/>
    <col min="12565" max="12584" width="9.625" style="13"/>
    <col min="12585" max="12585" width="3.625" style="13" customWidth="1"/>
    <col min="12586" max="12586" width="1.625" style="13" customWidth="1"/>
    <col min="12587" max="12587" width="3.625" style="13" customWidth="1"/>
    <col min="12588" max="12588" width="9.625" style="13"/>
    <col min="12589" max="12602" width="9.625" style="13" customWidth="1"/>
    <col min="12603" max="12613" width="9.625" style="13"/>
    <col min="12614" max="12662" width="9.625" style="13" customWidth="1"/>
    <col min="12663" max="12800" width="9.625" style="13"/>
    <col min="12801" max="12801" width="10.625" style="13" customWidth="1"/>
    <col min="12802" max="12802" width="12" style="13" bestFit="1" customWidth="1"/>
    <col min="12803" max="12803" width="8.625" style="13" customWidth="1"/>
    <col min="12804" max="12813" width="9.625" style="13" customWidth="1"/>
    <col min="12814" max="12814" width="2.875" style="13" customWidth="1"/>
    <col min="12815" max="12819" width="9.625" style="13"/>
    <col min="12820" max="12820" width="10" style="13" customWidth="1"/>
    <col min="12821" max="12840" width="9.625" style="13"/>
    <col min="12841" max="12841" width="3.625" style="13" customWidth="1"/>
    <col min="12842" max="12842" width="1.625" style="13" customWidth="1"/>
    <col min="12843" max="12843" width="3.625" style="13" customWidth="1"/>
    <col min="12844" max="12844" width="9.625" style="13"/>
    <col min="12845" max="12858" width="9.625" style="13" customWidth="1"/>
    <col min="12859" max="12869" width="9.625" style="13"/>
    <col min="12870" max="12918" width="9.625" style="13" customWidth="1"/>
    <col min="12919" max="13056" width="9.625" style="13"/>
    <col min="13057" max="13057" width="10.625" style="13" customWidth="1"/>
    <col min="13058" max="13058" width="12" style="13" bestFit="1" customWidth="1"/>
    <col min="13059" max="13059" width="8.625" style="13" customWidth="1"/>
    <col min="13060" max="13069" width="9.625" style="13" customWidth="1"/>
    <col min="13070" max="13070" width="2.875" style="13" customWidth="1"/>
    <col min="13071" max="13075" width="9.625" style="13"/>
    <col min="13076" max="13076" width="10" style="13" customWidth="1"/>
    <col min="13077" max="13096" width="9.625" style="13"/>
    <col min="13097" max="13097" width="3.625" style="13" customWidth="1"/>
    <col min="13098" max="13098" width="1.625" style="13" customWidth="1"/>
    <col min="13099" max="13099" width="3.625" style="13" customWidth="1"/>
    <col min="13100" max="13100" width="9.625" style="13"/>
    <col min="13101" max="13114" width="9.625" style="13" customWidth="1"/>
    <col min="13115" max="13125" width="9.625" style="13"/>
    <col min="13126" max="13174" width="9.625" style="13" customWidth="1"/>
    <col min="13175" max="13312" width="9.625" style="13"/>
    <col min="13313" max="13313" width="10.625" style="13" customWidth="1"/>
    <col min="13314" max="13314" width="12" style="13" bestFit="1" customWidth="1"/>
    <col min="13315" max="13315" width="8.625" style="13" customWidth="1"/>
    <col min="13316" max="13325" width="9.625" style="13" customWidth="1"/>
    <col min="13326" max="13326" width="2.875" style="13" customWidth="1"/>
    <col min="13327" max="13331" width="9.625" style="13"/>
    <col min="13332" max="13332" width="10" style="13" customWidth="1"/>
    <col min="13333" max="13352" width="9.625" style="13"/>
    <col min="13353" max="13353" width="3.625" style="13" customWidth="1"/>
    <col min="13354" max="13354" width="1.625" style="13" customWidth="1"/>
    <col min="13355" max="13355" width="3.625" style="13" customWidth="1"/>
    <col min="13356" max="13356" width="9.625" style="13"/>
    <col min="13357" max="13370" width="9.625" style="13" customWidth="1"/>
    <col min="13371" max="13381" width="9.625" style="13"/>
    <col min="13382" max="13430" width="9.625" style="13" customWidth="1"/>
    <col min="13431" max="13568" width="9.625" style="13"/>
    <col min="13569" max="13569" width="10.625" style="13" customWidth="1"/>
    <col min="13570" max="13570" width="12" style="13" bestFit="1" customWidth="1"/>
    <col min="13571" max="13571" width="8.625" style="13" customWidth="1"/>
    <col min="13572" max="13581" width="9.625" style="13" customWidth="1"/>
    <col min="13582" max="13582" width="2.875" style="13" customWidth="1"/>
    <col min="13583" max="13587" width="9.625" style="13"/>
    <col min="13588" max="13588" width="10" style="13" customWidth="1"/>
    <col min="13589" max="13608" width="9.625" style="13"/>
    <col min="13609" max="13609" width="3.625" style="13" customWidth="1"/>
    <col min="13610" max="13610" width="1.625" style="13" customWidth="1"/>
    <col min="13611" max="13611" width="3.625" style="13" customWidth="1"/>
    <col min="13612" max="13612" width="9.625" style="13"/>
    <col min="13613" max="13626" width="9.625" style="13" customWidth="1"/>
    <col min="13627" max="13637" width="9.625" style="13"/>
    <col min="13638" max="13686" width="9.625" style="13" customWidth="1"/>
    <col min="13687" max="13824" width="9.625" style="13"/>
    <col min="13825" max="13825" width="10.625" style="13" customWidth="1"/>
    <col min="13826" max="13826" width="12" style="13" bestFit="1" customWidth="1"/>
    <col min="13827" max="13827" width="8.625" style="13" customWidth="1"/>
    <col min="13828" max="13837" width="9.625" style="13" customWidth="1"/>
    <col min="13838" max="13838" width="2.875" style="13" customWidth="1"/>
    <col min="13839" max="13843" width="9.625" style="13"/>
    <col min="13844" max="13844" width="10" style="13" customWidth="1"/>
    <col min="13845" max="13864" width="9.625" style="13"/>
    <col min="13865" max="13865" width="3.625" style="13" customWidth="1"/>
    <col min="13866" max="13866" width="1.625" style="13" customWidth="1"/>
    <col min="13867" max="13867" width="3.625" style="13" customWidth="1"/>
    <col min="13868" max="13868" width="9.625" style="13"/>
    <col min="13869" max="13882" width="9.625" style="13" customWidth="1"/>
    <col min="13883" max="13893" width="9.625" style="13"/>
    <col min="13894" max="13942" width="9.625" style="13" customWidth="1"/>
    <col min="13943" max="14080" width="9.625" style="13"/>
    <col min="14081" max="14081" width="10.625" style="13" customWidth="1"/>
    <col min="14082" max="14082" width="12" style="13" bestFit="1" customWidth="1"/>
    <col min="14083" max="14083" width="8.625" style="13" customWidth="1"/>
    <col min="14084" max="14093" width="9.625" style="13" customWidth="1"/>
    <col min="14094" max="14094" width="2.875" style="13" customWidth="1"/>
    <col min="14095" max="14099" width="9.625" style="13"/>
    <col min="14100" max="14100" width="10" style="13" customWidth="1"/>
    <col min="14101" max="14120" width="9.625" style="13"/>
    <col min="14121" max="14121" width="3.625" style="13" customWidth="1"/>
    <col min="14122" max="14122" width="1.625" style="13" customWidth="1"/>
    <col min="14123" max="14123" width="3.625" style="13" customWidth="1"/>
    <col min="14124" max="14124" width="9.625" style="13"/>
    <col min="14125" max="14138" width="9.625" style="13" customWidth="1"/>
    <col min="14139" max="14149" width="9.625" style="13"/>
    <col min="14150" max="14198" width="9.625" style="13" customWidth="1"/>
    <col min="14199" max="14336" width="9.625" style="13"/>
    <col min="14337" max="14337" width="10.625" style="13" customWidth="1"/>
    <col min="14338" max="14338" width="12" style="13" bestFit="1" customWidth="1"/>
    <col min="14339" max="14339" width="8.625" style="13" customWidth="1"/>
    <col min="14340" max="14349" width="9.625" style="13" customWidth="1"/>
    <col min="14350" max="14350" width="2.875" style="13" customWidth="1"/>
    <col min="14351" max="14355" width="9.625" style="13"/>
    <col min="14356" max="14356" width="10" style="13" customWidth="1"/>
    <col min="14357" max="14376" width="9.625" style="13"/>
    <col min="14377" max="14377" width="3.625" style="13" customWidth="1"/>
    <col min="14378" max="14378" width="1.625" style="13" customWidth="1"/>
    <col min="14379" max="14379" width="3.625" style="13" customWidth="1"/>
    <col min="14380" max="14380" width="9.625" style="13"/>
    <col min="14381" max="14394" width="9.625" style="13" customWidth="1"/>
    <col min="14395" max="14405" width="9.625" style="13"/>
    <col min="14406" max="14454" width="9.625" style="13" customWidth="1"/>
    <col min="14455" max="14592" width="9.625" style="13"/>
    <col min="14593" max="14593" width="10.625" style="13" customWidth="1"/>
    <col min="14594" max="14594" width="12" style="13" bestFit="1" customWidth="1"/>
    <col min="14595" max="14595" width="8.625" style="13" customWidth="1"/>
    <col min="14596" max="14605" width="9.625" style="13" customWidth="1"/>
    <col min="14606" max="14606" width="2.875" style="13" customWidth="1"/>
    <col min="14607" max="14611" width="9.625" style="13"/>
    <col min="14612" max="14612" width="10" style="13" customWidth="1"/>
    <col min="14613" max="14632" width="9.625" style="13"/>
    <col min="14633" max="14633" width="3.625" style="13" customWidth="1"/>
    <col min="14634" max="14634" width="1.625" style="13" customWidth="1"/>
    <col min="14635" max="14635" width="3.625" style="13" customWidth="1"/>
    <col min="14636" max="14636" width="9.625" style="13"/>
    <col min="14637" max="14650" width="9.625" style="13" customWidth="1"/>
    <col min="14651" max="14661" width="9.625" style="13"/>
    <col min="14662" max="14710" width="9.625" style="13" customWidth="1"/>
    <col min="14711" max="14848" width="9.625" style="13"/>
    <col min="14849" max="14849" width="10.625" style="13" customWidth="1"/>
    <col min="14850" max="14850" width="12" style="13" bestFit="1" customWidth="1"/>
    <col min="14851" max="14851" width="8.625" style="13" customWidth="1"/>
    <col min="14852" max="14861" width="9.625" style="13" customWidth="1"/>
    <col min="14862" max="14862" width="2.875" style="13" customWidth="1"/>
    <col min="14863" max="14867" width="9.625" style="13"/>
    <col min="14868" max="14868" width="10" style="13" customWidth="1"/>
    <col min="14869" max="14888" width="9.625" style="13"/>
    <col min="14889" max="14889" width="3.625" style="13" customWidth="1"/>
    <col min="14890" max="14890" width="1.625" style="13" customWidth="1"/>
    <col min="14891" max="14891" width="3.625" style="13" customWidth="1"/>
    <col min="14892" max="14892" width="9.625" style="13"/>
    <col min="14893" max="14906" width="9.625" style="13" customWidth="1"/>
    <col min="14907" max="14917" width="9.625" style="13"/>
    <col min="14918" max="14966" width="9.625" style="13" customWidth="1"/>
    <col min="14967" max="15104" width="9.625" style="13"/>
    <col min="15105" max="15105" width="10.625" style="13" customWidth="1"/>
    <col min="15106" max="15106" width="12" style="13" bestFit="1" customWidth="1"/>
    <col min="15107" max="15107" width="8.625" style="13" customWidth="1"/>
    <col min="15108" max="15117" width="9.625" style="13" customWidth="1"/>
    <col min="15118" max="15118" width="2.875" style="13" customWidth="1"/>
    <col min="15119" max="15123" width="9.625" style="13"/>
    <col min="15124" max="15124" width="10" style="13" customWidth="1"/>
    <col min="15125" max="15144" width="9.625" style="13"/>
    <col min="15145" max="15145" width="3.625" style="13" customWidth="1"/>
    <col min="15146" max="15146" width="1.625" style="13" customWidth="1"/>
    <col min="15147" max="15147" width="3.625" style="13" customWidth="1"/>
    <col min="15148" max="15148" width="9.625" style="13"/>
    <col min="15149" max="15162" width="9.625" style="13" customWidth="1"/>
    <col min="15163" max="15173" width="9.625" style="13"/>
    <col min="15174" max="15222" width="9.625" style="13" customWidth="1"/>
    <col min="15223" max="15360" width="9.625" style="13"/>
    <col min="15361" max="15361" width="10.625" style="13" customWidth="1"/>
    <col min="15362" max="15362" width="12" style="13" bestFit="1" customWidth="1"/>
    <col min="15363" max="15363" width="8.625" style="13" customWidth="1"/>
    <col min="15364" max="15373" width="9.625" style="13" customWidth="1"/>
    <col min="15374" max="15374" width="2.875" style="13" customWidth="1"/>
    <col min="15375" max="15379" width="9.625" style="13"/>
    <col min="15380" max="15380" width="10" style="13" customWidth="1"/>
    <col min="15381" max="15400" width="9.625" style="13"/>
    <col min="15401" max="15401" width="3.625" style="13" customWidth="1"/>
    <col min="15402" max="15402" width="1.625" style="13" customWidth="1"/>
    <col min="15403" max="15403" width="3.625" style="13" customWidth="1"/>
    <col min="15404" max="15404" width="9.625" style="13"/>
    <col min="15405" max="15418" width="9.625" style="13" customWidth="1"/>
    <col min="15419" max="15429" width="9.625" style="13"/>
    <col min="15430" max="15478" width="9.625" style="13" customWidth="1"/>
    <col min="15479" max="15616" width="9.625" style="13"/>
    <col min="15617" max="15617" width="10.625" style="13" customWidth="1"/>
    <col min="15618" max="15618" width="12" style="13" bestFit="1" customWidth="1"/>
    <col min="15619" max="15619" width="8.625" style="13" customWidth="1"/>
    <col min="15620" max="15629" width="9.625" style="13" customWidth="1"/>
    <col min="15630" max="15630" width="2.875" style="13" customWidth="1"/>
    <col min="15631" max="15635" width="9.625" style="13"/>
    <col min="15636" max="15636" width="10" style="13" customWidth="1"/>
    <col min="15637" max="15656" width="9.625" style="13"/>
    <col min="15657" max="15657" width="3.625" style="13" customWidth="1"/>
    <col min="15658" max="15658" width="1.625" style="13" customWidth="1"/>
    <col min="15659" max="15659" width="3.625" style="13" customWidth="1"/>
    <col min="15660" max="15660" width="9.625" style="13"/>
    <col min="15661" max="15674" width="9.625" style="13" customWidth="1"/>
    <col min="15675" max="15685" width="9.625" style="13"/>
    <col min="15686" max="15734" width="9.625" style="13" customWidth="1"/>
    <col min="15735" max="15872" width="9.625" style="13"/>
    <col min="15873" max="15873" width="10.625" style="13" customWidth="1"/>
    <col min="15874" max="15874" width="12" style="13" bestFit="1" customWidth="1"/>
    <col min="15875" max="15875" width="8.625" style="13" customWidth="1"/>
    <col min="15876" max="15885" width="9.625" style="13" customWidth="1"/>
    <col min="15886" max="15886" width="2.875" style="13" customWidth="1"/>
    <col min="15887" max="15891" width="9.625" style="13"/>
    <col min="15892" max="15892" width="10" style="13" customWidth="1"/>
    <col min="15893" max="15912" width="9.625" style="13"/>
    <col min="15913" max="15913" width="3.625" style="13" customWidth="1"/>
    <col min="15914" max="15914" width="1.625" style="13" customWidth="1"/>
    <col min="15915" max="15915" width="3.625" style="13" customWidth="1"/>
    <col min="15916" max="15916" width="9.625" style="13"/>
    <col min="15917" max="15930" width="9.625" style="13" customWidth="1"/>
    <col min="15931" max="15941" width="9.625" style="13"/>
    <col min="15942" max="15990" width="9.625" style="13" customWidth="1"/>
    <col min="15991" max="16128" width="9.625" style="13"/>
    <col min="16129" max="16129" width="10.625" style="13" customWidth="1"/>
    <col min="16130" max="16130" width="12" style="13" bestFit="1" customWidth="1"/>
    <col min="16131" max="16131" width="8.625" style="13" customWidth="1"/>
    <col min="16132" max="16141" width="9.625" style="13" customWidth="1"/>
    <col min="16142" max="16142" width="2.875" style="13" customWidth="1"/>
    <col min="16143" max="16147" width="9.625" style="13"/>
    <col min="16148" max="16148" width="10" style="13" customWidth="1"/>
    <col min="16149" max="16168" width="9.625" style="13"/>
    <col min="16169" max="16169" width="3.625" style="13" customWidth="1"/>
    <col min="16170" max="16170" width="1.625" style="13" customWidth="1"/>
    <col min="16171" max="16171" width="3.625" style="13" customWidth="1"/>
    <col min="16172" max="16172" width="9.625" style="13"/>
    <col min="16173" max="16186" width="9.625" style="13" customWidth="1"/>
    <col min="16187" max="16197" width="9.625" style="13"/>
    <col min="16198" max="16246" width="9.625" style="13" customWidth="1"/>
    <col min="16247" max="16384" width="9.625" style="13"/>
  </cols>
  <sheetData>
    <row r="1" spans="1:62">
      <c r="D1" s="14"/>
    </row>
    <row r="2" spans="1:62">
      <c r="C2" s="15"/>
      <c r="D2" s="14"/>
      <c r="K2" s="16"/>
      <c r="AD2" s="16"/>
      <c r="AI2" s="16"/>
      <c r="AJ2" s="16"/>
      <c r="AV2" s="16"/>
      <c r="AW2" s="16"/>
      <c r="AZ2" s="16"/>
    </row>
    <row r="3" spans="1:62">
      <c r="C3" s="16"/>
      <c r="AZ3" s="16"/>
    </row>
    <row r="4" spans="1:62">
      <c r="C4" s="16"/>
      <c r="J4" s="17"/>
      <c r="AD4" s="16"/>
      <c r="AE4" s="15"/>
      <c r="AI4" s="16"/>
      <c r="AJ4" s="16"/>
      <c r="AK4" s="15"/>
      <c r="AV4" s="16"/>
      <c r="AW4" s="16"/>
      <c r="AX4" s="16"/>
      <c r="AY4" s="16"/>
      <c r="AZ4" s="16"/>
      <c r="BA4" s="16"/>
      <c r="BB4" s="16"/>
      <c r="BC4" s="16"/>
      <c r="BD4" s="16"/>
    </row>
    <row r="5" spans="1:62" ht="19.5" customHeight="1">
      <c r="AO5" s="17"/>
      <c r="AP5" s="16"/>
      <c r="AQ5" s="17"/>
      <c r="AR5" s="17"/>
      <c r="AS5" s="18"/>
      <c r="BH5" s="17"/>
      <c r="BI5" s="17"/>
      <c r="BJ5" s="17"/>
    </row>
    <row r="6" spans="1:62" ht="19.5" customHeight="1">
      <c r="AD6" s="16"/>
      <c r="AG6" s="18"/>
      <c r="AI6" s="16"/>
      <c r="AJ6" s="16"/>
      <c r="AO6" s="17"/>
      <c r="AP6" s="16"/>
      <c r="AQ6" s="17"/>
      <c r="AR6" s="17"/>
      <c r="AS6" s="18"/>
      <c r="BH6" s="17"/>
      <c r="BI6" s="17"/>
      <c r="BJ6" s="17"/>
    </row>
    <row r="7" spans="1:62" ht="24.75" customHeight="1">
      <c r="A7" s="19"/>
      <c r="B7" s="20"/>
      <c r="D7" s="24"/>
      <c r="E7" s="21"/>
      <c r="F7" s="27"/>
      <c r="G7" s="27"/>
      <c r="H7" s="24"/>
      <c r="I7" s="21"/>
      <c r="J7" s="23"/>
      <c r="K7" s="24"/>
      <c r="L7" s="21"/>
      <c r="M7" s="65"/>
      <c r="N7" s="18"/>
      <c r="AD7" s="16"/>
      <c r="AG7" s="18"/>
      <c r="AJ7" s="16"/>
      <c r="AO7" s="17"/>
      <c r="AP7" s="16"/>
      <c r="AQ7" s="17"/>
      <c r="AR7" s="17"/>
      <c r="AS7" s="18"/>
      <c r="BH7" s="17"/>
      <c r="BI7" s="17"/>
      <c r="BJ7" s="17"/>
    </row>
    <row r="8" spans="1:62" ht="24.75" customHeight="1">
      <c r="A8" s="19"/>
      <c r="B8" s="20"/>
      <c r="D8" s="24"/>
      <c r="E8" s="21"/>
      <c r="F8" s="22"/>
      <c r="G8" s="23"/>
      <c r="H8" s="24" t="s">
        <v>25</v>
      </c>
      <c r="I8" s="21">
        <f>IF(ISBLANK(B13)," ",B13)</f>
        <v>0.72</v>
      </c>
      <c r="J8" s="23" t="str">
        <f>IF(B11=4,"MIN"," ")</f>
        <v xml:space="preserve"> </v>
      </c>
      <c r="K8" s="24"/>
      <c r="L8" s="25" t="str">
        <f>IF(ISBLANK($B15)," ",$B15)</f>
        <v xml:space="preserve"> </v>
      </c>
      <c r="M8" s="27"/>
      <c r="N8" s="18"/>
      <c r="AD8" s="15"/>
      <c r="AG8" s="18"/>
      <c r="AJ8" s="15"/>
      <c r="AK8" s="18"/>
      <c r="AL8" s="18"/>
      <c r="AO8" s="17"/>
      <c r="AP8" s="16"/>
      <c r="AQ8" s="17"/>
      <c r="AR8" s="17"/>
      <c r="AS8" s="18"/>
      <c r="BH8" s="17"/>
      <c r="BI8" s="17"/>
      <c r="BJ8" s="17"/>
    </row>
    <row r="9" spans="1:62" ht="24.75" customHeight="1">
      <c r="A9" s="19"/>
      <c r="B9" s="20"/>
      <c r="D9" s="24"/>
      <c r="E9" s="21" t="str">
        <f>IF(ISBLANK(B9)," ",B9)</f>
        <v xml:space="preserve"> </v>
      </c>
      <c r="F9" s="22"/>
      <c r="G9" s="23"/>
      <c r="H9" s="24" t="s">
        <v>26</v>
      </c>
      <c r="I9" s="26">
        <f>ABS(+I7-I8)</f>
        <v>0.72</v>
      </c>
      <c r="J9" s="27"/>
      <c r="K9" s="24" t="s">
        <v>27</v>
      </c>
      <c r="L9" s="21">
        <f>IF(ISBLANK($B16)," ",$B16)</f>
        <v>1E-3</v>
      </c>
      <c r="M9" s="27"/>
      <c r="AD9" s="16"/>
      <c r="AG9" s="18"/>
      <c r="AH9" s="18"/>
      <c r="AJ9" s="15"/>
      <c r="AK9" s="18"/>
      <c r="AL9" s="18"/>
      <c r="AM9" s="18"/>
      <c r="AO9" s="17"/>
      <c r="AP9" s="16"/>
      <c r="AQ9" s="17"/>
      <c r="AR9" s="17"/>
      <c r="AS9" s="18"/>
      <c r="AW9" s="16"/>
      <c r="BH9" s="17"/>
      <c r="BI9" s="17"/>
      <c r="BJ9" s="17"/>
    </row>
    <row r="10" spans="1:62" ht="24.75" customHeight="1">
      <c r="A10" s="19"/>
      <c r="B10" s="20"/>
      <c r="D10" s="24"/>
      <c r="E10" s="21" t="str">
        <f>IF(ISBLANK(B10)," ",B10)</f>
        <v xml:space="preserve"> </v>
      </c>
      <c r="F10" s="22"/>
      <c r="G10" s="23"/>
      <c r="H10" s="24" t="s">
        <v>28</v>
      </c>
      <c r="I10" s="26">
        <f>(I7+I8)/2</f>
        <v>0.36</v>
      </c>
      <c r="J10" s="27"/>
      <c r="K10" s="28"/>
      <c r="L10" s="21" t="str">
        <f>IF(ISBLANK($B17)," ",$B17)</f>
        <v xml:space="preserve"> </v>
      </c>
      <c r="M10" s="27"/>
      <c r="AD10" s="15"/>
      <c r="AG10" s="18"/>
      <c r="AH10" s="18"/>
      <c r="AJ10" s="16"/>
      <c r="AK10" s="18"/>
      <c r="AL10" s="18"/>
      <c r="AM10" s="18"/>
      <c r="AO10" s="17"/>
      <c r="AP10" s="16"/>
      <c r="AQ10" s="17"/>
      <c r="AR10" s="17"/>
      <c r="AS10" s="18"/>
      <c r="AW10" s="16"/>
      <c r="BH10" s="17"/>
      <c r="BI10" s="17"/>
      <c r="BJ10" s="17"/>
    </row>
    <row r="11" spans="1:62" ht="15.75" customHeight="1">
      <c r="A11" s="29"/>
      <c r="D11" s="66">
        <f>IF(ISBLANK(B18)," ",$B$17+B18)</f>
        <v>0.81</v>
      </c>
      <c r="E11" s="32">
        <f>IF(ISBLANK(B19)," ",$B$17+B19)</f>
        <v>0.81</v>
      </c>
      <c r="F11" s="32">
        <f>IF(ISBLANK(B20)," ",$B$17+B20)</f>
        <v>0.82</v>
      </c>
      <c r="G11" s="32">
        <f>IF(ISBLANK(B21)," ",$B$17+B21)</f>
        <v>0.83</v>
      </c>
      <c r="H11" s="32">
        <f>IF(ISBLANK(B22)," ",$B$17+B22)</f>
        <v>0.82</v>
      </c>
      <c r="I11" s="32">
        <f>IF(ISBLANK(B23)," ",$B$17+B23)</f>
        <v>0.82</v>
      </c>
      <c r="J11" s="32">
        <f>IF(ISBLANK(B24)," ",$B$17+B24)</f>
        <v>0.74</v>
      </c>
      <c r="K11" s="32">
        <f>IF(ISBLANK(B25)," ",$B$17+B25)</f>
        <v>0.82</v>
      </c>
      <c r="L11" s="32">
        <f>IF(ISBLANK(B26)," ",$B$17+B26)</f>
        <v>0.82</v>
      </c>
      <c r="M11" s="32">
        <f>IF(ISBLANK(B27)," ",$B$17+B27)</f>
        <v>0.8</v>
      </c>
      <c r="AI11" s="16"/>
      <c r="AJ11" s="16"/>
      <c r="AK11" s="15"/>
      <c r="AL11" s="18"/>
      <c r="AM11" s="18"/>
      <c r="AO11" s="17"/>
      <c r="AP11" s="16"/>
      <c r="AQ11" s="17"/>
      <c r="AR11" s="17"/>
      <c r="AS11" s="18"/>
      <c r="AW11" s="16"/>
      <c r="BH11" s="17"/>
      <c r="BI11" s="17"/>
      <c r="BJ11" s="17"/>
    </row>
    <row r="12" spans="1:62" ht="15.75" customHeight="1">
      <c r="A12" s="19" t="s">
        <v>29</v>
      </c>
      <c r="B12" s="30">
        <v>0.88</v>
      </c>
      <c r="C12" s="31"/>
      <c r="D12" s="66">
        <f>IF(ISBLANK(B28)," ",$B$17+B28)</f>
        <v>0.83</v>
      </c>
      <c r="E12" s="32">
        <f>IF(ISBLANK(B29)," ",$B$17+B29)</f>
        <v>0.83</v>
      </c>
      <c r="F12" s="32">
        <f>IF(ISBLANK(B30)," ",$B$17+B30)</f>
        <v>0.81</v>
      </c>
      <c r="G12" s="32">
        <f>IF(ISBLANK(B31)," ",$B$17+B31)</f>
        <v>0.84</v>
      </c>
      <c r="H12" s="32">
        <f>IF(ISBLANK(B32)," ",$B$17+B32)</f>
        <v>0.84</v>
      </c>
      <c r="I12" s="32"/>
      <c r="J12" s="32">
        <f>IF(ISBLANK(B34)," ",$B$17+B34)</f>
        <v>0.83</v>
      </c>
      <c r="K12" s="32">
        <f>IF(ISBLANK(B35)," ",$B$17+B35)</f>
        <v>0.76</v>
      </c>
      <c r="L12" s="32">
        <f>IF(ISBLANK(B36)," ",$B$17+B36)</f>
        <v>0.85</v>
      </c>
      <c r="M12" s="32">
        <f>IF(ISBLANK(B37)," ",$B$17+B37)</f>
        <v>0.84</v>
      </c>
      <c r="AD12" s="16"/>
      <c r="AE12" s="15"/>
      <c r="AJ12" s="16"/>
      <c r="AK12" s="15"/>
      <c r="AL12" s="18"/>
      <c r="AM12" s="18"/>
      <c r="AO12" s="17"/>
      <c r="AP12" s="16"/>
      <c r="AQ12" s="17"/>
      <c r="AR12" s="17"/>
      <c r="AS12" s="18"/>
      <c r="BH12" s="17"/>
      <c r="BI12" s="17"/>
      <c r="BJ12" s="17"/>
    </row>
    <row r="13" spans="1:62" ht="15.75" customHeight="1">
      <c r="A13" s="19" t="s">
        <v>30</v>
      </c>
      <c r="B13" s="30">
        <v>0.72</v>
      </c>
      <c r="C13" s="31"/>
      <c r="D13" s="66">
        <f>IF(ISBLANK(B38)," ",$B$17+B38)</f>
        <v>0.82</v>
      </c>
      <c r="E13" s="32">
        <f>IF(ISBLANK(B39)," ",$B$17+B39)</f>
        <v>0.83</v>
      </c>
      <c r="F13" s="32"/>
      <c r="G13" s="32">
        <f>IF(ISBLANK(B41)," ",$B$17+B41)</f>
        <v>0.81</v>
      </c>
      <c r="H13" s="32">
        <f>IF(ISBLANK(B42)," ",$B$17+B42)</f>
        <v>0.78</v>
      </c>
      <c r="I13" s="32">
        <f>IF(ISBLANK(B43)," ",$B$17+B43)</f>
        <v>0.83</v>
      </c>
      <c r="J13" s="32">
        <f>IF(ISBLANK(B44)," ",$B$17+B44)</f>
        <v>0.84</v>
      </c>
      <c r="K13" s="32">
        <f>IF(ISBLANK(B45)," ",$B$17+B45)</f>
        <v>0.85</v>
      </c>
      <c r="L13" s="32">
        <f>IF(ISBLANK(B46)," ",$B$17+B46)</f>
        <v>0.8</v>
      </c>
      <c r="M13" s="32">
        <f>IF(ISBLANK(B47)," ",$B$17+B47)</f>
        <v>0.84</v>
      </c>
      <c r="AD13" s="16"/>
      <c r="AE13" s="15"/>
      <c r="AJ13" s="16"/>
      <c r="AK13" s="16"/>
      <c r="AL13" s="18"/>
      <c r="AM13" s="18"/>
      <c r="AO13" s="17"/>
      <c r="AP13" s="16"/>
      <c r="AQ13" s="17"/>
      <c r="AR13" s="17"/>
      <c r="AS13" s="18"/>
      <c r="BH13" s="17"/>
      <c r="BI13" s="17"/>
      <c r="BJ13" s="17"/>
    </row>
    <row r="14" spans="1:62" ht="15.75" customHeight="1">
      <c r="A14" s="19"/>
      <c r="B14" s="20"/>
      <c r="C14" s="31"/>
      <c r="D14" s="66">
        <f>IF(ISBLANK(B48)," ",$B$17+B48)</f>
        <v>0.82</v>
      </c>
      <c r="E14" s="32">
        <f>IF(ISBLANK(B49)," ",$B$17+B49)</f>
        <v>0.83</v>
      </c>
      <c r="F14" s="32">
        <f>IF(ISBLANK(B50)," ",$B$17+B50)</f>
        <v>0.81</v>
      </c>
      <c r="G14" s="32">
        <f>IF(ISBLANK(B51)," ",$B$17+B51)</f>
        <v>0.83</v>
      </c>
      <c r="H14" s="32">
        <f>IF(ISBLANK(B52)," ",$B$17+B52)</f>
        <v>0.78</v>
      </c>
      <c r="I14" s="32">
        <f>IF(ISBLANK(B53)," ",$B$17+B53)</f>
        <v>0.81</v>
      </c>
      <c r="J14" s="32"/>
      <c r="K14" s="32">
        <f>IF(ISBLANK(B55)," ",$B$17+B55)</f>
        <v>0.82</v>
      </c>
      <c r="L14" s="32"/>
      <c r="M14" s="32">
        <f>IF(ISBLANK(B57)," ",$B$17+B57)</f>
        <v>0.8</v>
      </c>
      <c r="AD14" s="16"/>
      <c r="AE14" s="16"/>
      <c r="AG14" s="18"/>
      <c r="AK14" s="18"/>
      <c r="AL14" s="18"/>
      <c r="AM14" s="18"/>
      <c r="AO14" s="17"/>
      <c r="AP14" s="16"/>
      <c r="AQ14" s="17"/>
      <c r="AR14" s="17"/>
      <c r="AS14" s="18"/>
      <c r="AW14" s="17"/>
      <c r="BH14" s="17"/>
      <c r="BI14" s="17"/>
      <c r="BJ14" s="17"/>
    </row>
    <row r="15" spans="1:62" ht="15.75" customHeight="1">
      <c r="A15" s="19"/>
      <c r="B15" s="33"/>
      <c r="C15" s="31"/>
      <c r="D15" s="66">
        <f>IF(ISBLANK(B58)," ",$B$17+B58)</f>
        <v>0.82</v>
      </c>
      <c r="E15" s="32">
        <f>IF(ISBLANK(B59)," ",$B$17+B59)</f>
        <v>0.83</v>
      </c>
      <c r="F15" s="32">
        <f>IF(ISBLANK(B60)," ",$B$17+B60)</f>
        <v>0.82</v>
      </c>
      <c r="G15" s="32">
        <f>IF(ISBLANK(B61)," ",$B$17+B61)</f>
        <v>0.82</v>
      </c>
      <c r="H15" s="32">
        <f>IF(ISBLANK(B62)," ",$B$17+B62)</f>
        <v>0.81</v>
      </c>
      <c r="I15" s="32">
        <f>IF(ISBLANK(B63)," ",$B$17+B63)</f>
        <v>0.82</v>
      </c>
      <c r="J15" s="32">
        <f>IF(ISBLANK(B64)," ",$B$17+B64)</f>
        <v>0.82</v>
      </c>
      <c r="K15" s="32">
        <f>IF(ISBLANK(B65)," ",$B$17+B65)</f>
        <v>0.82</v>
      </c>
      <c r="L15" s="32">
        <f>IF(ISBLANK(B66)," ",$B$17+B66)</f>
        <v>0.84</v>
      </c>
      <c r="M15" s="32"/>
      <c r="AG15" s="18"/>
      <c r="AK15" s="18"/>
      <c r="AL15" s="18"/>
      <c r="AM15" s="18"/>
      <c r="AO15" s="17"/>
      <c r="AP15" s="16"/>
      <c r="AQ15" s="17"/>
      <c r="AR15" s="17"/>
      <c r="AS15" s="18"/>
      <c r="BH15" s="17"/>
      <c r="BI15" s="17"/>
      <c r="BJ15" s="17"/>
    </row>
    <row r="16" spans="1:62" ht="15.75" customHeight="1">
      <c r="A16" s="19" t="s">
        <v>31</v>
      </c>
      <c r="B16" s="13">
        <v>1E-3</v>
      </c>
      <c r="C16" s="31"/>
      <c r="D16" s="35" t="str">
        <f>IF(ISBLANK(B68)," ",$B$17+B68)</f>
        <v xml:space="preserve"> </v>
      </c>
      <c r="E16" s="34" t="str">
        <f>IF(ISBLANK(B69)," ",$B$17+B69)</f>
        <v xml:space="preserve"> </v>
      </c>
      <c r="F16" s="34" t="str">
        <f>IF(ISBLANK(B70)," ",$B$17+B70)</f>
        <v xml:space="preserve"> </v>
      </c>
      <c r="G16" s="34" t="str">
        <f>IF(ISBLANK(B71)," ",$B$17+B71)</f>
        <v xml:space="preserve"> </v>
      </c>
      <c r="H16" s="34"/>
      <c r="I16" s="35" t="str">
        <f>IF(ISBLANK(B73)," ",$B$17+B73)</f>
        <v xml:space="preserve"> </v>
      </c>
      <c r="J16" s="34" t="str">
        <f>IF(ISBLANK(B74)," ",$B$17+B74)</f>
        <v xml:space="preserve"> </v>
      </c>
      <c r="K16" s="34" t="str">
        <f>IF(ISBLANK(B75)," ",$B$17+B75)</f>
        <v xml:space="preserve"> </v>
      </c>
      <c r="L16" s="34" t="str">
        <f>IF(ISBLANK(B76)," ",$B$17+B76)</f>
        <v xml:space="preserve"> </v>
      </c>
      <c r="M16" s="34" t="str">
        <f>IF(ISBLANK(B77)," ",$B$17+B77)</f>
        <v xml:space="preserve"> </v>
      </c>
      <c r="AD16" s="16"/>
      <c r="AG16" s="18"/>
      <c r="AI16" s="16"/>
      <c r="AJ16" s="15"/>
      <c r="AK16" s="18"/>
      <c r="AL16" s="18"/>
      <c r="AM16" s="18"/>
      <c r="AO16" s="17"/>
      <c r="AP16" s="16"/>
      <c r="AQ16" s="17"/>
      <c r="AR16" s="17"/>
      <c r="AS16" s="18"/>
      <c r="AV16" s="16"/>
      <c r="AW16" s="16"/>
      <c r="BH16" s="17"/>
      <c r="BI16" s="17"/>
      <c r="BJ16" s="17"/>
    </row>
    <row r="17" spans="1:62" ht="15.75" customHeight="1">
      <c r="A17" s="36"/>
      <c r="C17" s="31"/>
      <c r="D17" s="34" t="str">
        <f>IF(ISBLANK(B78)," ",$B$17+B78)</f>
        <v xml:space="preserve"> </v>
      </c>
      <c r="E17" s="34" t="str">
        <f>IF(ISBLANK(B79)," ",$B$17+B79)</f>
        <v xml:space="preserve"> </v>
      </c>
      <c r="F17" s="34" t="str">
        <f>IF(ISBLANK(B80)," ",$B$17+B80)</f>
        <v xml:space="preserve"> </v>
      </c>
      <c r="G17" s="34" t="str">
        <f>IF(ISBLANK(B81)," ",$B$17+B81)</f>
        <v xml:space="preserve"> </v>
      </c>
      <c r="H17" s="34" t="str">
        <f>IF(ISBLANK(B82)," ",$B$17+B82)</f>
        <v xml:space="preserve"> </v>
      </c>
      <c r="I17" s="34" t="str">
        <f>IF(ISBLANK(B83)," ",$B$17+B83)</f>
        <v xml:space="preserve"> </v>
      </c>
      <c r="J17" s="34" t="str">
        <f>IF(ISBLANK(B84)," ",$B$17+B84)</f>
        <v xml:space="preserve"> </v>
      </c>
      <c r="K17" s="34" t="str">
        <f>IF(ISBLANK(B85)," ",$B$17+B85)</f>
        <v xml:space="preserve"> </v>
      </c>
      <c r="L17" s="34" t="str">
        <f>IF(ISBLANK(B86)," ",$B$17+B86)</f>
        <v xml:space="preserve"> </v>
      </c>
      <c r="M17" s="34" t="str">
        <f>IF(ISBLANK(B87)," ",$B$17+B87)</f>
        <v xml:space="preserve"> </v>
      </c>
      <c r="AG17" s="18"/>
      <c r="AI17" s="18"/>
      <c r="AJ17" s="15"/>
      <c r="AK17" s="18"/>
      <c r="AL17" s="18"/>
      <c r="AM17" s="18"/>
      <c r="AO17" s="17"/>
      <c r="AP17" s="16"/>
      <c r="AQ17" s="17"/>
      <c r="AR17" s="17"/>
      <c r="AS17" s="18"/>
      <c r="AW17" s="16"/>
      <c r="BH17" s="17"/>
      <c r="BI17" s="17"/>
      <c r="BJ17" s="17"/>
    </row>
    <row r="18" spans="1:62" ht="15.75" customHeight="1">
      <c r="A18" s="75">
        <v>1</v>
      </c>
      <c r="B18" s="13">
        <v>0.81</v>
      </c>
      <c r="D18" s="34" t="str">
        <f>IF(ISBLANK(B88)," ",$B$17+B88)</f>
        <v xml:space="preserve"> </v>
      </c>
      <c r="E18" s="34" t="str">
        <f>IF(ISBLANK(B89)," ",$B$17+B89)</f>
        <v xml:space="preserve"> </v>
      </c>
      <c r="F18" s="34" t="str">
        <f>IF(ISBLANK(B90)," ",$B$17+B90)</f>
        <v xml:space="preserve"> </v>
      </c>
      <c r="G18" s="34" t="str">
        <f>IF(ISBLANK(B91)," ",$B$17+B91)</f>
        <v xml:space="preserve"> </v>
      </c>
      <c r="H18" s="34" t="str">
        <f>IF(ISBLANK(B92)," ",$B$17+B92)</f>
        <v xml:space="preserve"> </v>
      </c>
      <c r="I18" s="34" t="str">
        <f>IF(ISBLANK(B93)," ",$B$17+B93)</f>
        <v xml:space="preserve"> </v>
      </c>
      <c r="J18" s="34" t="str">
        <f>IF(ISBLANK(B94)," ",$B$17+B94)</f>
        <v xml:space="preserve"> </v>
      </c>
      <c r="K18" s="34" t="str">
        <f>IF(ISBLANK(B95)," ",$B$17+B95)</f>
        <v xml:space="preserve"> </v>
      </c>
      <c r="L18" s="34" t="str">
        <f>IF(ISBLANK(B96)," ",$B$17+B96)</f>
        <v xml:space="preserve"> </v>
      </c>
      <c r="M18" s="34" t="str">
        <f>IF(ISBLANK(B97)," ",$B$17+B97)</f>
        <v xml:space="preserve"> </v>
      </c>
      <c r="AG18" s="18"/>
      <c r="AI18" s="18"/>
      <c r="AJ18" s="15"/>
      <c r="AK18" s="18"/>
      <c r="AL18" s="18"/>
      <c r="AM18" s="18"/>
      <c r="AO18" s="17"/>
      <c r="AP18" s="16"/>
      <c r="AQ18" s="17"/>
      <c r="AR18" s="17"/>
      <c r="AS18" s="18"/>
      <c r="AW18" s="16"/>
      <c r="BH18" s="17"/>
      <c r="BI18" s="17"/>
      <c r="BJ18" s="17"/>
    </row>
    <row r="19" spans="1:62" ht="15.75" customHeight="1">
      <c r="A19" s="37">
        <v>2</v>
      </c>
      <c r="B19" s="13">
        <v>0.81</v>
      </c>
      <c r="D19" s="34" t="str">
        <f>IF(ISBLANK(B98)," ",$B$17+B98)</f>
        <v xml:space="preserve"> </v>
      </c>
      <c r="E19" s="34" t="str">
        <f>IF(ISBLANK(B99)," ",$B$17+B99)</f>
        <v xml:space="preserve"> </v>
      </c>
      <c r="F19" s="34" t="str">
        <f>IF(ISBLANK(B100)," ",$B$17+B100)</f>
        <v xml:space="preserve"> </v>
      </c>
      <c r="G19" s="34" t="str">
        <f>IF(ISBLANK(B101)," ",$B$17+B101)</f>
        <v xml:space="preserve"> </v>
      </c>
      <c r="H19" s="34" t="str">
        <f>IF(ISBLANK(B102)," ",$B$17+B102)</f>
        <v xml:space="preserve"> </v>
      </c>
      <c r="I19" s="34" t="str">
        <f>IF(ISBLANK(B103)," ",$B$17+B103)</f>
        <v xml:space="preserve"> </v>
      </c>
      <c r="J19" s="34" t="str">
        <f>IF(ISBLANK(B104)," ",$B$17+B104)</f>
        <v xml:space="preserve"> </v>
      </c>
      <c r="K19" s="34" t="str">
        <f>IF(ISBLANK(B105)," ",$B$17+B105)</f>
        <v xml:space="preserve"> </v>
      </c>
      <c r="L19" s="34" t="str">
        <f>IF(ISBLANK(B106)," ",$B$17+B106)</f>
        <v xml:space="preserve"> </v>
      </c>
      <c r="M19" s="34" t="str">
        <f>IF(ISBLANK(B107)," ",$B$17+B107)</f>
        <v xml:space="preserve"> </v>
      </c>
      <c r="AD19" s="16"/>
      <c r="AE19" s="18"/>
      <c r="AG19" s="18"/>
      <c r="AI19" s="18"/>
      <c r="AJ19" s="15"/>
      <c r="AK19" s="18"/>
      <c r="AL19" s="18"/>
      <c r="AM19" s="18"/>
      <c r="AO19" s="17"/>
      <c r="AP19" s="16"/>
      <c r="AQ19" s="17"/>
      <c r="AR19" s="17"/>
      <c r="AS19" s="18"/>
      <c r="AW19" s="16"/>
      <c r="BH19" s="17"/>
      <c r="BI19" s="17"/>
      <c r="BJ19" s="17"/>
    </row>
    <row r="20" spans="1:62" ht="15.75" customHeight="1">
      <c r="A20" s="37">
        <v>3</v>
      </c>
      <c r="B20" s="13">
        <v>0.82</v>
      </c>
      <c r="D20" s="34" t="str">
        <f>IF(ISBLANK(B108)," ",$B$17+B108)</f>
        <v xml:space="preserve"> </v>
      </c>
      <c r="E20" s="34" t="str">
        <f>IF(ISBLANK(B109)," ",$B$17+B109)</f>
        <v xml:space="preserve"> </v>
      </c>
      <c r="F20" s="34" t="str">
        <f>IF(ISBLANK(B110)," ",$B$17+B110)</f>
        <v xml:space="preserve"> </v>
      </c>
      <c r="G20" s="34" t="str">
        <f>IF(ISBLANK(B111)," ",$B$17+B111)</f>
        <v xml:space="preserve"> </v>
      </c>
      <c r="H20" s="34" t="str">
        <f>IF(ISBLANK(B112)," ",$B$17+B112)</f>
        <v xml:space="preserve"> </v>
      </c>
      <c r="I20" s="34" t="str">
        <f>IF(ISBLANK(B113)," ",$B$17+B113)</f>
        <v xml:space="preserve"> </v>
      </c>
      <c r="J20" s="34" t="str">
        <f>IF(ISBLANK(B114)," ",$B$17+B114)</f>
        <v xml:space="preserve"> </v>
      </c>
      <c r="K20" s="34" t="str">
        <f>IF(ISBLANK(B115)," ",$B$17+B115)</f>
        <v xml:space="preserve"> </v>
      </c>
      <c r="L20" s="34" t="str">
        <f>IF(ISBLANK(B116)," ",$B$17+B116)</f>
        <v xml:space="preserve"> </v>
      </c>
      <c r="M20" s="34" t="str">
        <f>IF(ISBLANK(B117)," ",$B$17+B117)</f>
        <v xml:space="preserve"> </v>
      </c>
      <c r="AE20" s="18"/>
      <c r="AG20" s="18"/>
      <c r="AI20" s="18"/>
      <c r="AJ20" s="15"/>
      <c r="AK20" s="18"/>
      <c r="AL20" s="18"/>
      <c r="AM20" s="18"/>
      <c r="AO20" s="17"/>
      <c r="AP20" s="16"/>
      <c r="AQ20" s="17"/>
      <c r="AR20" s="17"/>
      <c r="AS20" s="18"/>
      <c r="AW20" s="16"/>
      <c r="BH20" s="17"/>
      <c r="BI20" s="17"/>
      <c r="BJ20" s="17"/>
    </row>
    <row r="21" spans="1:62" ht="15.75" customHeight="1">
      <c r="A21" s="37">
        <v>4</v>
      </c>
      <c r="B21" s="13">
        <v>0.83</v>
      </c>
      <c r="D21" s="34" t="str">
        <f>IF(ISBLANK(B118)," ",$B$17+B118)</f>
        <v xml:space="preserve"> </v>
      </c>
      <c r="E21" s="34" t="str">
        <f>IF(ISBLANK(B119)," ",$B$17+B119)</f>
        <v xml:space="preserve"> </v>
      </c>
      <c r="F21" s="34" t="str">
        <f>IF(ISBLANK(B120)," ",$B$17+B120)</f>
        <v xml:space="preserve"> </v>
      </c>
      <c r="G21" s="34" t="str">
        <f>IF(ISBLANK(B121)," ",$B$17+B121)</f>
        <v xml:space="preserve"> </v>
      </c>
      <c r="H21" s="34" t="str">
        <f>IF(ISBLANK(B122)," ",$B$17+B122)</f>
        <v xml:space="preserve"> </v>
      </c>
      <c r="I21" s="34" t="str">
        <f>IF(ISBLANK(B123)," ",$B$17+B123)</f>
        <v xml:space="preserve"> </v>
      </c>
      <c r="J21" s="34" t="str">
        <f>IF(ISBLANK(B124)," ",$B$17+B124)</f>
        <v xml:space="preserve"> </v>
      </c>
      <c r="K21" s="34" t="str">
        <f>IF(ISBLANK(B125)," ",$B$17+B125)</f>
        <v xml:space="preserve"> </v>
      </c>
      <c r="L21" s="34" t="str">
        <f>IF(ISBLANK(B126)," ",$B$17+B126)</f>
        <v xml:space="preserve"> </v>
      </c>
      <c r="M21" s="34" t="str">
        <f>IF(ISBLANK(B127)," ",$B$17+B127)</f>
        <v xml:space="preserve"> </v>
      </c>
      <c r="AD21" s="16"/>
      <c r="AE21" s="15"/>
      <c r="AG21" s="18"/>
      <c r="AH21" s="18"/>
      <c r="AI21" s="18"/>
      <c r="AJ21" s="15"/>
      <c r="AK21" s="18"/>
      <c r="AL21" s="18"/>
      <c r="AM21" s="18"/>
      <c r="AO21" s="17"/>
      <c r="AP21" s="16"/>
      <c r="AQ21" s="17"/>
      <c r="AR21" s="17"/>
      <c r="AS21" s="18"/>
      <c r="AW21" s="16"/>
      <c r="BH21" s="17"/>
      <c r="BI21" s="17"/>
      <c r="BJ21" s="17"/>
    </row>
    <row r="22" spans="1:62" ht="15.75" customHeight="1">
      <c r="A22" s="37">
        <v>5</v>
      </c>
      <c r="B22" s="13">
        <v>0.82</v>
      </c>
      <c r="D22" s="34" t="str">
        <f>IF(ISBLANK(B128)," ",$B$17+B128)</f>
        <v xml:space="preserve"> </v>
      </c>
      <c r="E22" s="34" t="str">
        <f>IF(ISBLANK(B129)," ",$B$17+B129)</f>
        <v xml:space="preserve"> </v>
      </c>
      <c r="F22" s="34" t="str">
        <f>IF(ISBLANK(B130)," ",$B$17+B130)</f>
        <v xml:space="preserve"> </v>
      </c>
      <c r="G22" s="34" t="str">
        <f>IF(ISBLANK(B131)," ",$B$17+B131)</f>
        <v xml:space="preserve"> </v>
      </c>
      <c r="H22" s="34" t="str">
        <f>IF(ISBLANK(B132)," ",$B$17+B132)</f>
        <v xml:space="preserve"> </v>
      </c>
      <c r="I22" s="34" t="str">
        <f>IF(ISBLANK(B133)," ",$B$17+B133)</f>
        <v xml:space="preserve"> </v>
      </c>
      <c r="J22" s="34" t="str">
        <f>IF(ISBLANK(B134)," ",$B$17+B134)</f>
        <v xml:space="preserve"> </v>
      </c>
      <c r="K22" s="34" t="str">
        <f>IF(ISBLANK(B135)," ",$B$17+B135)</f>
        <v xml:space="preserve"> </v>
      </c>
      <c r="L22" s="34" t="str">
        <f>IF(ISBLANK(B136)," ",$B$17+B136)</f>
        <v xml:space="preserve"> </v>
      </c>
      <c r="M22" s="34" t="str">
        <f>IF(ISBLANK(B137)," ",$B$17+B137)</f>
        <v xml:space="preserve"> </v>
      </c>
      <c r="AD22" s="16"/>
      <c r="AE22" s="15"/>
      <c r="AG22" s="18"/>
      <c r="AH22" s="18"/>
      <c r="AI22" s="18"/>
      <c r="AJ22" s="15"/>
      <c r="AK22" s="18"/>
      <c r="AL22" s="18"/>
      <c r="AM22" s="18"/>
      <c r="AO22" s="17"/>
      <c r="AP22" s="16"/>
      <c r="AQ22" s="17"/>
      <c r="AR22" s="17"/>
      <c r="AS22" s="18"/>
      <c r="AW22" s="16"/>
      <c r="BH22" s="17"/>
      <c r="BI22" s="17"/>
      <c r="BJ22" s="17"/>
    </row>
    <row r="23" spans="1:62" ht="15.75" customHeight="1">
      <c r="A23" s="37">
        <v>6</v>
      </c>
      <c r="B23" s="13">
        <v>0.82</v>
      </c>
      <c r="D23" s="34" t="str">
        <f>IF(ISBLANK(B138)," ",$B$17+B138)</f>
        <v xml:space="preserve"> </v>
      </c>
      <c r="E23" s="34" t="str">
        <f>IF(ISBLANK(B139)," ",$B$17+B139)</f>
        <v xml:space="preserve"> </v>
      </c>
      <c r="F23" s="34" t="str">
        <f>IF(ISBLANK(B140)," ",$B$17+B140)</f>
        <v xml:space="preserve"> </v>
      </c>
      <c r="G23" s="34" t="str">
        <f>IF(ISBLANK(B141)," ",$B$17+B141)</f>
        <v xml:space="preserve"> </v>
      </c>
      <c r="H23" s="34" t="str">
        <f>IF(ISBLANK(B142)," ",$B$17+B142)</f>
        <v xml:space="preserve"> </v>
      </c>
      <c r="I23" s="34" t="str">
        <f>IF(ISBLANK(B143)," ",$B$17+B143)</f>
        <v xml:space="preserve"> </v>
      </c>
      <c r="J23" s="34" t="str">
        <f>IF(ISBLANK(B144)," ",$B$17+B144)</f>
        <v xml:space="preserve"> </v>
      </c>
      <c r="K23" s="34" t="str">
        <f>IF(ISBLANK(B145)," ",$B$17+B145)</f>
        <v xml:space="preserve"> </v>
      </c>
      <c r="L23" s="34" t="str">
        <f>IF(ISBLANK(B146)," ",$B$17+B146)</f>
        <v xml:space="preserve"> </v>
      </c>
      <c r="M23" s="34" t="str">
        <f>IF(ISBLANK(B147)," ",$B$17+B147)</f>
        <v xml:space="preserve"> </v>
      </c>
      <c r="AD23" s="16"/>
      <c r="AE23" s="16"/>
      <c r="AG23" s="18"/>
      <c r="AH23" s="18"/>
      <c r="AI23" s="18"/>
      <c r="AJ23" s="15"/>
      <c r="AK23" s="18"/>
      <c r="AL23" s="18"/>
      <c r="AM23" s="18"/>
      <c r="AO23" s="17"/>
      <c r="AP23" s="16"/>
      <c r="AQ23" s="17"/>
      <c r="AR23" s="17"/>
      <c r="AS23" s="18"/>
      <c r="AW23" s="16"/>
      <c r="BH23" s="17"/>
      <c r="BI23" s="17"/>
      <c r="BJ23" s="17"/>
    </row>
    <row r="24" spans="1:62" ht="15.75" customHeight="1">
      <c r="A24" s="37">
        <v>7</v>
      </c>
      <c r="B24" s="13">
        <v>0.74</v>
      </c>
      <c r="D24" s="34" t="str">
        <f>IF(ISBLANK(B148)," ",$B$17+B148)</f>
        <v xml:space="preserve"> </v>
      </c>
      <c r="E24" s="34" t="str">
        <f>IF(ISBLANK(B149)," ",$B$17+B149)</f>
        <v xml:space="preserve"> </v>
      </c>
      <c r="F24" s="34" t="str">
        <f>IF(ISBLANK(B150)," ",$B$17+B150)</f>
        <v xml:space="preserve"> </v>
      </c>
      <c r="G24" s="34" t="str">
        <f>IF(ISBLANK(B151)," ",$B$17+B151)</f>
        <v xml:space="preserve"> </v>
      </c>
      <c r="H24" s="34" t="str">
        <f>IF(ISBLANK(B152)," ",$B$17+B152)</f>
        <v xml:space="preserve"> </v>
      </c>
      <c r="I24" s="34" t="str">
        <f>IF(ISBLANK(B153)," ",$B$17+B153)</f>
        <v xml:space="preserve"> </v>
      </c>
      <c r="J24" s="34" t="str">
        <f>IF(ISBLANK(B154)," ",$B$17+B154)</f>
        <v xml:space="preserve"> </v>
      </c>
      <c r="K24" s="34" t="str">
        <f>IF(ISBLANK(B155)," ",$B$17+B155)</f>
        <v xml:space="preserve"> </v>
      </c>
      <c r="L24" s="34" t="str">
        <f>IF(ISBLANK(B156)," ",$B$17+B156)</f>
        <v xml:space="preserve"> </v>
      </c>
      <c r="M24" s="34" t="str">
        <f>IF(ISBLANK(B157)," ",$B$17+B157)</f>
        <v xml:space="preserve"> </v>
      </c>
      <c r="AG24" s="18"/>
      <c r="AH24" s="18"/>
      <c r="AJ24" s="16"/>
      <c r="AO24" s="17"/>
      <c r="AP24" s="16"/>
      <c r="AQ24" s="17"/>
      <c r="AR24" s="17"/>
      <c r="AS24" s="18"/>
      <c r="AW24" s="16"/>
      <c r="BH24" s="17"/>
      <c r="BI24" s="17"/>
      <c r="BJ24" s="17"/>
    </row>
    <row r="25" spans="1:62" ht="15.75" customHeight="1">
      <c r="A25" s="37">
        <v>8</v>
      </c>
      <c r="B25" s="13">
        <v>0.82</v>
      </c>
      <c r="D25" s="34" t="str">
        <f>IF(ISBLANK(B158)," ",$B$17+B158)</f>
        <v xml:space="preserve"> </v>
      </c>
      <c r="E25" s="34" t="str">
        <f>IF(ISBLANK(B159)," ",$B$17+B159)</f>
        <v xml:space="preserve"> </v>
      </c>
      <c r="F25" s="34" t="str">
        <f>IF(ISBLANK(B160)," ",$B$17+B160)</f>
        <v xml:space="preserve"> </v>
      </c>
      <c r="G25" s="34" t="str">
        <f>IF(ISBLANK(B161)," ",$B$17+B161)</f>
        <v xml:space="preserve"> </v>
      </c>
      <c r="H25" s="34" t="str">
        <f>IF(ISBLANK(B162)," ",$B$17+B162)</f>
        <v xml:space="preserve"> </v>
      </c>
      <c r="I25" s="34" t="str">
        <f>IF(ISBLANK(B163)," ",$B$17+B163)</f>
        <v xml:space="preserve"> </v>
      </c>
      <c r="J25" s="34" t="str">
        <f>IF(ISBLANK(B164)," ",$B$17+B164)</f>
        <v xml:space="preserve"> </v>
      </c>
      <c r="K25" s="34" t="str">
        <f>IF(ISBLANK(B165)," ",$B$17+B165)</f>
        <v xml:space="preserve"> </v>
      </c>
      <c r="L25" s="34" t="str">
        <f>IF(ISBLANK(B166)," ",$B$17+B166)</f>
        <v xml:space="preserve"> </v>
      </c>
      <c r="M25" s="34" t="str">
        <f>IF(ISBLANK(B167)," ",$B$17+B167)</f>
        <v xml:space="preserve"> </v>
      </c>
      <c r="AD25" s="16"/>
      <c r="AG25" s="18"/>
      <c r="AH25" s="18"/>
      <c r="AJ25" s="16"/>
      <c r="AO25" s="17"/>
      <c r="AP25" s="16"/>
      <c r="AQ25" s="17"/>
      <c r="AR25" s="17"/>
      <c r="AS25" s="18"/>
      <c r="AW25" s="16"/>
      <c r="BH25" s="17"/>
      <c r="BI25" s="17"/>
      <c r="BJ25" s="17"/>
    </row>
    <row r="26" spans="1:62" ht="15.75" customHeight="1">
      <c r="A26" s="37">
        <v>9</v>
      </c>
      <c r="B26" s="13">
        <v>0.82</v>
      </c>
      <c r="D26" s="34" t="str">
        <f>IF(ISBLANK(B168)," ",$B$17+B168)</f>
        <v xml:space="preserve"> </v>
      </c>
      <c r="E26" s="34" t="str">
        <f>IF(ISBLANK(B169)," ",$B$17+B169)</f>
        <v xml:space="preserve"> </v>
      </c>
      <c r="F26" s="34" t="str">
        <f>IF(ISBLANK(B170)," ",$B$17+B170)</f>
        <v xml:space="preserve"> </v>
      </c>
      <c r="G26" s="34" t="str">
        <f>IF(ISBLANK(B171)," ",$B$17+B171)</f>
        <v xml:space="preserve"> </v>
      </c>
      <c r="H26" s="34" t="str">
        <f>IF(ISBLANK(B172)," ",$B$17+B172)</f>
        <v xml:space="preserve"> </v>
      </c>
      <c r="I26" s="34" t="str">
        <f>IF(ISBLANK(B173)," ",$B$17+B173)</f>
        <v xml:space="preserve"> </v>
      </c>
      <c r="J26" s="34" t="str">
        <f>IF(ISBLANK(B174)," ",$B$17+B174)</f>
        <v xml:space="preserve"> </v>
      </c>
      <c r="K26" s="34" t="str">
        <f>IF(ISBLANK(B175)," ",$B$17+B175)</f>
        <v xml:space="preserve"> </v>
      </c>
      <c r="L26" s="34" t="str">
        <f>IF(ISBLANK(B176)," ",$B$17+B176)</f>
        <v xml:space="preserve"> </v>
      </c>
      <c r="M26" s="34" t="str">
        <f>IF(ISBLANK(B177)," ",$B$17+B177)</f>
        <v xml:space="preserve"> </v>
      </c>
      <c r="AD26" s="16"/>
      <c r="AG26" s="18"/>
      <c r="AH26" s="18"/>
      <c r="AJ26" s="15"/>
      <c r="AO26" s="17"/>
      <c r="AP26" s="16"/>
      <c r="AQ26" s="17"/>
      <c r="AR26" s="17"/>
      <c r="AS26" s="18"/>
      <c r="AW26" s="16"/>
      <c r="BH26" s="17"/>
      <c r="BI26" s="17"/>
      <c r="BJ26" s="17"/>
    </row>
    <row r="27" spans="1:62" ht="15.75" customHeight="1">
      <c r="A27" s="37">
        <v>10</v>
      </c>
      <c r="B27" s="13">
        <v>0.8</v>
      </c>
      <c r="D27" s="34" t="str">
        <f>IF(ISBLANK(B178)," ",$B$17+B178)</f>
        <v xml:space="preserve"> </v>
      </c>
      <c r="E27" s="34" t="str">
        <f>IF(ISBLANK(B179)," ",$B$17+B179)</f>
        <v xml:space="preserve"> </v>
      </c>
      <c r="F27" s="34" t="str">
        <f>IF(ISBLANK(B180)," ",$B$17+B180)</f>
        <v xml:space="preserve"> </v>
      </c>
      <c r="G27" s="34" t="str">
        <f>IF(ISBLANK(B181)," ",$B$17+B181)</f>
        <v xml:space="preserve"> </v>
      </c>
      <c r="H27" s="34" t="str">
        <f>IF(ISBLANK(B182)," ",$B$17+B182)</f>
        <v xml:space="preserve"> </v>
      </c>
      <c r="I27" s="34" t="str">
        <f>IF(ISBLANK(B183)," ",$B$17+B183)</f>
        <v xml:space="preserve"> </v>
      </c>
      <c r="J27" s="34" t="str">
        <f>IF(ISBLANK(B184)," ",$B$17+B184)</f>
        <v xml:space="preserve"> </v>
      </c>
      <c r="K27" s="34" t="str">
        <f>IF(ISBLANK(B185)," ",$B$17+B185)</f>
        <v xml:space="preserve"> </v>
      </c>
      <c r="L27" s="34" t="str">
        <f>IF(ISBLANK(B186)," ",$B$17+B186)</f>
        <v xml:space="preserve"> </v>
      </c>
      <c r="M27" s="34" t="str">
        <f>IF(ISBLANK(B187)," ",$B$17+B187)</f>
        <v xml:space="preserve"> </v>
      </c>
      <c r="AD27" s="16"/>
      <c r="AG27" s="18"/>
      <c r="AH27" s="18"/>
      <c r="AJ27" s="15"/>
      <c r="AO27" s="17"/>
      <c r="AP27" s="16"/>
      <c r="AQ27" s="17"/>
      <c r="AR27" s="17"/>
      <c r="AS27" s="18"/>
      <c r="AW27" s="16"/>
      <c r="BH27" s="17"/>
      <c r="BI27" s="17"/>
      <c r="BJ27" s="17"/>
    </row>
    <row r="28" spans="1:62" ht="15.75" customHeight="1">
      <c r="A28" s="37">
        <v>11</v>
      </c>
      <c r="B28" s="13">
        <v>0.83</v>
      </c>
      <c r="D28" s="34" t="str">
        <f>IF(ISBLANK(B188)," ",$B$17+B188)</f>
        <v xml:space="preserve"> </v>
      </c>
      <c r="E28" s="34" t="str">
        <f>IF(ISBLANK(B189)," ",$B$17+B189)</f>
        <v xml:space="preserve"> </v>
      </c>
      <c r="F28" s="34" t="str">
        <f>IF(ISBLANK(B190)," ",$B$17+B190)</f>
        <v xml:space="preserve"> </v>
      </c>
      <c r="G28" s="34" t="str">
        <f>IF(ISBLANK(B191)," ",$B$17+B191)</f>
        <v xml:space="preserve"> </v>
      </c>
      <c r="H28" s="34" t="str">
        <f>IF(ISBLANK(B192)," ",$B$17+B192)</f>
        <v xml:space="preserve"> </v>
      </c>
      <c r="I28" s="34" t="str">
        <f>IF(ISBLANK(B193)," ",$B$17+B193)</f>
        <v xml:space="preserve"> </v>
      </c>
      <c r="J28" s="34" t="str">
        <f>IF(ISBLANK(B194)," ",$B$17+B194)</f>
        <v xml:space="preserve"> </v>
      </c>
      <c r="K28" s="34" t="str">
        <f>IF(ISBLANK(B195)," ",$B$17+B195)</f>
        <v xml:space="preserve"> </v>
      </c>
      <c r="L28" s="34" t="str">
        <f>IF(ISBLANK(B196)," ",$B$17+B196)</f>
        <v xml:space="preserve"> </v>
      </c>
      <c r="M28" s="34" t="str">
        <f>IF(ISBLANK(B197)," ",$B$17+B197)</f>
        <v xml:space="preserve"> </v>
      </c>
      <c r="AD28" s="16"/>
      <c r="AG28" s="18"/>
      <c r="AH28" s="18"/>
      <c r="AJ28" s="15"/>
      <c r="AO28" s="17"/>
      <c r="AP28" s="16"/>
      <c r="AQ28" s="17"/>
      <c r="AR28" s="17"/>
      <c r="AS28" s="18"/>
      <c r="AW28" s="16"/>
      <c r="BH28" s="17"/>
      <c r="BI28" s="17"/>
      <c r="BJ28" s="17"/>
    </row>
    <row r="29" spans="1:62" ht="15.75" customHeight="1">
      <c r="A29" s="37">
        <v>12</v>
      </c>
      <c r="B29" s="13">
        <v>0.83</v>
      </c>
      <c r="D29" s="34" t="str">
        <f>IF(ISBLANK(B198)," ",$B$17+B198)</f>
        <v xml:space="preserve"> </v>
      </c>
      <c r="E29" s="34" t="str">
        <f>IF(ISBLANK(B199)," ",$B$17+B199)</f>
        <v xml:space="preserve"> </v>
      </c>
      <c r="F29" s="34" t="str">
        <f>IF(ISBLANK(B200)," ",$B$17+B200)</f>
        <v xml:space="preserve"> </v>
      </c>
      <c r="G29" s="34" t="str">
        <f>IF(ISBLANK(B201)," ",$B$17+B201)</f>
        <v xml:space="preserve"> </v>
      </c>
      <c r="H29" s="34" t="str">
        <f>IF(ISBLANK(B202)," ",$B$17+B202)</f>
        <v xml:space="preserve"> </v>
      </c>
      <c r="I29" s="34" t="str">
        <f>IF(ISBLANK(B203)," ",$B$17+B203)</f>
        <v xml:space="preserve"> </v>
      </c>
      <c r="J29" s="34" t="str">
        <f>IF(ISBLANK(B204)," ",$B$17+B204)</f>
        <v xml:space="preserve"> </v>
      </c>
      <c r="K29" s="34" t="str">
        <f>IF(ISBLANK(B205)," ",$B$17+B205)</f>
        <v xml:space="preserve"> </v>
      </c>
      <c r="L29" s="34" t="str">
        <f>IF(ISBLANK(B206)," ",$B$17+B206)</f>
        <v xml:space="preserve"> </v>
      </c>
      <c r="M29" s="34" t="str">
        <f>IF(ISBLANK(B207)," ",$B$17+B207)</f>
        <v xml:space="preserve"> </v>
      </c>
      <c r="AD29" s="16"/>
      <c r="AG29" s="18"/>
      <c r="AH29" s="18"/>
      <c r="AJ29" s="15"/>
      <c r="AO29" s="17"/>
      <c r="AP29" s="16"/>
      <c r="AQ29" s="17"/>
      <c r="AR29" s="17"/>
      <c r="AS29" s="18"/>
      <c r="AW29" s="16"/>
      <c r="BH29" s="17"/>
      <c r="BI29" s="17"/>
      <c r="BJ29" s="17"/>
    </row>
    <row r="30" spans="1:62" ht="15.75" customHeight="1">
      <c r="A30" s="37">
        <v>13</v>
      </c>
      <c r="B30" s="13">
        <v>0.81</v>
      </c>
      <c r="D30" s="34" t="str">
        <f>IF(ISBLANK(B208)," ",$B$17+B208)</f>
        <v xml:space="preserve"> </v>
      </c>
      <c r="E30" s="34" t="str">
        <f>IF(ISBLANK(B209)," ",$B$17+B209)</f>
        <v xml:space="preserve"> </v>
      </c>
      <c r="F30" s="34" t="str">
        <f>IF(ISBLANK(B210)," ",$B$17+B210)</f>
        <v xml:space="preserve"> </v>
      </c>
      <c r="G30" s="34" t="str">
        <f>IF(ISBLANK(B211)," ",$B$17+B211)</f>
        <v xml:space="preserve"> </v>
      </c>
      <c r="H30" s="34" t="str">
        <f>IF(ISBLANK(B212)," ",$B$17+B212)</f>
        <v xml:space="preserve"> </v>
      </c>
      <c r="I30" s="34" t="str">
        <f>IF(ISBLANK(B213)," ",$B$17+B213)</f>
        <v xml:space="preserve"> </v>
      </c>
      <c r="J30" s="34" t="str">
        <f>IF(ISBLANK(B214)," ",$B$17+B214)</f>
        <v xml:space="preserve"> </v>
      </c>
      <c r="K30" s="34" t="str">
        <f>IF(ISBLANK(B215)," ",$B$17+B215)</f>
        <v xml:space="preserve"> </v>
      </c>
      <c r="L30" s="34" t="str">
        <f>IF(ISBLANK(B216)," ",$B$17+B216)</f>
        <v xml:space="preserve"> </v>
      </c>
      <c r="M30" s="34" t="str">
        <f>IF(ISBLANK(B217)," ",$B$17+B217)</f>
        <v xml:space="preserve"> </v>
      </c>
      <c r="AD30" s="16"/>
      <c r="AH30" s="18"/>
      <c r="AJ30" s="16"/>
      <c r="AO30" s="17"/>
      <c r="AP30" s="16"/>
      <c r="AQ30" s="17"/>
      <c r="AR30" s="17"/>
      <c r="AS30" s="18"/>
      <c r="AW30" s="16"/>
      <c r="BH30" s="17"/>
      <c r="BI30" s="17"/>
      <c r="BJ30" s="17"/>
    </row>
    <row r="31" spans="1:62" ht="19.5" customHeight="1">
      <c r="A31" s="37">
        <v>14</v>
      </c>
      <c r="B31" s="13">
        <v>0.84</v>
      </c>
      <c r="D31" s="67" t="s">
        <v>32</v>
      </c>
      <c r="E31" s="38">
        <f>B17+AVERAGEA(B18:B217)</f>
        <v>0.81879999999999997</v>
      </c>
      <c r="F31" s="39"/>
      <c r="G31" s="40" t="s">
        <v>33</v>
      </c>
      <c r="H31" s="68">
        <f>B17+MINA(B18:B217)</f>
        <v>0.74</v>
      </c>
      <c r="I31" s="39"/>
      <c r="J31" s="67" t="s">
        <v>34</v>
      </c>
      <c r="K31" s="68">
        <f>B17+MAXA(B18:B217)</f>
        <v>0.85</v>
      </c>
      <c r="L31" s="40" t="s">
        <v>35</v>
      </c>
      <c r="M31" s="69">
        <f>COUNTA(B18:B217)</f>
        <v>50</v>
      </c>
      <c r="AD31" s="16"/>
      <c r="AH31" s="18"/>
      <c r="AO31" s="17"/>
      <c r="AP31" s="16"/>
      <c r="AQ31" s="17"/>
      <c r="AR31" s="17"/>
      <c r="AS31" s="18"/>
      <c r="AW31" s="16"/>
      <c r="BH31" s="17"/>
      <c r="BI31" s="17"/>
      <c r="BJ31" s="17"/>
    </row>
    <row r="32" spans="1:62" ht="25.5" customHeight="1">
      <c r="A32" s="37">
        <v>15</v>
      </c>
      <c r="B32" s="13">
        <v>0.84</v>
      </c>
      <c r="D32" s="50" t="s">
        <v>36</v>
      </c>
      <c r="E32" s="38">
        <f>STDEVA(B18:B217)</f>
        <v>2.0567459934645895E-2</v>
      </c>
      <c r="F32" s="39"/>
      <c r="G32" s="40" t="s">
        <v>37</v>
      </c>
      <c r="H32" s="41">
        <f>IF(B11=3,(I9-E31)/(E32*3),IF(B11=4,(E31-I9)/(E32*3),IF(B11=2,I9/(E31+3*E32),I9/(6*E32))))</f>
        <v>5.8344589162349578</v>
      </c>
      <c r="I32" s="42"/>
      <c r="J32" s="43" t="s">
        <v>38</v>
      </c>
      <c r="K32" s="41">
        <f>IF(OR(OR(B11=3,B11=4),B11=2)," ",IF(M32&gt;=1,0,(1-M32)*H32))</f>
        <v>0</v>
      </c>
      <c r="L32" s="43" t="s">
        <v>39</v>
      </c>
      <c r="M32" s="70">
        <f>IF(OR(OR(B11=3,B11=4),B11=2)," ",ABS(I10-E31)/(I9/2))</f>
        <v>1.2744444444444445</v>
      </c>
      <c r="AD32" s="16"/>
      <c r="AH32" s="18"/>
      <c r="AJ32" s="16"/>
      <c r="AK32" s="16"/>
      <c r="AL32" s="16"/>
      <c r="AM32" s="16"/>
      <c r="AN32" s="16"/>
      <c r="AO32" s="17"/>
      <c r="AP32" s="16"/>
      <c r="AQ32" s="17"/>
      <c r="AR32" s="17"/>
      <c r="AS32" s="18"/>
      <c r="AW32" s="16"/>
      <c r="BH32" s="17"/>
      <c r="BI32" s="17"/>
      <c r="BJ32" s="17"/>
    </row>
    <row r="33" spans="1:62" ht="15.75" customHeight="1">
      <c r="A33" s="37">
        <v>16</v>
      </c>
      <c r="B33" s="13">
        <v>0.81</v>
      </c>
      <c r="D33" s="71"/>
      <c r="E33" s="39"/>
      <c r="F33" s="39"/>
      <c r="G33" s="40" t="s">
        <v>40</v>
      </c>
      <c r="H33" s="44">
        <f>1/H32</f>
        <v>0.17139549945538246</v>
      </c>
      <c r="I33" s="45"/>
      <c r="J33" s="46" t="s">
        <v>41</v>
      </c>
      <c r="K33" s="44">
        <f>IF(OR(OR(B11=3,B11=4),B11=2)," ",IF(M32&gt;=1,0,1/K32))</f>
        <v>0</v>
      </c>
      <c r="L33" s="39"/>
      <c r="M33" s="39"/>
      <c r="AD33" s="16"/>
      <c r="AH33" s="18"/>
      <c r="AJ33" s="16"/>
      <c r="AK33" s="16"/>
      <c r="AL33" s="16"/>
      <c r="AM33" s="16"/>
      <c r="AN33" s="16"/>
      <c r="AO33" s="17"/>
      <c r="AP33" s="16"/>
      <c r="AQ33" s="17"/>
      <c r="AR33" s="17"/>
      <c r="AS33" s="18"/>
      <c r="AW33" s="16"/>
      <c r="BH33" s="17"/>
      <c r="BI33" s="17"/>
      <c r="BJ33" s="17"/>
    </row>
    <row r="34" spans="1:62" ht="25.5" customHeight="1">
      <c r="A34" s="37">
        <v>17</v>
      </c>
      <c r="B34" s="13">
        <v>0.83</v>
      </c>
      <c r="D34" s="48" t="s">
        <v>42</v>
      </c>
      <c r="E34" s="39"/>
      <c r="F34" s="39"/>
      <c r="G34" s="47">
        <f>IF(B11=4,0,1-NORMDIST(I7,E31,E32,TRUE))</f>
        <v>1</v>
      </c>
      <c r="H34" s="39"/>
      <c r="I34" s="48" t="s">
        <v>43</v>
      </c>
      <c r="J34" s="39"/>
      <c r="K34" s="39"/>
      <c r="L34" s="47">
        <f>IF(OR(B11=2,B11=3),0,NORMDIST(I8,E31,E32,TRUE))</f>
        <v>7.787832219786161E-7</v>
      </c>
      <c r="M34" s="39"/>
      <c r="AD34" s="16"/>
      <c r="AG34" s="18"/>
      <c r="AH34" s="18"/>
      <c r="AO34" s="17"/>
      <c r="AP34" s="16"/>
      <c r="AQ34" s="17"/>
      <c r="AR34" s="17"/>
      <c r="AS34" s="18"/>
      <c r="BH34" s="17"/>
      <c r="BI34" s="17"/>
      <c r="BJ34" s="17"/>
    </row>
    <row r="35" spans="1:62" ht="25.5" customHeight="1">
      <c r="A35" s="37">
        <v>18</v>
      </c>
      <c r="B35" s="13">
        <v>0.76</v>
      </c>
      <c r="D35" s="50" t="s">
        <v>44</v>
      </c>
      <c r="E35" s="39"/>
      <c r="F35" s="39"/>
      <c r="G35" s="49">
        <f>KURT(B18:B217)+3</f>
        <v>7.4041597793319571</v>
      </c>
      <c r="H35" s="39"/>
      <c r="I35" s="50" t="s">
        <v>45</v>
      </c>
      <c r="J35" s="39"/>
      <c r="K35" s="39"/>
      <c r="L35" s="49">
        <f>SKEW(B18:B217)</f>
        <v>-1.6939765615458025</v>
      </c>
      <c r="M35" s="39"/>
      <c r="AD35" s="16"/>
      <c r="AG35" s="18"/>
      <c r="AH35" s="18"/>
      <c r="AO35" s="17"/>
      <c r="AP35" s="16"/>
      <c r="AQ35" s="17"/>
      <c r="AR35" s="17"/>
      <c r="AS35" s="18"/>
      <c r="BH35" s="17"/>
      <c r="BI35" s="17"/>
      <c r="BJ35" s="17"/>
    </row>
    <row r="36" spans="1:62" ht="25.5" customHeight="1">
      <c r="A36" s="37">
        <v>19</v>
      </c>
      <c r="B36" s="13">
        <v>0.85</v>
      </c>
      <c r="D36" s="48" t="s">
        <v>46</v>
      </c>
      <c r="E36" s="39"/>
      <c r="F36" s="39"/>
      <c r="G36" s="72">
        <f>IF(AND(I8=0,(E31-3*E32)&lt;=0),0,+E31-3*E32)</f>
        <v>0.7570976201960623</v>
      </c>
      <c r="H36" s="73" t="s">
        <v>47</v>
      </c>
      <c r="I36" s="74">
        <f>E31+3*E32</f>
        <v>0.88050237980393764</v>
      </c>
      <c r="J36" s="39"/>
      <c r="K36" s="39"/>
      <c r="L36" s="39"/>
      <c r="M36" s="39"/>
      <c r="AD36" s="16"/>
      <c r="AG36" s="18"/>
      <c r="AH36" s="18"/>
      <c r="AO36" s="17"/>
      <c r="AP36" s="16"/>
      <c r="AQ36" s="17"/>
      <c r="AR36" s="17"/>
      <c r="AS36" s="18"/>
      <c r="BH36" s="17"/>
      <c r="BI36" s="17"/>
      <c r="BJ36" s="17"/>
    </row>
    <row r="37" spans="1:62" ht="15.75" customHeight="1">
      <c r="A37" s="37">
        <v>20</v>
      </c>
      <c r="B37" s="13">
        <v>0.84</v>
      </c>
      <c r="D37" s="16"/>
      <c r="AD37" s="16"/>
      <c r="AG37" s="18"/>
      <c r="AH37" s="18"/>
      <c r="AO37" s="17"/>
      <c r="AP37" s="16"/>
      <c r="AQ37" s="17"/>
      <c r="AR37" s="17"/>
      <c r="AS37" s="18"/>
      <c r="BH37" s="17"/>
      <c r="BI37" s="17"/>
      <c r="BJ37" s="17"/>
    </row>
    <row r="38" spans="1:62" ht="21">
      <c r="A38" s="37">
        <v>21</v>
      </c>
      <c r="B38" s="13">
        <v>0.82</v>
      </c>
      <c r="D38" s="51" t="s">
        <v>48</v>
      </c>
      <c r="AD38" s="16"/>
      <c r="AG38" s="18"/>
      <c r="AH38" s="18"/>
      <c r="AO38" s="17"/>
      <c r="AP38" s="16"/>
      <c r="AQ38" s="17"/>
      <c r="AR38" s="17"/>
      <c r="AS38" s="18"/>
      <c r="BH38" s="17"/>
      <c r="BI38" s="17"/>
      <c r="BJ38" s="17"/>
    </row>
    <row r="39" spans="1:62">
      <c r="A39" s="37">
        <v>22</v>
      </c>
      <c r="B39" s="13">
        <v>0.83</v>
      </c>
      <c r="D39" s="17"/>
      <c r="AD39" s="16"/>
      <c r="AG39" s="18"/>
      <c r="AH39" s="18"/>
      <c r="AI39" s="18"/>
      <c r="AJ39" s="18"/>
      <c r="AK39" s="18"/>
      <c r="AL39" s="18"/>
      <c r="AM39" s="18"/>
      <c r="AO39" s="17"/>
      <c r="AP39" s="16"/>
      <c r="AQ39" s="17"/>
      <c r="AR39" s="17"/>
      <c r="AS39" s="18"/>
      <c r="BH39" s="17"/>
      <c r="BI39" s="17"/>
      <c r="BJ39" s="17"/>
    </row>
    <row r="40" spans="1:62">
      <c r="A40" s="37">
        <v>23</v>
      </c>
      <c r="B40" s="13">
        <v>0.84</v>
      </c>
      <c r="D40" s="17"/>
      <c r="E40" s="52"/>
      <c r="G40" s="17"/>
      <c r="AD40" s="16"/>
      <c r="AG40" s="18"/>
      <c r="AH40" s="18"/>
      <c r="AI40" s="18"/>
      <c r="AJ40" s="18"/>
      <c r="AK40" s="18"/>
      <c r="AL40" s="18"/>
      <c r="AM40" s="18"/>
      <c r="AO40" s="17"/>
      <c r="AP40" s="16"/>
      <c r="AQ40" s="17"/>
      <c r="AR40" s="17"/>
      <c r="AS40" s="18"/>
      <c r="BH40" s="17"/>
      <c r="BI40" s="17"/>
      <c r="BJ40" s="17"/>
    </row>
    <row r="41" spans="1:62">
      <c r="A41" s="37">
        <v>24</v>
      </c>
      <c r="B41" s="13">
        <v>0.81</v>
      </c>
      <c r="D41" s="17"/>
      <c r="E41" s="52"/>
      <c r="F41" s="17"/>
      <c r="G41" s="17"/>
      <c r="AD41" s="16"/>
      <c r="AG41" s="18"/>
      <c r="AH41" s="18"/>
      <c r="AI41" s="18"/>
      <c r="AL41" s="18"/>
      <c r="AM41" s="18"/>
      <c r="AO41" s="17"/>
      <c r="AP41" s="16"/>
      <c r="AQ41" s="17"/>
      <c r="AR41" s="17"/>
      <c r="AS41" s="18"/>
      <c r="BH41" s="17"/>
      <c r="BI41" s="17"/>
      <c r="BJ41" s="17"/>
    </row>
    <row r="42" spans="1:62">
      <c r="A42" s="37">
        <v>25</v>
      </c>
      <c r="B42" s="13">
        <v>0.78</v>
      </c>
      <c r="D42" s="17"/>
      <c r="E42" s="52"/>
      <c r="G42" s="17"/>
      <c r="AD42" s="16"/>
      <c r="AG42" s="18"/>
      <c r="AH42" s="18"/>
      <c r="AI42" s="18"/>
      <c r="AL42" s="18"/>
      <c r="AM42" s="18"/>
      <c r="AO42" s="17"/>
      <c r="AP42" s="16"/>
      <c r="AQ42" s="17"/>
      <c r="AR42" s="17"/>
      <c r="AS42" s="18"/>
      <c r="BH42" s="17"/>
      <c r="BI42" s="17"/>
      <c r="BJ42" s="17"/>
    </row>
    <row r="43" spans="1:62">
      <c r="A43" s="37">
        <v>26</v>
      </c>
      <c r="B43" s="13">
        <v>0.83</v>
      </c>
      <c r="D43" s="17"/>
      <c r="E43" s="52"/>
      <c r="F43" s="17"/>
      <c r="G43" s="17"/>
      <c r="AD43" s="16"/>
      <c r="AG43" s="18"/>
      <c r="AH43" s="18"/>
      <c r="AI43" s="18"/>
      <c r="AL43" s="18"/>
      <c r="AM43" s="18"/>
      <c r="AO43" s="17"/>
      <c r="AP43" s="16"/>
      <c r="AQ43" s="17"/>
      <c r="AR43" s="17"/>
      <c r="AS43" s="18"/>
      <c r="BH43" s="17"/>
      <c r="BI43" s="17"/>
      <c r="BJ43" s="17"/>
    </row>
    <row r="44" spans="1:62">
      <c r="A44" s="37">
        <v>27</v>
      </c>
      <c r="B44" s="13">
        <v>0.84</v>
      </c>
      <c r="E44" s="52"/>
      <c r="G44" s="17"/>
      <c r="AD44" s="16"/>
      <c r="AG44" s="18"/>
      <c r="AH44" s="18"/>
      <c r="AI44" s="18"/>
      <c r="AL44" s="18"/>
      <c r="AM44" s="18"/>
      <c r="AO44" s="17"/>
      <c r="AP44" s="16"/>
      <c r="AQ44" s="17"/>
      <c r="AR44" s="17"/>
      <c r="AS44" s="18"/>
      <c r="BH44" s="17"/>
      <c r="BI44" s="17"/>
      <c r="BJ44" s="17"/>
    </row>
    <row r="45" spans="1:62">
      <c r="A45" s="37">
        <v>28</v>
      </c>
      <c r="B45" s="13">
        <v>0.85</v>
      </c>
      <c r="D45" s="17"/>
      <c r="E45" s="52"/>
      <c r="F45" s="17"/>
      <c r="G45" s="17"/>
      <c r="AD45" s="16"/>
      <c r="AG45" s="18"/>
      <c r="AH45" s="18"/>
      <c r="AI45" s="18"/>
      <c r="AL45" s="18"/>
      <c r="AM45" s="18"/>
      <c r="AO45" s="17"/>
      <c r="AP45" s="16"/>
      <c r="AQ45" s="17"/>
      <c r="AR45" s="17"/>
      <c r="AS45" s="18"/>
      <c r="BH45" s="17"/>
      <c r="BI45" s="17"/>
      <c r="BJ45" s="17"/>
    </row>
    <row r="46" spans="1:62">
      <c r="A46" s="37">
        <v>29</v>
      </c>
      <c r="B46" s="13">
        <v>0.8</v>
      </c>
      <c r="D46" s="17"/>
      <c r="E46" s="52"/>
      <c r="G46" s="17"/>
      <c r="AD46" s="16"/>
      <c r="AG46" s="18"/>
      <c r="AH46" s="18"/>
      <c r="AL46" s="18"/>
      <c r="AM46" s="18"/>
      <c r="AO46" s="17"/>
      <c r="AP46" s="16"/>
      <c r="AQ46" s="17"/>
      <c r="AR46" s="17"/>
      <c r="AS46" s="18"/>
      <c r="BH46" s="17"/>
      <c r="BI46" s="17"/>
      <c r="BJ46" s="17"/>
    </row>
    <row r="47" spans="1:62">
      <c r="A47" s="37">
        <v>30</v>
      </c>
      <c r="B47" s="13">
        <v>0.84</v>
      </c>
      <c r="D47" s="17"/>
      <c r="E47" s="52"/>
      <c r="F47" s="17"/>
      <c r="G47" s="17"/>
      <c r="AD47" s="16"/>
      <c r="AG47" s="18"/>
      <c r="AH47" s="18"/>
      <c r="AK47" s="18"/>
      <c r="AL47" s="18"/>
      <c r="AM47" s="18"/>
      <c r="AO47" s="17"/>
      <c r="AP47" s="16"/>
      <c r="AQ47" s="17"/>
      <c r="AR47" s="17"/>
      <c r="AS47" s="18"/>
      <c r="BH47" s="17"/>
      <c r="BI47" s="17"/>
      <c r="BJ47" s="17"/>
    </row>
    <row r="48" spans="1:62">
      <c r="A48" s="37">
        <v>31</v>
      </c>
      <c r="B48" s="13">
        <v>0.82</v>
      </c>
      <c r="D48" s="17"/>
      <c r="E48" s="52"/>
      <c r="G48" s="17"/>
      <c r="AD48" s="16"/>
      <c r="AG48" s="18"/>
      <c r="AH48" s="18"/>
      <c r="AK48" s="18"/>
      <c r="AL48" s="18"/>
      <c r="AM48" s="18"/>
      <c r="AO48" s="17"/>
      <c r="AP48" s="16"/>
      <c r="AQ48" s="17"/>
      <c r="AR48" s="17"/>
      <c r="AS48" s="18"/>
      <c r="BH48" s="17"/>
      <c r="BI48" s="17"/>
      <c r="BJ48" s="17"/>
    </row>
    <row r="49" spans="1:62">
      <c r="A49" s="37">
        <v>32</v>
      </c>
      <c r="B49" s="13">
        <v>0.83</v>
      </c>
      <c r="D49" s="17"/>
      <c r="E49" s="52"/>
      <c r="F49" s="17"/>
      <c r="G49" s="17"/>
      <c r="AD49" s="16"/>
      <c r="AG49" s="18"/>
      <c r="AH49" s="18"/>
      <c r="AK49" s="18"/>
      <c r="AL49" s="18"/>
      <c r="AM49" s="18"/>
      <c r="AO49" s="17"/>
      <c r="AP49" s="16"/>
      <c r="AQ49" s="17"/>
      <c r="AR49" s="17"/>
      <c r="AS49" s="18"/>
      <c r="BH49" s="17"/>
      <c r="BI49" s="17"/>
      <c r="BJ49" s="17"/>
    </row>
    <row r="50" spans="1:62" ht="15.75" customHeight="1">
      <c r="A50" s="37">
        <v>33</v>
      </c>
      <c r="B50" s="13">
        <v>0.81</v>
      </c>
      <c r="D50" s="17"/>
      <c r="E50" s="52"/>
      <c r="G50" s="17"/>
      <c r="AD50" s="16"/>
      <c r="AG50" s="18"/>
      <c r="AH50" s="18"/>
      <c r="AI50" s="15"/>
      <c r="AJ50" s="16"/>
      <c r="AK50" s="18"/>
      <c r="AL50" s="18"/>
      <c r="AM50" s="18"/>
      <c r="AO50" s="17"/>
      <c r="AP50" s="16"/>
      <c r="AQ50" s="17"/>
      <c r="AR50" s="17"/>
      <c r="AS50" s="18"/>
      <c r="BH50" s="17"/>
      <c r="BI50" s="17"/>
      <c r="BJ50" s="17"/>
    </row>
    <row r="51" spans="1:62">
      <c r="A51" s="37">
        <v>34</v>
      </c>
      <c r="B51" s="13">
        <v>0.83</v>
      </c>
      <c r="D51" s="17"/>
      <c r="E51" s="52"/>
      <c r="F51" s="17"/>
      <c r="G51" s="17"/>
      <c r="AD51" s="16"/>
      <c r="AG51" s="18"/>
      <c r="AH51" s="18"/>
      <c r="AK51" s="18"/>
      <c r="AL51" s="18"/>
      <c r="AM51" s="18"/>
      <c r="AO51" s="17"/>
      <c r="AP51" s="16"/>
      <c r="AQ51" s="17"/>
      <c r="AR51" s="17"/>
      <c r="AS51" s="18"/>
      <c r="BH51" s="17"/>
      <c r="BI51" s="17"/>
      <c r="BJ51" s="17"/>
    </row>
    <row r="52" spans="1:62">
      <c r="A52" s="37">
        <v>35</v>
      </c>
      <c r="B52" s="13">
        <v>0.78</v>
      </c>
      <c r="D52" s="17"/>
      <c r="E52" s="52"/>
      <c r="G52" s="17"/>
      <c r="Q52" s="53"/>
      <c r="X52" s="53"/>
      <c r="Y52" s="53"/>
      <c r="Z52" s="53"/>
      <c r="AA52" s="53"/>
      <c r="AB52" s="53"/>
      <c r="AD52" s="16"/>
      <c r="AG52" s="18"/>
      <c r="AH52" s="18"/>
      <c r="AI52" s="16"/>
      <c r="AJ52" s="16"/>
      <c r="AK52" s="15"/>
      <c r="AL52" s="18"/>
      <c r="AM52" s="18"/>
      <c r="AO52" s="17"/>
      <c r="AP52" s="16"/>
      <c r="AQ52" s="17"/>
      <c r="AR52" s="17"/>
      <c r="AS52" s="18"/>
      <c r="BH52" s="17"/>
      <c r="BI52" s="17"/>
      <c r="BJ52" s="17"/>
    </row>
    <row r="53" spans="1:62">
      <c r="A53" s="37">
        <v>36</v>
      </c>
      <c r="B53" s="13">
        <v>0.81</v>
      </c>
      <c r="D53" s="17"/>
      <c r="E53" s="52"/>
      <c r="F53" s="17"/>
      <c r="G53" s="17"/>
      <c r="AD53" s="16"/>
      <c r="AG53" s="18"/>
      <c r="AH53" s="18"/>
      <c r="AJ53" s="16"/>
      <c r="AK53" s="15"/>
      <c r="AL53" s="18"/>
      <c r="AM53" s="18"/>
      <c r="AO53" s="17"/>
      <c r="AP53" s="16"/>
      <c r="AQ53" s="17"/>
      <c r="AR53" s="17"/>
      <c r="AS53" s="18"/>
      <c r="BH53" s="17"/>
      <c r="BI53" s="17"/>
      <c r="BJ53" s="17"/>
    </row>
    <row r="54" spans="1:62" ht="29.25" customHeight="1">
      <c r="A54" s="37">
        <v>37</v>
      </c>
      <c r="B54" s="13">
        <v>0.82</v>
      </c>
      <c r="D54" s="17"/>
      <c r="E54" s="52"/>
      <c r="G54" s="17"/>
      <c r="AD54" s="16"/>
      <c r="AG54" s="18"/>
      <c r="AH54" s="18"/>
      <c r="AJ54" s="16"/>
      <c r="AK54" s="16"/>
      <c r="AL54" s="18"/>
      <c r="AM54" s="18"/>
      <c r="AO54" s="17"/>
      <c r="AP54" s="16"/>
      <c r="AQ54" s="17"/>
      <c r="AR54" s="17"/>
      <c r="AS54" s="18"/>
      <c r="BH54" s="17"/>
      <c r="BI54" s="17"/>
      <c r="BJ54" s="17"/>
    </row>
    <row r="55" spans="1:62" ht="45" customHeight="1">
      <c r="A55" s="37">
        <v>38</v>
      </c>
      <c r="B55" s="13">
        <v>0.82</v>
      </c>
      <c r="D55" s="17"/>
      <c r="E55" s="52"/>
      <c r="F55" s="17"/>
      <c r="G55" s="17"/>
      <c r="AD55" s="16"/>
      <c r="AG55" s="18"/>
      <c r="AH55" s="18"/>
      <c r="AI55" s="18"/>
      <c r="AJ55" s="18"/>
      <c r="AK55" s="18"/>
      <c r="AL55" s="18"/>
      <c r="AM55" s="18"/>
      <c r="AO55" s="17"/>
      <c r="AP55" s="16"/>
      <c r="AQ55" s="17"/>
      <c r="AR55" s="17"/>
      <c r="AS55" s="18"/>
      <c r="BH55" s="17"/>
      <c r="BI55" s="17"/>
      <c r="BJ55" s="17"/>
    </row>
    <row r="56" spans="1:62" ht="24.75" customHeight="1">
      <c r="A56" s="37">
        <v>39</v>
      </c>
      <c r="B56" s="13">
        <v>0.82</v>
      </c>
      <c r="AD56" s="16"/>
      <c r="AG56" s="18"/>
      <c r="AH56" s="18"/>
      <c r="AI56" s="18"/>
      <c r="AJ56" s="18"/>
      <c r="AK56" s="18"/>
      <c r="AL56" s="18"/>
      <c r="AM56" s="18"/>
      <c r="AN56" s="18"/>
      <c r="AO56" s="17"/>
      <c r="AP56" s="16"/>
      <c r="AQ56" s="17"/>
      <c r="AR56" s="17"/>
      <c r="AS56" s="18"/>
      <c r="BH56" s="17"/>
      <c r="BI56" s="17"/>
      <c r="BJ56" s="17"/>
    </row>
    <row r="57" spans="1:62">
      <c r="A57" s="37">
        <v>40</v>
      </c>
      <c r="B57" s="13">
        <v>0.8</v>
      </c>
      <c r="AD57" s="16"/>
      <c r="AG57" s="18"/>
      <c r="AH57" s="18"/>
      <c r="AI57" s="18"/>
      <c r="AJ57" s="18"/>
      <c r="AK57" s="18"/>
      <c r="AL57" s="18"/>
      <c r="AM57" s="18"/>
      <c r="AN57" s="18"/>
      <c r="AO57" s="17"/>
      <c r="AP57" s="16"/>
      <c r="AQ57" s="17"/>
      <c r="AR57" s="17"/>
      <c r="AS57" s="18"/>
      <c r="BH57" s="17"/>
      <c r="BI57" s="17"/>
      <c r="BJ57" s="17"/>
    </row>
    <row r="58" spans="1:62">
      <c r="A58" s="37">
        <v>41</v>
      </c>
      <c r="B58" s="13">
        <v>0.82</v>
      </c>
      <c r="O58" s="54" t="s">
        <v>49</v>
      </c>
      <c r="P58" s="17">
        <f>K31+R58/2</f>
        <v>0.85049999999999992</v>
      </c>
      <c r="Q58" s="16" t="s">
        <v>65</v>
      </c>
      <c r="R58" s="17">
        <f>L9</f>
        <v>1E-3</v>
      </c>
      <c r="AD58" s="16"/>
      <c r="AG58" s="18"/>
      <c r="AH58" s="18"/>
      <c r="AI58" s="18"/>
      <c r="AJ58" s="18"/>
      <c r="AK58" s="18"/>
      <c r="AL58" s="18"/>
      <c r="AM58" s="18"/>
      <c r="AN58" s="18"/>
      <c r="AO58" s="17"/>
      <c r="AP58" s="16"/>
      <c r="AQ58" s="17"/>
      <c r="AR58" s="17"/>
      <c r="AS58" s="18"/>
      <c r="BH58" s="17"/>
      <c r="BI58" s="17"/>
      <c r="BJ58" s="17"/>
    </row>
    <row r="59" spans="1:62">
      <c r="A59" s="37">
        <v>42</v>
      </c>
      <c r="B59" s="13">
        <v>0.83</v>
      </c>
      <c r="O59" s="54" t="s">
        <v>50</v>
      </c>
      <c r="P59" s="55">
        <f>I36</f>
        <v>0.88050237980393764</v>
      </c>
      <c r="Q59" s="16" t="s">
        <v>51</v>
      </c>
      <c r="R59" s="17">
        <f>K31-L10</f>
        <v>0.85</v>
      </c>
      <c r="AC59" s="15"/>
      <c r="AD59" s="16"/>
      <c r="AG59" s="18"/>
      <c r="AH59" s="18"/>
      <c r="AI59" s="18"/>
      <c r="AJ59" s="18"/>
      <c r="AK59" s="18"/>
      <c r="AL59" s="18"/>
      <c r="AM59" s="18"/>
      <c r="AN59" s="18"/>
      <c r="AO59" s="17"/>
      <c r="AP59" s="16"/>
      <c r="AQ59" s="17"/>
      <c r="AR59" s="17"/>
      <c r="AS59" s="18"/>
      <c r="BH59" s="17"/>
      <c r="BI59" s="17"/>
      <c r="BJ59" s="17"/>
    </row>
    <row r="60" spans="1:62">
      <c r="A60" s="37">
        <v>43</v>
      </c>
      <c r="B60" s="13">
        <v>0.82</v>
      </c>
      <c r="O60" s="54" t="s">
        <v>52</v>
      </c>
      <c r="P60" s="17">
        <f>I7</f>
        <v>0</v>
      </c>
      <c r="Q60" s="16" t="s">
        <v>53</v>
      </c>
      <c r="R60" s="17">
        <f>H31-L10</f>
        <v>0.74</v>
      </c>
      <c r="T60" s="17">
        <f>(SQRT(M31)+(LOG(M31)*3.3+1))/2</f>
        <v>6.8388344130871683</v>
      </c>
      <c r="AD60" s="16"/>
      <c r="AG60" s="18"/>
      <c r="AH60" s="18"/>
      <c r="AI60" s="18"/>
      <c r="AJ60" s="18"/>
      <c r="AK60" s="18"/>
      <c r="AL60" s="18"/>
      <c r="AM60" s="18"/>
      <c r="AN60" s="18"/>
      <c r="AO60" s="17"/>
      <c r="AP60" s="16"/>
      <c r="AQ60" s="17"/>
      <c r="AR60" s="17"/>
      <c r="AS60" s="18"/>
      <c r="BH60" s="17"/>
      <c r="BI60" s="17"/>
      <c r="BJ60" s="17"/>
    </row>
    <row r="61" spans="1:62">
      <c r="A61" s="37">
        <v>44</v>
      </c>
      <c r="B61" s="13">
        <v>0.82</v>
      </c>
      <c r="O61" s="54" t="s">
        <v>54</v>
      </c>
      <c r="P61" s="17">
        <f>TRUNC(H31-R58/2,10)</f>
        <v>0.73950000000000005</v>
      </c>
      <c r="Q61" s="16" t="s">
        <v>55</v>
      </c>
      <c r="R61" s="17">
        <f>((R59-R60)/R58)+1</f>
        <v>110.99999999999999</v>
      </c>
      <c r="S61" s="56" t="s">
        <v>56</v>
      </c>
      <c r="T61" s="17">
        <f>TRUNC(T60)</f>
        <v>6</v>
      </c>
      <c r="AC61" s="16"/>
      <c r="AD61" s="16"/>
      <c r="AG61" s="18"/>
      <c r="AH61" s="18"/>
      <c r="AI61" s="18"/>
      <c r="AJ61" s="18"/>
      <c r="AK61" s="18"/>
      <c r="AL61" s="18"/>
      <c r="AM61" s="18"/>
      <c r="AN61" s="18"/>
      <c r="AO61" s="17"/>
      <c r="AP61" s="16"/>
      <c r="AQ61" s="17"/>
      <c r="AR61" s="17"/>
      <c r="AS61" s="18"/>
      <c r="BH61" s="17"/>
      <c r="BI61" s="17"/>
      <c r="BJ61" s="17"/>
    </row>
    <row r="62" spans="1:62">
      <c r="A62" s="37">
        <v>45</v>
      </c>
      <c r="B62" s="13">
        <v>0.81</v>
      </c>
      <c r="O62" s="54" t="s">
        <v>57</v>
      </c>
      <c r="P62" s="55">
        <f>G36</f>
        <v>0.7570976201960623</v>
      </c>
      <c r="Q62" s="16" t="s">
        <v>58</v>
      </c>
      <c r="R62" s="17">
        <f>IF(OR(T62&lt;0.5,(T62-TRUNC(T62))&gt;=0.5),TRUNC(T62)+1,TRUNC(T62))</f>
        <v>18</v>
      </c>
      <c r="S62" s="57" t="s">
        <v>59</v>
      </c>
      <c r="T62" s="17">
        <f>R61/T61</f>
        <v>18.499999999999996</v>
      </c>
      <c r="AD62" s="16"/>
      <c r="AG62" s="18"/>
      <c r="AH62" s="18"/>
      <c r="AI62" s="18"/>
      <c r="AJ62" s="18"/>
      <c r="AK62" s="18"/>
      <c r="AL62" s="18"/>
      <c r="AM62" s="18"/>
      <c r="AN62" s="18"/>
      <c r="AO62" s="17"/>
      <c r="AP62" s="16"/>
      <c r="AQ62" s="17"/>
      <c r="AR62" s="17"/>
      <c r="AS62" s="18"/>
      <c r="BH62" s="17"/>
      <c r="BI62" s="17"/>
      <c r="BJ62" s="17"/>
    </row>
    <row r="63" spans="1:62">
      <c r="A63" s="37">
        <v>46</v>
      </c>
      <c r="B63" s="13">
        <v>0.82</v>
      </c>
      <c r="O63" s="54" t="s">
        <v>60</v>
      </c>
      <c r="P63" s="17">
        <f>I8</f>
        <v>0.72</v>
      </c>
      <c r="Q63" s="58" t="s">
        <v>66</v>
      </c>
      <c r="R63" s="17">
        <f>IF(((R59-R60)/(+R58*R62))&gt;T61,R58*(R62+1),R58*R62)</f>
        <v>1.9E-2</v>
      </c>
      <c r="AD63" s="16"/>
      <c r="AG63" s="18"/>
      <c r="AH63" s="18"/>
      <c r="AI63" s="18"/>
      <c r="AJ63" s="18"/>
      <c r="AK63" s="18"/>
      <c r="AL63" s="18"/>
      <c r="AM63" s="18"/>
      <c r="AN63" s="18"/>
      <c r="AO63" s="17"/>
      <c r="AP63" s="16"/>
      <c r="AQ63" s="17"/>
      <c r="AR63" s="17"/>
      <c r="BH63" s="17"/>
      <c r="BI63" s="17"/>
      <c r="BJ63" s="17"/>
    </row>
    <row r="64" spans="1:62">
      <c r="A64" s="37">
        <v>47</v>
      </c>
      <c r="B64" s="13">
        <v>0.82</v>
      </c>
      <c r="O64" s="54" t="s">
        <v>61</v>
      </c>
      <c r="P64" s="17">
        <f>IF(B11=3,MINA(P61:P62),MINA(P61:P63))</f>
        <v>0.72</v>
      </c>
      <c r="Q64" s="13">
        <f>INT((P61-P64)/R63)+1</f>
        <v>2</v>
      </c>
      <c r="R64" s="54">
        <f>(P61-P64)/R63</f>
        <v>1.0263157894736881</v>
      </c>
      <c r="S64" s="54"/>
      <c r="T64" s="54"/>
      <c r="U64" s="54"/>
      <c r="V64" s="17">
        <f>IF(AND($I$8&gt;=$E$31,$I$8&lt;=($E$31+6*$E$32)),$I$8,$E$31-6*$E$32)</f>
        <v>0.69539524039212464</v>
      </c>
      <c r="W64" s="17"/>
      <c r="AD64" s="16"/>
      <c r="AG64" s="18"/>
      <c r="AH64" s="18"/>
      <c r="AI64" s="18"/>
      <c r="AJ64" s="18"/>
      <c r="AK64" s="18"/>
      <c r="AL64" s="18"/>
      <c r="AM64" s="18"/>
      <c r="AN64" s="18"/>
      <c r="AO64" s="17"/>
      <c r="AP64" s="16"/>
      <c r="AQ64" s="17"/>
      <c r="AR64" s="17"/>
      <c r="BH64" s="17"/>
      <c r="BI64" s="17"/>
      <c r="BJ64" s="17"/>
    </row>
    <row r="65" spans="1:62">
      <c r="A65" s="37">
        <v>48</v>
      </c>
      <c r="B65" s="13">
        <v>0.82</v>
      </c>
      <c r="O65" s="54" t="s">
        <v>62</v>
      </c>
      <c r="P65" s="17">
        <f>MAXA(P58:P60)</f>
        <v>0.88050237980393764</v>
      </c>
      <c r="Q65" s="13">
        <f>(P65-P64)/R63</f>
        <v>8.4474936738914561</v>
      </c>
      <c r="R65" s="54"/>
      <c r="S65" s="54"/>
      <c r="U65" s="54"/>
      <c r="V65" s="17">
        <f>IF(AND($I$8&gt;=$E$31,$I$8&lt;=($E$31+6*$E$32)),$E$31+6*$E$32,$I$8)</f>
        <v>0.72</v>
      </c>
      <c r="W65" s="17"/>
      <c r="AC65" s="16"/>
      <c r="AD65" s="16"/>
      <c r="AG65" s="18"/>
      <c r="AH65" s="18"/>
      <c r="AI65" s="18"/>
      <c r="AJ65" s="18"/>
      <c r="AK65" s="18"/>
      <c r="AL65" s="18"/>
      <c r="AM65" s="18"/>
      <c r="AN65" s="18"/>
      <c r="AO65" s="17"/>
      <c r="AP65" s="16"/>
      <c r="AQ65" s="17"/>
      <c r="AR65" s="17"/>
      <c r="BH65" s="17"/>
      <c r="BI65" s="17"/>
      <c r="BJ65" s="17"/>
    </row>
    <row r="66" spans="1:62">
      <c r="A66" s="37">
        <v>49</v>
      </c>
      <c r="B66" s="13">
        <v>0.84</v>
      </c>
      <c r="O66" s="54" t="s">
        <v>63</v>
      </c>
      <c r="P66" s="17">
        <f>(P65-P64)/50</f>
        <v>3.2100475960787534E-3</v>
      </c>
      <c r="Q66" s="13">
        <f>IF(Q65&lt;=12,1,IF(AND(12&lt;Q65,Q65&lt;=24),2,IF(AND(24&lt;Q65,Q65&lt;=48),3,IF(AND(48&lt;Q65,Q65&lt;=96),4,5))))</f>
        <v>1</v>
      </c>
      <c r="R66" s="54"/>
      <c r="S66" s="59"/>
      <c r="U66" s="54"/>
      <c r="V66" s="17">
        <f>(V65-V64)/50</f>
        <v>4.9209519215750671E-4</v>
      </c>
      <c r="W66" s="17"/>
      <c r="AD66" s="16"/>
      <c r="AG66" s="18"/>
      <c r="AH66" s="18"/>
      <c r="AI66" s="18"/>
      <c r="AJ66" s="18"/>
      <c r="AK66" s="18"/>
      <c r="AL66" s="18"/>
      <c r="AM66" s="18"/>
      <c r="AN66" s="18"/>
      <c r="AO66" s="17"/>
      <c r="AP66" s="16"/>
      <c r="AQ66" s="17"/>
      <c r="AR66" s="17"/>
      <c r="BH66" s="17"/>
      <c r="BI66" s="17"/>
      <c r="BJ66" s="17"/>
    </row>
    <row r="67" spans="1:62">
      <c r="A67" s="37">
        <v>50</v>
      </c>
      <c r="B67" s="13">
        <v>0.83</v>
      </c>
      <c r="L67" s="13">
        <f>(P69-P68)/4</f>
        <v>1.187500000000008E-3</v>
      </c>
      <c r="Z67" s="13">
        <f>IF(B11=3,0,Z68+ABS(V68-V69))</f>
        <v>2.3249999999999993E-2</v>
      </c>
      <c r="AA67" s="13">
        <f>IF(B11=4,0,AA68+ABS(V68-V69))</f>
        <v>0.70625000000000004</v>
      </c>
      <c r="AD67" s="16"/>
      <c r="AG67" s="18"/>
      <c r="AH67" s="18"/>
      <c r="AI67" s="18"/>
      <c r="AJ67" s="18"/>
      <c r="AK67" s="18"/>
      <c r="AL67" s="18"/>
      <c r="AM67" s="18"/>
      <c r="AN67" s="18"/>
      <c r="AO67" s="17"/>
      <c r="AP67" s="16"/>
      <c r="AQ67" s="17"/>
      <c r="AR67" s="17"/>
      <c r="BH67" s="17"/>
      <c r="BI67" s="17"/>
      <c r="BJ67" s="17"/>
    </row>
    <row r="68" spans="1:62">
      <c r="A68" s="37">
        <v>51</v>
      </c>
      <c r="L68" s="60">
        <f>P68</f>
        <v>0.70150000000000001</v>
      </c>
      <c r="M68" s="13">
        <f t="shared" ref="M68:M131" si="0">IF(N68&lt;0," ",N68)</f>
        <v>8.1443254586443438E-5</v>
      </c>
      <c r="N68" s="17">
        <f t="shared" ref="N68:N99" si="1">(0.39894228/$E$32)*EXP(-((L68-$E$31)^2)/(2*$E$32^2))*(1-0.5*$L$35*((L68-$E$31)/$E$32-(L68-$E$31)^3/(3*$E$32^3)))</f>
        <v>8.1443254586443438E-5</v>
      </c>
      <c r="O68" s="17">
        <v>0</v>
      </c>
      <c r="P68" s="52">
        <f>P61-Q64*R63</f>
        <v>0.70150000000000001</v>
      </c>
      <c r="Q68" s="17">
        <f t="shared" ref="Q68:Q116" si="2">(0.39894228/$E$32)*EXP(-((P68-$E$31)^2)/(2*$E$32^2))</f>
        <v>1.67777004328778E-6</v>
      </c>
      <c r="R68" s="17"/>
      <c r="S68" s="61" t="str">
        <f t="shared" ref="S68:S116" si="3">IF(AND(V68&lt;0,U68+$S$117=2),FIXED(V68,5),IF(U68+$S$117=2,FIXED(V68,6),IF(U68+$S$117=3,FIXED(V68,5),IF(U68+$S$117=4,FIXED(V68,4),IF(U68+$S$117=5,FIXED(V68,3),IF(U68+$S$117=6,FIXED(V68,2)," "))))))</f>
        <v>0.701500</v>
      </c>
      <c r="T68" s="17">
        <f t="shared" ref="T68:T116" si="4">IF($Q$66+U68=2,SUM(Y68:Y71),IF($Q$66+U68=3,SUM(Y68:Y69),IF($Q$66+U68&gt;=4,Y68,T67)))</f>
        <v>0</v>
      </c>
      <c r="U68" s="17">
        <f t="shared" ref="U68:U116" si="5">IF(ROUND((V68-$P$61)/$R$63,4)=ROUND((V68-$P$61)/$R$63,0),1,-100)</f>
        <v>1</v>
      </c>
      <c r="V68" s="52">
        <f t="shared" ref="V68:V116" si="6">TRUNC(P68,10)</f>
        <v>0.70150000000000001</v>
      </c>
      <c r="W68" s="52">
        <f t="shared" ref="W68:W116" si="7">V68-$L$10</f>
        <v>0.70150000000000001</v>
      </c>
      <c r="X68" s="17">
        <f t="shared" ref="X68:X99" si="8">FREQUENCY($B$18:$B$217,W68)</f>
        <v>0</v>
      </c>
      <c r="Y68" s="17">
        <f>IF(X68&gt;0,X69,X69-X68)</f>
        <v>0</v>
      </c>
      <c r="Z68" s="17">
        <f t="shared" ref="Z68:Z99" si="9">IF($B$11=3,0,ABS(V68-$P$63))</f>
        <v>1.8499999999999961E-2</v>
      </c>
      <c r="AA68" s="17">
        <f t="shared" ref="AA68:AA99" si="10">IF($B$11=4,0,ABS(V68-$P$60))</f>
        <v>0.70150000000000001</v>
      </c>
      <c r="AB68" s="17">
        <f t="shared" ref="AB68:AB116" si="11">IF(OR(AND(Z68&lt;Z67,Z68&lt;=Z69),AND(AA68&lt;AA67,AA68&lt;=AA69)),1,0)</f>
        <v>1</v>
      </c>
      <c r="AD68" s="62"/>
      <c r="AG68" s="18"/>
      <c r="AH68" s="18"/>
      <c r="AI68" s="18"/>
      <c r="AJ68" s="18"/>
      <c r="AK68" s="18"/>
      <c r="AL68" s="18"/>
      <c r="AM68" s="18"/>
      <c r="AN68" s="18"/>
      <c r="AO68" s="17"/>
      <c r="AP68" s="16"/>
      <c r="AQ68" s="17"/>
      <c r="AR68" s="17"/>
      <c r="BH68" s="17"/>
      <c r="BI68" s="17"/>
      <c r="BJ68" s="17"/>
    </row>
    <row r="69" spans="1:62">
      <c r="A69" s="37">
        <v>52</v>
      </c>
      <c r="L69" s="60">
        <f t="shared" ref="L69:L132" si="12">L68+$L$67</f>
        <v>0.70268750000000002</v>
      </c>
      <c r="M69" s="13">
        <f t="shared" si="0"/>
        <v>1.0946332794971298E-4</v>
      </c>
      <c r="N69" s="17">
        <f t="shared" si="1"/>
        <v>1.0946332794971298E-4</v>
      </c>
      <c r="O69" s="17">
        <v>1</v>
      </c>
      <c r="P69" s="52">
        <f t="shared" ref="P69:P116" si="13">IF($Q$66=1,P68+$R$63/4,IF($Q$66=2,P68+$R$63/2,IF($Q$66=3,P68+$R$63,IF($Q$66=4,P68+$R$63*2,P68+$R$63*4))))</f>
        <v>0.70625000000000004</v>
      </c>
      <c r="Q69" s="17">
        <f t="shared" si="2"/>
        <v>6.0978256459179076E-6</v>
      </c>
      <c r="R69" s="17"/>
      <c r="S69" s="61" t="str">
        <f t="shared" si="3"/>
        <v xml:space="preserve"> </v>
      </c>
      <c r="T69" s="17">
        <f t="shared" si="4"/>
        <v>0</v>
      </c>
      <c r="U69" s="17">
        <f t="shared" si="5"/>
        <v>-100</v>
      </c>
      <c r="V69" s="52">
        <f t="shared" si="6"/>
        <v>0.70625000000000004</v>
      </c>
      <c r="W69" s="52">
        <f t="shared" si="7"/>
        <v>0.70625000000000004</v>
      </c>
      <c r="X69" s="17">
        <f t="shared" si="8"/>
        <v>0</v>
      </c>
      <c r="Y69" s="17">
        <f t="shared" ref="Y69:Y116" si="14">X70-X69</f>
        <v>0</v>
      </c>
      <c r="Z69" s="17">
        <f t="shared" si="9"/>
        <v>1.3749999999999929E-2</v>
      </c>
      <c r="AA69" s="17">
        <f t="shared" si="10"/>
        <v>0.70625000000000004</v>
      </c>
      <c r="AB69" s="17">
        <f t="shared" si="11"/>
        <v>0</v>
      </c>
      <c r="AD69" s="16"/>
      <c r="AG69" s="18"/>
      <c r="AH69" s="18"/>
      <c r="AI69" s="18"/>
      <c r="AJ69" s="18"/>
      <c r="AK69" s="18"/>
      <c r="AL69" s="18"/>
      <c r="AM69" s="18"/>
      <c r="AN69" s="18"/>
      <c r="AO69" s="17"/>
      <c r="AP69" s="16"/>
      <c r="AQ69" s="17"/>
      <c r="AR69" s="17"/>
      <c r="BH69" s="17"/>
      <c r="BI69" s="17"/>
      <c r="BJ69" s="17"/>
    </row>
    <row r="70" spans="1:62">
      <c r="A70" s="37">
        <v>53</v>
      </c>
      <c r="L70" s="60">
        <f t="shared" si="12"/>
        <v>0.70387500000000003</v>
      </c>
      <c r="M70" s="13">
        <f t="shared" si="0"/>
        <v>1.4658216850745232E-4</v>
      </c>
      <c r="N70" s="17">
        <f t="shared" si="1"/>
        <v>1.4658216850745232E-4</v>
      </c>
      <c r="O70" s="17">
        <v>2</v>
      </c>
      <c r="P70" s="52">
        <f t="shared" si="13"/>
        <v>0.71100000000000008</v>
      </c>
      <c r="Q70" s="17">
        <f t="shared" si="2"/>
        <v>2.1011339865514329E-5</v>
      </c>
      <c r="R70" s="17"/>
      <c r="S70" s="61" t="str">
        <f t="shared" si="3"/>
        <v xml:space="preserve"> </v>
      </c>
      <c r="T70" s="17">
        <f t="shared" si="4"/>
        <v>0</v>
      </c>
      <c r="U70" s="17">
        <f t="shared" si="5"/>
        <v>-100</v>
      </c>
      <c r="V70" s="52">
        <f t="shared" si="6"/>
        <v>0.71099999999999997</v>
      </c>
      <c r="W70" s="52">
        <f t="shared" si="7"/>
        <v>0.71099999999999997</v>
      </c>
      <c r="X70" s="17">
        <f t="shared" si="8"/>
        <v>0</v>
      </c>
      <c r="Y70" s="17">
        <f t="shared" si="14"/>
        <v>0</v>
      </c>
      <c r="Z70" s="17">
        <f t="shared" si="9"/>
        <v>9.000000000000008E-3</v>
      </c>
      <c r="AA70" s="17">
        <f t="shared" si="10"/>
        <v>0.71099999999999997</v>
      </c>
      <c r="AB70" s="17">
        <f t="shared" si="11"/>
        <v>0</v>
      </c>
      <c r="AD70" s="16"/>
      <c r="AG70" s="18"/>
      <c r="AH70" s="18"/>
      <c r="AI70" s="18"/>
      <c r="AJ70" s="18"/>
      <c r="AK70" s="18"/>
      <c r="AL70" s="18"/>
      <c r="AM70" s="18"/>
      <c r="AN70" s="18"/>
      <c r="AO70" s="17"/>
      <c r="AP70" s="16"/>
      <c r="AQ70" s="17"/>
      <c r="AR70" s="17"/>
      <c r="BH70" s="17"/>
      <c r="BI70" s="17"/>
      <c r="BJ70" s="17"/>
    </row>
    <row r="71" spans="1:62">
      <c r="A71" s="37">
        <v>54</v>
      </c>
      <c r="L71" s="60">
        <f t="shared" si="12"/>
        <v>0.70506250000000004</v>
      </c>
      <c r="M71" s="13">
        <f t="shared" si="0"/>
        <v>1.955641059314959E-4</v>
      </c>
      <c r="N71" s="17">
        <f t="shared" si="1"/>
        <v>1.955641059314959E-4</v>
      </c>
      <c r="O71" s="17">
        <v>3</v>
      </c>
      <c r="P71" s="52">
        <f t="shared" si="13"/>
        <v>0.71575000000000011</v>
      </c>
      <c r="Q71" s="17">
        <f t="shared" si="2"/>
        <v>6.8638640228972447E-5</v>
      </c>
      <c r="R71" s="17"/>
      <c r="S71" s="61" t="str">
        <f t="shared" si="3"/>
        <v xml:space="preserve"> </v>
      </c>
      <c r="T71" s="17">
        <f t="shared" si="4"/>
        <v>0</v>
      </c>
      <c r="U71" s="17">
        <f t="shared" si="5"/>
        <v>-100</v>
      </c>
      <c r="V71" s="52">
        <f t="shared" si="6"/>
        <v>0.71575</v>
      </c>
      <c r="W71" s="52">
        <f t="shared" si="7"/>
        <v>0.71575</v>
      </c>
      <c r="X71" s="17">
        <f t="shared" si="8"/>
        <v>0</v>
      </c>
      <c r="Y71" s="17">
        <f t="shared" si="14"/>
        <v>0</v>
      </c>
      <c r="Z71" s="17">
        <f t="shared" si="9"/>
        <v>4.249999999999976E-3</v>
      </c>
      <c r="AA71" s="17">
        <f t="shared" si="10"/>
        <v>0.71575</v>
      </c>
      <c r="AB71" s="17">
        <f t="shared" si="11"/>
        <v>0</v>
      </c>
      <c r="AD71" s="16"/>
      <c r="AG71" s="18"/>
      <c r="AH71" s="18"/>
      <c r="AI71" s="18"/>
      <c r="AJ71" s="18"/>
      <c r="AK71" s="18"/>
      <c r="AL71" s="18"/>
      <c r="AM71" s="18"/>
      <c r="AN71" s="18"/>
      <c r="AO71" s="17"/>
      <c r="AP71" s="16"/>
      <c r="AQ71" s="17"/>
      <c r="AR71" s="17"/>
      <c r="BH71" s="17"/>
      <c r="BI71" s="17"/>
      <c r="BJ71" s="17"/>
    </row>
    <row r="72" spans="1:62">
      <c r="A72" s="37">
        <v>55</v>
      </c>
      <c r="L72" s="60">
        <f t="shared" si="12"/>
        <v>0.70625000000000004</v>
      </c>
      <c r="M72" s="13">
        <f t="shared" si="0"/>
        <v>2.5994955982079697E-4</v>
      </c>
      <c r="N72" s="17">
        <f t="shared" si="1"/>
        <v>2.5994955982079697E-4</v>
      </c>
      <c r="O72" s="17">
        <v>4</v>
      </c>
      <c r="P72" s="52">
        <f t="shared" si="13"/>
        <v>0.72050000000000014</v>
      </c>
      <c r="Q72" s="17">
        <f t="shared" si="2"/>
        <v>2.1257871298372937E-4</v>
      </c>
      <c r="R72" s="17"/>
      <c r="S72" s="61" t="str">
        <f t="shared" si="3"/>
        <v>0.720500</v>
      </c>
      <c r="T72" s="17">
        <f t="shared" si="4"/>
        <v>0</v>
      </c>
      <c r="U72" s="17">
        <f t="shared" si="5"/>
        <v>1</v>
      </c>
      <c r="V72" s="52">
        <f t="shared" si="6"/>
        <v>0.72050000000000003</v>
      </c>
      <c r="W72" s="52">
        <f t="shared" si="7"/>
        <v>0.72050000000000003</v>
      </c>
      <c r="X72" s="17">
        <f t="shared" si="8"/>
        <v>0</v>
      </c>
      <c r="Y72" s="17">
        <f t="shared" si="14"/>
        <v>0</v>
      </c>
      <c r="Z72" s="17">
        <f t="shared" si="9"/>
        <v>5.0000000000005596E-4</v>
      </c>
      <c r="AA72" s="17">
        <f t="shared" si="10"/>
        <v>0.72050000000000003</v>
      </c>
      <c r="AB72" s="17">
        <f t="shared" si="11"/>
        <v>1</v>
      </c>
      <c r="AD72" s="16"/>
      <c r="AG72" s="18"/>
      <c r="AH72" s="18"/>
      <c r="AI72" s="18"/>
      <c r="AJ72" s="18"/>
      <c r="AK72" s="18"/>
      <c r="AL72" s="18"/>
      <c r="AM72" s="18"/>
      <c r="AN72" s="18"/>
      <c r="AO72" s="17"/>
      <c r="AP72" s="16"/>
      <c r="AQ72" s="17"/>
      <c r="AR72" s="17"/>
      <c r="BH72" s="17"/>
      <c r="BI72" s="17"/>
      <c r="BJ72" s="17"/>
    </row>
    <row r="73" spans="1:62">
      <c r="A73" s="37">
        <v>56</v>
      </c>
      <c r="L73" s="60">
        <f t="shared" si="12"/>
        <v>0.70743750000000005</v>
      </c>
      <c r="M73" s="13">
        <f t="shared" si="0"/>
        <v>3.4425262711456213E-4</v>
      </c>
      <c r="N73" s="17">
        <f t="shared" si="1"/>
        <v>3.4425262711456213E-4</v>
      </c>
      <c r="O73" s="17">
        <v>5</v>
      </c>
      <c r="P73" s="52">
        <f t="shared" si="13"/>
        <v>0.72525000000000017</v>
      </c>
      <c r="Q73" s="17">
        <f t="shared" si="2"/>
        <v>6.2417598299235964E-4</v>
      </c>
      <c r="R73" s="17"/>
      <c r="S73" s="61" t="str">
        <f t="shared" si="3"/>
        <v xml:space="preserve"> </v>
      </c>
      <c r="T73" s="17">
        <f t="shared" si="4"/>
        <v>0</v>
      </c>
      <c r="U73" s="17">
        <f t="shared" si="5"/>
        <v>-100</v>
      </c>
      <c r="V73" s="52">
        <f t="shared" si="6"/>
        <v>0.72524999999999995</v>
      </c>
      <c r="W73" s="52">
        <f t="shared" si="7"/>
        <v>0.72524999999999995</v>
      </c>
      <c r="X73" s="17">
        <f t="shared" si="8"/>
        <v>0</v>
      </c>
      <c r="Y73" s="17">
        <f t="shared" si="14"/>
        <v>0</v>
      </c>
      <c r="Z73" s="17">
        <f t="shared" si="9"/>
        <v>5.2499999999999769E-3</v>
      </c>
      <c r="AA73" s="17">
        <f t="shared" si="10"/>
        <v>0.72524999999999995</v>
      </c>
      <c r="AB73" s="17">
        <f t="shared" si="11"/>
        <v>0</v>
      </c>
      <c r="AD73" s="16"/>
      <c r="AG73" s="18"/>
      <c r="AH73" s="18"/>
      <c r="AI73" s="18"/>
      <c r="AJ73" s="18"/>
      <c r="AK73" s="18"/>
      <c r="AL73" s="18"/>
      <c r="AM73" s="18"/>
      <c r="AN73" s="18"/>
      <c r="AO73" s="17"/>
      <c r="AP73" s="16"/>
      <c r="AQ73" s="17"/>
      <c r="AR73" s="17"/>
      <c r="BH73" s="17"/>
      <c r="BI73" s="17"/>
      <c r="BJ73" s="17"/>
    </row>
    <row r="74" spans="1:62">
      <c r="A74" s="37">
        <v>57</v>
      </c>
      <c r="L74" s="60">
        <f t="shared" si="12"/>
        <v>0.70862500000000006</v>
      </c>
      <c r="M74" s="13">
        <f t="shared" si="0"/>
        <v>4.542028462825987E-4</v>
      </c>
      <c r="N74" s="17">
        <f t="shared" si="1"/>
        <v>4.542028462825987E-4</v>
      </c>
      <c r="O74" s="17">
        <v>6</v>
      </c>
      <c r="P74" s="52">
        <f t="shared" si="13"/>
        <v>0.7300000000000002</v>
      </c>
      <c r="Q74" s="17">
        <f t="shared" si="2"/>
        <v>1.7375228027625195E-3</v>
      </c>
      <c r="R74" s="17"/>
      <c r="S74" s="61" t="str">
        <f t="shared" si="3"/>
        <v xml:space="preserve"> </v>
      </c>
      <c r="T74" s="17">
        <f t="shared" si="4"/>
        <v>0</v>
      </c>
      <c r="U74" s="17">
        <f t="shared" si="5"/>
        <v>-100</v>
      </c>
      <c r="V74" s="52">
        <f t="shared" si="6"/>
        <v>0.73</v>
      </c>
      <c r="W74" s="52">
        <f t="shared" si="7"/>
        <v>0.73</v>
      </c>
      <c r="X74" s="17">
        <f t="shared" si="8"/>
        <v>0</v>
      </c>
      <c r="Y74" s="17">
        <f t="shared" si="14"/>
        <v>0</v>
      </c>
      <c r="Z74" s="17">
        <f t="shared" si="9"/>
        <v>1.0000000000000009E-2</v>
      </c>
      <c r="AA74" s="17">
        <f t="shared" si="10"/>
        <v>0.73</v>
      </c>
      <c r="AB74" s="17">
        <f t="shared" si="11"/>
        <v>0</v>
      </c>
      <c r="AD74" s="16"/>
      <c r="AG74" s="18"/>
      <c r="AH74" s="18"/>
      <c r="AI74" s="18"/>
      <c r="AJ74" s="18"/>
      <c r="AK74" s="18"/>
      <c r="AL74" s="18"/>
      <c r="AM74" s="18"/>
      <c r="AN74" s="18"/>
      <c r="AO74" s="17"/>
      <c r="AP74" s="16"/>
      <c r="AQ74" s="17"/>
      <c r="AR74" s="17"/>
      <c r="BH74" s="17"/>
      <c r="BI74" s="17"/>
      <c r="BJ74" s="17"/>
    </row>
    <row r="75" spans="1:62">
      <c r="A75" s="37">
        <v>58</v>
      </c>
      <c r="D75" s="52"/>
      <c r="E75" s="52"/>
      <c r="F75" s="52"/>
      <c r="L75" s="60">
        <f t="shared" si="12"/>
        <v>0.70981250000000007</v>
      </c>
      <c r="M75" s="13">
        <f t="shared" si="0"/>
        <v>5.9703926095172393E-4</v>
      </c>
      <c r="N75" s="17">
        <f t="shared" si="1"/>
        <v>5.9703926095172393E-4</v>
      </c>
      <c r="O75" s="17">
        <v>7</v>
      </c>
      <c r="P75" s="52">
        <f t="shared" si="13"/>
        <v>0.73475000000000024</v>
      </c>
      <c r="Q75" s="17">
        <f t="shared" si="2"/>
        <v>4.5855364532739369E-3</v>
      </c>
      <c r="R75" s="17"/>
      <c r="S75" s="61" t="str">
        <f t="shared" si="3"/>
        <v xml:space="preserve"> </v>
      </c>
      <c r="T75" s="17">
        <f t="shared" si="4"/>
        <v>0</v>
      </c>
      <c r="U75" s="17">
        <f t="shared" si="5"/>
        <v>-100</v>
      </c>
      <c r="V75" s="52">
        <f t="shared" si="6"/>
        <v>0.73475000000000001</v>
      </c>
      <c r="W75" s="52">
        <f t="shared" si="7"/>
        <v>0.73475000000000001</v>
      </c>
      <c r="X75" s="17">
        <f t="shared" si="8"/>
        <v>0</v>
      </c>
      <c r="Y75" s="17">
        <f t="shared" si="14"/>
        <v>0</v>
      </c>
      <c r="Z75" s="17">
        <f t="shared" si="9"/>
        <v>1.4750000000000041E-2</v>
      </c>
      <c r="AA75" s="17">
        <f t="shared" si="10"/>
        <v>0.73475000000000001</v>
      </c>
      <c r="AB75" s="17">
        <f t="shared" si="11"/>
        <v>0</v>
      </c>
      <c r="AD75" s="16"/>
      <c r="AG75" s="18"/>
      <c r="AH75" s="18"/>
      <c r="AI75" s="18"/>
      <c r="AJ75" s="18"/>
      <c r="AK75" s="18"/>
      <c r="AL75" s="18"/>
      <c r="AM75" s="18"/>
      <c r="AN75" s="18"/>
      <c r="AO75" s="17"/>
      <c r="AP75" s="16"/>
      <c r="AQ75" s="17"/>
      <c r="AR75" s="17"/>
      <c r="BH75" s="17"/>
      <c r="BI75" s="17"/>
      <c r="BJ75" s="17"/>
    </row>
    <row r="76" spans="1:62">
      <c r="A76" s="37">
        <v>59</v>
      </c>
      <c r="D76" s="52"/>
      <c r="E76" s="52"/>
      <c r="F76" s="52"/>
      <c r="G76" s="63"/>
      <c r="L76" s="60">
        <f t="shared" si="12"/>
        <v>0.71100000000000008</v>
      </c>
      <c r="M76" s="13">
        <f t="shared" si="0"/>
        <v>7.8186591679425593E-4</v>
      </c>
      <c r="N76" s="17">
        <f t="shared" si="1"/>
        <v>7.8186591679425593E-4</v>
      </c>
      <c r="O76" s="17">
        <v>8</v>
      </c>
      <c r="P76" s="52">
        <f t="shared" si="13"/>
        <v>0.73950000000000027</v>
      </c>
      <c r="Q76" s="17">
        <f t="shared" si="2"/>
        <v>1.1473237035239897E-2</v>
      </c>
      <c r="R76" s="17"/>
      <c r="S76" s="61" t="str">
        <f t="shared" si="3"/>
        <v>0.739500</v>
      </c>
      <c r="T76" s="17">
        <f t="shared" si="4"/>
        <v>1</v>
      </c>
      <c r="U76" s="17">
        <f t="shared" si="5"/>
        <v>1</v>
      </c>
      <c r="V76" s="52">
        <f t="shared" si="6"/>
        <v>0.73950000000000005</v>
      </c>
      <c r="W76" s="52">
        <f t="shared" si="7"/>
        <v>0.73950000000000005</v>
      </c>
      <c r="X76" s="17">
        <f t="shared" si="8"/>
        <v>0</v>
      </c>
      <c r="Y76" s="17">
        <f t="shared" si="14"/>
        <v>1</v>
      </c>
      <c r="Z76" s="17">
        <f t="shared" si="9"/>
        <v>1.9500000000000073E-2</v>
      </c>
      <c r="AA76" s="17">
        <f t="shared" si="10"/>
        <v>0.73950000000000005</v>
      </c>
      <c r="AB76" s="17">
        <f t="shared" si="11"/>
        <v>0</v>
      </c>
      <c r="AD76" s="16"/>
      <c r="AG76" s="18"/>
      <c r="AH76" s="18"/>
      <c r="AI76" s="18"/>
      <c r="AJ76" s="18"/>
      <c r="AK76" s="18"/>
      <c r="AL76" s="18"/>
      <c r="AM76" s="18"/>
      <c r="AN76" s="18"/>
      <c r="AO76" s="17"/>
      <c r="AP76" s="16"/>
      <c r="AQ76" s="17"/>
      <c r="AR76" s="17"/>
      <c r="BH76" s="17"/>
      <c r="BI76" s="17"/>
      <c r="BJ76" s="17"/>
    </row>
    <row r="77" spans="1:62">
      <c r="A77" s="37">
        <v>60</v>
      </c>
      <c r="D77" s="52"/>
      <c r="E77" s="52"/>
      <c r="F77" s="52"/>
      <c r="G77" s="63"/>
      <c r="L77" s="60">
        <f t="shared" si="12"/>
        <v>0.71218750000000008</v>
      </c>
      <c r="M77" s="13">
        <f t="shared" si="0"/>
        <v>1.0200789282649076E-3</v>
      </c>
      <c r="N77" s="17">
        <f t="shared" si="1"/>
        <v>1.0200789282649076E-3</v>
      </c>
      <c r="O77" s="17">
        <v>9</v>
      </c>
      <c r="P77" s="52">
        <f t="shared" si="13"/>
        <v>0.7442500000000003</v>
      </c>
      <c r="Q77" s="17">
        <f t="shared" si="2"/>
        <v>2.7215602954488289E-2</v>
      </c>
      <c r="R77" s="17"/>
      <c r="S77" s="61" t="str">
        <f t="shared" si="3"/>
        <v xml:space="preserve"> </v>
      </c>
      <c r="T77" s="17">
        <f t="shared" si="4"/>
        <v>1</v>
      </c>
      <c r="U77" s="17">
        <f t="shared" si="5"/>
        <v>-100</v>
      </c>
      <c r="V77" s="52">
        <f t="shared" si="6"/>
        <v>0.74424999999999997</v>
      </c>
      <c r="W77" s="52">
        <f t="shared" si="7"/>
        <v>0.74424999999999997</v>
      </c>
      <c r="X77" s="17">
        <f t="shared" si="8"/>
        <v>1</v>
      </c>
      <c r="Y77" s="17">
        <f t="shared" si="14"/>
        <v>0</v>
      </c>
      <c r="Z77" s="17">
        <f t="shared" si="9"/>
        <v>2.4249999999999994E-2</v>
      </c>
      <c r="AA77" s="17">
        <f t="shared" si="10"/>
        <v>0.74424999999999997</v>
      </c>
      <c r="AB77" s="17">
        <f t="shared" si="11"/>
        <v>0</v>
      </c>
      <c r="AD77" s="16"/>
      <c r="AG77" s="18"/>
      <c r="AH77" s="18"/>
      <c r="AI77" s="18"/>
      <c r="AJ77" s="18"/>
      <c r="AK77" s="18"/>
      <c r="AL77" s="18"/>
      <c r="AM77" s="18"/>
      <c r="AN77" s="18"/>
      <c r="AO77" s="17"/>
      <c r="AP77" s="16"/>
      <c r="AQ77" s="17"/>
      <c r="AR77" s="17"/>
      <c r="BH77" s="17"/>
      <c r="BI77" s="17"/>
      <c r="BJ77" s="17"/>
    </row>
    <row r="78" spans="1:62">
      <c r="A78" s="37">
        <v>61</v>
      </c>
      <c r="D78" s="52"/>
      <c r="E78" s="52"/>
      <c r="F78" s="52"/>
      <c r="G78" s="63"/>
      <c r="L78" s="60">
        <f t="shared" si="12"/>
        <v>0.71337500000000009</v>
      </c>
      <c r="M78" s="13">
        <f t="shared" si="0"/>
        <v>1.3258761987038838E-3</v>
      </c>
      <c r="N78" s="17">
        <f t="shared" si="1"/>
        <v>1.3258761987038838E-3</v>
      </c>
      <c r="O78" s="17">
        <v>10</v>
      </c>
      <c r="P78" s="52">
        <f t="shared" si="13"/>
        <v>0.74900000000000033</v>
      </c>
      <c r="Q78" s="17">
        <f t="shared" si="2"/>
        <v>6.1204891614125762E-2</v>
      </c>
      <c r="R78" s="17"/>
      <c r="S78" s="61" t="str">
        <f t="shared" si="3"/>
        <v xml:space="preserve"> </v>
      </c>
      <c r="T78" s="17">
        <f t="shared" si="4"/>
        <v>1</v>
      </c>
      <c r="U78" s="17">
        <f t="shared" si="5"/>
        <v>-100</v>
      </c>
      <c r="V78" s="52">
        <f t="shared" si="6"/>
        <v>0.749</v>
      </c>
      <c r="W78" s="52">
        <f t="shared" si="7"/>
        <v>0.749</v>
      </c>
      <c r="X78" s="17">
        <f t="shared" si="8"/>
        <v>1</v>
      </c>
      <c r="Y78" s="17">
        <f t="shared" si="14"/>
        <v>0</v>
      </c>
      <c r="Z78" s="17">
        <f t="shared" si="9"/>
        <v>2.9000000000000026E-2</v>
      </c>
      <c r="AA78" s="17">
        <f t="shared" si="10"/>
        <v>0.749</v>
      </c>
      <c r="AB78" s="17">
        <f t="shared" si="11"/>
        <v>0</v>
      </c>
      <c r="AD78" s="16"/>
      <c r="AG78" s="18"/>
      <c r="AH78" s="18"/>
      <c r="AI78" s="18"/>
      <c r="AJ78" s="18"/>
      <c r="AK78" s="18"/>
      <c r="AL78" s="18"/>
      <c r="AM78" s="18"/>
      <c r="AN78" s="18"/>
      <c r="AO78" s="17"/>
      <c r="AP78" s="16"/>
      <c r="AQ78" s="17"/>
      <c r="AR78" s="17"/>
      <c r="BH78" s="17"/>
      <c r="BI78" s="17"/>
      <c r="BJ78" s="17"/>
    </row>
    <row r="79" spans="1:62">
      <c r="A79" s="37">
        <v>62</v>
      </c>
      <c r="D79" s="52"/>
      <c r="E79" s="52"/>
      <c r="F79" s="52"/>
      <c r="G79" s="63"/>
      <c r="L79" s="60">
        <f t="shared" si="12"/>
        <v>0.7145625000000001</v>
      </c>
      <c r="M79" s="13">
        <f t="shared" si="0"/>
        <v>1.7168617070707766E-3</v>
      </c>
      <c r="N79" s="17">
        <f t="shared" si="1"/>
        <v>1.7168617070707766E-3</v>
      </c>
      <c r="O79" s="17">
        <v>11</v>
      </c>
      <c r="P79" s="52">
        <f t="shared" si="13"/>
        <v>0.75375000000000036</v>
      </c>
      <c r="Q79" s="17">
        <f t="shared" si="2"/>
        <v>0.13049398219449909</v>
      </c>
      <c r="R79" s="17"/>
      <c r="S79" s="61" t="str">
        <f t="shared" si="3"/>
        <v xml:space="preserve"> </v>
      </c>
      <c r="T79" s="17">
        <f t="shared" si="4"/>
        <v>1</v>
      </c>
      <c r="U79" s="17">
        <f t="shared" si="5"/>
        <v>-100</v>
      </c>
      <c r="V79" s="52">
        <f t="shared" si="6"/>
        <v>0.75375000000000003</v>
      </c>
      <c r="W79" s="52">
        <f t="shared" si="7"/>
        <v>0.75375000000000003</v>
      </c>
      <c r="X79" s="17">
        <f t="shared" si="8"/>
        <v>1</v>
      </c>
      <c r="Y79" s="17">
        <f t="shared" si="14"/>
        <v>0</v>
      </c>
      <c r="Z79" s="17">
        <f t="shared" si="9"/>
        <v>3.3750000000000058E-2</v>
      </c>
      <c r="AA79" s="17">
        <f t="shared" si="10"/>
        <v>0.75375000000000003</v>
      </c>
      <c r="AB79" s="17">
        <f t="shared" si="11"/>
        <v>0</v>
      </c>
      <c r="AD79" s="16"/>
      <c r="AG79" s="18"/>
      <c r="AH79" s="18"/>
      <c r="AI79" s="18"/>
      <c r="AJ79" s="18"/>
      <c r="AK79" s="18"/>
      <c r="AL79" s="18"/>
      <c r="AM79" s="18"/>
      <c r="AN79" s="18"/>
      <c r="AO79" s="17"/>
      <c r="AP79" s="16"/>
      <c r="AQ79" s="17"/>
      <c r="AR79" s="17"/>
      <c r="BH79" s="17"/>
      <c r="BI79" s="17"/>
      <c r="BJ79" s="17"/>
    </row>
    <row r="80" spans="1:62">
      <c r="A80" s="37">
        <v>63</v>
      </c>
      <c r="D80" s="52"/>
      <c r="E80" s="52"/>
      <c r="F80" s="52"/>
      <c r="G80" s="63"/>
      <c r="L80" s="60">
        <f t="shared" si="12"/>
        <v>0.71575000000000011</v>
      </c>
      <c r="M80" s="13">
        <f t="shared" si="0"/>
        <v>2.2147569102177415E-3</v>
      </c>
      <c r="N80" s="17">
        <f t="shared" si="1"/>
        <v>2.2147569102177415E-3</v>
      </c>
      <c r="O80" s="17">
        <v>12</v>
      </c>
      <c r="P80" s="52">
        <f t="shared" si="13"/>
        <v>0.7585000000000004</v>
      </c>
      <c r="Q80" s="17">
        <f t="shared" si="2"/>
        <v>0.26377341012800859</v>
      </c>
      <c r="R80" s="17"/>
      <c r="S80" s="61" t="str">
        <f t="shared" si="3"/>
        <v>0.758500</v>
      </c>
      <c r="T80" s="17">
        <f t="shared" si="4"/>
        <v>1</v>
      </c>
      <c r="U80" s="17">
        <f t="shared" si="5"/>
        <v>1</v>
      </c>
      <c r="V80" s="52">
        <f t="shared" si="6"/>
        <v>0.75849999999999995</v>
      </c>
      <c r="W80" s="52">
        <f t="shared" si="7"/>
        <v>0.75849999999999995</v>
      </c>
      <c r="X80" s="17">
        <f t="shared" si="8"/>
        <v>1</v>
      </c>
      <c r="Y80" s="17">
        <f t="shared" si="14"/>
        <v>1</v>
      </c>
      <c r="Z80" s="17">
        <f t="shared" si="9"/>
        <v>3.8499999999999979E-2</v>
      </c>
      <c r="AA80" s="17">
        <f t="shared" si="10"/>
        <v>0.75849999999999995</v>
      </c>
      <c r="AB80" s="17">
        <f t="shared" si="11"/>
        <v>0</v>
      </c>
      <c r="AD80" s="16"/>
      <c r="AG80" s="18"/>
      <c r="AH80" s="18"/>
      <c r="AI80" s="18"/>
      <c r="AJ80" s="18"/>
      <c r="AK80" s="18"/>
      <c r="AL80" s="18"/>
      <c r="AM80" s="18"/>
      <c r="AN80" s="18"/>
      <c r="AO80" s="17"/>
      <c r="AP80" s="16"/>
      <c r="AQ80" s="17"/>
      <c r="AR80" s="17"/>
      <c r="BH80" s="17"/>
      <c r="BI80" s="17"/>
      <c r="BJ80" s="17"/>
    </row>
    <row r="81" spans="1:62">
      <c r="A81" s="37">
        <v>64</v>
      </c>
      <c r="D81" s="52"/>
      <c r="E81" s="52"/>
      <c r="F81" s="52"/>
      <c r="G81" s="63"/>
      <c r="L81" s="60">
        <f t="shared" si="12"/>
        <v>0.71693750000000012</v>
      </c>
      <c r="M81" s="13">
        <f t="shared" si="0"/>
        <v>2.8462321573676243E-3</v>
      </c>
      <c r="N81" s="17">
        <f t="shared" si="1"/>
        <v>2.8462321573676243E-3</v>
      </c>
      <c r="O81" s="17">
        <v>13</v>
      </c>
      <c r="P81" s="52">
        <f t="shared" si="13"/>
        <v>0.76325000000000043</v>
      </c>
      <c r="Q81" s="17">
        <f t="shared" si="2"/>
        <v>0.50548435923729462</v>
      </c>
      <c r="R81" s="17"/>
      <c r="S81" s="61" t="str">
        <f t="shared" si="3"/>
        <v xml:space="preserve"> </v>
      </c>
      <c r="T81" s="17">
        <f t="shared" si="4"/>
        <v>1</v>
      </c>
      <c r="U81" s="17">
        <f t="shared" si="5"/>
        <v>-100</v>
      </c>
      <c r="V81" s="52">
        <f t="shared" si="6"/>
        <v>0.76324999999999998</v>
      </c>
      <c r="W81" s="52">
        <f t="shared" si="7"/>
        <v>0.76324999999999998</v>
      </c>
      <c r="X81" s="17">
        <f t="shared" si="8"/>
        <v>2</v>
      </c>
      <c r="Y81" s="17">
        <f t="shared" si="14"/>
        <v>0</v>
      </c>
      <c r="Z81" s="17">
        <f t="shared" si="9"/>
        <v>4.3250000000000011E-2</v>
      </c>
      <c r="AA81" s="17">
        <f t="shared" si="10"/>
        <v>0.76324999999999998</v>
      </c>
      <c r="AB81" s="17">
        <f t="shared" si="11"/>
        <v>0</v>
      </c>
      <c r="AD81" s="16"/>
      <c r="AO81" s="17"/>
      <c r="AP81" s="16"/>
      <c r="AQ81" s="17"/>
      <c r="AR81" s="17"/>
      <c r="BH81" s="17"/>
      <c r="BI81" s="17"/>
      <c r="BJ81" s="17"/>
    </row>
    <row r="82" spans="1:62">
      <c r="A82" s="37">
        <v>65</v>
      </c>
      <c r="D82" s="52"/>
      <c r="E82" s="52"/>
      <c r="F82" s="52"/>
      <c r="G82" s="63"/>
      <c r="L82" s="60">
        <f t="shared" si="12"/>
        <v>0.71812500000000012</v>
      </c>
      <c r="M82" s="13">
        <f t="shared" si="0"/>
        <v>3.6438709618969987E-3</v>
      </c>
      <c r="N82" s="17">
        <f t="shared" si="1"/>
        <v>3.6438709618969987E-3</v>
      </c>
      <c r="O82" s="17">
        <v>14</v>
      </c>
      <c r="P82" s="52">
        <f t="shared" si="13"/>
        <v>0.76800000000000046</v>
      </c>
      <c r="Q82" s="17">
        <f t="shared" si="2"/>
        <v>0.91837617537659022</v>
      </c>
      <c r="R82" s="17"/>
      <c r="S82" s="61" t="str">
        <f t="shared" si="3"/>
        <v xml:space="preserve"> </v>
      </c>
      <c r="T82" s="17">
        <f t="shared" si="4"/>
        <v>1</v>
      </c>
      <c r="U82" s="17">
        <f t="shared" si="5"/>
        <v>-100</v>
      </c>
      <c r="V82" s="52">
        <f t="shared" si="6"/>
        <v>0.76800000000000002</v>
      </c>
      <c r="W82" s="52">
        <f t="shared" si="7"/>
        <v>0.76800000000000002</v>
      </c>
      <c r="X82" s="17">
        <f t="shared" si="8"/>
        <v>2</v>
      </c>
      <c r="Y82" s="17">
        <f t="shared" si="14"/>
        <v>0</v>
      </c>
      <c r="Z82" s="17">
        <f t="shared" si="9"/>
        <v>4.8000000000000043E-2</v>
      </c>
      <c r="AA82" s="17">
        <f t="shared" si="10"/>
        <v>0.76800000000000002</v>
      </c>
      <c r="AB82" s="17">
        <f t="shared" si="11"/>
        <v>0</v>
      </c>
      <c r="AD82" s="16"/>
      <c r="AO82" s="17"/>
      <c r="AP82" s="16"/>
      <c r="AQ82" s="17"/>
      <c r="AR82" s="17"/>
      <c r="BH82" s="17"/>
      <c r="BI82" s="17"/>
      <c r="BJ82" s="17"/>
    </row>
    <row r="83" spans="1:62">
      <c r="A83" s="37">
        <v>66</v>
      </c>
      <c r="D83" s="52"/>
      <c r="E83" s="52"/>
      <c r="F83" s="52"/>
      <c r="G83" s="63"/>
      <c r="L83" s="60">
        <f t="shared" si="12"/>
        <v>0.71931250000000013</v>
      </c>
      <c r="M83" s="13">
        <f t="shared" si="0"/>
        <v>4.6472793955110673E-3</v>
      </c>
      <c r="N83" s="17">
        <f t="shared" si="1"/>
        <v>4.6472793955110673E-3</v>
      </c>
      <c r="O83" s="17">
        <v>15</v>
      </c>
      <c r="P83" s="52">
        <f t="shared" si="13"/>
        <v>0.77275000000000049</v>
      </c>
      <c r="Q83" s="17">
        <f t="shared" si="2"/>
        <v>1.5818659347016164</v>
      </c>
      <c r="R83" s="17"/>
      <c r="S83" s="61" t="str">
        <f t="shared" si="3"/>
        <v xml:space="preserve"> </v>
      </c>
      <c r="T83" s="17">
        <f t="shared" si="4"/>
        <v>1</v>
      </c>
      <c r="U83" s="17">
        <f t="shared" si="5"/>
        <v>-100</v>
      </c>
      <c r="V83" s="52">
        <f t="shared" si="6"/>
        <v>0.77275000000000005</v>
      </c>
      <c r="W83" s="52">
        <f t="shared" si="7"/>
        <v>0.77275000000000005</v>
      </c>
      <c r="X83" s="17">
        <f t="shared" si="8"/>
        <v>2</v>
      </c>
      <c r="Y83" s="17">
        <f t="shared" si="14"/>
        <v>0</v>
      </c>
      <c r="Z83" s="17">
        <f t="shared" si="9"/>
        <v>5.2750000000000075E-2</v>
      </c>
      <c r="AA83" s="17">
        <f t="shared" si="10"/>
        <v>0.77275000000000005</v>
      </c>
      <c r="AB83" s="17">
        <f t="shared" si="11"/>
        <v>0</v>
      </c>
      <c r="AD83" s="16"/>
      <c r="AO83" s="17"/>
      <c r="AP83" s="16"/>
      <c r="AQ83" s="17"/>
      <c r="AR83" s="17"/>
      <c r="BH83" s="17"/>
      <c r="BI83" s="17"/>
      <c r="BJ83" s="17"/>
    </row>
    <row r="84" spans="1:62">
      <c r="A84" s="37">
        <v>67</v>
      </c>
      <c r="D84" s="52"/>
      <c r="E84" s="52"/>
      <c r="F84" s="52"/>
      <c r="G84" s="63"/>
      <c r="L84" s="60">
        <f t="shared" si="12"/>
        <v>0.72050000000000014</v>
      </c>
      <c r="M84" s="13">
        <f t="shared" si="0"/>
        <v>5.90435161559101E-3</v>
      </c>
      <c r="N84" s="17">
        <f t="shared" si="1"/>
        <v>5.90435161559101E-3</v>
      </c>
      <c r="O84" s="17">
        <v>16</v>
      </c>
      <c r="P84" s="52">
        <f t="shared" si="13"/>
        <v>0.77750000000000052</v>
      </c>
      <c r="Q84" s="17">
        <f t="shared" si="2"/>
        <v>2.5831814725139695</v>
      </c>
      <c r="R84" s="17"/>
      <c r="S84" s="61" t="str">
        <f t="shared" si="3"/>
        <v>0.777500</v>
      </c>
      <c r="T84" s="17">
        <f t="shared" si="4"/>
        <v>2</v>
      </c>
      <c r="U84" s="17">
        <f t="shared" si="5"/>
        <v>1</v>
      </c>
      <c r="V84" s="52">
        <f t="shared" si="6"/>
        <v>0.77749999999999997</v>
      </c>
      <c r="W84" s="52">
        <f t="shared" si="7"/>
        <v>0.77749999999999997</v>
      </c>
      <c r="X84" s="17">
        <f t="shared" si="8"/>
        <v>2</v>
      </c>
      <c r="Y84" s="17">
        <f t="shared" si="14"/>
        <v>2</v>
      </c>
      <c r="Z84" s="17">
        <f t="shared" si="9"/>
        <v>5.7499999999999996E-2</v>
      </c>
      <c r="AA84" s="17">
        <f t="shared" si="10"/>
        <v>0.77749999999999997</v>
      </c>
      <c r="AB84" s="17">
        <f t="shared" si="11"/>
        <v>0</v>
      </c>
      <c r="AD84" s="16"/>
      <c r="AO84" s="17"/>
      <c r="AP84" s="16"/>
      <c r="AQ84" s="17"/>
      <c r="AR84" s="17"/>
      <c r="BH84" s="17"/>
      <c r="BI84" s="17"/>
      <c r="BJ84" s="17"/>
    </row>
    <row r="85" spans="1:62">
      <c r="A85" s="37">
        <v>68</v>
      </c>
      <c r="D85" s="52"/>
      <c r="E85" s="52"/>
      <c r="F85" s="52"/>
      <c r="G85" s="63"/>
      <c r="L85" s="60">
        <f t="shared" si="12"/>
        <v>0.72168750000000015</v>
      </c>
      <c r="M85" s="13">
        <f t="shared" si="0"/>
        <v>7.4727004475852281E-3</v>
      </c>
      <c r="N85" s="17">
        <f t="shared" si="1"/>
        <v>7.4727004475852281E-3</v>
      </c>
      <c r="O85" s="17">
        <v>17</v>
      </c>
      <c r="P85" s="52">
        <f t="shared" si="13"/>
        <v>0.78225000000000056</v>
      </c>
      <c r="Q85" s="17">
        <f t="shared" si="2"/>
        <v>3.9992296077036968</v>
      </c>
      <c r="R85" s="17"/>
      <c r="S85" s="61" t="str">
        <f t="shared" si="3"/>
        <v xml:space="preserve"> </v>
      </c>
      <c r="T85" s="17">
        <f t="shared" si="4"/>
        <v>2</v>
      </c>
      <c r="U85" s="17">
        <f t="shared" si="5"/>
        <v>-100</v>
      </c>
      <c r="V85" s="52">
        <f t="shared" si="6"/>
        <v>0.78225</v>
      </c>
      <c r="W85" s="52">
        <f t="shared" si="7"/>
        <v>0.78225</v>
      </c>
      <c r="X85" s="17">
        <f t="shared" si="8"/>
        <v>4</v>
      </c>
      <c r="Y85" s="17">
        <f t="shared" si="14"/>
        <v>0</v>
      </c>
      <c r="Z85" s="17">
        <f t="shared" si="9"/>
        <v>6.2250000000000028E-2</v>
      </c>
      <c r="AA85" s="17">
        <f t="shared" si="10"/>
        <v>0.78225</v>
      </c>
      <c r="AB85" s="17">
        <f t="shared" si="11"/>
        <v>0</v>
      </c>
      <c r="AD85" s="16"/>
      <c r="AO85" s="17"/>
      <c r="AP85" s="16"/>
      <c r="AQ85" s="17"/>
      <c r="AR85" s="17"/>
      <c r="BH85" s="17"/>
      <c r="BI85" s="17"/>
      <c r="BJ85" s="17"/>
    </row>
    <row r="86" spans="1:62">
      <c r="A86" s="37">
        <v>69</v>
      </c>
      <c r="D86" s="52"/>
      <c r="E86" s="52"/>
      <c r="F86" s="52"/>
      <c r="G86" s="63"/>
      <c r="L86" s="60">
        <f t="shared" si="12"/>
        <v>0.72287500000000016</v>
      </c>
      <c r="M86" s="13">
        <f t="shared" si="0"/>
        <v>9.4212588498645451E-3</v>
      </c>
      <c r="N86" s="17">
        <f t="shared" si="1"/>
        <v>9.4212588498645451E-3</v>
      </c>
      <c r="O86" s="17">
        <v>18</v>
      </c>
      <c r="P86" s="52">
        <f t="shared" si="13"/>
        <v>0.78700000000000059</v>
      </c>
      <c r="Q86" s="17">
        <f t="shared" si="2"/>
        <v>5.8699437469579792</v>
      </c>
      <c r="R86" s="17"/>
      <c r="S86" s="61" t="str">
        <f t="shared" si="3"/>
        <v xml:space="preserve"> </v>
      </c>
      <c r="T86" s="17">
        <f t="shared" si="4"/>
        <v>2</v>
      </c>
      <c r="U86" s="17">
        <f t="shared" si="5"/>
        <v>-100</v>
      </c>
      <c r="V86" s="52">
        <f t="shared" si="6"/>
        <v>0.78700000000000003</v>
      </c>
      <c r="W86" s="52">
        <f t="shared" si="7"/>
        <v>0.78700000000000003</v>
      </c>
      <c r="X86" s="17">
        <f t="shared" si="8"/>
        <v>4</v>
      </c>
      <c r="Y86" s="17">
        <f t="shared" si="14"/>
        <v>0</v>
      </c>
      <c r="Z86" s="17">
        <f t="shared" si="9"/>
        <v>6.700000000000006E-2</v>
      </c>
      <c r="AA86" s="17">
        <f t="shared" si="10"/>
        <v>0.78700000000000003</v>
      </c>
      <c r="AB86" s="17">
        <f t="shared" si="11"/>
        <v>0</v>
      </c>
      <c r="AD86" s="16"/>
      <c r="AO86" s="17"/>
      <c r="AP86" s="16"/>
      <c r="AQ86" s="17"/>
      <c r="AR86" s="17"/>
      <c r="BH86" s="17"/>
      <c r="BI86" s="17"/>
      <c r="BJ86" s="17"/>
    </row>
    <row r="87" spans="1:62">
      <c r="A87" s="37">
        <v>70</v>
      </c>
      <c r="D87" s="52"/>
      <c r="E87" s="52"/>
      <c r="F87" s="52"/>
      <c r="G87" s="63"/>
      <c r="L87" s="60">
        <f t="shared" si="12"/>
        <v>0.72406250000000016</v>
      </c>
      <c r="M87" s="13">
        <f t="shared" si="0"/>
        <v>1.1832053812603131E-2</v>
      </c>
      <c r="N87" s="17">
        <f t="shared" si="1"/>
        <v>1.1832053812603131E-2</v>
      </c>
      <c r="O87" s="17">
        <v>19</v>
      </c>
      <c r="P87" s="52">
        <f t="shared" si="13"/>
        <v>0.79175000000000062</v>
      </c>
      <c r="Q87" s="17">
        <f t="shared" si="2"/>
        <v>8.1682254868076729</v>
      </c>
      <c r="R87" s="17"/>
      <c r="S87" s="61" t="str">
        <f t="shared" si="3"/>
        <v xml:space="preserve"> </v>
      </c>
      <c r="T87" s="17">
        <f t="shared" si="4"/>
        <v>2</v>
      </c>
      <c r="U87" s="17">
        <f t="shared" si="5"/>
        <v>-100</v>
      </c>
      <c r="V87" s="52">
        <f t="shared" si="6"/>
        <v>0.79174999999999995</v>
      </c>
      <c r="W87" s="52">
        <f t="shared" si="7"/>
        <v>0.79174999999999995</v>
      </c>
      <c r="X87" s="17">
        <f t="shared" si="8"/>
        <v>4</v>
      </c>
      <c r="Y87" s="17">
        <f t="shared" si="14"/>
        <v>0</v>
      </c>
      <c r="Z87" s="17">
        <f t="shared" si="9"/>
        <v>7.174999999999998E-2</v>
      </c>
      <c r="AA87" s="17">
        <f t="shared" si="10"/>
        <v>0.79174999999999995</v>
      </c>
      <c r="AB87" s="17">
        <f t="shared" si="11"/>
        <v>0</v>
      </c>
      <c r="AD87" s="16"/>
      <c r="AO87" s="17"/>
      <c r="AP87" s="16"/>
      <c r="AQ87" s="17"/>
      <c r="AR87" s="17"/>
      <c r="BH87" s="17"/>
      <c r="BI87" s="17"/>
      <c r="BJ87" s="17"/>
    </row>
    <row r="88" spans="1:62">
      <c r="A88" s="37">
        <v>71</v>
      </c>
      <c r="D88" s="52"/>
      <c r="F88" s="52"/>
      <c r="G88" s="63"/>
      <c r="L88" s="60">
        <f t="shared" si="12"/>
        <v>0.72525000000000017</v>
      </c>
      <c r="M88" s="13">
        <f t="shared" si="0"/>
        <v>1.4802148612012457E-2</v>
      </c>
      <c r="N88" s="17">
        <f t="shared" si="1"/>
        <v>1.4802148612012457E-2</v>
      </c>
      <c r="O88" s="17">
        <v>20</v>
      </c>
      <c r="P88" s="52">
        <f t="shared" si="13"/>
        <v>0.79650000000000065</v>
      </c>
      <c r="Q88" s="17">
        <f t="shared" si="2"/>
        <v>10.776002297900989</v>
      </c>
      <c r="R88" s="17"/>
      <c r="S88" s="61" t="str">
        <f t="shared" si="3"/>
        <v>0.796500</v>
      </c>
      <c r="T88" s="17">
        <f t="shared" si="4"/>
        <v>11</v>
      </c>
      <c r="U88" s="17">
        <f t="shared" si="5"/>
        <v>1</v>
      </c>
      <c r="V88" s="52">
        <f t="shared" si="6"/>
        <v>0.79649999999999999</v>
      </c>
      <c r="W88" s="52">
        <f t="shared" si="7"/>
        <v>0.79649999999999999</v>
      </c>
      <c r="X88" s="17">
        <f t="shared" si="8"/>
        <v>4</v>
      </c>
      <c r="Y88" s="17">
        <f t="shared" si="14"/>
        <v>3</v>
      </c>
      <c r="Z88" s="17">
        <f t="shared" si="9"/>
        <v>7.6500000000000012E-2</v>
      </c>
      <c r="AA88" s="17">
        <f t="shared" si="10"/>
        <v>0.79649999999999999</v>
      </c>
      <c r="AB88" s="17">
        <f t="shared" si="11"/>
        <v>0</v>
      </c>
      <c r="AD88" s="16"/>
      <c r="AO88" s="17"/>
      <c r="AP88" s="16"/>
      <c r="AQ88" s="17"/>
      <c r="AR88" s="17"/>
      <c r="BH88" s="17"/>
      <c r="BI88" s="17"/>
      <c r="BJ88" s="17"/>
    </row>
    <row r="89" spans="1:62">
      <c r="A89" s="37">
        <v>72</v>
      </c>
      <c r="L89" s="60">
        <f t="shared" si="12"/>
        <v>0.72643750000000018</v>
      </c>
      <c r="M89" s="13">
        <f t="shared" si="0"/>
        <v>1.844574219673099E-2</v>
      </c>
      <c r="N89" s="17">
        <f t="shared" si="1"/>
        <v>1.844574219673099E-2</v>
      </c>
      <c r="O89" s="17">
        <v>21</v>
      </c>
      <c r="P89" s="52">
        <f t="shared" si="13"/>
        <v>0.80125000000000068</v>
      </c>
      <c r="Q89" s="17">
        <f t="shared" si="2"/>
        <v>13.477949071704275</v>
      </c>
      <c r="R89" s="17"/>
      <c r="S89" s="61" t="str">
        <f t="shared" si="3"/>
        <v xml:space="preserve"> </v>
      </c>
      <c r="T89" s="17">
        <f t="shared" si="4"/>
        <v>11</v>
      </c>
      <c r="U89" s="17">
        <f t="shared" si="5"/>
        <v>-100</v>
      </c>
      <c r="V89" s="52">
        <f t="shared" si="6"/>
        <v>0.80125000000000002</v>
      </c>
      <c r="W89" s="52">
        <f t="shared" si="7"/>
        <v>0.80125000000000002</v>
      </c>
      <c r="X89" s="17">
        <f t="shared" si="8"/>
        <v>7</v>
      </c>
      <c r="Y89" s="17">
        <f t="shared" si="14"/>
        <v>0</v>
      </c>
      <c r="Z89" s="17">
        <f t="shared" si="9"/>
        <v>8.1250000000000044E-2</v>
      </c>
      <c r="AA89" s="17">
        <f t="shared" si="10"/>
        <v>0.80125000000000002</v>
      </c>
      <c r="AB89" s="17">
        <f t="shared" si="11"/>
        <v>0</v>
      </c>
      <c r="AD89" s="16"/>
      <c r="AO89" s="17"/>
      <c r="AP89" s="16"/>
      <c r="AQ89" s="17"/>
      <c r="AR89" s="17"/>
      <c r="BH89" s="17"/>
      <c r="BI89" s="17"/>
      <c r="BJ89" s="17"/>
    </row>
    <row r="90" spans="1:62">
      <c r="A90" s="37">
        <v>73</v>
      </c>
      <c r="L90" s="60">
        <f t="shared" si="12"/>
        <v>0.72762500000000019</v>
      </c>
      <c r="M90" s="13">
        <f t="shared" si="0"/>
        <v>2.2896405690085862E-2</v>
      </c>
      <c r="N90" s="17">
        <f t="shared" si="1"/>
        <v>2.2896405690085862E-2</v>
      </c>
      <c r="O90" s="17">
        <v>22</v>
      </c>
      <c r="P90" s="52">
        <f t="shared" si="13"/>
        <v>0.80600000000000072</v>
      </c>
      <c r="Q90" s="17">
        <f t="shared" si="2"/>
        <v>15.981815956794021</v>
      </c>
      <c r="R90" s="17"/>
      <c r="S90" s="61" t="str">
        <f t="shared" si="3"/>
        <v xml:space="preserve"> </v>
      </c>
      <c r="T90" s="17">
        <f t="shared" si="4"/>
        <v>11</v>
      </c>
      <c r="U90" s="17">
        <f t="shared" si="5"/>
        <v>-100</v>
      </c>
      <c r="V90" s="52">
        <f t="shared" si="6"/>
        <v>0.80600000000000005</v>
      </c>
      <c r="W90" s="52">
        <f t="shared" si="7"/>
        <v>0.80600000000000005</v>
      </c>
      <c r="X90" s="17">
        <f t="shared" si="8"/>
        <v>7</v>
      </c>
      <c r="Y90" s="17">
        <f t="shared" si="14"/>
        <v>8</v>
      </c>
      <c r="Z90" s="17">
        <f t="shared" si="9"/>
        <v>8.6000000000000076E-2</v>
      </c>
      <c r="AA90" s="17">
        <f t="shared" si="10"/>
        <v>0.80600000000000005</v>
      </c>
      <c r="AB90" s="17">
        <f t="shared" si="11"/>
        <v>0</v>
      </c>
      <c r="AD90" s="16"/>
      <c r="AO90" s="17"/>
      <c r="AP90" s="16"/>
      <c r="AQ90" s="17"/>
      <c r="AR90" s="17"/>
      <c r="BH90" s="17"/>
      <c r="BI90" s="17"/>
      <c r="BJ90" s="17"/>
    </row>
    <row r="91" spans="1:62">
      <c r="A91" s="37">
        <v>74</v>
      </c>
      <c r="L91" s="60">
        <f t="shared" si="12"/>
        <v>0.7288125000000002</v>
      </c>
      <c r="M91" s="13">
        <f t="shared" si="0"/>
        <v>2.8309425456713236E-2</v>
      </c>
      <c r="N91" s="17">
        <f t="shared" si="1"/>
        <v>2.8309425456713236E-2</v>
      </c>
      <c r="O91" s="17">
        <v>23</v>
      </c>
      <c r="P91" s="52">
        <f t="shared" si="13"/>
        <v>0.81075000000000075</v>
      </c>
      <c r="Q91" s="17">
        <f t="shared" si="2"/>
        <v>17.966546993196776</v>
      </c>
      <c r="R91" s="17"/>
      <c r="S91" s="61" t="str">
        <f t="shared" si="3"/>
        <v xml:space="preserve"> </v>
      </c>
      <c r="T91" s="17">
        <f t="shared" si="4"/>
        <v>11</v>
      </c>
      <c r="U91" s="17">
        <f t="shared" si="5"/>
        <v>-100</v>
      </c>
      <c r="V91" s="52">
        <f t="shared" si="6"/>
        <v>0.81074999999999997</v>
      </c>
      <c r="W91" s="52">
        <f t="shared" si="7"/>
        <v>0.81074999999999997</v>
      </c>
      <c r="X91" s="17">
        <f t="shared" si="8"/>
        <v>15</v>
      </c>
      <c r="Y91" s="17">
        <f t="shared" si="14"/>
        <v>0</v>
      </c>
      <c r="Z91" s="17">
        <f t="shared" si="9"/>
        <v>9.0749999999999997E-2</v>
      </c>
      <c r="AA91" s="17">
        <f t="shared" si="10"/>
        <v>0.81074999999999997</v>
      </c>
      <c r="AB91" s="17">
        <f t="shared" si="11"/>
        <v>0</v>
      </c>
      <c r="AD91" s="16"/>
      <c r="AO91" s="17"/>
      <c r="AP91" s="16"/>
      <c r="AQ91" s="17"/>
      <c r="AR91" s="17"/>
      <c r="BH91" s="17"/>
      <c r="BI91" s="17"/>
      <c r="BJ91" s="17"/>
    </row>
    <row r="92" spans="1:62">
      <c r="A92" s="37">
        <v>75</v>
      </c>
      <c r="L92" s="60">
        <f t="shared" si="12"/>
        <v>0.7300000000000002</v>
      </c>
      <c r="M92" s="13">
        <f t="shared" si="0"/>
        <v>3.4864209869056521E-2</v>
      </c>
      <c r="N92" s="17">
        <f t="shared" si="1"/>
        <v>3.4864209869056521E-2</v>
      </c>
      <c r="O92" s="17">
        <v>24</v>
      </c>
      <c r="P92" s="52">
        <f t="shared" si="13"/>
        <v>0.81550000000000078</v>
      </c>
      <c r="Q92" s="17">
        <f t="shared" si="2"/>
        <v>19.148699714442202</v>
      </c>
      <c r="R92" s="17"/>
      <c r="S92" s="61" t="str">
        <f t="shared" si="3"/>
        <v>0.815500</v>
      </c>
      <c r="T92" s="17">
        <f t="shared" si="4"/>
        <v>26</v>
      </c>
      <c r="U92" s="17">
        <f t="shared" si="5"/>
        <v>1</v>
      </c>
      <c r="V92" s="52">
        <f t="shared" si="6"/>
        <v>0.8155</v>
      </c>
      <c r="W92" s="52">
        <f t="shared" si="7"/>
        <v>0.8155</v>
      </c>
      <c r="X92" s="17">
        <f t="shared" si="8"/>
        <v>15</v>
      </c>
      <c r="Y92" s="17">
        <f t="shared" si="14"/>
        <v>16</v>
      </c>
      <c r="Z92" s="17">
        <f t="shared" si="9"/>
        <v>9.5500000000000029E-2</v>
      </c>
      <c r="AA92" s="17">
        <f t="shared" si="10"/>
        <v>0.8155</v>
      </c>
      <c r="AB92" s="17">
        <f t="shared" si="11"/>
        <v>0</v>
      </c>
      <c r="AD92" s="16"/>
      <c r="AO92" s="17"/>
      <c r="AP92" s="16"/>
      <c r="AQ92" s="17"/>
      <c r="AR92" s="17"/>
      <c r="BH92" s="17"/>
      <c r="BI92" s="17"/>
      <c r="BJ92" s="17"/>
    </row>
    <row r="93" spans="1:62">
      <c r="A93" s="37">
        <v>76</v>
      </c>
      <c r="L93" s="60">
        <f t="shared" si="12"/>
        <v>0.73118750000000021</v>
      </c>
      <c r="M93" s="13">
        <f t="shared" si="0"/>
        <v>4.2766702860183532E-2</v>
      </c>
      <c r="N93" s="17">
        <f t="shared" si="1"/>
        <v>4.2766702860183532E-2</v>
      </c>
      <c r="O93" s="17">
        <v>25</v>
      </c>
      <c r="P93" s="52">
        <f t="shared" si="13"/>
        <v>0.82025000000000081</v>
      </c>
      <c r="Q93" s="17">
        <f t="shared" si="2"/>
        <v>19.348626364016702</v>
      </c>
      <c r="R93" s="17"/>
      <c r="S93" s="61" t="str">
        <f t="shared" si="3"/>
        <v xml:space="preserve"> </v>
      </c>
      <c r="T93" s="17">
        <f t="shared" si="4"/>
        <v>26</v>
      </c>
      <c r="U93" s="17">
        <f t="shared" si="5"/>
        <v>-100</v>
      </c>
      <c r="V93" s="52">
        <f t="shared" si="6"/>
        <v>0.82025000000000003</v>
      </c>
      <c r="W93" s="52">
        <f t="shared" si="7"/>
        <v>0.82025000000000003</v>
      </c>
      <c r="X93" s="17">
        <f t="shared" si="8"/>
        <v>31</v>
      </c>
      <c r="Y93" s="17">
        <f t="shared" si="14"/>
        <v>0</v>
      </c>
      <c r="Z93" s="17">
        <f t="shared" si="9"/>
        <v>0.10025000000000006</v>
      </c>
      <c r="AA93" s="17">
        <f t="shared" si="10"/>
        <v>0.82025000000000003</v>
      </c>
      <c r="AB93" s="17">
        <f t="shared" si="11"/>
        <v>0</v>
      </c>
      <c r="AD93" s="16"/>
      <c r="AO93" s="17"/>
      <c r="AP93" s="16"/>
      <c r="AQ93" s="17"/>
      <c r="AR93" s="17"/>
      <c r="BH93" s="17"/>
      <c r="BI93" s="17"/>
      <c r="BJ93" s="17"/>
    </row>
    <row r="94" spans="1:62">
      <c r="A94" s="37">
        <v>77</v>
      </c>
      <c r="E94" s="55"/>
      <c r="L94" s="60">
        <f t="shared" si="12"/>
        <v>0.73237500000000022</v>
      </c>
      <c r="M94" s="13">
        <f t="shared" si="0"/>
        <v>5.2251731703532638E-2</v>
      </c>
      <c r="N94" s="17">
        <f t="shared" si="1"/>
        <v>5.2251731703532638E-2</v>
      </c>
      <c r="O94" s="17">
        <v>26</v>
      </c>
      <c r="P94" s="52">
        <f t="shared" si="13"/>
        <v>0.82500000000000084</v>
      </c>
      <c r="Q94" s="17">
        <f t="shared" si="2"/>
        <v>18.53519528454758</v>
      </c>
      <c r="R94" s="17"/>
      <c r="S94" s="61" t="str">
        <f t="shared" si="3"/>
        <v xml:space="preserve"> </v>
      </c>
      <c r="T94" s="17">
        <f t="shared" si="4"/>
        <v>26</v>
      </c>
      <c r="U94" s="17">
        <f t="shared" si="5"/>
        <v>-100</v>
      </c>
      <c r="V94" s="52">
        <f t="shared" si="6"/>
        <v>0.82499999999999996</v>
      </c>
      <c r="W94" s="52">
        <f t="shared" si="7"/>
        <v>0.82499999999999996</v>
      </c>
      <c r="X94" s="17">
        <f t="shared" si="8"/>
        <v>31</v>
      </c>
      <c r="Y94" s="17">
        <f t="shared" si="14"/>
        <v>0</v>
      </c>
      <c r="Z94" s="17">
        <f t="shared" si="9"/>
        <v>0.10499999999999998</v>
      </c>
      <c r="AA94" s="17">
        <f t="shared" si="10"/>
        <v>0.82499999999999996</v>
      </c>
      <c r="AB94" s="17">
        <f t="shared" si="11"/>
        <v>0</v>
      </c>
      <c r="AD94" s="16"/>
      <c r="AO94" s="17"/>
      <c r="AP94" s="16"/>
      <c r="AQ94" s="17"/>
      <c r="AR94" s="17"/>
      <c r="BH94" s="17"/>
      <c r="BI94" s="17"/>
      <c r="BJ94" s="17"/>
    </row>
    <row r="95" spans="1:62">
      <c r="A95" s="37">
        <v>78</v>
      </c>
      <c r="E95" s="55"/>
      <c r="L95" s="60">
        <f t="shared" si="12"/>
        <v>0.73356250000000023</v>
      </c>
      <c r="M95" s="13">
        <f t="shared" si="0"/>
        <v>6.3585199475708801E-2</v>
      </c>
      <c r="N95" s="17">
        <f t="shared" si="1"/>
        <v>6.3585199475708801E-2</v>
      </c>
      <c r="O95" s="17">
        <v>27</v>
      </c>
      <c r="P95" s="52">
        <f t="shared" si="13"/>
        <v>0.82975000000000088</v>
      </c>
      <c r="Q95" s="17">
        <f t="shared" si="2"/>
        <v>16.833730591851275</v>
      </c>
      <c r="R95" s="17"/>
      <c r="S95" s="61" t="str">
        <f t="shared" si="3"/>
        <v xml:space="preserve"> </v>
      </c>
      <c r="T95" s="17">
        <f t="shared" si="4"/>
        <v>26</v>
      </c>
      <c r="U95" s="17">
        <f t="shared" si="5"/>
        <v>-100</v>
      </c>
      <c r="V95" s="52">
        <f t="shared" si="6"/>
        <v>0.82974999999999999</v>
      </c>
      <c r="W95" s="52">
        <f t="shared" si="7"/>
        <v>0.82974999999999999</v>
      </c>
      <c r="X95" s="17">
        <f t="shared" si="8"/>
        <v>31</v>
      </c>
      <c r="Y95" s="17">
        <f t="shared" si="14"/>
        <v>10</v>
      </c>
      <c r="Z95" s="17">
        <f t="shared" si="9"/>
        <v>0.10975000000000001</v>
      </c>
      <c r="AA95" s="17">
        <f t="shared" si="10"/>
        <v>0.82974999999999999</v>
      </c>
      <c r="AB95" s="17">
        <f t="shared" si="11"/>
        <v>0</v>
      </c>
      <c r="AD95" s="16"/>
      <c r="AO95" s="17"/>
      <c r="AP95" s="16"/>
      <c r="AQ95" s="17"/>
      <c r="AR95" s="17"/>
      <c r="BH95" s="17"/>
      <c r="BI95" s="17"/>
      <c r="BJ95" s="17"/>
    </row>
    <row r="96" spans="1:62">
      <c r="A96" s="37">
        <v>79</v>
      </c>
      <c r="E96" s="52"/>
      <c r="L96" s="60">
        <f t="shared" si="12"/>
        <v>0.73475000000000024</v>
      </c>
      <c r="M96" s="13">
        <f t="shared" si="0"/>
        <v>7.7066014732380533E-2</v>
      </c>
      <c r="N96" s="17">
        <f t="shared" si="1"/>
        <v>7.7066014732380533E-2</v>
      </c>
      <c r="O96" s="17">
        <v>28</v>
      </c>
      <c r="P96" s="52">
        <f t="shared" si="13"/>
        <v>0.83450000000000091</v>
      </c>
      <c r="Q96" s="17">
        <f t="shared" si="2"/>
        <v>14.494383810172137</v>
      </c>
      <c r="R96" s="17"/>
      <c r="S96" s="61" t="str">
        <f t="shared" si="3"/>
        <v>0.834500</v>
      </c>
      <c r="T96" s="17">
        <f t="shared" si="4"/>
        <v>9</v>
      </c>
      <c r="U96" s="17">
        <f t="shared" si="5"/>
        <v>1</v>
      </c>
      <c r="V96" s="52">
        <f t="shared" si="6"/>
        <v>0.83450000000000002</v>
      </c>
      <c r="W96" s="52">
        <f t="shared" si="7"/>
        <v>0.83450000000000002</v>
      </c>
      <c r="X96" s="17">
        <f t="shared" si="8"/>
        <v>41</v>
      </c>
      <c r="Y96" s="17">
        <f t="shared" si="14"/>
        <v>0</v>
      </c>
      <c r="Z96" s="17">
        <f t="shared" si="9"/>
        <v>0.11450000000000005</v>
      </c>
      <c r="AA96" s="17">
        <f t="shared" si="10"/>
        <v>0.83450000000000002</v>
      </c>
      <c r="AB96" s="17">
        <f t="shared" si="11"/>
        <v>0</v>
      </c>
      <c r="AD96" s="16"/>
      <c r="AO96" s="17"/>
      <c r="AP96" s="16"/>
      <c r="AQ96" s="17"/>
      <c r="AR96" s="17"/>
      <c r="BH96" s="17"/>
      <c r="BI96" s="17"/>
      <c r="BJ96" s="17"/>
    </row>
    <row r="97" spans="1:62">
      <c r="A97" s="37">
        <v>80</v>
      </c>
      <c r="L97" s="60">
        <f t="shared" si="12"/>
        <v>0.73593750000000024</v>
      </c>
      <c r="M97" s="13">
        <f t="shared" si="0"/>
        <v>9.302763261392194E-2</v>
      </c>
      <c r="N97" s="17">
        <f t="shared" si="1"/>
        <v>9.302763261392194E-2</v>
      </c>
      <c r="O97" s="17">
        <v>29</v>
      </c>
      <c r="P97" s="52">
        <f t="shared" si="13"/>
        <v>0.83925000000000094</v>
      </c>
      <c r="Q97" s="17">
        <f t="shared" si="2"/>
        <v>11.83192261256421</v>
      </c>
      <c r="R97" s="17"/>
      <c r="S97" s="61" t="str">
        <f t="shared" si="3"/>
        <v xml:space="preserve"> </v>
      </c>
      <c r="T97" s="17">
        <f t="shared" si="4"/>
        <v>9</v>
      </c>
      <c r="U97" s="17">
        <f t="shared" si="5"/>
        <v>-100</v>
      </c>
      <c r="V97" s="52">
        <f t="shared" si="6"/>
        <v>0.83925000000000005</v>
      </c>
      <c r="W97" s="52">
        <f t="shared" si="7"/>
        <v>0.83925000000000005</v>
      </c>
      <c r="X97" s="17">
        <f t="shared" si="8"/>
        <v>41</v>
      </c>
      <c r="Y97" s="17">
        <f t="shared" si="14"/>
        <v>7</v>
      </c>
      <c r="Z97" s="17">
        <f t="shared" si="9"/>
        <v>0.11925000000000008</v>
      </c>
      <c r="AA97" s="17">
        <f t="shared" si="10"/>
        <v>0.83925000000000005</v>
      </c>
      <c r="AB97" s="17">
        <f t="shared" si="11"/>
        <v>0</v>
      </c>
      <c r="AD97" s="16"/>
      <c r="AO97" s="17"/>
      <c r="AP97" s="16"/>
      <c r="AQ97" s="17"/>
      <c r="AR97" s="17"/>
      <c r="BH97" s="17"/>
      <c r="BI97" s="17"/>
      <c r="BJ97" s="17"/>
    </row>
    <row r="98" spans="1:62">
      <c r="A98" s="37">
        <v>81</v>
      </c>
      <c r="L98" s="60">
        <f t="shared" si="12"/>
        <v>0.73712500000000025</v>
      </c>
      <c r="M98" s="13">
        <f t="shared" si="0"/>
        <v>0.11183906362236751</v>
      </c>
      <c r="N98" s="17">
        <f t="shared" si="1"/>
        <v>0.11183906362236751</v>
      </c>
      <c r="O98" s="17">
        <v>30</v>
      </c>
      <c r="P98" s="52">
        <f t="shared" si="13"/>
        <v>0.84400000000000097</v>
      </c>
      <c r="Q98" s="17">
        <f t="shared" si="2"/>
        <v>9.156870286908779</v>
      </c>
      <c r="R98" s="17"/>
      <c r="S98" s="61" t="str">
        <f t="shared" si="3"/>
        <v xml:space="preserve"> </v>
      </c>
      <c r="T98" s="17">
        <f t="shared" si="4"/>
        <v>9</v>
      </c>
      <c r="U98" s="17">
        <f t="shared" si="5"/>
        <v>-100</v>
      </c>
      <c r="V98" s="52">
        <f t="shared" si="6"/>
        <v>0.84399999999999997</v>
      </c>
      <c r="W98" s="52">
        <f t="shared" si="7"/>
        <v>0.84399999999999997</v>
      </c>
      <c r="X98" s="17">
        <f t="shared" si="8"/>
        <v>48</v>
      </c>
      <c r="Y98" s="17">
        <f t="shared" si="14"/>
        <v>0</v>
      </c>
      <c r="Z98" s="17">
        <f t="shared" si="9"/>
        <v>0.124</v>
      </c>
      <c r="AA98" s="17">
        <f t="shared" si="10"/>
        <v>0.84399999999999997</v>
      </c>
      <c r="AB98" s="17">
        <f t="shared" si="11"/>
        <v>0</v>
      </c>
      <c r="AD98" s="16"/>
      <c r="AO98" s="17"/>
      <c r="AP98" s="16"/>
      <c r="AQ98" s="17"/>
      <c r="AR98" s="17"/>
      <c r="BH98" s="17"/>
      <c r="BI98" s="17"/>
      <c r="BJ98" s="17"/>
    </row>
    <row r="99" spans="1:62">
      <c r="A99" s="37">
        <v>82</v>
      </c>
      <c r="L99" s="60">
        <f t="shared" si="12"/>
        <v>0.73831250000000026</v>
      </c>
      <c r="M99" s="13">
        <f t="shared" si="0"/>
        <v>0.1339051895801516</v>
      </c>
      <c r="N99" s="17">
        <f t="shared" si="1"/>
        <v>0.1339051895801516</v>
      </c>
      <c r="O99" s="17">
        <v>31</v>
      </c>
      <c r="P99" s="52">
        <f t="shared" si="13"/>
        <v>0.848750000000001</v>
      </c>
      <c r="Q99" s="17">
        <f t="shared" si="2"/>
        <v>6.7185411625715483</v>
      </c>
      <c r="R99" s="17"/>
      <c r="S99" s="61" t="str">
        <f t="shared" si="3"/>
        <v xml:space="preserve"> </v>
      </c>
      <c r="T99" s="17">
        <f t="shared" si="4"/>
        <v>9</v>
      </c>
      <c r="U99" s="17">
        <f t="shared" si="5"/>
        <v>-100</v>
      </c>
      <c r="V99" s="52">
        <f t="shared" si="6"/>
        <v>0.84875</v>
      </c>
      <c r="W99" s="52">
        <f t="shared" si="7"/>
        <v>0.84875</v>
      </c>
      <c r="X99" s="17">
        <f t="shared" si="8"/>
        <v>48</v>
      </c>
      <c r="Y99" s="17">
        <f t="shared" si="14"/>
        <v>2</v>
      </c>
      <c r="Z99" s="17">
        <f t="shared" si="9"/>
        <v>0.12875000000000003</v>
      </c>
      <c r="AA99" s="17">
        <f t="shared" si="10"/>
        <v>0.84875</v>
      </c>
      <c r="AB99" s="17">
        <f t="shared" si="11"/>
        <v>0</v>
      </c>
      <c r="AD99" s="16"/>
      <c r="AO99" s="17"/>
      <c r="AP99" s="16"/>
      <c r="AQ99" s="17"/>
      <c r="AR99" s="17"/>
      <c r="BH99" s="17"/>
      <c r="BI99" s="17"/>
      <c r="BJ99" s="17"/>
    </row>
    <row r="100" spans="1:62">
      <c r="A100" s="37">
        <v>83</v>
      </c>
      <c r="L100" s="60">
        <f t="shared" si="12"/>
        <v>0.73950000000000027</v>
      </c>
      <c r="M100" s="13">
        <f t="shared" si="0"/>
        <v>0.15966621188018459</v>
      </c>
      <c r="N100" s="17">
        <f t="shared" ref="N100:N131" si="15">(0.39894228/$E$32)*EXP(-((L100-$E$31)^2)/(2*$E$32^2))*(1-0.5*$L$35*((L100-$E$31)/$E$32-(L100-$E$31)^3/(3*$E$32^3)))</f>
        <v>0.15966621188018459</v>
      </c>
      <c r="O100" s="17">
        <v>32</v>
      </c>
      <c r="P100" s="52">
        <f t="shared" si="13"/>
        <v>0.85350000000000104</v>
      </c>
      <c r="Q100" s="17">
        <f t="shared" si="2"/>
        <v>4.6734659289840561</v>
      </c>
      <c r="R100" s="17"/>
      <c r="S100" s="61" t="str">
        <f t="shared" si="3"/>
        <v>0.853500</v>
      </c>
      <c r="T100" s="17">
        <f t="shared" si="4"/>
        <v>0</v>
      </c>
      <c r="U100" s="17">
        <f t="shared" si="5"/>
        <v>1</v>
      </c>
      <c r="V100" s="52">
        <f t="shared" si="6"/>
        <v>0.85350000000000004</v>
      </c>
      <c r="W100" s="52">
        <f t="shared" si="7"/>
        <v>0.85350000000000004</v>
      </c>
      <c r="X100" s="17">
        <f t="shared" ref="X100:X131" si="16">FREQUENCY($B$18:$B$217,W100)</f>
        <v>50</v>
      </c>
      <c r="Y100" s="17">
        <f t="shared" si="14"/>
        <v>0</v>
      </c>
      <c r="Z100" s="17">
        <f t="shared" ref="Z100:Z116" si="17">IF($B$11=3,0,ABS(V100-$P$63))</f>
        <v>0.13350000000000006</v>
      </c>
      <c r="AA100" s="17">
        <f t="shared" ref="AA100:AA116" si="18">IF($B$11=4,0,ABS(V100-$P$60))</f>
        <v>0.85350000000000004</v>
      </c>
      <c r="AB100" s="17">
        <f t="shared" si="11"/>
        <v>0</v>
      </c>
      <c r="AD100" s="16"/>
      <c r="AO100" s="17"/>
      <c r="AP100" s="16"/>
      <c r="AQ100" s="17"/>
      <c r="AR100" s="17"/>
      <c r="BH100" s="17"/>
      <c r="BI100" s="17"/>
      <c r="BJ100" s="17"/>
    </row>
    <row r="101" spans="1:62">
      <c r="A101" s="37">
        <v>84</v>
      </c>
      <c r="L101" s="60">
        <f t="shared" si="12"/>
        <v>0.74068750000000028</v>
      </c>
      <c r="M101" s="13">
        <f t="shared" si="0"/>
        <v>0.18959604632333604</v>
      </c>
      <c r="N101" s="17">
        <f t="shared" si="15"/>
        <v>0.18959604632333604</v>
      </c>
      <c r="O101" s="17">
        <v>33</v>
      </c>
      <c r="P101" s="52">
        <f t="shared" si="13"/>
        <v>0.85825000000000107</v>
      </c>
      <c r="Q101" s="17">
        <f t="shared" si="2"/>
        <v>3.0820477144960572</v>
      </c>
      <c r="R101" s="17"/>
      <c r="S101" s="61" t="str">
        <f t="shared" si="3"/>
        <v xml:space="preserve"> </v>
      </c>
      <c r="T101" s="17">
        <f t="shared" si="4"/>
        <v>0</v>
      </c>
      <c r="U101" s="17">
        <f t="shared" si="5"/>
        <v>-100</v>
      </c>
      <c r="V101" s="52">
        <f t="shared" si="6"/>
        <v>0.85824999999999996</v>
      </c>
      <c r="W101" s="52">
        <f t="shared" si="7"/>
        <v>0.85824999999999996</v>
      </c>
      <c r="X101" s="17">
        <f t="shared" si="16"/>
        <v>50</v>
      </c>
      <c r="Y101" s="17">
        <f t="shared" si="14"/>
        <v>0</v>
      </c>
      <c r="Z101" s="17">
        <f t="shared" si="17"/>
        <v>0.13824999999999998</v>
      </c>
      <c r="AA101" s="17">
        <f t="shared" si="18"/>
        <v>0.85824999999999996</v>
      </c>
      <c r="AB101" s="17">
        <f t="shared" si="11"/>
        <v>0</v>
      </c>
      <c r="AD101" s="16"/>
      <c r="AO101" s="17"/>
      <c r="AP101" s="16"/>
      <c r="AQ101" s="17"/>
      <c r="AR101" s="17"/>
      <c r="BH101" s="17"/>
      <c r="BI101" s="17"/>
      <c r="BJ101" s="17"/>
    </row>
    <row r="102" spans="1:62">
      <c r="A102" s="37">
        <v>85</v>
      </c>
      <c r="L102" s="60">
        <f t="shared" si="12"/>
        <v>0.74187500000000028</v>
      </c>
      <c r="M102" s="13">
        <f t="shared" si="0"/>
        <v>0.22419947301999307</v>
      </c>
      <c r="N102" s="17">
        <f t="shared" si="15"/>
        <v>0.22419947301999307</v>
      </c>
      <c r="O102" s="17">
        <v>34</v>
      </c>
      <c r="P102" s="52">
        <f t="shared" si="13"/>
        <v>0.8630000000000011</v>
      </c>
      <c r="Q102" s="17">
        <f t="shared" si="2"/>
        <v>1.9269738159002621</v>
      </c>
      <c r="R102" s="17"/>
      <c r="S102" s="61" t="str">
        <f t="shared" si="3"/>
        <v xml:space="preserve"> </v>
      </c>
      <c r="T102" s="17">
        <f t="shared" si="4"/>
        <v>0</v>
      </c>
      <c r="U102" s="17">
        <f t="shared" si="5"/>
        <v>-100</v>
      </c>
      <c r="V102" s="52">
        <f t="shared" si="6"/>
        <v>0.86299999999999999</v>
      </c>
      <c r="W102" s="52">
        <f t="shared" si="7"/>
        <v>0.86299999999999999</v>
      </c>
      <c r="X102" s="17">
        <f t="shared" si="16"/>
        <v>50</v>
      </c>
      <c r="Y102" s="17">
        <f t="shared" si="14"/>
        <v>0</v>
      </c>
      <c r="Z102" s="17">
        <f t="shared" si="17"/>
        <v>0.14300000000000002</v>
      </c>
      <c r="AA102" s="17">
        <f t="shared" si="18"/>
        <v>0.86299999999999999</v>
      </c>
      <c r="AB102" s="17">
        <f t="shared" si="11"/>
        <v>0</v>
      </c>
      <c r="AD102" s="16"/>
      <c r="AO102" s="17"/>
      <c r="AP102" s="16"/>
      <c r="AQ102" s="17"/>
      <c r="AR102" s="17"/>
      <c r="BH102" s="17"/>
      <c r="BI102" s="17"/>
      <c r="BJ102" s="17"/>
    </row>
    <row r="103" spans="1:62">
      <c r="A103" s="37">
        <v>86</v>
      </c>
      <c r="L103" s="60">
        <f t="shared" si="12"/>
        <v>0.74306250000000029</v>
      </c>
      <c r="M103" s="13">
        <f t="shared" si="0"/>
        <v>0.26400785052712267</v>
      </c>
      <c r="N103" s="17">
        <f t="shared" si="15"/>
        <v>0.26400785052712267</v>
      </c>
      <c r="O103" s="17">
        <v>35</v>
      </c>
      <c r="P103" s="52">
        <f t="shared" si="13"/>
        <v>0.86775000000000113</v>
      </c>
      <c r="Q103" s="17">
        <f t="shared" si="2"/>
        <v>1.1422165468942167</v>
      </c>
      <c r="R103" s="17"/>
      <c r="S103" s="61" t="str">
        <f t="shared" si="3"/>
        <v xml:space="preserve"> </v>
      </c>
      <c r="T103" s="17">
        <f t="shared" si="4"/>
        <v>0</v>
      </c>
      <c r="U103" s="17">
        <f t="shared" si="5"/>
        <v>-100</v>
      </c>
      <c r="V103" s="52">
        <f t="shared" si="6"/>
        <v>0.86775000000000002</v>
      </c>
      <c r="W103" s="52">
        <f t="shared" si="7"/>
        <v>0.86775000000000002</v>
      </c>
      <c r="X103" s="17">
        <f t="shared" si="16"/>
        <v>50</v>
      </c>
      <c r="Y103" s="17">
        <f t="shared" si="14"/>
        <v>0</v>
      </c>
      <c r="Z103" s="17">
        <f t="shared" si="17"/>
        <v>0.14775000000000005</v>
      </c>
      <c r="AA103" s="17">
        <f t="shared" si="18"/>
        <v>0.86775000000000002</v>
      </c>
      <c r="AB103" s="17">
        <f t="shared" si="11"/>
        <v>0</v>
      </c>
      <c r="AD103" s="16"/>
      <c r="AO103" s="17"/>
      <c r="AP103" s="16"/>
      <c r="AQ103" s="17"/>
      <c r="AR103" s="17"/>
      <c r="BH103" s="17"/>
      <c r="BI103" s="17"/>
      <c r="BJ103" s="17"/>
    </row>
    <row r="104" spans="1:62">
      <c r="A104" s="37">
        <v>87</v>
      </c>
      <c r="L104" s="60">
        <f t="shared" si="12"/>
        <v>0.7442500000000003</v>
      </c>
      <c r="M104" s="13">
        <f t="shared" si="0"/>
        <v>0.30957321218324063</v>
      </c>
      <c r="N104" s="17">
        <f t="shared" si="15"/>
        <v>0.30957321218324063</v>
      </c>
      <c r="O104" s="17">
        <v>36</v>
      </c>
      <c r="P104" s="52">
        <f t="shared" si="13"/>
        <v>0.87250000000000116</v>
      </c>
      <c r="Q104" s="17">
        <f t="shared" si="2"/>
        <v>0.64188504849013039</v>
      </c>
      <c r="R104" s="17"/>
      <c r="S104" s="61" t="str">
        <f t="shared" si="3"/>
        <v>0.872500</v>
      </c>
      <c r="T104" s="17">
        <f t="shared" si="4"/>
        <v>0</v>
      </c>
      <c r="U104" s="17">
        <f t="shared" si="5"/>
        <v>1</v>
      </c>
      <c r="V104" s="52">
        <f t="shared" si="6"/>
        <v>0.87250000000000005</v>
      </c>
      <c r="W104" s="52">
        <f t="shared" si="7"/>
        <v>0.87250000000000005</v>
      </c>
      <c r="X104" s="17">
        <f t="shared" si="16"/>
        <v>50</v>
      </c>
      <c r="Y104" s="17">
        <f t="shared" si="14"/>
        <v>0</v>
      </c>
      <c r="Z104" s="17">
        <f t="shared" si="17"/>
        <v>0.15250000000000008</v>
      </c>
      <c r="AA104" s="17">
        <f t="shared" si="18"/>
        <v>0.87250000000000005</v>
      </c>
      <c r="AB104" s="17">
        <f t="shared" si="11"/>
        <v>0</v>
      </c>
      <c r="AD104" s="16"/>
      <c r="AO104" s="17"/>
      <c r="AP104" s="16"/>
      <c r="AQ104" s="17"/>
      <c r="AR104" s="17"/>
      <c r="BH104" s="17"/>
      <c r="BI104" s="17"/>
      <c r="BJ104" s="17"/>
    </row>
    <row r="105" spans="1:62">
      <c r="A105" s="37">
        <v>88</v>
      </c>
      <c r="L105" s="60">
        <f t="shared" si="12"/>
        <v>0.74543750000000031</v>
      </c>
      <c r="M105" s="13">
        <f t="shared" si="0"/>
        <v>0.36146058106677981</v>
      </c>
      <c r="N105" s="17">
        <f t="shared" si="15"/>
        <v>0.36146058106677981</v>
      </c>
      <c r="O105" s="17">
        <v>37</v>
      </c>
      <c r="P105" s="52">
        <f t="shared" si="13"/>
        <v>0.8772500000000012</v>
      </c>
      <c r="Q105" s="17">
        <f t="shared" si="2"/>
        <v>0.34198121468470549</v>
      </c>
      <c r="R105" s="17"/>
      <c r="S105" s="61" t="str">
        <f t="shared" si="3"/>
        <v xml:space="preserve"> </v>
      </c>
      <c r="T105" s="17">
        <f t="shared" si="4"/>
        <v>0</v>
      </c>
      <c r="U105" s="17">
        <f t="shared" si="5"/>
        <v>-100</v>
      </c>
      <c r="V105" s="52">
        <f t="shared" si="6"/>
        <v>0.87724999999999997</v>
      </c>
      <c r="W105" s="52">
        <f t="shared" si="7"/>
        <v>0.87724999999999997</v>
      </c>
      <c r="X105" s="17">
        <f t="shared" si="16"/>
        <v>50</v>
      </c>
      <c r="Y105" s="17">
        <f t="shared" si="14"/>
        <v>0</v>
      </c>
      <c r="Z105" s="17">
        <f t="shared" si="17"/>
        <v>0.15725</v>
      </c>
      <c r="AA105" s="17">
        <f t="shared" si="18"/>
        <v>0.87724999999999997</v>
      </c>
      <c r="AB105" s="17">
        <f t="shared" si="11"/>
        <v>0</v>
      </c>
      <c r="AD105" s="16"/>
      <c r="AO105" s="17"/>
      <c r="AP105" s="16"/>
      <c r="AQ105" s="17"/>
      <c r="AR105" s="17"/>
      <c r="BH105" s="17"/>
      <c r="BI105" s="17"/>
      <c r="BJ105" s="17"/>
    </row>
    <row r="106" spans="1:62">
      <c r="A106" s="37">
        <v>89</v>
      </c>
      <c r="L106" s="60">
        <f t="shared" si="12"/>
        <v>0.74662500000000032</v>
      </c>
      <c r="M106" s="13">
        <f t="shared" si="0"/>
        <v>0.42023836962347982</v>
      </c>
      <c r="N106" s="17">
        <f t="shared" si="15"/>
        <v>0.42023836962347982</v>
      </c>
      <c r="O106" s="17">
        <v>38</v>
      </c>
      <c r="P106" s="52">
        <f t="shared" si="13"/>
        <v>0.88200000000000123</v>
      </c>
      <c r="Q106" s="17">
        <f t="shared" si="2"/>
        <v>0.17273622324428867</v>
      </c>
      <c r="R106" s="17"/>
      <c r="S106" s="61" t="str">
        <f t="shared" si="3"/>
        <v xml:space="preserve"> </v>
      </c>
      <c r="T106" s="17">
        <f t="shared" si="4"/>
        <v>0</v>
      </c>
      <c r="U106" s="17">
        <f t="shared" si="5"/>
        <v>-100</v>
      </c>
      <c r="V106" s="52">
        <f t="shared" si="6"/>
        <v>0.88200000000000001</v>
      </c>
      <c r="W106" s="52">
        <f t="shared" si="7"/>
        <v>0.88200000000000001</v>
      </c>
      <c r="X106" s="17">
        <f t="shared" si="16"/>
        <v>50</v>
      </c>
      <c r="Y106" s="17">
        <f t="shared" si="14"/>
        <v>0</v>
      </c>
      <c r="Z106" s="17">
        <f t="shared" si="17"/>
        <v>0.16200000000000003</v>
      </c>
      <c r="AA106" s="17">
        <f t="shared" si="18"/>
        <v>0.88200000000000001</v>
      </c>
      <c r="AB106" s="17">
        <f t="shared" si="11"/>
        <v>0</v>
      </c>
      <c r="AD106" s="16"/>
      <c r="AO106" s="17"/>
      <c r="AP106" s="16"/>
      <c r="AQ106" s="17"/>
      <c r="AR106" s="17"/>
      <c r="BH106" s="17"/>
      <c r="BI106" s="17"/>
      <c r="BJ106" s="17"/>
    </row>
    <row r="107" spans="1:62">
      <c r="A107" s="37">
        <v>90</v>
      </c>
      <c r="L107" s="60">
        <f t="shared" si="12"/>
        <v>0.74781250000000032</v>
      </c>
      <c r="M107" s="13">
        <f t="shared" si="0"/>
        <v>0.48646677207922334</v>
      </c>
      <c r="N107" s="17">
        <f t="shared" si="15"/>
        <v>0.48646677207922334</v>
      </c>
      <c r="O107" s="17">
        <v>39</v>
      </c>
      <c r="P107" s="52">
        <f t="shared" si="13"/>
        <v>0.88675000000000126</v>
      </c>
      <c r="Q107" s="17">
        <f t="shared" si="2"/>
        <v>8.2718141376637994E-2</v>
      </c>
      <c r="R107" s="17"/>
      <c r="S107" s="61" t="str">
        <f t="shared" si="3"/>
        <v xml:space="preserve"> </v>
      </c>
      <c r="T107" s="17">
        <f t="shared" si="4"/>
        <v>0</v>
      </c>
      <c r="U107" s="17">
        <f t="shared" si="5"/>
        <v>-100</v>
      </c>
      <c r="V107" s="52">
        <f t="shared" si="6"/>
        <v>0.88675000000000004</v>
      </c>
      <c r="W107" s="52">
        <f t="shared" si="7"/>
        <v>0.88675000000000004</v>
      </c>
      <c r="X107" s="17">
        <f t="shared" si="16"/>
        <v>50</v>
      </c>
      <c r="Y107" s="17">
        <f t="shared" si="14"/>
        <v>0</v>
      </c>
      <c r="Z107" s="17">
        <f t="shared" si="17"/>
        <v>0.16675000000000006</v>
      </c>
      <c r="AA107" s="17">
        <f t="shared" si="18"/>
        <v>0.88675000000000004</v>
      </c>
      <c r="AB107" s="17">
        <f t="shared" si="11"/>
        <v>0</v>
      </c>
      <c r="AD107" s="16"/>
      <c r="AO107" s="17"/>
      <c r="AP107" s="16"/>
      <c r="AQ107" s="17"/>
      <c r="AR107" s="17"/>
      <c r="BH107" s="17"/>
      <c r="BI107" s="17"/>
      <c r="BJ107" s="17"/>
    </row>
    <row r="108" spans="1:62">
      <c r="A108" s="37">
        <v>91</v>
      </c>
      <c r="L108" s="60">
        <f t="shared" si="12"/>
        <v>0.74900000000000033</v>
      </c>
      <c r="M108" s="13">
        <f t="shared" si="0"/>
        <v>0.56068411326439016</v>
      </c>
      <c r="N108" s="17">
        <f t="shared" si="15"/>
        <v>0.56068411326439016</v>
      </c>
      <c r="O108" s="17">
        <v>40</v>
      </c>
      <c r="P108" s="52">
        <f t="shared" si="13"/>
        <v>0.89150000000000129</v>
      </c>
      <c r="Q108" s="17">
        <f t="shared" si="2"/>
        <v>3.7553834993407628E-2</v>
      </c>
      <c r="R108" s="17"/>
      <c r="S108" s="61" t="str">
        <f t="shared" si="3"/>
        <v>0.891500</v>
      </c>
      <c r="T108" s="17">
        <f t="shared" si="4"/>
        <v>0</v>
      </c>
      <c r="U108" s="17">
        <f t="shared" si="5"/>
        <v>1</v>
      </c>
      <c r="V108" s="52">
        <f t="shared" si="6"/>
        <v>0.89149999999999996</v>
      </c>
      <c r="W108" s="52">
        <f t="shared" si="7"/>
        <v>0.89149999999999996</v>
      </c>
      <c r="X108" s="17">
        <f t="shared" si="16"/>
        <v>50</v>
      </c>
      <c r="Y108" s="17">
        <f t="shared" si="14"/>
        <v>0</v>
      </c>
      <c r="Z108" s="17">
        <f t="shared" si="17"/>
        <v>0.17149999999999999</v>
      </c>
      <c r="AA108" s="17">
        <f t="shared" si="18"/>
        <v>0.89149999999999996</v>
      </c>
      <c r="AB108" s="17">
        <f t="shared" si="11"/>
        <v>0</v>
      </c>
      <c r="AD108" s="16"/>
      <c r="AO108" s="17"/>
      <c r="AP108" s="16"/>
      <c r="AQ108" s="17"/>
      <c r="AR108" s="17"/>
      <c r="BH108" s="17"/>
      <c r="BI108" s="17"/>
      <c r="BJ108" s="17"/>
    </row>
    <row r="109" spans="1:62">
      <c r="A109" s="37">
        <v>92</v>
      </c>
      <c r="L109" s="60">
        <f t="shared" si="12"/>
        <v>0.75018750000000034</v>
      </c>
      <c r="M109" s="13">
        <f t="shared" si="0"/>
        <v>0.64339118698338738</v>
      </c>
      <c r="N109" s="17">
        <f t="shared" si="15"/>
        <v>0.64339118698338738</v>
      </c>
      <c r="O109" s="17">
        <v>41</v>
      </c>
      <c r="P109" s="52">
        <f t="shared" si="13"/>
        <v>0.89625000000000132</v>
      </c>
      <c r="Q109" s="17">
        <f t="shared" si="2"/>
        <v>1.6163819732758787E-2</v>
      </c>
      <c r="R109" s="17"/>
      <c r="S109" s="61" t="str">
        <f t="shared" si="3"/>
        <v xml:space="preserve"> </v>
      </c>
      <c r="T109" s="17">
        <f t="shared" si="4"/>
        <v>0</v>
      </c>
      <c r="U109" s="17">
        <f t="shared" si="5"/>
        <v>-100</v>
      </c>
      <c r="V109" s="52">
        <f t="shared" si="6"/>
        <v>0.89624999999999999</v>
      </c>
      <c r="W109" s="52">
        <f t="shared" si="7"/>
        <v>0.89624999999999999</v>
      </c>
      <c r="X109" s="17">
        <f t="shared" si="16"/>
        <v>50</v>
      </c>
      <c r="Y109" s="17">
        <f t="shared" si="14"/>
        <v>0</v>
      </c>
      <c r="Z109" s="17">
        <f t="shared" si="17"/>
        <v>0.17625000000000002</v>
      </c>
      <c r="AA109" s="17">
        <f t="shared" si="18"/>
        <v>0.89624999999999999</v>
      </c>
      <c r="AB109" s="17">
        <f t="shared" si="11"/>
        <v>0</v>
      </c>
      <c r="AD109" s="16"/>
      <c r="AO109" s="17"/>
      <c r="AP109" s="16"/>
      <c r="AQ109" s="17"/>
      <c r="AR109" s="17"/>
      <c r="BH109" s="17"/>
      <c r="BI109" s="17"/>
      <c r="BJ109" s="17"/>
    </row>
    <row r="110" spans="1:62">
      <c r="A110" s="37">
        <v>93</v>
      </c>
      <c r="L110" s="60">
        <f t="shared" si="12"/>
        <v>0.75137500000000035</v>
      </c>
      <c r="M110" s="13">
        <f t="shared" si="0"/>
        <v>0.7350337005695553</v>
      </c>
      <c r="N110" s="17">
        <f t="shared" si="15"/>
        <v>0.7350337005695553</v>
      </c>
      <c r="O110" s="17">
        <v>42</v>
      </c>
      <c r="P110" s="52">
        <f t="shared" si="13"/>
        <v>0.90100000000000136</v>
      </c>
      <c r="Q110" s="17">
        <f t="shared" si="2"/>
        <v>6.5958364958451825E-3</v>
      </c>
      <c r="R110" s="17"/>
      <c r="S110" s="61" t="str">
        <f t="shared" si="3"/>
        <v xml:space="preserve"> </v>
      </c>
      <c r="T110" s="17">
        <f t="shared" si="4"/>
        <v>0</v>
      </c>
      <c r="U110" s="17">
        <f t="shared" si="5"/>
        <v>-100</v>
      </c>
      <c r="V110" s="52">
        <f t="shared" si="6"/>
        <v>0.90100000000000002</v>
      </c>
      <c r="W110" s="52">
        <f t="shared" si="7"/>
        <v>0.90100000000000002</v>
      </c>
      <c r="X110" s="17">
        <f t="shared" si="16"/>
        <v>50</v>
      </c>
      <c r="Y110" s="17">
        <f t="shared" si="14"/>
        <v>0</v>
      </c>
      <c r="Z110" s="17">
        <f t="shared" si="17"/>
        <v>0.18100000000000005</v>
      </c>
      <c r="AA110" s="17">
        <f t="shared" si="18"/>
        <v>0.90100000000000002</v>
      </c>
      <c r="AB110" s="17">
        <f t="shared" si="11"/>
        <v>0</v>
      </c>
      <c r="AD110" s="16"/>
      <c r="AO110" s="17"/>
      <c r="AP110" s="16"/>
      <c r="AQ110" s="17"/>
      <c r="AR110" s="17"/>
      <c r="BH110" s="17"/>
      <c r="BI110" s="17"/>
      <c r="BJ110" s="17"/>
    </row>
    <row r="111" spans="1:62">
      <c r="A111" s="37">
        <v>94</v>
      </c>
      <c r="L111" s="60">
        <f t="shared" si="12"/>
        <v>0.75256250000000036</v>
      </c>
      <c r="M111" s="13">
        <f t="shared" si="0"/>
        <v>0.83598303908732474</v>
      </c>
      <c r="N111" s="17">
        <f t="shared" si="15"/>
        <v>0.83598303908732474</v>
      </c>
      <c r="O111" s="17">
        <v>43</v>
      </c>
      <c r="P111" s="52">
        <f t="shared" si="13"/>
        <v>0.90575000000000139</v>
      </c>
      <c r="Q111" s="17">
        <f t="shared" si="2"/>
        <v>2.5517136856678395E-3</v>
      </c>
      <c r="R111" s="17"/>
      <c r="S111" s="61" t="str">
        <f t="shared" si="3"/>
        <v xml:space="preserve"> </v>
      </c>
      <c r="T111" s="17">
        <f t="shared" si="4"/>
        <v>0</v>
      </c>
      <c r="U111" s="17">
        <f t="shared" si="5"/>
        <v>-100</v>
      </c>
      <c r="V111" s="52">
        <f t="shared" si="6"/>
        <v>0.90575000000000006</v>
      </c>
      <c r="W111" s="52">
        <f t="shared" si="7"/>
        <v>0.90575000000000006</v>
      </c>
      <c r="X111" s="17">
        <f t="shared" si="16"/>
        <v>50</v>
      </c>
      <c r="Y111" s="17">
        <f t="shared" si="14"/>
        <v>0</v>
      </c>
      <c r="Z111" s="17">
        <f t="shared" si="17"/>
        <v>0.18575000000000008</v>
      </c>
      <c r="AA111" s="17">
        <f t="shared" si="18"/>
        <v>0.90575000000000006</v>
      </c>
      <c r="AB111" s="17">
        <f t="shared" si="11"/>
        <v>0</v>
      </c>
      <c r="AD111" s="16"/>
      <c r="AO111" s="17"/>
      <c r="AP111" s="16"/>
      <c r="AQ111" s="17"/>
      <c r="AR111" s="17"/>
      <c r="BH111" s="17"/>
      <c r="BI111" s="17"/>
      <c r="BJ111" s="17"/>
    </row>
    <row r="112" spans="1:62">
      <c r="A112" s="37">
        <v>95</v>
      </c>
      <c r="L112" s="60">
        <f t="shared" si="12"/>
        <v>0.75375000000000036</v>
      </c>
      <c r="M112" s="13">
        <f t="shared" si="0"/>
        <v>0.9465156712941093</v>
      </c>
      <c r="N112" s="17">
        <f t="shared" si="15"/>
        <v>0.9465156712941093</v>
      </c>
      <c r="O112" s="17">
        <v>44</v>
      </c>
      <c r="P112" s="52">
        <f t="shared" si="13"/>
        <v>0.91050000000000142</v>
      </c>
      <c r="Q112" s="17">
        <f t="shared" si="2"/>
        <v>9.3590158514314829E-4</v>
      </c>
      <c r="R112" s="17"/>
      <c r="S112" s="61" t="str">
        <f t="shared" si="3"/>
        <v>0.910500</v>
      </c>
      <c r="T112" s="17">
        <f t="shared" si="4"/>
        <v>0</v>
      </c>
      <c r="U112" s="17">
        <f t="shared" si="5"/>
        <v>1</v>
      </c>
      <c r="V112" s="52">
        <f t="shared" si="6"/>
        <v>0.91049999999999998</v>
      </c>
      <c r="W112" s="52">
        <f t="shared" si="7"/>
        <v>0.91049999999999998</v>
      </c>
      <c r="X112" s="17">
        <f t="shared" si="16"/>
        <v>50</v>
      </c>
      <c r="Y112" s="17">
        <f t="shared" si="14"/>
        <v>0</v>
      </c>
      <c r="Z112" s="17">
        <f t="shared" si="17"/>
        <v>0.1905</v>
      </c>
      <c r="AA112" s="17">
        <f t="shared" si="18"/>
        <v>0.91049999999999998</v>
      </c>
      <c r="AB112" s="17">
        <f t="shared" si="11"/>
        <v>0</v>
      </c>
      <c r="AD112" s="16"/>
      <c r="AO112" s="17"/>
      <c r="AP112" s="16"/>
      <c r="AQ112" s="17"/>
      <c r="AR112" s="17"/>
      <c r="BH112" s="17"/>
      <c r="BI112" s="17"/>
      <c r="BJ112" s="17"/>
    </row>
    <row r="113" spans="1:62">
      <c r="A113" s="37">
        <v>96</v>
      </c>
      <c r="L113" s="60">
        <f t="shared" si="12"/>
        <v>0.75493750000000037</v>
      </c>
      <c r="M113" s="13">
        <f t="shared" si="0"/>
        <v>1.0667916375669928</v>
      </c>
      <c r="N113" s="17">
        <f t="shared" si="15"/>
        <v>1.0667916375669928</v>
      </c>
      <c r="O113" s="17">
        <v>45</v>
      </c>
      <c r="P113" s="52">
        <f t="shared" si="13"/>
        <v>0.91525000000000145</v>
      </c>
      <c r="Q113" s="17">
        <f t="shared" si="2"/>
        <v>3.2543525663086538E-4</v>
      </c>
      <c r="R113" s="17"/>
      <c r="S113" s="61" t="str">
        <f t="shared" si="3"/>
        <v xml:space="preserve"> </v>
      </c>
      <c r="T113" s="17">
        <f t="shared" si="4"/>
        <v>0</v>
      </c>
      <c r="U113" s="17">
        <f t="shared" si="5"/>
        <v>-100</v>
      </c>
      <c r="V113" s="52">
        <f t="shared" si="6"/>
        <v>0.91525000000000001</v>
      </c>
      <c r="W113" s="52">
        <f t="shared" si="7"/>
        <v>0.91525000000000001</v>
      </c>
      <c r="X113" s="17">
        <f t="shared" si="16"/>
        <v>50</v>
      </c>
      <c r="Y113" s="17">
        <f t="shared" si="14"/>
        <v>0</v>
      </c>
      <c r="Z113" s="17">
        <f t="shared" si="17"/>
        <v>0.19525000000000003</v>
      </c>
      <c r="AA113" s="17">
        <f t="shared" si="18"/>
        <v>0.91525000000000001</v>
      </c>
      <c r="AB113" s="17">
        <f t="shared" si="11"/>
        <v>0</v>
      </c>
      <c r="AD113" s="16"/>
      <c r="AO113" s="17"/>
      <c r="AP113" s="16"/>
      <c r="AQ113" s="17"/>
      <c r="AR113" s="17"/>
      <c r="BH113" s="17"/>
      <c r="BI113" s="17"/>
      <c r="BJ113" s="17"/>
    </row>
    <row r="114" spans="1:62">
      <c r="A114" s="37">
        <v>97</v>
      </c>
      <c r="L114" s="60">
        <f t="shared" si="12"/>
        <v>0.75612500000000038</v>
      </c>
      <c r="M114" s="13">
        <f t="shared" si="0"/>
        <v>1.196832684176302</v>
      </c>
      <c r="N114" s="17">
        <f t="shared" si="15"/>
        <v>1.196832684176302</v>
      </c>
      <c r="O114" s="17">
        <v>46</v>
      </c>
      <c r="P114" s="52">
        <f t="shared" si="13"/>
        <v>0.92000000000000148</v>
      </c>
      <c r="Q114" s="17">
        <f t="shared" si="2"/>
        <v>1.0728405944039031E-4</v>
      </c>
      <c r="R114" s="17"/>
      <c r="S114" s="61" t="str">
        <f t="shared" si="3"/>
        <v xml:space="preserve"> </v>
      </c>
      <c r="T114" s="17">
        <f t="shared" si="4"/>
        <v>0</v>
      </c>
      <c r="U114" s="17">
        <f t="shared" si="5"/>
        <v>-100</v>
      </c>
      <c r="V114" s="52">
        <f t="shared" si="6"/>
        <v>0.92</v>
      </c>
      <c r="W114" s="52">
        <f t="shared" si="7"/>
        <v>0.92</v>
      </c>
      <c r="X114" s="17">
        <f t="shared" si="16"/>
        <v>50</v>
      </c>
      <c r="Y114" s="17">
        <f t="shared" si="14"/>
        <v>0</v>
      </c>
      <c r="Z114" s="17">
        <f t="shared" si="17"/>
        <v>0.20000000000000007</v>
      </c>
      <c r="AA114" s="17">
        <f t="shared" si="18"/>
        <v>0.92</v>
      </c>
      <c r="AB114" s="17">
        <f t="shared" si="11"/>
        <v>0</v>
      </c>
      <c r="AD114" s="16"/>
      <c r="AO114" s="17"/>
      <c r="AP114" s="16"/>
      <c r="AQ114" s="17"/>
      <c r="AR114" s="17"/>
      <c r="BH114" s="17"/>
      <c r="BI114" s="17"/>
      <c r="BJ114" s="17"/>
    </row>
    <row r="115" spans="1:62">
      <c r="A115" s="37">
        <v>98</v>
      </c>
      <c r="L115" s="60">
        <f t="shared" si="12"/>
        <v>0.75731250000000039</v>
      </c>
      <c r="M115" s="13">
        <f t="shared" si="0"/>
        <v>1.336500734191256</v>
      </c>
      <c r="N115" s="17">
        <f t="shared" si="15"/>
        <v>1.336500734191256</v>
      </c>
      <c r="O115" s="17">
        <v>47</v>
      </c>
      <c r="P115" s="52">
        <f t="shared" si="13"/>
        <v>0.92475000000000152</v>
      </c>
      <c r="Q115" s="17">
        <f t="shared" si="2"/>
        <v>3.3530650075169631E-5</v>
      </c>
      <c r="R115" s="17"/>
      <c r="S115" s="61" t="str">
        <f t="shared" si="3"/>
        <v xml:space="preserve"> </v>
      </c>
      <c r="T115" s="17">
        <f t="shared" si="4"/>
        <v>0</v>
      </c>
      <c r="U115" s="17">
        <f t="shared" si="5"/>
        <v>-100</v>
      </c>
      <c r="V115" s="52">
        <f t="shared" si="6"/>
        <v>0.92474999999999996</v>
      </c>
      <c r="W115" s="52">
        <f t="shared" si="7"/>
        <v>0.92474999999999996</v>
      </c>
      <c r="X115" s="17">
        <f t="shared" si="16"/>
        <v>50</v>
      </c>
      <c r="Y115" s="17">
        <f t="shared" si="14"/>
        <v>0</v>
      </c>
      <c r="Z115" s="17">
        <f t="shared" si="17"/>
        <v>0.20474999999999999</v>
      </c>
      <c r="AA115" s="17">
        <f t="shared" si="18"/>
        <v>0.92474999999999996</v>
      </c>
      <c r="AB115" s="17">
        <f t="shared" si="11"/>
        <v>0</v>
      </c>
      <c r="AD115" s="16"/>
      <c r="AO115" s="17"/>
      <c r="AP115" s="16"/>
      <c r="AQ115" s="17"/>
      <c r="AR115" s="17"/>
      <c r="BH115" s="17"/>
      <c r="BI115" s="17"/>
      <c r="BJ115" s="17"/>
    </row>
    <row r="116" spans="1:62">
      <c r="A116" s="37">
        <v>99</v>
      </c>
      <c r="L116" s="60">
        <f t="shared" si="12"/>
        <v>0.7585000000000004</v>
      </c>
      <c r="M116" s="13">
        <f t="shared" si="0"/>
        <v>1.4854775075914091</v>
      </c>
      <c r="N116" s="17">
        <f t="shared" si="15"/>
        <v>1.4854775075914091</v>
      </c>
      <c r="O116" s="17">
        <v>48</v>
      </c>
      <c r="P116" s="52">
        <f t="shared" si="13"/>
        <v>0.92950000000000155</v>
      </c>
      <c r="Q116" s="17">
        <f t="shared" si="2"/>
        <v>9.9353901766938756E-6</v>
      </c>
      <c r="R116" s="17"/>
      <c r="S116" s="61" t="str">
        <f t="shared" si="3"/>
        <v>0.929500</v>
      </c>
      <c r="T116" s="17">
        <f t="shared" si="4"/>
        <v>0</v>
      </c>
      <c r="U116" s="17">
        <f t="shared" si="5"/>
        <v>1</v>
      </c>
      <c r="V116" s="52">
        <f t="shared" si="6"/>
        <v>0.92949999999999999</v>
      </c>
      <c r="W116" s="52">
        <f t="shared" si="7"/>
        <v>0.92949999999999999</v>
      </c>
      <c r="X116" s="17">
        <f t="shared" si="16"/>
        <v>50</v>
      </c>
      <c r="Y116" s="17">
        <f t="shared" si="14"/>
        <v>0</v>
      </c>
      <c r="Z116" s="17">
        <f t="shared" si="17"/>
        <v>0.20950000000000002</v>
      </c>
      <c r="AA116" s="17">
        <f t="shared" si="18"/>
        <v>0.92949999999999999</v>
      </c>
      <c r="AB116" s="17">
        <f t="shared" si="11"/>
        <v>0</v>
      </c>
      <c r="AD116" s="16"/>
      <c r="AO116" s="17"/>
      <c r="AP116" s="16"/>
      <c r="AQ116" s="17"/>
      <c r="AR116" s="17"/>
      <c r="BH116" s="17"/>
      <c r="BI116" s="17"/>
      <c r="BJ116" s="17"/>
    </row>
    <row r="117" spans="1:62">
      <c r="A117" s="37">
        <v>100</v>
      </c>
      <c r="L117" s="60">
        <f t="shared" si="12"/>
        <v>0.7596875000000004</v>
      </c>
      <c r="M117" s="13">
        <f t="shared" si="0"/>
        <v>1.643246215586309</v>
      </c>
      <c r="N117" s="17">
        <f t="shared" si="15"/>
        <v>1.643246215586309</v>
      </c>
      <c r="O117" s="17">
        <v>49</v>
      </c>
      <c r="P117" s="17"/>
      <c r="Q117" s="17"/>
      <c r="R117" s="17">
        <f>ABS(V116)</f>
        <v>0.92949999999999999</v>
      </c>
      <c r="S117" s="17">
        <f>IF(R117&lt;10,1,IF(AND(R117&gt;=10,R117&lt;100),2,IF(AND(R117&gt;=100,R117&lt;1000),3,IF(AND(R117&gt;=1000,R117&lt;10000),4,5))))</f>
        <v>1</v>
      </c>
      <c r="T117" s="17"/>
      <c r="U117" s="17"/>
      <c r="V117" s="17"/>
      <c r="W117" s="17"/>
      <c r="X117" s="17">
        <f>X116</f>
        <v>50</v>
      </c>
      <c r="Y117" s="17"/>
      <c r="Z117" s="17"/>
      <c r="AA117" s="17"/>
      <c r="AB117" s="17"/>
      <c r="AD117" s="16"/>
      <c r="AO117" s="17"/>
      <c r="AP117" s="16"/>
      <c r="AQ117" s="17"/>
      <c r="AR117" s="17"/>
      <c r="BH117" s="17"/>
      <c r="BI117" s="17"/>
      <c r="BJ117" s="17"/>
    </row>
    <row r="118" spans="1:62">
      <c r="A118" s="37">
        <v>101</v>
      </c>
      <c r="L118" s="60">
        <f t="shared" si="12"/>
        <v>0.76087500000000041</v>
      </c>
      <c r="M118" s="13">
        <f t="shared" si="0"/>
        <v>1.8090763497080713</v>
      </c>
      <c r="N118" s="17">
        <f t="shared" si="15"/>
        <v>1.8090763497080713</v>
      </c>
      <c r="O118" s="17">
        <v>50</v>
      </c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D118" s="16"/>
      <c r="AO118" s="17"/>
      <c r="AP118" s="16"/>
      <c r="AQ118" s="17"/>
      <c r="AR118" s="17"/>
      <c r="BH118" s="17"/>
      <c r="BI118" s="17"/>
      <c r="BJ118" s="17"/>
    </row>
    <row r="119" spans="1:62">
      <c r="A119" s="37">
        <v>102</v>
      </c>
      <c r="L119" s="60">
        <f t="shared" si="12"/>
        <v>0.76206250000000042</v>
      </c>
      <c r="M119" s="13">
        <f t="shared" si="0"/>
        <v>1.9820126573830492</v>
      </c>
      <c r="N119" s="17">
        <f t="shared" si="15"/>
        <v>1.9820126573830492</v>
      </c>
      <c r="O119" s="17">
        <v>51</v>
      </c>
      <c r="AD119" s="16"/>
      <c r="AO119" s="17"/>
      <c r="AP119" s="16"/>
      <c r="AQ119" s="17"/>
      <c r="AR119" s="17"/>
      <c r="BH119" s="17"/>
      <c r="BI119" s="17"/>
      <c r="BJ119" s="17"/>
    </row>
    <row r="120" spans="1:62">
      <c r="A120" s="37">
        <v>103</v>
      </c>
      <c r="L120" s="60">
        <f t="shared" si="12"/>
        <v>0.76325000000000043</v>
      </c>
      <c r="M120" s="13">
        <f t="shared" si="0"/>
        <v>2.1608694345944426</v>
      </c>
      <c r="N120" s="17">
        <f t="shared" si="15"/>
        <v>2.1608694345944426</v>
      </c>
      <c r="O120" s="17">
        <v>52</v>
      </c>
      <c r="Q120" s="16"/>
      <c r="R120" s="17"/>
      <c r="S120" s="17"/>
      <c r="T120" s="17"/>
      <c r="U120" s="17"/>
      <c r="AA120" s="17"/>
      <c r="AB120" s="17"/>
      <c r="AD120" s="16"/>
      <c r="AO120" s="17"/>
      <c r="AP120" s="16"/>
      <c r="AQ120" s="17"/>
      <c r="AR120" s="17"/>
      <c r="BH120" s="17"/>
      <c r="BI120" s="17"/>
      <c r="BJ120" s="17"/>
    </row>
    <row r="121" spans="1:62">
      <c r="A121" s="37">
        <v>104</v>
      </c>
      <c r="L121" s="60">
        <f t="shared" si="12"/>
        <v>0.76443750000000044</v>
      </c>
      <c r="M121" s="13">
        <f t="shared" si="0"/>
        <v>2.3442312651955675</v>
      </c>
      <c r="N121" s="17">
        <f t="shared" si="15"/>
        <v>2.3442312651955675</v>
      </c>
      <c r="O121" s="17">
        <v>53</v>
      </c>
      <c r="AD121" s="16"/>
      <c r="AO121" s="17"/>
      <c r="AP121" s="16"/>
      <c r="AQ121" s="17"/>
      <c r="AR121" s="17"/>
      <c r="BH121" s="17"/>
      <c r="BI121" s="17"/>
      <c r="BJ121" s="17"/>
    </row>
    <row r="122" spans="1:62">
      <c r="A122" s="37">
        <v>105</v>
      </c>
      <c r="L122" s="60">
        <f t="shared" si="12"/>
        <v>0.76562500000000044</v>
      </c>
      <c r="M122" s="13">
        <f t="shared" si="0"/>
        <v>2.5304612882128557</v>
      </c>
      <c r="N122" s="17">
        <f t="shared" si="15"/>
        <v>2.5304612882128557</v>
      </c>
      <c r="O122" s="17">
        <v>54</v>
      </c>
      <c r="AD122" s="16"/>
      <c r="AO122" s="17"/>
      <c r="AP122" s="16"/>
      <c r="AQ122" s="17"/>
      <c r="AR122" s="17"/>
      <c r="BH122" s="17"/>
      <c r="BI122" s="17"/>
      <c r="BJ122" s="17"/>
    </row>
    <row r="123" spans="1:62">
      <c r="A123" s="37">
        <v>106</v>
      </c>
      <c r="L123" s="60">
        <f t="shared" si="12"/>
        <v>0.76681250000000045</v>
      </c>
      <c r="M123" s="13">
        <f t="shared" si="0"/>
        <v>2.7177179728526295</v>
      </c>
      <c r="N123" s="17">
        <f t="shared" si="15"/>
        <v>2.7177179728526295</v>
      </c>
      <c r="O123" s="17">
        <v>55</v>
      </c>
      <c r="AD123" s="16"/>
      <c r="AO123" s="17"/>
      <c r="AP123" s="16"/>
      <c r="AQ123" s="17"/>
      <c r="AR123" s="17"/>
      <c r="BH123" s="17"/>
      <c r="BI123" s="17"/>
      <c r="BJ123" s="17"/>
    </row>
    <row r="124" spans="1:62">
      <c r="A124" s="37">
        <v>107</v>
      </c>
      <c r="L124" s="60">
        <f t="shared" si="12"/>
        <v>0.76800000000000046</v>
      </c>
      <c r="M124" s="13">
        <f t="shared" si="0"/>
        <v>2.9039812211311853</v>
      </c>
      <c r="N124" s="17">
        <f t="shared" si="15"/>
        <v>2.9039812211311853</v>
      </c>
      <c r="O124" s="17">
        <v>56</v>
      </c>
      <c r="AD124" s="16"/>
      <c r="AO124" s="17"/>
      <c r="AP124" s="16"/>
      <c r="AQ124" s="17"/>
      <c r="AR124" s="17"/>
      <c r="BH124" s="17"/>
      <c r="BI124" s="17"/>
      <c r="BJ124" s="17"/>
    </row>
    <row r="125" spans="1:62">
      <c r="A125" s="37">
        <v>108</v>
      </c>
      <c r="L125" s="60">
        <f t="shared" si="12"/>
        <v>0.76918750000000047</v>
      </c>
      <c r="M125" s="13">
        <f t="shared" si="0"/>
        <v>3.0870883972901111</v>
      </c>
      <c r="N125" s="17">
        <f t="shared" si="15"/>
        <v>3.0870883972901111</v>
      </c>
      <c r="O125" s="17">
        <v>57</v>
      </c>
      <c r="AD125" s="16"/>
      <c r="AO125" s="17"/>
      <c r="AP125" s="16"/>
      <c r="AQ125" s="17"/>
      <c r="AR125" s="17"/>
      <c r="BH125" s="17"/>
      <c r="BI125" s="17"/>
      <c r="BJ125" s="17"/>
    </row>
    <row r="126" spans="1:62">
      <c r="A126" s="37">
        <v>109</v>
      </c>
      <c r="L126" s="60">
        <f t="shared" si="12"/>
        <v>0.77037500000000048</v>
      </c>
      <c r="M126" s="13">
        <f t="shared" si="0"/>
        <v>3.2647806010961045</v>
      </c>
      <c r="N126" s="17">
        <f t="shared" si="15"/>
        <v>3.2647806010961045</v>
      </c>
      <c r="O126" s="17">
        <v>58</v>
      </c>
      <c r="AD126" s="16"/>
      <c r="AO126" s="17"/>
      <c r="AP126" s="16"/>
      <c r="AQ126" s="17"/>
      <c r="AR126" s="17"/>
      <c r="BH126" s="17"/>
      <c r="BI126" s="17"/>
      <c r="BJ126" s="17"/>
    </row>
    <row r="127" spans="1:62">
      <c r="A127" s="37">
        <v>110</v>
      </c>
      <c r="G127" s="18"/>
      <c r="L127" s="60">
        <f t="shared" si="12"/>
        <v>0.77156250000000048</v>
      </c>
      <c r="M127" s="13">
        <f t="shared" si="0"/>
        <v>3.4347591612925203</v>
      </c>
      <c r="N127" s="17">
        <f t="shared" si="15"/>
        <v>3.4347591612925203</v>
      </c>
      <c r="O127" s="17">
        <v>59</v>
      </c>
      <c r="AD127" s="16"/>
      <c r="AO127" s="17"/>
      <c r="AP127" s="16"/>
      <c r="AQ127" s="17"/>
      <c r="AR127" s="17"/>
      <c r="BH127" s="17"/>
      <c r="BI127" s="17"/>
      <c r="BJ127" s="17"/>
    </row>
    <row r="128" spans="1:62">
      <c r="A128" s="37">
        <v>111</v>
      </c>
      <c r="L128" s="60">
        <f t="shared" si="12"/>
        <v>0.77275000000000049</v>
      </c>
      <c r="M128" s="13">
        <f t="shared" si="0"/>
        <v>3.5947519316219321</v>
      </c>
      <c r="N128" s="17">
        <f t="shared" si="15"/>
        <v>3.5947519316219321</v>
      </c>
      <c r="O128" s="17">
        <v>60</v>
      </c>
      <c r="AD128" s="16"/>
      <c r="AO128" s="17"/>
      <c r="AP128" s="16"/>
      <c r="AQ128" s="17"/>
      <c r="AR128" s="17"/>
      <c r="BH128" s="17"/>
      <c r="BI128" s="17"/>
      <c r="BJ128" s="17"/>
    </row>
    <row r="129" spans="1:62">
      <c r="A129" s="37">
        <v>112</v>
      </c>
      <c r="I129" s="18"/>
      <c r="L129" s="60">
        <f t="shared" si="12"/>
        <v>0.7739375000000005</v>
      </c>
      <c r="M129" s="13">
        <f t="shared" si="0"/>
        <v>3.7425885341645762</v>
      </c>
      <c r="N129" s="17">
        <f t="shared" si="15"/>
        <v>3.7425885341645762</v>
      </c>
      <c r="O129" s="17">
        <v>61</v>
      </c>
      <c r="AD129" s="16"/>
      <c r="AO129" s="17"/>
      <c r="AP129" s="16"/>
      <c r="AQ129" s="17"/>
      <c r="AR129" s="17"/>
      <c r="BH129" s="17"/>
      <c r="BI129" s="17"/>
      <c r="BJ129" s="17"/>
    </row>
    <row r="130" spans="1:62">
      <c r="A130" s="37">
        <v>113</v>
      </c>
      <c r="I130" s="18"/>
      <c r="L130" s="60">
        <f t="shared" si="12"/>
        <v>0.77512500000000051</v>
      </c>
      <c r="M130" s="13">
        <f t="shared" si="0"/>
        <v>3.8762832259294884</v>
      </c>
      <c r="N130" s="17">
        <f t="shared" si="15"/>
        <v>3.8762832259294884</v>
      </c>
      <c r="O130" s="17">
        <v>62</v>
      </c>
      <c r="AD130" s="16"/>
      <c r="AO130" s="17"/>
      <c r="AP130" s="16"/>
      <c r="AQ130" s="17"/>
      <c r="AR130" s="17"/>
      <c r="BH130" s="17"/>
      <c r="BI130" s="17"/>
      <c r="BJ130" s="17"/>
    </row>
    <row r="131" spans="1:62">
      <c r="A131" s="37">
        <v>114</v>
      </c>
      <c r="L131" s="60">
        <f t="shared" si="12"/>
        <v>0.77631250000000052</v>
      </c>
      <c r="M131" s="13">
        <f t="shared" si="0"/>
        <v>3.9941235807752027</v>
      </c>
      <c r="N131" s="17">
        <f t="shared" si="15"/>
        <v>3.9941235807752027</v>
      </c>
      <c r="O131" s="17">
        <v>63</v>
      </c>
      <c r="AD131" s="16"/>
      <c r="AO131" s="17"/>
      <c r="AP131" s="16"/>
      <c r="AQ131" s="17"/>
      <c r="AR131" s="17"/>
      <c r="BH131" s="17"/>
      <c r="BI131" s="17"/>
      <c r="BJ131" s="17"/>
    </row>
    <row r="132" spans="1:62">
      <c r="A132" s="37">
        <v>115</v>
      </c>
      <c r="L132" s="60">
        <f t="shared" si="12"/>
        <v>0.77750000000000052</v>
      </c>
      <c r="M132" s="13">
        <f t="shared" ref="M132:M195" si="19">IF(N132&lt;0," ",N132)</f>
        <v>4.0947626989825867</v>
      </c>
      <c r="N132" s="17">
        <f t="shared" ref="N132:N195" si="20">(0.39894228/$E$32)*EXP(-((L132-$E$31)^2)/(2*$E$32^2))*(1-0.5*$L$35*((L132-$E$31)/$E$32-(L132-$E$31)^3/(3*$E$32^3)))</f>
        <v>4.0947626989825867</v>
      </c>
      <c r="O132" s="17">
        <v>64</v>
      </c>
      <c r="AD132" s="16"/>
      <c r="AO132" s="17"/>
      <c r="AP132" s="16"/>
      <c r="AQ132" s="17"/>
      <c r="AR132" s="17"/>
      <c r="BH132" s="17"/>
      <c r="BI132" s="17"/>
      <c r="BJ132" s="17"/>
    </row>
    <row r="133" spans="1:62">
      <c r="A133" s="37">
        <v>116</v>
      </c>
      <c r="L133" s="60">
        <f t="shared" ref="L133:L196" si="21">L132+$L$67</f>
        <v>0.77868750000000053</v>
      </c>
      <c r="M133" s="13">
        <f t="shared" si="19"/>
        <v>4.1773122028601186</v>
      </c>
      <c r="N133" s="17">
        <f t="shared" si="20"/>
        <v>4.1773122028601186</v>
      </c>
      <c r="O133" s="17">
        <v>65</v>
      </c>
      <c r="AD133" s="16"/>
      <c r="AO133" s="17"/>
      <c r="AP133" s="16"/>
      <c r="AQ133" s="17"/>
      <c r="AR133" s="17"/>
      <c r="BH133" s="17"/>
      <c r="BI133" s="17"/>
      <c r="BJ133" s="17"/>
    </row>
    <row r="134" spans="1:62">
      <c r="A134" s="37">
        <v>117</v>
      </c>
      <c r="L134" s="60">
        <f t="shared" si="21"/>
        <v>0.77987500000000054</v>
      </c>
      <c r="M134" s="13">
        <f t="shared" si="19"/>
        <v>4.2414328721488026</v>
      </c>
      <c r="N134" s="17">
        <f t="shared" si="20"/>
        <v>4.2414328721488026</v>
      </c>
      <c r="O134" s="17">
        <v>66</v>
      </c>
      <c r="AD134" s="16"/>
      <c r="AO134" s="17"/>
      <c r="AP134" s="16"/>
      <c r="AQ134" s="17"/>
      <c r="AR134" s="17"/>
      <c r="BH134" s="17"/>
      <c r="BI134" s="17"/>
      <c r="BJ134" s="17"/>
    </row>
    <row r="135" spans="1:62">
      <c r="A135" s="37">
        <v>118</v>
      </c>
      <c r="L135" s="60">
        <f t="shared" si="21"/>
        <v>0.78106250000000055</v>
      </c>
      <c r="M135" s="13">
        <f t="shared" si="19"/>
        <v>4.2874194420989324</v>
      </c>
      <c r="N135" s="17">
        <f t="shared" si="20"/>
        <v>4.2874194420989324</v>
      </c>
      <c r="O135" s="17">
        <v>67</v>
      </c>
      <c r="AD135" s="16"/>
      <c r="AO135" s="17"/>
      <c r="AP135" s="16"/>
      <c r="AQ135" s="17"/>
      <c r="AR135" s="17"/>
      <c r="BH135" s="17"/>
      <c r="BI135" s="17"/>
      <c r="BJ135" s="17"/>
    </row>
    <row r="136" spans="1:62">
      <c r="A136" s="37">
        <v>119</v>
      </c>
      <c r="L136" s="60">
        <f t="shared" si="21"/>
        <v>0.78225000000000056</v>
      </c>
      <c r="M136" s="13">
        <f t="shared" si="19"/>
        <v>4.3162758540630417</v>
      </c>
      <c r="N136" s="17">
        <f t="shared" si="20"/>
        <v>4.3162758540630417</v>
      </c>
      <c r="O136" s="17">
        <v>68</v>
      </c>
      <c r="AD136" s="16"/>
      <c r="AO136" s="17"/>
      <c r="AP136" s="16"/>
      <c r="AQ136" s="17"/>
      <c r="AR136" s="17"/>
      <c r="BH136" s="17"/>
      <c r="BI136" s="17"/>
      <c r="BJ136" s="17"/>
    </row>
    <row r="137" spans="1:62">
      <c r="A137" s="37">
        <v>120</v>
      </c>
      <c r="L137" s="60">
        <f t="shared" si="21"/>
        <v>0.78343750000000056</v>
      </c>
      <c r="M137" s="13">
        <f t="shared" si="19"/>
        <v>4.3297771359529129</v>
      </c>
      <c r="N137" s="17">
        <f t="shared" si="20"/>
        <v>4.3297771359529129</v>
      </c>
      <c r="O137" s="17">
        <v>69</v>
      </c>
      <c r="AD137" s="16"/>
      <c r="AO137" s="17"/>
      <c r="AP137" s="16"/>
      <c r="AQ137" s="17"/>
      <c r="AR137" s="17"/>
      <c r="BH137" s="17"/>
      <c r="BI137" s="17"/>
      <c r="BJ137" s="17"/>
    </row>
    <row r="138" spans="1:62">
      <c r="A138" s="37">
        <v>121</v>
      </c>
      <c r="L138" s="60">
        <f t="shared" si="21"/>
        <v>0.78462500000000057</v>
      </c>
      <c r="M138" s="13">
        <f t="shared" si="19"/>
        <v>4.3305141177979731</v>
      </c>
      <c r="N138" s="17">
        <f t="shared" si="20"/>
        <v>4.3305141177979731</v>
      </c>
      <c r="O138" s="17">
        <v>70</v>
      </c>
      <c r="AD138" s="16"/>
      <c r="AO138" s="17"/>
      <c r="AP138" s="16"/>
      <c r="AQ138" s="17"/>
      <c r="AR138" s="17"/>
      <c r="BH138" s="17"/>
      <c r="BI138" s="17"/>
      <c r="BJ138" s="17"/>
    </row>
    <row r="139" spans="1:62">
      <c r="A139" s="37">
        <v>122</v>
      </c>
      <c r="L139" s="60">
        <f t="shared" si="21"/>
        <v>0.78581250000000058</v>
      </c>
      <c r="M139" s="13">
        <f t="shared" si="19"/>
        <v>4.3219173716255996</v>
      </c>
      <c r="N139" s="17">
        <f t="shared" si="20"/>
        <v>4.3219173716255996</v>
      </c>
      <c r="O139" s="17">
        <v>71</v>
      </c>
      <c r="AD139" s="16"/>
      <c r="AO139" s="17"/>
      <c r="AP139" s="16"/>
      <c r="AQ139" s="17"/>
      <c r="AR139" s="17"/>
      <c r="BH139" s="17"/>
      <c r="BI139" s="17"/>
      <c r="BJ139" s="17"/>
    </row>
    <row r="140" spans="1:62">
      <c r="A140" s="37">
        <v>123</v>
      </c>
      <c r="L140" s="60">
        <f t="shared" si="21"/>
        <v>0.78700000000000059</v>
      </c>
      <c r="M140" s="13">
        <f t="shared" si="19"/>
        <v>4.3082571152429212</v>
      </c>
      <c r="N140" s="17">
        <f t="shared" si="20"/>
        <v>4.3082571152429212</v>
      </c>
      <c r="O140" s="17">
        <v>72</v>
      </c>
      <c r="AD140" s="16"/>
      <c r="AO140" s="17"/>
      <c r="AP140" s="16"/>
      <c r="AQ140" s="17"/>
      <c r="AR140" s="17"/>
      <c r="BH140" s="17"/>
      <c r="BI140" s="17"/>
      <c r="BJ140" s="17"/>
    </row>
    <row r="141" spans="1:62">
      <c r="A141" s="37">
        <v>124</v>
      </c>
      <c r="L141" s="60">
        <f t="shared" si="21"/>
        <v>0.7881875000000006</v>
      </c>
      <c r="M141" s="13">
        <f t="shared" si="19"/>
        <v>4.2946163399537678</v>
      </c>
      <c r="N141" s="17">
        <f t="shared" si="20"/>
        <v>4.2946163399537678</v>
      </c>
      <c r="O141" s="17">
        <v>73</v>
      </c>
      <c r="AD141" s="16"/>
      <c r="AO141" s="17"/>
      <c r="AP141" s="16"/>
      <c r="AQ141" s="17"/>
      <c r="AR141" s="17"/>
      <c r="BH141" s="17"/>
      <c r="BI141" s="17"/>
      <c r="BJ141" s="17"/>
    </row>
    <row r="142" spans="1:62">
      <c r="A142" s="37">
        <v>125</v>
      </c>
      <c r="L142" s="60">
        <f t="shared" si="21"/>
        <v>0.7893750000000006</v>
      </c>
      <c r="M142" s="13">
        <f t="shared" si="19"/>
        <v>4.2868351090315553</v>
      </c>
      <c r="N142" s="17">
        <f t="shared" si="20"/>
        <v>4.2868351090315553</v>
      </c>
      <c r="O142" s="17">
        <v>74</v>
      </c>
      <c r="AD142" s="16"/>
      <c r="AO142" s="17"/>
      <c r="AP142" s="16"/>
      <c r="AQ142" s="17"/>
      <c r="AR142" s="17"/>
      <c r="BH142" s="17"/>
      <c r="BI142" s="17"/>
      <c r="BJ142" s="17"/>
    </row>
    <row r="143" spans="1:62">
      <c r="A143" s="37">
        <v>126</v>
      </c>
      <c r="L143" s="60">
        <f t="shared" si="21"/>
        <v>0.79056250000000061</v>
      </c>
      <c r="M143" s="13">
        <f t="shared" si="19"/>
        <v>4.2914248150239578</v>
      </c>
      <c r="N143" s="17">
        <f t="shared" si="20"/>
        <v>4.2914248150239578</v>
      </c>
      <c r="O143" s="17">
        <v>75</v>
      </c>
      <c r="AD143" s="16"/>
      <c r="AO143" s="17"/>
      <c r="AP143" s="16"/>
      <c r="AQ143" s="17"/>
      <c r="AR143" s="17"/>
      <c r="BH143" s="17"/>
      <c r="BI143" s="17"/>
      <c r="BJ143" s="17"/>
    </row>
    <row r="144" spans="1:62">
      <c r="A144" s="37">
        <v>127</v>
      </c>
      <c r="L144" s="60">
        <f t="shared" si="21"/>
        <v>0.79175000000000062</v>
      </c>
      <c r="M144" s="13">
        <f t="shared" si="19"/>
        <v>4.3154521594616062</v>
      </c>
      <c r="N144" s="17">
        <f t="shared" si="20"/>
        <v>4.3154521594616062</v>
      </c>
      <c r="O144" s="17">
        <v>76</v>
      </c>
      <c r="AD144" s="16"/>
      <c r="AO144" s="17"/>
      <c r="AP144" s="16"/>
      <c r="AQ144" s="17"/>
      <c r="AR144" s="17"/>
      <c r="BH144" s="17"/>
      <c r="BI144" s="17"/>
      <c r="BJ144" s="17"/>
    </row>
    <row r="145" spans="1:62">
      <c r="A145" s="37">
        <v>128</v>
      </c>
      <c r="L145" s="60">
        <f t="shared" si="21"/>
        <v>0.79293750000000063</v>
      </c>
      <c r="M145" s="13">
        <f t="shared" si="19"/>
        <v>4.3663936998480839</v>
      </c>
      <c r="N145" s="17">
        <f t="shared" si="20"/>
        <v>4.3663936998480839</v>
      </c>
      <c r="O145" s="17">
        <v>77</v>
      </c>
      <c r="AD145" s="16"/>
      <c r="AO145" s="17"/>
      <c r="AP145" s="16"/>
      <c r="AQ145" s="17"/>
      <c r="AR145" s="17"/>
      <c r="BH145" s="17"/>
      <c r="BI145" s="17"/>
      <c r="BJ145" s="17"/>
    </row>
    <row r="146" spans="1:62">
      <c r="A146" s="37">
        <v>129</v>
      </c>
      <c r="L146" s="60">
        <f t="shared" si="21"/>
        <v>0.79412500000000064</v>
      </c>
      <c r="M146" s="13">
        <f t="shared" si="19"/>
        <v>4.4519629598873678</v>
      </c>
      <c r="N146" s="17">
        <f t="shared" si="20"/>
        <v>4.4519629598873678</v>
      </c>
      <c r="O146" s="17">
        <v>78</v>
      </c>
      <c r="AD146" s="16"/>
      <c r="AO146" s="17"/>
      <c r="AP146" s="16"/>
      <c r="AQ146" s="17"/>
      <c r="AR146" s="17"/>
      <c r="BH146" s="17"/>
      <c r="BI146" s="17"/>
      <c r="BJ146" s="17"/>
    </row>
    <row r="147" spans="1:62">
      <c r="A147" s="37">
        <v>130</v>
      </c>
      <c r="L147" s="60">
        <f t="shared" si="21"/>
        <v>0.79531250000000064</v>
      </c>
      <c r="M147" s="13">
        <f t="shared" si="19"/>
        <v>4.5799132771809195</v>
      </c>
      <c r="N147" s="17">
        <f t="shared" si="20"/>
        <v>4.5799132771809195</v>
      </c>
      <c r="O147" s="17">
        <v>79</v>
      </c>
      <c r="AD147" s="16"/>
      <c r="AO147" s="17"/>
      <c r="AP147" s="16"/>
      <c r="AQ147" s="17"/>
      <c r="AR147" s="17"/>
      <c r="BH147" s="17"/>
      <c r="BI147" s="17"/>
      <c r="BJ147" s="17"/>
    </row>
    <row r="148" spans="1:62">
      <c r="A148" s="37">
        <v>131</v>
      </c>
      <c r="L148" s="60">
        <f t="shared" si="21"/>
        <v>0.79650000000000065</v>
      </c>
      <c r="M148" s="13">
        <f t="shared" si="19"/>
        <v>4.757820720481571</v>
      </c>
      <c r="N148" s="17">
        <f t="shared" si="20"/>
        <v>4.757820720481571</v>
      </c>
      <c r="O148" s="17">
        <v>80</v>
      </c>
      <c r="AD148" s="16"/>
      <c r="AO148" s="17"/>
      <c r="AP148" s="16"/>
      <c r="AQ148" s="17"/>
      <c r="AR148" s="17"/>
      <c r="BH148" s="17"/>
      <c r="BI148" s="17"/>
      <c r="BJ148" s="17"/>
    </row>
    <row r="149" spans="1:62">
      <c r="A149" s="37">
        <v>132</v>
      </c>
      <c r="L149" s="60">
        <f t="shared" si="21"/>
        <v>0.79768750000000066</v>
      </c>
      <c r="M149" s="13">
        <f t="shared" si="19"/>
        <v>4.9928524952606939</v>
      </c>
      <c r="N149" s="17">
        <f t="shared" si="20"/>
        <v>4.9928524952606939</v>
      </c>
      <c r="O149" s="17">
        <v>81</v>
      </c>
      <c r="AC149" s="16"/>
      <c r="AD149" s="16"/>
      <c r="AO149" s="17"/>
      <c r="AP149" s="16"/>
      <c r="AQ149" s="17"/>
      <c r="AR149" s="17"/>
      <c r="BH149" s="17"/>
      <c r="BI149" s="17"/>
      <c r="BJ149" s="17"/>
    </row>
    <row r="150" spans="1:62">
      <c r="A150" s="37">
        <v>133</v>
      </c>
      <c r="L150" s="60">
        <f t="shared" si="21"/>
        <v>0.79887500000000067</v>
      </c>
      <c r="M150" s="13">
        <f t="shared" si="19"/>
        <v>5.2915272201379722</v>
      </c>
      <c r="N150" s="17">
        <f t="shared" si="20"/>
        <v>5.2915272201379722</v>
      </c>
      <c r="O150" s="17">
        <v>82</v>
      </c>
      <c r="AD150" s="16"/>
      <c r="AO150" s="17"/>
      <c r="AP150" s="16"/>
      <c r="AQ150" s="17"/>
      <c r="AR150" s="17"/>
      <c r="BH150" s="17"/>
      <c r="BI150" s="17"/>
      <c r="BJ150" s="17"/>
    </row>
    <row r="151" spans="1:62">
      <c r="A151" s="37">
        <v>134</v>
      </c>
      <c r="L151" s="60">
        <f t="shared" si="21"/>
        <v>0.80006250000000068</v>
      </c>
      <c r="M151" s="13">
        <f t="shared" si="19"/>
        <v>5.6594742474682489</v>
      </c>
      <c r="N151" s="17">
        <f t="shared" si="20"/>
        <v>5.6594742474682489</v>
      </c>
      <c r="O151" s="17">
        <v>83</v>
      </c>
      <c r="AD151" s="16"/>
      <c r="AO151" s="17"/>
      <c r="AP151" s="16"/>
      <c r="AQ151" s="17"/>
      <c r="AR151" s="17"/>
      <c r="BH151" s="17"/>
      <c r="BI151" s="17"/>
      <c r="BJ151" s="17"/>
    </row>
    <row r="152" spans="1:62">
      <c r="A152" s="37">
        <v>135</v>
      </c>
      <c r="L152" s="60">
        <f t="shared" si="21"/>
        <v>0.80125000000000068</v>
      </c>
      <c r="M152" s="13">
        <f t="shared" si="19"/>
        <v>6.1011997729813787</v>
      </c>
      <c r="N152" s="17">
        <f t="shared" si="20"/>
        <v>6.1011997729813787</v>
      </c>
      <c r="O152" s="17">
        <v>84</v>
      </c>
      <c r="AD152" s="16"/>
      <c r="AO152" s="17"/>
      <c r="AP152" s="16"/>
      <c r="AQ152" s="17"/>
      <c r="AR152" s="17"/>
      <c r="BH152" s="17"/>
      <c r="BI152" s="17"/>
      <c r="BJ152" s="17"/>
    </row>
    <row r="153" spans="1:62">
      <c r="A153" s="37">
        <v>136</v>
      </c>
      <c r="L153" s="60">
        <f t="shared" si="21"/>
        <v>0.80243750000000069</v>
      </c>
      <c r="M153" s="13">
        <f t="shared" si="19"/>
        <v>6.6198677923410187</v>
      </c>
      <c r="N153" s="17">
        <f t="shared" si="20"/>
        <v>6.6198677923410187</v>
      </c>
      <c r="O153" s="17">
        <v>85</v>
      </c>
      <c r="AD153" s="16"/>
      <c r="AO153" s="17"/>
      <c r="AP153" s="16"/>
      <c r="AQ153" s="17"/>
      <c r="AR153" s="17"/>
      <c r="BH153" s="17"/>
      <c r="BI153" s="17"/>
      <c r="BJ153" s="17"/>
    </row>
    <row r="154" spans="1:62">
      <c r="A154" s="37">
        <v>137</v>
      </c>
      <c r="L154" s="60">
        <f t="shared" si="21"/>
        <v>0.8036250000000007</v>
      </c>
      <c r="M154" s="13">
        <f t="shared" si="19"/>
        <v>7.217103986312984</v>
      </c>
      <c r="N154" s="17">
        <f t="shared" si="20"/>
        <v>7.217103986312984</v>
      </c>
      <c r="O154" s="17">
        <v>86</v>
      </c>
      <c r="AD154" s="16"/>
      <c r="AO154" s="17"/>
      <c r="AP154" s="16"/>
      <c r="AQ154" s="17"/>
      <c r="AR154" s="17"/>
      <c r="BH154" s="17"/>
      <c r="BI154" s="17"/>
      <c r="BJ154" s="17"/>
    </row>
    <row r="155" spans="1:62">
      <c r="A155" s="37">
        <v>138</v>
      </c>
      <c r="L155" s="60">
        <f t="shared" si="21"/>
        <v>0.80481250000000071</v>
      </c>
      <c r="M155" s="13">
        <f t="shared" si="19"/>
        <v>7.8928303314349204</v>
      </c>
      <c r="N155" s="17">
        <f t="shared" si="20"/>
        <v>7.8928303314349204</v>
      </c>
      <c r="O155" s="17">
        <v>87</v>
      </c>
      <c r="AD155" s="16"/>
      <c r="AO155" s="17"/>
      <c r="AP155" s="16"/>
      <c r="AQ155" s="17"/>
      <c r="AR155" s="17"/>
      <c r="BH155" s="17"/>
      <c r="BI155" s="17"/>
      <c r="BJ155" s="17"/>
    </row>
    <row r="156" spans="1:62">
      <c r="A156" s="37">
        <v>139</v>
      </c>
      <c r="L156" s="60">
        <f t="shared" si="21"/>
        <v>0.80600000000000072</v>
      </c>
      <c r="M156" s="13">
        <f t="shared" si="19"/>
        <v>8.6451376328340057</v>
      </c>
      <c r="N156" s="17">
        <f t="shared" si="20"/>
        <v>8.6451376328340057</v>
      </c>
      <c r="O156" s="17">
        <v>88</v>
      </c>
      <c r="AD156" s="16"/>
      <c r="AO156" s="17"/>
      <c r="AP156" s="16"/>
      <c r="AQ156" s="17"/>
      <c r="AR156" s="17"/>
      <c r="BH156" s="17"/>
      <c r="BI156" s="17"/>
      <c r="BJ156" s="17"/>
    </row>
    <row r="157" spans="1:62">
      <c r="A157" s="37">
        <v>140</v>
      </c>
      <c r="L157" s="60">
        <f t="shared" si="21"/>
        <v>0.80718750000000072</v>
      </c>
      <c r="M157" s="13">
        <f t="shared" si="19"/>
        <v>9.4702022670491264</v>
      </c>
      <c r="N157" s="17">
        <f t="shared" si="20"/>
        <v>9.4702022670491264</v>
      </c>
      <c r="O157" s="17">
        <v>89</v>
      </c>
      <c r="AD157" s="16"/>
      <c r="AO157" s="17"/>
      <c r="AP157" s="16"/>
      <c r="AQ157" s="17"/>
      <c r="AR157" s="17"/>
      <c r="BH157" s="17"/>
      <c r="BI157" s="17"/>
      <c r="BJ157" s="17"/>
    </row>
    <row r="158" spans="1:62">
      <c r="A158" s="37">
        <v>141</v>
      </c>
      <c r="L158" s="60">
        <f t="shared" si="21"/>
        <v>0.80837500000000073</v>
      </c>
      <c r="M158" s="13">
        <f t="shared" si="19"/>
        <v>10.36225222642226</v>
      </c>
      <c r="N158" s="17">
        <f t="shared" si="20"/>
        <v>10.36225222642226</v>
      </c>
      <c r="O158" s="17">
        <v>90</v>
      </c>
      <c r="AD158" s="16"/>
      <c r="AO158" s="17"/>
      <c r="AP158" s="16"/>
      <c r="AQ158" s="17"/>
      <c r="AR158" s="17"/>
      <c r="BH158" s="17"/>
      <c r="BI158" s="17"/>
      <c r="BJ158" s="17"/>
    </row>
    <row r="159" spans="1:62">
      <c r="A159" s="37">
        <v>142</v>
      </c>
      <c r="L159" s="60">
        <f t="shared" si="21"/>
        <v>0.80956250000000074</v>
      </c>
      <c r="M159" s="13">
        <f t="shared" si="19"/>
        <v>11.313586107739802</v>
      </c>
      <c r="N159" s="17">
        <f t="shared" si="20"/>
        <v>11.313586107739802</v>
      </c>
      <c r="O159" s="17">
        <v>91</v>
      </c>
      <c r="AD159" s="16"/>
      <c r="AO159" s="17"/>
      <c r="AP159" s="16"/>
      <c r="AQ159" s="17"/>
      <c r="AR159" s="17"/>
      <c r="BH159" s="17"/>
      <c r="BI159" s="17"/>
      <c r="BJ159" s="17"/>
    </row>
    <row r="160" spans="1:62">
      <c r="A160" s="37">
        <v>143</v>
      </c>
      <c r="L160" s="60">
        <f t="shared" si="21"/>
        <v>0.81075000000000075</v>
      </c>
      <c r="M160" s="13">
        <f t="shared" si="19"/>
        <v>12.31464703409558</v>
      </c>
      <c r="N160" s="17">
        <f t="shared" si="20"/>
        <v>12.31464703409558</v>
      </c>
      <c r="O160" s="17">
        <v>92</v>
      </c>
      <c r="AD160" s="16"/>
      <c r="AO160" s="17"/>
      <c r="AP160" s="16"/>
      <c r="AQ160" s="17"/>
      <c r="AR160" s="17"/>
      <c r="BH160" s="17"/>
      <c r="BI160" s="17"/>
      <c r="BJ160" s="17"/>
    </row>
    <row r="161" spans="1:62">
      <c r="A161" s="37">
        <v>144</v>
      </c>
      <c r="L161" s="60">
        <f t="shared" si="21"/>
        <v>0.81193750000000076</v>
      </c>
      <c r="M161" s="13">
        <f t="shared" si="19"/>
        <v>13.35415169933915</v>
      </c>
      <c r="N161" s="17">
        <f t="shared" si="20"/>
        <v>13.35415169933915</v>
      </c>
      <c r="O161" s="17">
        <v>93</v>
      </c>
      <c r="AC161" s="16"/>
      <c r="AD161" s="16"/>
      <c r="AO161" s="17"/>
      <c r="AP161" s="16"/>
      <c r="AQ161" s="17"/>
      <c r="AR161" s="17"/>
      <c r="BH161" s="17"/>
      <c r="BI161" s="17"/>
      <c r="BJ161" s="17"/>
    </row>
    <row r="162" spans="1:62">
      <c r="A162" s="37">
        <v>145</v>
      </c>
      <c r="L162" s="60">
        <f t="shared" si="21"/>
        <v>0.81312500000000076</v>
      </c>
      <c r="M162" s="13">
        <f t="shared" si="19"/>
        <v>14.419272846701482</v>
      </c>
      <c r="N162" s="17">
        <f t="shared" si="20"/>
        <v>14.419272846701482</v>
      </c>
      <c r="O162" s="17">
        <v>94</v>
      </c>
      <c r="AD162" s="16"/>
      <c r="AO162" s="17"/>
      <c r="AP162" s="16"/>
      <c r="AQ162" s="17"/>
      <c r="AR162" s="17"/>
      <c r="BH162" s="17"/>
      <c r="BI162" s="17"/>
      <c r="BJ162" s="17"/>
    </row>
    <row r="163" spans="1:62">
      <c r="A163" s="37">
        <v>146</v>
      </c>
      <c r="L163" s="60">
        <f t="shared" si="21"/>
        <v>0.81431250000000077</v>
      </c>
      <c r="M163" s="13">
        <f t="shared" si="19"/>
        <v>15.495871610922981</v>
      </c>
      <c r="N163" s="17">
        <f t="shared" si="20"/>
        <v>15.495871610922981</v>
      </c>
      <c r="O163" s="17">
        <v>95</v>
      </c>
      <c r="AD163" s="16"/>
      <c r="AO163" s="17"/>
      <c r="AP163" s="16"/>
      <c r="AQ163" s="17"/>
      <c r="AR163" s="17"/>
      <c r="BH163" s="17"/>
      <c r="BI163" s="17"/>
      <c r="BJ163" s="17"/>
    </row>
    <row r="164" spans="1:62">
      <c r="A164" s="37">
        <v>147</v>
      </c>
      <c r="L164" s="60">
        <f t="shared" si="21"/>
        <v>0.81550000000000078</v>
      </c>
      <c r="M164" s="13">
        <f t="shared" si="19"/>
        <v>16.56877434276171</v>
      </c>
      <c r="N164" s="17">
        <f t="shared" si="20"/>
        <v>16.56877434276171</v>
      </c>
      <c r="O164" s="17">
        <v>96</v>
      </c>
      <c r="AD164" s="16"/>
      <c r="AO164" s="17"/>
      <c r="AP164" s="16"/>
      <c r="AQ164" s="17"/>
      <c r="AR164" s="17"/>
      <c r="BH164" s="17"/>
      <c r="BI164" s="17"/>
      <c r="BJ164" s="17"/>
    </row>
    <row r="165" spans="1:62">
      <c r="A165" s="37">
        <v>148</v>
      </c>
      <c r="L165" s="60">
        <f t="shared" si="21"/>
        <v>0.81668750000000079</v>
      </c>
      <c r="M165" s="13">
        <f t="shared" si="19"/>
        <v>17.622086871572449</v>
      </c>
      <c r="N165" s="17">
        <f t="shared" si="20"/>
        <v>17.622086871572449</v>
      </c>
      <c r="O165" s="17">
        <v>97</v>
      </c>
      <c r="AD165" s="16"/>
    </row>
    <row r="166" spans="1:62">
      <c r="A166" s="37">
        <v>149</v>
      </c>
      <c r="L166" s="60">
        <f t="shared" si="21"/>
        <v>0.8178750000000008</v>
      </c>
      <c r="M166" s="13">
        <f t="shared" si="19"/>
        <v>18.639537716712617</v>
      </c>
      <c r="N166" s="17">
        <f t="shared" si="20"/>
        <v>18.639537716712617</v>
      </c>
      <c r="O166" s="17">
        <v>98</v>
      </c>
      <c r="AD166" s="16"/>
      <c r="BI166" s="16"/>
      <c r="BJ166" s="16"/>
    </row>
    <row r="167" spans="1:62">
      <c r="A167" s="37">
        <v>150</v>
      </c>
      <c r="L167" s="60">
        <f t="shared" si="21"/>
        <v>0.8190625000000008</v>
      </c>
      <c r="M167" s="13">
        <f t="shared" si="19"/>
        <v>19.604840594947259</v>
      </c>
      <c r="N167" s="17">
        <f t="shared" si="20"/>
        <v>19.604840594947259</v>
      </c>
      <c r="O167" s="17">
        <v>99</v>
      </c>
      <c r="AD167" s="16"/>
      <c r="AO167" s="54"/>
      <c r="AR167" s="54"/>
      <c r="BI167" s="17"/>
      <c r="BJ167" s="17"/>
    </row>
    <row r="168" spans="1:62">
      <c r="A168" s="37">
        <v>151</v>
      </c>
      <c r="L168" s="60">
        <f t="shared" si="21"/>
        <v>0.82025000000000081</v>
      </c>
      <c r="M168" s="13">
        <f t="shared" si="19"/>
        <v>20.502065740881466</v>
      </c>
      <c r="N168" s="17">
        <f t="shared" si="20"/>
        <v>20.502065740881466</v>
      </c>
      <c r="O168" s="17">
        <v>100</v>
      </c>
      <c r="AD168" s="16"/>
      <c r="AR168" s="17"/>
    </row>
    <row r="169" spans="1:62">
      <c r="A169" s="37">
        <v>152</v>
      </c>
      <c r="L169" s="60">
        <f t="shared" si="21"/>
        <v>0.82143750000000082</v>
      </c>
      <c r="M169" s="13">
        <f t="shared" si="19"/>
        <v>21.316009099199395</v>
      </c>
      <c r="N169" s="17">
        <f t="shared" si="20"/>
        <v>21.316009099199395</v>
      </c>
      <c r="O169" s="17">
        <v>101</v>
      </c>
      <c r="AD169" s="16"/>
    </row>
    <row r="170" spans="1:62">
      <c r="A170" s="37">
        <v>153</v>
      </c>
      <c r="L170" s="60">
        <f t="shared" si="21"/>
        <v>0.82262500000000083</v>
      </c>
      <c r="M170" s="13">
        <f t="shared" si="19"/>
        <v>22.032548383973939</v>
      </c>
      <c r="N170" s="17">
        <f t="shared" si="20"/>
        <v>22.032548383973939</v>
      </c>
      <c r="O170" s="17">
        <v>102</v>
      </c>
      <c r="AD170" s="16"/>
      <c r="AR170" s="54"/>
    </row>
    <row r="171" spans="1:62">
      <c r="A171" s="37">
        <v>154</v>
      </c>
      <c r="L171" s="60">
        <f t="shared" si="21"/>
        <v>0.82381250000000084</v>
      </c>
      <c r="M171" s="13">
        <f t="shared" si="19"/>
        <v>22.63897533753266</v>
      </c>
      <c r="N171" s="17">
        <f t="shared" si="20"/>
        <v>22.63897533753266</v>
      </c>
      <c r="O171" s="17">
        <v>103</v>
      </c>
      <c r="AD171" s="16"/>
      <c r="AR171" s="17"/>
    </row>
    <row r="172" spans="1:62">
      <c r="A172" s="37">
        <v>155</v>
      </c>
      <c r="L172" s="60">
        <f t="shared" si="21"/>
        <v>0.82500000000000084</v>
      </c>
      <c r="M172" s="13">
        <f t="shared" si="19"/>
        <v>23.124294248092308</v>
      </c>
      <c r="N172" s="17">
        <f t="shared" si="20"/>
        <v>23.124294248092308</v>
      </c>
      <c r="O172" s="17">
        <v>104</v>
      </c>
      <c r="AD172" s="16"/>
    </row>
    <row r="173" spans="1:62">
      <c r="A173" s="37">
        <v>156</v>
      </c>
      <c r="L173" s="60">
        <f t="shared" si="21"/>
        <v>0.82618750000000085</v>
      </c>
      <c r="M173" s="13">
        <f t="shared" si="19"/>
        <v>23.47947787360172</v>
      </c>
      <c r="N173" s="17">
        <f t="shared" si="20"/>
        <v>23.47947787360172</v>
      </c>
      <c r="O173" s="17">
        <v>105</v>
      </c>
      <c r="AC173" s="16"/>
      <c r="AD173" s="16"/>
    </row>
    <row r="174" spans="1:62">
      <c r="A174" s="37">
        <v>157</v>
      </c>
      <c r="L174" s="60">
        <f t="shared" si="21"/>
        <v>0.82737500000000086</v>
      </c>
      <c r="M174" s="13">
        <f t="shared" si="19"/>
        <v>23.697673325474529</v>
      </c>
      <c r="N174" s="17">
        <f t="shared" si="20"/>
        <v>23.697673325474529</v>
      </c>
      <c r="O174" s="17">
        <v>106</v>
      </c>
      <c r="AD174" s="16"/>
    </row>
    <row r="175" spans="1:62">
      <c r="A175" s="37">
        <v>158</v>
      </c>
      <c r="L175" s="60">
        <f t="shared" si="21"/>
        <v>0.82856250000000087</v>
      </c>
      <c r="M175" s="13">
        <f t="shared" si="19"/>
        <v>23.774352133233876</v>
      </c>
      <c r="N175" s="17">
        <f t="shared" si="20"/>
        <v>23.774352133233876</v>
      </c>
      <c r="O175" s="17">
        <v>107</v>
      </c>
      <c r="AD175" s="16"/>
    </row>
    <row r="176" spans="1:62">
      <c r="A176" s="37">
        <v>159</v>
      </c>
      <c r="L176" s="60">
        <f t="shared" si="21"/>
        <v>0.82975000000000088</v>
      </c>
      <c r="M176" s="13">
        <f t="shared" si="19"/>
        <v>23.707400571896727</v>
      </c>
      <c r="N176" s="17">
        <f t="shared" si="20"/>
        <v>23.707400571896727</v>
      </c>
      <c r="O176" s="17">
        <v>108</v>
      </c>
      <c r="AD176" s="16"/>
    </row>
    <row r="177" spans="1:30">
      <c r="A177" s="37">
        <v>160</v>
      </c>
      <c r="L177" s="60">
        <f t="shared" si="21"/>
        <v>0.83093750000000088</v>
      </c>
      <c r="M177" s="13">
        <f t="shared" si="19"/>
        <v>23.497148313047429</v>
      </c>
      <c r="N177" s="17">
        <f t="shared" si="20"/>
        <v>23.497148313047429</v>
      </c>
      <c r="O177" s="17">
        <v>109</v>
      </c>
      <c r="AD177" s="16"/>
    </row>
    <row r="178" spans="1:30">
      <c r="A178" s="37">
        <v>161</v>
      </c>
      <c r="L178" s="60">
        <f t="shared" si="21"/>
        <v>0.83212500000000089</v>
      </c>
      <c r="M178" s="13">
        <f t="shared" si="19"/>
        <v>23.146335478874217</v>
      </c>
      <c r="N178" s="17">
        <f t="shared" si="20"/>
        <v>23.146335478874217</v>
      </c>
      <c r="O178" s="17">
        <v>110</v>
      </c>
      <c r="AD178" s="16"/>
    </row>
    <row r="179" spans="1:30">
      <c r="A179" s="37">
        <v>162</v>
      </c>
      <c r="L179" s="60">
        <f t="shared" si="21"/>
        <v>0.8333125000000009</v>
      </c>
      <c r="M179" s="13">
        <f t="shared" si="19"/>
        <v>22.660020156562283</v>
      </c>
      <c r="N179" s="17">
        <f t="shared" si="20"/>
        <v>22.660020156562283</v>
      </c>
      <c r="O179" s="17">
        <v>111</v>
      </c>
      <c r="AD179" s="16"/>
    </row>
    <row r="180" spans="1:30">
      <c r="A180" s="37">
        <v>163</v>
      </c>
      <c r="L180" s="60">
        <f t="shared" si="21"/>
        <v>0.83450000000000091</v>
      </c>
      <c r="M180" s="13">
        <f t="shared" si="19"/>
        <v>22.045430292288152</v>
      </c>
      <c r="N180" s="17">
        <f t="shared" si="20"/>
        <v>22.045430292288152</v>
      </c>
      <c r="O180" s="17">
        <v>112</v>
      </c>
      <c r="AD180" s="16"/>
    </row>
    <row r="181" spans="1:30">
      <c r="A181" s="37">
        <v>164</v>
      </c>
      <c r="L181" s="60">
        <f t="shared" si="21"/>
        <v>0.83568750000000092</v>
      </c>
      <c r="M181" s="13">
        <f t="shared" si="19"/>
        <v>21.311765560298177</v>
      </c>
      <c r="N181" s="17">
        <f t="shared" si="20"/>
        <v>21.311765560298177</v>
      </c>
      <c r="O181" s="17">
        <v>113</v>
      </c>
      <c r="AD181" s="16"/>
    </row>
    <row r="182" spans="1:30">
      <c r="A182" s="37">
        <v>165</v>
      </c>
      <c r="L182" s="60">
        <f t="shared" si="21"/>
        <v>0.83687500000000092</v>
      </c>
      <c r="M182" s="13">
        <f t="shared" si="19"/>
        <v>20.469956233530397</v>
      </c>
      <c r="N182" s="17">
        <f t="shared" si="20"/>
        <v>20.469956233530397</v>
      </c>
      <c r="O182" s="17">
        <v>114</v>
      </c>
      <c r="AD182" s="16"/>
    </row>
    <row r="183" spans="1:30">
      <c r="A183" s="37">
        <v>166</v>
      </c>
      <c r="L183" s="60">
        <f t="shared" si="21"/>
        <v>0.83806250000000093</v>
      </c>
      <c r="M183" s="13">
        <f t="shared" si="19"/>
        <v>19.532387220415409</v>
      </c>
      <c r="N183" s="17">
        <f t="shared" si="20"/>
        <v>19.532387220415409</v>
      </c>
      <c r="O183" s="17">
        <v>115</v>
      </c>
      <c r="AD183" s="16"/>
    </row>
    <row r="184" spans="1:30">
      <c r="A184" s="37">
        <v>167</v>
      </c>
      <c r="L184" s="60">
        <f t="shared" si="21"/>
        <v>0.83925000000000094</v>
      </c>
      <c r="M184" s="13">
        <f t="shared" si="19"/>
        <v>18.512596244189581</v>
      </c>
      <c r="N184" s="17">
        <f t="shared" si="20"/>
        <v>18.512596244189581</v>
      </c>
      <c r="O184" s="17">
        <v>116</v>
      </c>
      <c r="AD184" s="16"/>
    </row>
    <row r="185" spans="1:30">
      <c r="A185" s="37">
        <v>168</v>
      </c>
      <c r="L185" s="60">
        <f t="shared" si="21"/>
        <v>0.84043750000000095</v>
      </c>
      <c r="M185" s="13">
        <f t="shared" si="19"/>
        <v>17.424955607477155</v>
      </c>
      <c r="N185" s="17">
        <f t="shared" si="20"/>
        <v>17.424955607477155</v>
      </c>
      <c r="O185" s="17">
        <v>117</v>
      </c>
      <c r="AC185" s="16"/>
      <c r="AD185" s="16"/>
    </row>
    <row r="186" spans="1:30">
      <c r="A186" s="37">
        <v>169</v>
      </c>
      <c r="L186" s="60">
        <f t="shared" si="21"/>
        <v>0.84162500000000096</v>
      </c>
      <c r="M186" s="13">
        <f t="shared" si="19"/>
        <v>16.284347102389859</v>
      </c>
      <c r="N186" s="17">
        <f t="shared" si="20"/>
        <v>16.284347102389859</v>
      </c>
      <c r="O186" s="17">
        <v>118</v>
      </c>
      <c r="AD186" s="16"/>
    </row>
    <row r="187" spans="1:30">
      <c r="A187" s="37">
        <v>170</v>
      </c>
      <c r="L187" s="60">
        <f t="shared" si="21"/>
        <v>0.84281250000000096</v>
      </c>
      <c r="M187" s="13">
        <f t="shared" si="19"/>
        <v>15.105839405960563</v>
      </c>
      <c r="N187" s="17">
        <f t="shared" si="20"/>
        <v>15.105839405960563</v>
      </c>
      <c r="O187" s="17">
        <v>119</v>
      </c>
      <c r="AD187" s="16"/>
    </row>
    <row r="188" spans="1:30">
      <c r="A188" s="37">
        <v>171</v>
      </c>
      <c r="L188" s="60">
        <f t="shared" si="21"/>
        <v>0.84400000000000097</v>
      </c>
      <c r="M188" s="13">
        <f t="shared" si="19"/>
        <v>13.904376766875005</v>
      </c>
      <c r="N188" s="17">
        <f t="shared" si="20"/>
        <v>13.904376766875005</v>
      </c>
      <c r="O188" s="17">
        <v>120</v>
      </c>
      <c r="AD188" s="16"/>
    </row>
    <row r="189" spans="1:30">
      <c r="A189" s="37">
        <v>172</v>
      </c>
      <c r="L189" s="60">
        <f t="shared" si="21"/>
        <v>0.84518750000000098</v>
      </c>
      <c r="M189" s="13">
        <f t="shared" si="19"/>
        <v>12.694486978439622</v>
      </c>
      <c r="N189" s="17">
        <f t="shared" si="20"/>
        <v>12.694486978439622</v>
      </c>
      <c r="O189" s="17">
        <v>121</v>
      </c>
      <c r="AD189" s="16"/>
    </row>
    <row r="190" spans="1:30">
      <c r="A190" s="37">
        <v>173</v>
      </c>
      <c r="L190" s="60">
        <f t="shared" si="21"/>
        <v>0.84637500000000099</v>
      </c>
      <c r="M190" s="13">
        <f t="shared" si="19"/>
        <v>11.490015590281425</v>
      </c>
      <c r="N190" s="17">
        <f t="shared" si="20"/>
        <v>11.490015590281425</v>
      </c>
      <c r="O190" s="17">
        <v>122</v>
      </c>
      <c r="AD190" s="16"/>
    </row>
    <row r="191" spans="1:30">
      <c r="A191" s="37">
        <v>174</v>
      </c>
      <c r="L191" s="60">
        <f t="shared" si="21"/>
        <v>0.847562500000001</v>
      </c>
      <c r="M191" s="13">
        <f t="shared" si="19"/>
        <v>10.303892090125691</v>
      </c>
      <c r="N191" s="17">
        <f t="shared" si="20"/>
        <v>10.303892090125691</v>
      </c>
      <c r="O191" s="17">
        <v>123</v>
      </c>
      <c r="AD191" s="16"/>
    </row>
    <row r="192" spans="1:30">
      <c r="A192" s="37">
        <v>175</v>
      </c>
      <c r="L192" s="60">
        <f t="shared" si="21"/>
        <v>0.848750000000001</v>
      </c>
      <c r="M192" s="13">
        <f t="shared" si="19"/>
        <v>9.1479324440481502</v>
      </c>
      <c r="N192" s="17">
        <f t="shared" si="20"/>
        <v>9.1479324440481502</v>
      </c>
      <c r="O192" s="17">
        <v>124</v>
      </c>
      <c r="AD192" s="16"/>
    </row>
    <row r="193" spans="1:30">
      <c r="A193" s="37">
        <v>176</v>
      </c>
      <c r="L193" s="60">
        <f t="shared" si="21"/>
        <v>0.84993750000000101</v>
      </c>
      <c r="M193" s="13">
        <f t="shared" si="19"/>
        <v>8.0326809771771011</v>
      </c>
      <c r="N193" s="17">
        <f t="shared" si="20"/>
        <v>8.0326809771771011</v>
      </c>
      <c r="O193" s="17">
        <v>125</v>
      </c>
      <c r="AD193" s="16"/>
    </row>
    <row r="194" spans="1:30">
      <c r="A194" s="37">
        <v>177</v>
      </c>
      <c r="L194" s="60">
        <f t="shared" si="21"/>
        <v>0.85112500000000102</v>
      </c>
      <c r="M194" s="13">
        <f t="shared" si="19"/>
        <v>6.9672931640047784</v>
      </c>
      <c r="N194" s="17">
        <f t="shared" si="20"/>
        <v>6.9672931640047784</v>
      </c>
      <c r="O194" s="17">
        <v>126</v>
      </c>
      <c r="AD194" s="16"/>
    </row>
    <row r="195" spans="1:30">
      <c r="A195" s="37">
        <v>178</v>
      </c>
      <c r="L195" s="60">
        <f t="shared" si="21"/>
        <v>0.85231250000000103</v>
      </c>
      <c r="M195" s="13">
        <f t="shared" si="19"/>
        <v>5.9594595316450096</v>
      </c>
      <c r="N195" s="17">
        <f t="shared" si="20"/>
        <v>5.9594595316450096</v>
      </c>
      <c r="O195" s="17">
        <v>127</v>
      </c>
      <c r="AD195" s="16"/>
    </row>
    <row r="196" spans="1:30">
      <c r="A196" s="37">
        <v>179</v>
      </c>
      <c r="L196" s="60">
        <f t="shared" si="21"/>
        <v>0.85350000000000104</v>
      </c>
      <c r="M196" s="13">
        <f t="shared" ref="M196:M259" si="22">IF(N196&lt;0," ",N196)</f>
        <v>5.015369608160043</v>
      </c>
      <c r="N196" s="17">
        <f t="shared" ref="N196:N259" si="23">(0.39894228/$E$32)*EXP(-((L196-$E$31)^2)/(2*$E$32^2))*(1-0.5*$L$35*((L196-$E$31)/$E$32-(L196-$E$31)^3/(3*$E$32^3)))</f>
        <v>5.015369608160043</v>
      </c>
      <c r="O196" s="17">
        <v>128</v>
      </c>
      <c r="AD196" s="16"/>
    </row>
    <row r="197" spans="1:30">
      <c r="A197" s="37">
        <v>180</v>
      </c>
      <c r="L197" s="60">
        <f t="shared" ref="L197:L260" si="24">L196+$L$67</f>
        <v>0.85468750000000104</v>
      </c>
      <c r="M197" s="13">
        <f t="shared" si="22"/>
        <v>4.1397137116496721</v>
      </c>
      <c r="N197" s="17">
        <f t="shared" si="23"/>
        <v>4.1397137116496721</v>
      </c>
      <c r="O197" s="17">
        <v>129</v>
      </c>
      <c r="AC197" s="16"/>
      <c r="AD197" s="16"/>
    </row>
    <row r="198" spans="1:30">
      <c r="A198" s="37">
        <v>181</v>
      </c>
      <c r="L198" s="60">
        <f t="shared" si="24"/>
        <v>0.85587500000000105</v>
      </c>
      <c r="M198" s="13">
        <f t="shared" si="22"/>
        <v>3.3357194057003645</v>
      </c>
      <c r="N198" s="17">
        <f t="shared" si="23"/>
        <v>3.3357194057003645</v>
      </c>
      <c r="O198" s="17">
        <v>130</v>
      </c>
      <c r="AD198" s="16"/>
    </row>
    <row r="199" spans="1:30">
      <c r="A199" s="37">
        <v>182</v>
      </c>
      <c r="L199" s="60">
        <f t="shared" si="24"/>
        <v>0.85706250000000106</v>
      </c>
      <c r="M199" s="13">
        <f t="shared" si="22"/>
        <v>2.6052186652717051</v>
      </c>
      <c r="N199" s="17">
        <f t="shared" si="23"/>
        <v>2.6052186652717051</v>
      </c>
      <c r="O199" s="17">
        <v>131</v>
      </c>
      <c r="AD199" s="16"/>
    </row>
    <row r="200" spans="1:30">
      <c r="A200" s="37">
        <v>183</v>
      </c>
      <c r="L200" s="60">
        <f t="shared" si="24"/>
        <v>0.85825000000000107</v>
      </c>
      <c r="M200" s="13">
        <f t="shared" si="22"/>
        <v>1.9487412168889511</v>
      </c>
      <c r="N200" s="17">
        <f t="shared" si="23"/>
        <v>1.9487412168889511</v>
      </c>
      <c r="O200" s="17">
        <v>132</v>
      </c>
      <c r="AD200" s="16"/>
    </row>
    <row r="201" spans="1:30">
      <c r="A201" s="37">
        <v>184</v>
      </c>
      <c r="L201" s="60">
        <f t="shared" si="24"/>
        <v>0.85943750000000108</v>
      </c>
      <c r="M201" s="13">
        <f t="shared" si="22"/>
        <v>1.3656291416173048</v>
      </c>
      <c r="N201" s="17">
        <f t="shared" si="23"/>
        <v>1.3656291416173048</v>
      </c>
      <c r="O201" s="17">
        <v>133</v>
      </c>
      <c r="AD201" s="16"/>
    </row>
    <row r="202" spans="1:30">
      <c r="A202" s="37">
        <v>185</v>
      </c>
      <c r="L202" s="60">
        <f t="shared" si="24"/>
        <v>0.86062500000000108</v>
      </c>
      <c r="M202" s="13">
        <f t="shared" si="22"/>
        <v>0.85416765366338021</v>
      </c>
      <c r="N202" s="17">
        <f t="shared" si="23"/>
        <v>0.85416765366338021</v>
      </c>
      <c r="O202" s="17">
        <v>134</v>
      </c>
      <c r="AD202" s="16"/>
    </row>
    <row r="203" spans="1:30">
      <c r="A203" s="37">
        <v>186</v>
      </c>
      <c r="L203" s="60">
        <f t="shared" si="24"/>
        <v>0.86181250000000109</v>
      </c>
      <c r="M203" s="13">
        <f t="shared" si="22"/>
        <v>0.41172697898846011</v>
      </c>
      <c r="N203" s="17">
        <f t="shared" si="23"/>
        <v>0.41172697898846011</v>
      </c>
      <c r="O203" s="17">
        <v>135</v>
      </c>
      <c r="AD203" s="16"/>
    </row>
    <row r="204" spans="1:30">
      <c r="A204" s="37">
        <v>187</v>
      </c>
      <c r="L204" s="60">
        <f t="shared" si="24"/>
        <v>0.8630000000000011</v>
      </c>
      <c r="M204" s="13">
        <f t="shared" si="22"/>
        <v>3.4910438162117891E-2</v>
      </c>
      <c r="N204" s="17">
        <f t="shared" si="23"/>
        <v>3.4910438162117891E-2</v>
      </c>
      <c r="O204" s="17">
        <v>136</v>
      </c>
      <c r="AD204" s="16"/>
    </row>
    <row r="205" spans="1:30">
      <c r="A205" s="37">
        <v>188</v>
      </c>
      <c r="L205" s="60">
        <f t="shared" si="24"/>
        <v>0.86418750000000111</v>
      </c>
      <c r="M205" s="13" t="str">
        <f t="shared" si="22"/>
        <v xml:space="preserve"> </v>
      </c>
      <c r="N205" s="17">
        <f t="shared" si="23"/>
        <v>-0.28029583786499002</v>
      </c>
      <c r="O205" s="17">
        <v>137</v>
      </c>
      <c r="AD205" s="16"/>
    </row>
    <row r="206" spans="1:30">
      <c r="A206" s="37">
        <v>189</v>
      </c>
      <c r="L206" s="60">
        <f t="shared" si="24"/>
        <v>0.86537500000000112</v>
      </c>
      <c r="M206" s="13" t="str">
        <f t="shared" si="22"/>
        <v xml:space="preserve"> </v>
      </c>
      <c r="N206" s="17">
        <f t="shared" si="23"/>
        <v>-0.53837568834908844</v>
      </c>
      <c r="O206" s="17">
        <v>138</v>
      </c>
      <c r="AD206" s="16"/>
    </row>
    <row r="207" spans="1:30">
      <c r="A207" s="37">
        <v>190</v>
      </c>
      <c r="L207" s="60">
        <f t="shared" si="24"/>
        <v>0.86656250000000112</v>
      </c>
      <c r="M207" s="13" t="str">
        <f t="shared" si="22"/>
        <v xml:space="preserve"> </v>
      </c>
      <c r="N207" s="17">
        <f t="shared" si="23"/>
        <v>-0.74414179816898796</v>
      </c>
      <c r="O207" s="17">
        <v>139</v>
      </c>
      <c r="AD207" s="16"/>
    </row>
    <row r="208" spans="1:30">
      <c r="A208" s="37">
        <v>191</v>
      </c>
      <c r="L208" s="60">
        <f t="shared" si="24"/>
        <v>0.86775000000000113</v>
      </c>
      <c r="M208" s="13" t="str">
        <f t="shared" si="22"/>
        <v xml:space="preserve"> </v>
      </c>
      <c r="N208" s="17">
        <f t="shared" si="23"/>
        <v>-0.90260367614086101</v>
      </c>
      <c r="O208" s="17">
        <v>140</v>
      </c>
      <c r="AD208" s="16"/>
    </row>
    <row r="209" spans="1:30">
      <c r="A209" s="37">
        <v>192</v>
      </c>
      <c r="L209" s="60">
        <f t="shared" si="24"/>
        <v>0.86893750000000114</v>
      </c>
      <c r="M209" s="13" t="str">
        <f t="shared" si="22"/>
        <v xml:space="preserve"> </v>
      </c>
      <c r="N209" s="17">
        <f t="shared" si="23"/>
        <v>-1.0188471225898956</v>
      </c>
      <c r="O209" s="17">
        <v>141</v>
      </c>
      <c r="AC209" s="16"/>
      <c r="AD209" s="16"/>
    </row>
    <row r="210" spans="1:30">
      <c r="A210" s="37">
        <v>193</v>
      </c>
      <c r="L210" s="60">
        <f t="shared" si="24"/>
        <v>0.87012500000000115</v>
      </c>
      <c r="M210" s="13" t="str">
        <f t="shared" si="22"/>
        <v xml:space="preserve"> </v>
      </c>
      <c r="N210" s="17">
        <f t="shared" si="23"/>
        <v>-1.0979269457405103</v>
      </c>
      <c r="O210" s="17">
        <v>142</v>
      </c>
      <c r="AD210" s="16"/>
    </row>
    <row r="211" spans="1:30">
      <c r="A211" s="37">
        <v>194</v>
      </c>
      <c r="L211" s="60">
        <f t="shared" si="24"/>
        <v>0.87131250000000116</v>
      </c>
      <c r="M211" s="13" t="str">
        <f t="shared" si="22"/>
        <v xml:space="preserve"> </v>
      </c>
      <c r="N211" s="17">
        <f t="shared" si="23"/>
        <v>-1.1447740779307687</v>
      </c>
      <c r="O211" s="17">
        <v>143</v>
      </c>
      <c r="AD211" s="16"/>
    </row>
    <row r="212" spans="1:30">
      <c r="A212" s="37">
        <v>195</v>
      </c>
      <c r="L212" s="60">
        <f t="shared" si="24"/>
        <v>0.87250000000000116</v>
      </c>
      <c r="M212" s="13" t="str">
        <f t="shared" si="22"/>
        <v xml:space="preserve"> </v>
      </c>
      <c r="N212" s="17">
        <f t="shared" si="23"/>
        <v>-1.1641176721052857</v>
      </c>
      <c r="O212" s="17">
        <v>144</v>
      </c>
      <c r="AD212" s="16"/>
    </row>
    <row r="213" spans="1:30">
      <c r="A213" s="37">
        <v>196</v>
      </c>
      <c r="L213" s="60">
        <f t="shared" si="24"/>
        <v>0.87368750000000117</v>
      </c>
      <c r="M213" s="13" t="str">
        <f t="shared" si="22"/>
        <v xml:space="preserve"> </v>
      </c>
      <c r="N213" s="17">
        <f t="shared" si="23"/>
        <v>-1.1604222422980748</v>
      </c>
      <c r="O213" s="17">
        <v>145</v>
      </c>
      <c r="AD213" s="16"/>
    </row>
    <row r="214" spans="1:30">
      <c r="A214" s="37">
        <v>197</v>
      </c>
      <c r="L214" s="60">
        <f t="shared" si="24"/>
        <v>0.87487500000000118</v>
      </c>
      <c r="M214" s="13" t="str">
        <f t="shared" si="22"/>
        <v xml:space="preserve"> </v>
      </c>
      <c r="N214" s="17">
        <f t="shared" si="23"/>
        <v>-1.1378394605536577</v>
      </c>
      <c r="O214" s="17">
        <v>146</v>
      </c>
      <c r="AD214" s="16"/>
    </row>
    <row r="215" spans="1:30">
      <c r="A215" s="37">
        <v>198</v>
      </c>
      <c r="L215" s="60">
        <f t="shared" si="24"/>
        <v>0.87606250000000119</v>
      </c>
      <c r="M215" s="13" t="str">
        <f t="shared" si="22"/>
        <v xml:space="preserve"> </v>
      </c>
      <c r="N215" s="17">
        <f t="shared" si="23"/>
        <v>-1.1001738445285751</v>
      </c>
      <c r="O215" s="17">
        <v>147</v>
      </c>
      <c r="AD215" s="16"/>
    </row>
    <row r="216" spans="1:30">
      <c r="A216" s="37">
        <v>199</v>
      </c>
      <c r="L216" s="60">
        <f t="shared" si="24"/>
        <v>0.8772500000000012</v>
      </c>
      <c r="M216" s="13" t="str">
        <f t="shared" si="22"/>
        <v xml:space="preserve"> </v>
      </c>
      <c r="N216" s="17">
        <f t="shared" si="23"/>
        <v>-1.05086126857037</v>
      </c>
      <c r="O216" s="17">
        <v>148</v>
      </c>
      <c r="AD216" s="16"/>
    </row>
    <row r="217" spans="1:30">
      <c r="A217" s="64" t="s">
        <v>64</v>
      </c>
      <c r="L217" s="60">
        <f t="shared" si="24"/>
        <v>0.8784375000000012</v>
      </c>
      <c r="M217" s="13" t="str">
        <f t="shared" si="22"/>
        <v xml:space="preserve"> </v>
      </c>
      <c r="N217" s="17">
        <f t="shared" si="23"/>
        <v>-0.99295900658460545</v>
      </c>
      <c r="O217" s="17">
        <v>149</v>
      </c>
      <c r="AD217" s="16"/>
    </row>
    <row r="218" spans="1:30">
      <c r="L218" s="60">
        <f t="shared" si="24"/>
        <v>0.87962500000000121</v>
      </c>
      <c r="M218" s="13" t="str">
        <f t="shared" si="22"/>
        <v xml:space="preserve"> </v>
      </c>
      <c r="N218" s="17">
        <f t="shared" si="23"/>
        <v>-0.92914586464015281</v>
      </c>
      <c r="O218" s="17">
        <v>150</v>
      </c>
      <c r="AD218" s="16"/>
    </row>
    <row r="219" spans="1:30">
      <c r="L219" s="60">
        <f t="shared" si="24"/>
        <v>0.88081250000000122</v>
      </c>
      <c r="M219" s="13" t="str">
        <f t="shared" si="22"/>
        <v xml:space="preserve"> </v>
      </c>
      <c r="N219" s="17">
        <f t="shared" si="23"/>
        <v>-0.86173087971275075</v>
      </c>
      <c r="O219" s="17">
        <v>151</v>
      </c>
      <c r="AD219" s="16"/>
    </row>
    <row r="220" spans="1:30">
      <c r="L220" s="60">
        <f t="shared" si="24"/>
        <v>0.88200000000000123</v>
      </c>
      <c r="M220" s="13" t="str">
        <f t="shared" si="22"/>
        <v xml:space="preserve"> </v>
      </c>
      <c r="N220" s="17">
        <f t="shared" si="23"/>
        <v>-0.79266904100903979</v>
      </c>
      <c r="O220" s="17">
        <v>152</v>
      </c>
      <c r="AD220" s="16"/>
    </row>
    <row r="221" spans="1:30">
      <c r="L221" s="60">
        <f t="shared" si="24"/>
        <v>0.88318750000000124</v>
      </c>
      <c r="M221" s="13" t="str">
        <f t="shared" si="22"/>
        <v xml:space="preserve"> </v>
      </c>
      <c r="N221" s="17">
        <f t="shared" si="23"/>
        <v>-0.72358252341065588</v>
      </c>
      <c r="O221" s="17">
        <v>153</v>
      </c>
      <c r="AC221" s="16"/>
      <c r="AD221" s="16"/>
    </row>
    <row r="222" spans="1:30">
      <c r="L222" s="60">
        <f t="shared" si="24"/>
        <v>0.88437500000000124</v>
      </c>
      <c r="M222" s="13" t="str">
        <f t="shared" si="22"/>
        <v xml:space="preserve"> </v>
      </c>
      <c r="N222" s="17">
        <f t="shared" si="23"/>
        <v>-0.65578599943003757</v>
      </c>
      <c r="O222" s="17">
        <v>154</v>
      </c>
      <c r="AD222" s="16"/>
    </row>
    <row r="223" spans="1:30">
      <c r="L223" s="60">
        <f t="shared" si="24"/>
        <v>0.88556250000000125</v>
      </c>
      <c r="M223" s="13" t="str">
        <f t="shared" si="22"/>
        <v xml:space="preserve"> </v>
      </c>
      <c r="N223" s="17">
        <f t="shared" si="23"/>
        <v>-0.5903147071180681</v>
      </c>
      <c r="O223" s="17">
        <v>155</v>
      </c>
      <c r="AD223" s="16"/>
    </row>
    <row r="224" spans="1:30">
      <c r="L224" s="60">
        <f t="shared" si="24"/>
        <v>0.88675000000000126</v>
      </c>
      <c r="M224" s="13" t="str">
        <f t="shared" si="22"/>
        <v xml:space="preserve"> </v>
      </c>
      <c r="N224" s="17">
        <f t="shared" si="23"/>
        <v>-0.52795408723248294</v>
      </c>
      <c r="O224" s="17">
        <v>156</v>
      </c>
      <c r="AD224" s="16"/>
    </row>
    <row r="225" spans="12:30">
      <c r="L225" s="60">
        <f t="shared" si="24"/>
        <v>0.88793750000000127</v>
      </c>
      <c r="M225" s="13" t="str">
        <f t="shared" si="22"/>
        <v xml:space="preserve"> </v>
      </c>
      <c r="N225" s="17">
        <f t="shared" si="23"/>
        <v>-0.46926995483350259</v>
      </c>
      <c r="O225" s="17">
        <v>157</v>
      </c>
      <c r="AD225" s="16"/>
    </row>
    <row r="226" spans="12:30">
      <c r="L226" s="60">
        <f t="shared" si="24"/>
        <v>0.88912500000000128</v>
      </c>
      <c r="M226" s="13" t="str">
        <f t="shared" si="22"/>
        <v xml:space="preserve"> </v>
      </c>
      <c r="N226" s="17">
        <f t="shared" si="23"/>
        <v>-0.4146383303121467</v>
      </c>
      <c r="O226" s="17">
        <v>158</v>
      </c>
      <c r="AD226" s="16"/>
    </row>
    <row r="227" spans="12:30">
      <c r="L227" s="60">
        <f t="shared" si="24"/>
        <v>0.89031250000000128</v>
      </c>
      <c r="M227" s="13" t="str">
        <f t="shared" si="22"/>
        <v xml:space="preserve"> </v>
      </c>
      <c r="N227" s="17">
        <f t="shared" si="23"/>
        <v>-0.36427421569217505</v>
      </c>
      <c r="O227" s="17">
        <v>159</v>
      </c>
      <c r="AD227" s="16"/>
    </row>
    <row r="228" spans="12:30">
      <c r="L228" s="60">
        <f t="shared" si="24"/>
        <v>0.89150000000000129</v>
      </c>
      <c r="M228" s="13" t="str">
        <f t="shared" si="22"/>
        <v xml:space="preserve"> </v>
      </c>
      <c r="N228" s="17">
        <f t="shared" si="23"/>
        <v>-0.31825875803475112</v>
      </c>
      <c r="O228" s="17">
        <v>160</v>
      </c>
      <c r="AD228" s="16"/>
    </row>
    <row r="229" spans="12:30">
      <c r="L229" s="60">
        <f t="shared" si="24"/>
        <v>0.8926875000000013</v>
      </c>
      <c r="M229" s="13" t="str">
        <f t="shared" si="22"/>
        <v xml:space="preserve"> </v>
      </c>
      <c r="N229" s="17">
        <f t="shared" si="23"/>
        <v>-0.27656438826160618</v>
      </c>
      <c r="O229" s="17">
        <v>161</v>
      </c>
      <c r="AD229" s="16"/>
    </row>
    <row r="230" spans="12:30">
      <c r="L230" s="60">
        <f t="shared" si="24"/>
        <v>0.89387500000000131</v>
      </c>
      <c r="M230" s="13" t="str">
        <f t="shared" si="22"/>
        <v xml:space="preserve"> </v>
      </c>
      <c r="N230" s="17">
        <f t="shared" si="23"/>
        <v>-0.23907765722009869</v>
      </c>
      <c r="O230" s="17">
        <v>162</v>
      </c>
      <c r="AD230" s="16"/>
    </row>
    <row r="231" spans="12:30">
      <c r="L231" s="60">
        <f t="shared" si="24"/>
        <v>0.89506250000000132</v>
      </c>
      <c r="M231" s="13" t="str">
        <f t="shared" si="22"/>
        <v xml:space="preserve"> </v>
      </c>
      <c r="N231" s="17">
        <f t="shared" si="23"/>
        <v>-0.20561960897820553</v>
      </c>
      <c r="O231" s="17">
        <v>163</v>
      </c>
      <c r="AD231" s="16"/>
    </row>
    <row r="232" spans="12:30">
      <c r="L232" s="60">
        <f t="shared" si="24"/>
        <v>0.89625000000000132</v>
      </c>
      <c r="M232" s="13" t="str">
        <f t="shared" si="22"/>
        <v xml:space="preserve"> </v>
      </c>
      <c r="N232" s="17">
        <f t="shared" si="23"/>
        <v>-0.17596363280757227</v>
      </c>
      <c r="O232" s="17">
        <v>164</v>
      </c>
      <c r="AD232" s="16"/>
    </row>
    <row r="233" spans="12:30">
      <c r="L233" s="60">
        <f t="shared" si="24"/>
        <v>0.89743750000000133</v>
      </c>
      <c r="M233" s="13" t="str">
        <f t="shared" si="22"/>
        <v xml:space="preserve"> </v>
      </c>
      <c r="N233" s="17">
        <f t="shared" si="23"/>
        <v>-0.14985081962118035</v>
      </c>
      <c r="O233" s="17">
        <v>165</v>
      </c>
    </row>
    <row r="234" spans="12:30">
      <c r="L234" s="60">
        <f t="shared" si="24"/>
        <v>0.89862500000000134</v>
      </c>
      <c r="M234" s="13" t="str">
        <f t="shared" si="22"/>
        <v xml:space="preserve"> </v>
      </c>
      <c r="N234" s="17">
        <f t="shared" si="23"/>
        <v>-0.12700291605257233</v>
      </c>
      <c r="O234" s="17">
        <v>166</v>
      </c>
    </row>
    <row r="235" spans="12:30">
      <c r="L235" s="60">
        <f t="shared" si="24"/>
        <v>0.89981250000000135</v>
      </c>
      <c r="M235" s="13" t="str">
        <f t="shared" si="22"/>
        <v xml:space="preserve"> </v>
      </c>
      <c r="N235" s="17">
        <f t="shared" si="23"/>
        <v>-0.10713302076054701</v>
      </c>
      <c r="O235" s="17">
        <v>167</v>
      </c>
    </row>
    <row r="236" spans="12:30">
      <c r="L236" s="60">
        <f t="shared" si="24"/>
        <v>0.90100000000000136</v>
      </c>
      <c r="M236" s="13" t="str">
        <f t="shared" si="22"/>
        <v xml:space="preserve"> </v>
      </c>
      <c r="N236" s="17">
        <f t="shared" si="23"/>
        <v>-8.9954204224675857E-2</v>
      </c>
      <c r="O236" s="17">
        <v>168</v>
      </c>
    </row>
    <row r="237" spans="12:30">
      <c r="L237" s="60">
        <f t="shared" si="24"/>
        <v>0.90218750000000136</v>
      </c>
      <c r="M237" s="13" t="str">
        <f t="shared" si="22"/>
        <v xml:space="preserve"> </v>
      </c>
      <c r="N237" s="17">
        <f t="shared" si="23"/>
        <v>-7.5186256875063681E-2</v>
      </c>
      <c r="O237" s="17">
        <v>169</v>
      </c>
    </row>
    <row r="238" spans="12:30">
      <c r="L238" s="60">
        <f t="shared" si="24"/>
        <v>0.90337500000000137</v>
      </c>
      <c r="M238" s="13" t="str">
        <f t="shared" si="22"/>
        <v xml:space="preserve"> </v>
      </c>
      <c r="N238" s="17">
        <f t="shared" si="23"/>
        <v>-6.2560782665507311E-2</v>
      </c>
      <c r="O238" s="17">
        <v>170</v>
      </c>
    </row>
    <row r="239" spans="12:30">
      <c r="L239" s="60">
        <f t="shared" si="24"/>
        <v>0.90456250000000138</v>
      </c>
      <c r="M239" s="13" t="str">
        <f t="shared" si="22"/>
        <v xml:space="preserve"> </v>
      </c>
      <c r="N239" s="17">
        <f t="shared" si="23"/>
        <v>-5.1824858013674077E-2</v>
      </c>
      <c r="O239" s="17">
        <v>171</v>
      </c>
    </row>
    <row r="240" spans="12:30">
      <c r="L240" s="60">
        <f t="shared" si="24"/>
        <v>0.90575000000000139</v>
      </c>
      <c r="M240" s="13" t="str">
        <f t="shared" si="22"/>
        <v xml:space="preserve"> </v>
      </c>
      <c r="N240" s="17">
        <f t="shared" si="23"/>
        <v>-4.2743471236289965E-2</v>
      </c>
      <c r="O240" s="17">
        <v>172</v>
      </c>
    </row>
    <row r="241" spans="12:15">
      <c r="L241" s="60">
        <f t="shared" si="24"/>
        <v>0.9069375000000014</v>
      </c>
      <c r="M241" s="13" t="str">
        <f t="shared" si="22"/>
        <v xml:space="preserve"> </v>
      </c>
      <c r="N241" s="17">
        <f t="shared" si="23"/>
        <v>-3.5100946951699769E-2</v>
      </c>
      <c r="O241" s="17">
        <v>173</v>
      </c>
    </row>
    <row r="242" spans="12:15">
      <c r="L242" s="60">
        <f t="shared" si="24"/>
        <v>0.9081250000000014</v>
      </c>
      <c r="M242" s="13" t="str">
        <f t="shared" si="22"/>
        <v xml:space="preserve"> </v>
      </c>
      <c r="N242" s="17">
        <f t="shared" si="23"/>
        <v>-2.8701545013118359E-2</v>
      </c>
      <c r="O242" s="17">
        <v>174</v>
      </c>
    </row>
    <row r="243" spans="12:15">
      <c r="L243" s="60">
        <f t="shared" si="24"/>
        <v>0.90931250000000141</v>
      </c>
      <c r="M243" s="13" t="str">
        <f t="shared" si="22"/>
        <v xml:space="preserve"> </v>
      </c>
      <c r="N243" s="17">
        <f t="shared" si="23"/>
        <v>-2.3369405801111909E-2</v>
      </c>
      <c r="O243" s="17">
        <v>175</v>
      </c>
    </row>
    <row r="244" spans="12:15">
      <c r="L244" s="60">
        <f t="shared" si="24"/>
        <v>0.91050000000000142</v>
      </c>
      <c r="M244" s="13" t="str">
        <f t="shared" si="22"/>
        <v xml:space="preserve"> </v>
      </c>
      <c r="N244" s="17">
        <f t="shared" si="23"/>
        <v>-1.8947994371986771E-2</v>
      </c>
      <c r="O244" s="17">
        <v>176</v>
      </c>
    </row>
    <row r="245" spans="12:15">
      <c r="L245" s="60">
        <f t="shared" si="24"/>
        <v>0.91168750000000143</v>
      </c>
      <c r="M245" s="13" t="str">
        <f t="shared" si="22"/>
        <v xml:space="preserve"> </v>
      </c>
      <c r="N245" s="17">
        <f t="shared" si="23"/>
        <v>-1.5299176052296018E-2</v>
      </c>
      <c r="O245" s="17">
        <v>177</v>
      </c>
    </row>
    <row r="246" spans="12:15">
      <c r="L246" s="60">
        <f t="shared" si="24"/>
        <v>0.91287500000000144</v>
      </c>
      <c r="M246" s="13" t="str">
        <f t="shared" si="22"/>
        <v xml:space="preserve"> </v>
      </c>
      <c r="N246" s="17">
        <f t="shared" si="23"/>
        <v>-1.2302036408221377E-2</v>
      </c>
      <c r="O246" s="17">
        <v>178</v>
      </c>
    </row>
    <row r="247" spans="12:15">
      <c r="L247" s="60">
        <f t="shared" si="24"/>
        <v>0.91406250000000144</v>
      </c>
      <c r="M247" s="13" t="str">
        <f t="shared" si="22"/>
        <v xml:space="preserve"> </v>
      </c>
      <c r="N247" s="17">
        <f t="shared" si="23"/>
        <v>-9.8515397303864452E-3</v>
      </c>
      <c r="O247" s="17">
        <v>179</v>
      </c>
    </row>
    <row r="248" spans="12:15">
      <c r="L248" s="60">
        <f t="shared" si="24"/>
        <v>0.91525000000000145</v>
      </c>
      <c r="M248" s="13" t="str">
        <f t="shared" si="22"/>
        <v xml:space="preserve"> </v>
      </c>
      <c r="N248" s="17">
        <f t="shared" si="23"/>
        <v>-7.8571027137318665E-3</v>
      </c>
      <c r="O248" s="17">
        <v>180</v>
      </c>
    </row>
    <row r="249" spans="12:15">
      <c r="L249" s="60">
        <f t="shared" si="24"/>
        <v>0.91643750000000146</v>
      </c>
      <c r="M249" s="13" t="str">
        <f t="shared" si="22"/>
        <v xml:space="preserve"> </v>
      </c>
      <c r="N249" s="17">
        <f t="shared" si="23"/>
        <v>-6.2411441792236885E-3</v>
      </c>
      <c r="O249" s="17">
        <v>181</v>
      </c>
    </row>
    <row r="250" spans="12:15">
      <c r="L250" s="60">
        <f t="shared" si="24"/>
        <v>0.91762500000000147</v>
      </c>
      <c r="M250" s="13" t="str">
        <f t="shared" si="22"/>
        <v xml:space="preserve"> </v>
      </c>
      <c r="N250" s="17">
        <f t="shared" si="23"/>
        <v>-4.9376576496963122E-3</v>
      </c>
      <c r="O250" s="17">
        <v>182</v>
      </c>
    </row>
    <row r="251" spans="12:15">
      <c r="L251" s="60">
        <f t="shared" si="24"/>
        <v>0.91881250000000148</v>
      </c>
      <c r="M251" s="13" t="str">
        <f t="shared" si="22"/>
        <v xml:space="preserve"> </v>
      </c>
      <c r="N251" s="17">
        <f t="shared" si="23"/>
        <v>-3.8908414192037203E-3</v>
      </c>
      <c r="O251" s="17">
        <v>183</v>
      </c>
    </row>
    <row r="252" spans="12:15">
      <c r="L252" s="60">
        <f t="shared" si="24"/>
        <v>0.92000000000000148</v>
      </c>
      <c r="M252" s="13" t="str">
        <f t="shared" si="22"/>
        <v xml:space="preserve"> </v>
      </c>
      <c r="N252" s="17">
        <f t="shared" si="23"/>
        <v>-3.0538104223036349E-3</v>
      </c>
      <c r="O252" s="17">
        <v>184</v>
      </c>
    </row>
    <row r="253" spans="12:15">
      <c r="L253" s="60">
        <f t="shared" si="24"/>
        <v>0.92118750000000149</v>
      </c>
      <c r="M253" s="13" t="str">
        <f t="shared" si="22"/>
        <v xml:space="preserve"> </v>
      </c>
      <c r="N253" s="17">
        <f t="shared" si="23"/>
        <v>-2.3874056313544362E-3</v>
      </c>
      <c r="O253" s="17">
        <v>185</v>
      </c>
    </row>
    <row r="254" spans="12:15">
      <c r="L254" s="60">
        <f t="shared" si="24"/>
        <v>0.9223750000000015</v>
      </c>
      <c r="M254" s="13" t="str">
        <f t="shared" si="22"/>
        <v xml:space="preserve"> </v>
      </c>
      <c r="N254" s="17">
        <f t="shared" si="23"/>
        <v>-1.8591097556522511E-3</v>
      </c>
      <c r="O254" s="17">
        <v>186</v>
      </c>
    </row>
    <row r="255" spans="12:15">
      <c r="L255" s="60">
        <f t="shared" si="24"/>
        <v>0.92356250000000151</v>
      </c>
      <c r="M255" s="13" t="str">
        <f t="shared" si="22"/>
        <v xml:space="preserve"> </v>
      </c>
      <c r="N255" s="17">
        <f t="shared" si="23"/>
        <v>-1.4420725265899229E-3</v>
      </c>
      <c r="O255" s="17">
        <v>187</v>
      </c>
    </row>
    <row r="256" spans="12:15">
      <c r="L256" s="60">
        <f t="shared" si="24"/>
        <v>0.92475000000000152</v>
      </c>
      <c r="M256" s="13" t="str">
        <f t="shared" si="22"/>
        <v xml:space="preserve"> </v>
      </c>
      <c r="N256" s="17">
        <f t="shared" si="23"/>
        <v>-1.1142446530036905E-3</v>
      </c>
      <c r="O256" s="17">
        <v>188</v>
      </c>
    </row>
    <row r="257" spans="12:15">
      <c r="L257" s="60">
        <f t="shared" si="24"/>
        <v>0.92593750000000152</v>
      </c>
      <c r="M257" s="13" t="str">
        <f t="shared" si="22"/>
        <v xml:space="preserve"> </v>
      </c>
      <c r="N257" s="17">
        <f t="shared" si="23"/>
        <v>-8.5761644088246439E-4</v>
      </c>
      <c r="O257" s="17">
        <v>189</v>
      </c>
    </row>
    <row r="258" spans="12:15">
      <c r="L258" s="60">
        <f t="shared" si="24"/>
        <v>0.92712500000000153</v>
      </c>
      <c r="M258" s="13" t="str">
        <f t="shared" si="22"/>
        <v xml:space="preserve"> </v>
      </c>
      <c r="N258" s="17">
        <f t="shared" si="23"/>
        <v>-6.5755491577499661E-4</v>
      </c>
      <c r="O258" s="17">
        <v>190</v>
      </c>
    </row>
    <row r="259" spans="12:15">
      <c r="L259" s="60">
        <f t="shared" si="24"/>
        <v>0.92831250000000154</v>
      </c>
      <c r="M259" s="13" t="str">
        <f t="shared" si="22"/>
        <v xml:space="preserve"> </v>
      </c>
      <c r="N259" s="17">
        <f t="shared" si="23"/>
        <v>-5.0223189852226723E-4</v>
      </c>
      <c r="O259" s="17">
        <v>191</v>
      </c>
    </row>
    <row r="260" spans="12:15">
      <c r="L260" s="60">
        <f t="shared" si="24"/>
        <v>0.92950000000000155</v>
      </c>
      <c r="M260" s="13" t="str">
        <f>IF(N260&lt;0," ",N260)</f>
        <v xml:space="preserve"> </v>
      </c>
      <c r="N260" s="17">
        <f t="shared" ref="N260" si="25">(0.39894228/$E$32)*EXP(-((L260-$E$31)^2)/(2*$E$32^2))*(1-0.5*$L$35*((L260-$E$31)/$E$32-(L260-$E$31)^3/(3*$E$32^3)))</f>
        <v>-3.8213471334496861E-4</v>
      </c>
      <c r="O260" s="17">
        <v>192</v>
      </c>
    </row>
    <row r="261" spans="12:15">
      <c r="O261" s="17"/>
    </row>
    <row r="262" spans="12:15">
      <c r="O262" s="17"/>
    </row>
    <row r="263" spans="12:15">
      <c r="O263" s="17"/>
    </row>
    <row r="264" spans="12:15">
      <c r="O264" s="17"/>
    </row>
    <row r="265" spans="12:15">
      <c r="O265" s="17"/>
    </row>
    <row r="266" spans="12:15">
      <c r="O266" s="17"/>
    </row>
    <row r="267" spans="12:15">
      <c r="O267" s="17"/>
    </row>
    <row r="268" spans="12:15">
      <c r="O268" s="17"/>
    </row>
    <row r="269" spans="12:15">
      <c r="O269" s="17"/>
    </row>
  </sheetData>
  <phoneticPr fontId="1" type="noConversion"/>
  <printOptions horizontalCentered="1" verticalCentered="1" gridLinesSet="0"/>
  <pageMargins left="0.19685039370078741" right="0.19685039370078741" top="0.8" bottom="0.39370078740157483" header="0.31496062992125984" footer="0"/>
  <pageSetup paperSize="9" scale="79" orientation="portrait" horizontalDpi="4294967292" verticalDpi="300" r:id="rId1"/>
  <headerFooter alignWithMargins="0">
    <oddHeader>&amp;R&amp;D &amp;F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粗糙度</vt:lpstr>
      <vt:lpstr>膜厚</vt:lpstr>
      <vt:lpstr>需求</vt:lpstr>
      <vt:lpstr>GASKET</vt:lpstr>
      <vt:lpstr>膜厚!Print_Area</vt:lpstr>
      <vt:lpstr>需求!Print_Area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2018-12-22T06:52:14Z</dcterms:modified>
</cp:coreProperties>
</file>